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visible" name="Competitors" sheetId="2" r:id="rId5"/>
    <sheet state="visible" name="Balance Sheet" sheetId="3" r:id="rId6"/>
    <sheet state="visible" name="Cashflow Statement" sheetId="4" r:id="rId7"/>
    <sheet state="visible" name="Cashflow Statement_old" sheetId="5" r:id="rId8"/>
    <sheet state="visible" name="Depreciation" sheetId="6" r:id="rId9"/>
    <sheet state="visible" name="Financial Ratios" sheetId="7" r:id="rId10"/>
  </sheets>
  <definedNames/>
  <calcPr/>
</workbook>
</file>

<file path=xl/sharedStrings.xml><?xml version="1.0" encoding="utf-8"?>
<sst xmlns="http://schemas.openxmlformats.org/spreadsheetml/2006/main" count="761" uniqueCount="518">
  <si>
    <t>Amazon</t>
  </si>
  <si>
    <t>Google</t>
  </si>
  <si>
    <t>Alibaba</t>
  </si>
  <si>
    <t>Wallmart</t>
  </si>
  <si>
    <t>Current Ratio</t>
  </si>
  <si>
    <t>Debt to Equity</t>
  </si>
  <si>
    <t>Return on Equity</t>
  </si>
  <si>
    <t>Income Statement</t>
  </si>
  <si>
    <t>Cashflow Statement</t>
  </si>
  <si>
    <t>Revenue</t>
  </si>
  <si>
    <t>Y/Y revenue growth (%)</t>
  </si>
  <si>
    <t>Cost of goods sales</t>
  </si>
  <si>
    <t>Net Income</t>
  </si>
  <si>
    <t>Net noncash charges</t>
  </si>
  <si>
    <t xml:space="preserve">CHANGE IN NWC </t>
  </si>
  <si>
    <t>CFO</t>
  </si>
  <si>
    <t>COGS</t>
  </si>
  <si>
    <t>CAPEX</t>
  </si>
  <si>
    <t>% COGS growth</t>
  </si>
  <si>
    <t>Sales of PPE</t>
  </si>
  <si>
    <t>Net income</t>
  </si>
  <si>
    <t>CFI</t>
  </si>
  <si>
    <t>COGS as a % of revenue</t>
  </si>
  <si>
    <t>Changes in operating assets and liabilities</t>
  </si>
  <si>
    <t>EBIT</t>
  </si>
  <si>
    <t>(USD Millions)</t>
  </si>
  <si>
    <t>Period</t>
  </si>
  <si>
    <t>Cash &amp; Short Term Investments</t>
  </si>
  <si>
    <t>Cash &amp; Short Term Investments Growth</t>
  </si>
  <si>
    <t>Net cash provided by operating activities</t>
  </si>
  <si>
    <t>Taxes</t>
  </si>
  <si>
    <t>Other Current Assets</t>
  </si>
  <si>
    <t>Total Current Assets</t>
  </si>
  <si>
    <t>Net Property, Plant &amp; Equipment</t>
  </si>
  <si>
    <t>Accumulated Depreciation</t>
  </si>
  <si>
    <t>Total Investments and Advances</t>
  </si>
  <si>
    <t>Intangible Assets</t>
  </si>
  <si>
    <t>Cash paid for interest on long-term debt and finance leases, net of tax1</t>
  </si>
  <si>
    <t>Other Assets</t>
  </si>
  <si>
    <t>DA</t>
  </si>
  <si>
    <t>Total Assets</t>
  </si>
  <si>
    <t>Other Current Liabilities</t>
  </si>
  <si>
    <t>Other Current Liabilities Growth</t>
  </si>
  <si>
    <t>Gross profit</t>
  </si>
  <si>
    <t>Purchases of property and equipment</t>
  </si>
  <si>
    <t>FREE CASH FLOW TO THE FIRM</t>
  </si>
  <si>
    <t>Proceeds from property and equipment sales and incentives</t>
  </si>
  <si>
    <t>Gross profit margin, %</t>
  </si>
  <si>
    <t>Property and equipment acquired under finance leases</t>
  </si>
  <si>
    <t>Free cash flow to the firm (FCFF)</t>
  </si>
  <si>
    <t>Other Operation expences</t>
  </si>
  <si>
    <t>Total Operating expenses</t>
  </si>
  <si>
    <t>Operating expenses</t>
  </si>
  <si>
    <t>% growth</t>
  </si>
  <si>
    <t>Total Current Liabilities</t>
  </si>
  <si>
    <t>Operating expences as % of revenue</t>
  </si>
  <si>
    <t>Other Liabilities</t>
  </si>
  <si>
    <t>Other Liabilities Growth</t>
  </si>
  <si>
    <t>Total Liabilities (excluding current)</t>
  </si>
  <si>
    <t>Total Shareholders' Equity</t>
  </si>
  <si>
    <t>Depreciation &amp; Amortization</t>
  </si>
  <si>
    <t>Total Shareholders' Equity Growth</t>
  </si>
  <si>
    <t>Retained Earnings</t>
  </si>
  <si>
    <t>Selling, general and administrative</t>
  </si>
  <si>
    <t>Total Equity</t>
  </si>
  <si>
    <t>Changes in Working Capital</t>
  </si>
  <si>
    <t>Changes in Working Capital Growth</t>
  </si>
  <si>
    <t>CF from operations</t>
  </si>
  <si>
    <t>Capital Expenditures</t>
  </si>
  <si>
    <t>Capital Expenditures Growth</t>
  </si>
  <si>
    <t>Purchase/Sale of Investments</t>
  </si>
  <si>
    <t>P/S of Investments Growth</t>
  </si>
  <si>
    <t>CF from investing</t>
  </si>
  <si>
    <t>UFCF</t>
  </si>
  <si>
    <t>Consolidated Statements of Cash Flows</t>
  </si>
  <si>
    <t>(in US$ thousands)</t>
  </si>
  <si>
    <t>Actuals</t>
  </si>
  <si>
    <t>Estimates</t>
  </si>
  <si>
    <t>CHANGE IN NWC koef</t>
  </si>
  <si>
    <t>Period Ending December 31</t>
  </si>
  <si>
    <t>Cash flows from operating activities</t>
  </si>
  <si>
    <t>Net income after distributions</t>
  </si>
  <si>
    <t>Depreciation and amortization</t>
  </si>
  <si>
    <t>Acquired identifiable amortizable intangible assets, net of accum. amort.</t>
  </si>
  <si>
    <t>Amortization of definite-lived intangible assets</t>
  </si>
  <si>
    <t>CAPEX koef</t>
  </si>
  <si>
    <t>Restructuring</t>
  </si>
  <si>
    <t>Goodwill impairment</t>
  </si>
  <si>
    <t>SG&amp;A as a % of revenue</t>
  </si>
  <si>
    <t>Stock-based compensation</t>
  </si>
  <si>
    <t>Gain on sale</t>
  </si>
  <si>
    <t>Other</t>
  </si>
  <si>
    <t>Deferred tax</t>
  </si>
  <si>
    <t>Excess tax benefits</t>
  </si>
  <si>
    <t>Other, net</t>
  </si>
  <si>
    <t>FREE CASH FLOW TO 
THE FIRM</t>
  </si>
  <si>
    <t>Income taxes</t>
  </si>
  <si>
    <t>Changes in operating operating working capital</t>
  </si>
  <si>
    <t>Total operating expenses</t>
  </si>
  <si>
    <t>Changes in trade accounts receivable</t>
  </si>
  <si>
    <t>EV</t>
  </si>
  <si>
    <t>Changes in inventories</t>
  </si>
  <si>
    <t>Changes in other current assets</t>
  </si>
  <si>
    <t>Changes in accounts payable</t>
  </si>
  <si>
    <t>Changes in gift card liabilities</t>
  </si>
  <si>
    <t xml:space="preserve">Equity in earnings of unconsolidated affiliates	</t>
  </si>
  <si>
    <t>Changes in accrued compensation</t>
  </si>
  <si>
    <t>Changes in accrued liabilities</t>
  </si>
  <si>
    <t>EBITDA</t>
  </si>
  <si>
    <t>Net changes in working capital</t>
  </si>
  <si>
    <t>EV koef</t>
  </si>
  <si>
    <t>Total cash provided by (used for) operating activities</t>
  </si>
  <si>
    <t>EBITDA margin (%)</t>
  </si>
  <si>
    <t>Cash flows from investing activities</t>
  </si>
  <si>
    <t>CAPEX [Purchase of property, leasehold improvements &amp; equipment]</t>
  </si>
  <si>
    <t>Proceeds from sale of property, leasehold improvements &amp; equipment</t>
  </si>
  <si>
    <t>Depreciation</t>
  </si>
  <si>
    <t>Amortization</t>
  </si>
  <si>
    <t>Business acquisitions net of cash acquired [&amp; net of intangibles/other]</t>
  </si>
  <si>
    <t>Proceeds from sale of businesses [spin-offs]</t>
  </si>
  <si>
    <t>Proceeds from sale of investments</t>
  </si>
  <si>
    <t>Change in restricted assets</t>
  </si>
  <si>
    <t>Settlement of investment hedges</t>
  </si>
  <si>
    <t>Total cash provided by (used for) investing activities</t>
  </si>
  <si>
    <t>Cash flows from financing activities</t>
  </si>
  <si>
    <t>EV/EBITDA</t>
  </si>
  <si>
    <t>Short-term borrowings (repayments)</t>
  </si>
  <si>
    <t>WACC</t>
  </si>
  <si>
    <t>Long-term borrowings (repayments)</t>
  </si>
  <si>
    <t>WACC koef</t>
  </si>
  <si>
    <t>Proceeds from issuance of common stock and additional paid-in capital</t>
  </si>
  <si>
    <t>Repurchase of common stock [treasury stock]</t>
  </si>
  <si>
    <t>Preferred Dividends Payable</t>
  </si>
  <si>
    <t>Distributions</t>
  </si>
  <si>
    <t>Payments to non-controlling interests</t>
  </si>
  <si>
    <t>Periods</t>
  </si>
  <si>
    <t>Interest expense</t>
  </si>
  <si>
    <t>Terminal value</t>
  </si>
  <si>
    <t>FCFF</t>
  </si>
  <si>
    <t>Current EV/EBITDA</t>
  </si>
  <si>
    <t>Total cash provided by (used for) financing activities</t>
  </si>
  <si>
    <t>DCF</t>
  </si>
  <si>
    <t>Effect of exchange rate on cash</t>
  </si>
  <si>
    <t>EBT</t>
  </si>
  <si>
    <t>Total change in cash and cash equivalents</t>
  </si>
  <si>
    <t>SUPPLEMENTAL DATA:</t>
  </si>
  <si>
    <t>Accumulated FCF</t>
  </si>
  <si>
    <t>Cash flow before debt paydown</t>
  </si>
  <si>
    <t>CapEx = PP&amp;E (current period) – PP&amp;E (prior period) + Depreciation (current period)</t>
  </si>
  <si>
    <t>% of EBT</t>
  </si>
  <si>
    <t>Amazon total current liabilities</t>
  </si>
  <si>
    <t>PP&amp;E</t>
  </si>
  <si>
    <t>Leverage free accumulated  DCF</t>
  </si>
  <si>
    <t>Goodwill and 
Intangible Assets</t>
  </si>
  <si>
    <t>Shares amount</t>
  </si>
  <si>
    <t>Share price</t>
  </si>
  <si>
    <t>Non-Operating Interest Income</t>
  </si>
  <si>
    <t>% of revenue</t>
  </si>
  <si>
    <t xml:space="preserve">Accounts 
receivable, 
net and other
</t>
  </si>
  <si>
    <t>"Accounts 
receivable, 
net and other
(Зміна в дебіторці)"</t>
  </si>
  <si>
    <t>Dividends</t>
  </si>
  <si>
    <t>Inventories</t>
  </si>
  <si>
    <t>Inventories
(Зміна в 
складських запасах)</t>
  </si>
  <si>
    <t>Prepaid Expenses</t>
  </si>
  <si>
    <t>Зміна в 
витратах
майбутніх періодів
Prepaid Expenses</t>
  </si>
  <si>
    <t>Зміна в інших
оборотних активах
Change in other 
current Assets</t>
  </si>
  <si>
    <t>Accounts payable</t>
  </si>
  <si>
    <t>Зміна в кредиторці 
Accounts payable</t>
  </si>
  <si>
    <t>Accrued expenses
and other</t>
  </si>
  <si>
    <t>Зміна в нарахованих
витратах
Accrued expenses
and other</t>
  </si>
  <si>
    <t>Consolidated Income Statements</t>
  </si>
  <si>
    <t>Unearned revenue</t>
  </si>
  <si>
    <t>"Зміна в інших 
поточних 
зобовязаннях
Unearned revenue"</t>
  </si>
  <si>
    <t>Зміни в NWC</t>
  </si>
  <si>
    <t>(in US$ thousands except shares &amp; per share amounts)</t>
  </si>
  <si>
    <t>For the fiscal year ended March 3, 2012</t>
  </si>
  <si>
    <t>2016A</t>
  </si>
  <si>
    <t>2017A</t>
  </si>
  <si>
    <t>2018A</t>
  </si>
  <si>
    <t>2019A</t>
  </si>
  <si>
    <t>2021E</t>
  </si>
  <si>
    <t>2022E</t>
  </si>
  <si>
    <t>2023E</t>
  </si>
  <si>
    <t>2024E</t>
  </si>
  <si>
    <t>2025E</t>
  </si>
  <si>
    <t>Property, plant &amp; equipment on March 31,</t>
  </si>
  <si>
    <t>Revenue (Millions of US $)</t>
  </si>
  <si>
    <t>Capital expenditures as of March 31,</t>
  </si>
  <si>
    <t>49 082,4</t>
  </si>
  <si>
    <t>Indicator</t>
  </si>
  <si>
    <t>48 100,8</t>
  </si>
  <si>
    <t>47 138,8</t>
  </si>
  <si>
    <t>46 196,0</t>
  </si>
  <si>
    <t>46 658,0</t>
  </si>
  <si>
    <t>Straight line depreciation</t>
  </si>
  <si>
    <t>Years (PP&amp;E)</t>
  </si>
  <si>
    <t>Years (CAPEX)</t>
  </si>
  <si>
    <t>Cost of goods sold</t>
  </si>
  <si>
    <t>Existing PP&amp;E</t>
  </si>
  <si>
    <t>36 363,0</t>
  </si>
  <si>
    <t>36 190,0</t>
  </si>
  <si>
    <t>2013 CAPEX</t>
  </si>
  <si>
    <t>2014 CAPEX</t>
  </si>
  <si>
    <t>2015 CAPEX</t>
  </si>
  <si>
    <t>1,04</t>
  </si>
  <si>
    <t>1,10</t>
  </si>
  <si>
    <t>Коефіцієнт ліквідності показує здатність компанії покривати 
свої короткострокові зобовязання. Як бачимо, він зростає в компанії</t>
  </si>
  <si>
    <t>2016 CAPEX</t>
  </si>
  <si>
    <t>37 130,0</t>
  </si>
  <si>
    <t>36 075,6</t>
  </si>
  <si>
    <t>2017 CAPEX</t>
  </si>
  <si>
    <t>35 402,2</t>
  </si>
  <si>
    <t>34 694,1</t>
  </si>
  <si>
    <t>34 000,3</t>
  </si>
  <si>
    <t>34 340,3</t>
  </si>
  <si>
    <t>2018 CAPEX</t>
  </si>
  <si>
    <t>$12 880,0</t>
  </si>
  <si>
    <t>$13 557,0</t>
  </si>
  <si>
    <t>Total book depreciation</t>
  </si>
  <si>
    <t>As % of revenue</t>
  </si>
  <si>
    <t>Long-term Debt / Capital</t>
  </si>
  <si>
    <t>0,29</t>
  </si>
  <si>
    <t>0,47</t>
  </si>
  <si>
    <t>0,35</t>
  </si>
  <si>
    <t>0,27</t>
  </si>
  <si>
    <t>Debt/Equity Ratio</t>
  </si>
  <si>
    <t>0,40</t>
  </si>
  <si>
    <t>0,89</t>
  </si>
  <si>
    <t>0,54</t>
  </si>
  <si>
    <t>$13 575,0</t>
  </si>
  <si>
    <t>0,38</t>
  </si>
  <si>
    <t>$13 006,8</t>
  </si>
  <si>
    <t>Показує співвідношення залучених і власних коштів компанії і свідчить про  її здатність покрити 
зовнішні борги за рахунок власного капіталу на випадок кризи. Зниж можливість за рахунок кризи.
 Великий відсоток зачулення коштів і свідчить про деяку ризикованість інвестування</t>
  </si>
  <si>
    <t>$12 698,6</t>
  </si>
  <si>
    <t>$12 444,6</t>
  </si>
  <si>
    <t>$12 195,7</t>
  </si>
  <si>
    <t>$12 317,7</t>
  </si>
  <si>
    <t>Gross profit margin (%)</t>
  </si>
  <si>
    <t>Gross Margin</t>
  </si>
  <si>
    <t>35,09</t>
  </si>
  <si>
    <t>37,07</t>
  </si>
  <si>
    <t>40,25</t>
  </si>
  <si>
    <t>40,99</t>
  </si>
  <si>
    <t>Operating Margin</t>
  </si>
  <si>
    <t>3,08</t>
  </si>
  <si>
    <t>2,31</t>
  </si>
  <si>
    <t>5,33</t>
  </si>
  <si>
    <t>5,18</t>
  </si>
  <si>
    <t>EBIT Margin</t>
  </si>
  <si>
    <t>9 755,0</t>
  </si>
  <si>
    <t>10 325,0</t>
  </si>
  <si>
    <t>10 451,0</t>
  </si>
  <si>
    <t>10 552,7</t>
  </si>
  <si>
    <t>10 389,8</t>
  </si>
  <si>
    <t>EBITDA Margin</t>
  </si>
  <si>
    <t>10 182,0</t>
  </si>
  <si>
    <t>9 978,3</t>
  </si>
  <si>
    <t>9,05</t>
  </si>
  <si>
    <t>10 078,1</t>
  </si>
  <si>
    <t>8,76</t>
  </si>
  <si>
    <t>11,92</t>
  </si>
  <si>
    <t>12,95</t>
  </si>
  <si>
    <t>19,8%</t>
  </si>
  <si>
    <t>Pre-Tax Profit Margin</t>
  </si>
  <si>
    <t>2,86</t>
  </si>
  <si>
    <t>2,14</t>
  </si>
  <si>
    <t>4,84</t>
  </si>
  <si>
    <t>4,98</t>
  </si>
  <si>
    <t>20,8%</t>
  </si>
  <si>
    <t>Net Profit Margin</t>
  </si>
  <si>
    <t>1,74</t>
  </si>
  <si>
    <t>1,71</t>
  </si>
  <si>
    <t>4,33</t>
  </si>
  <si>
    <t>20,6%</t>
  </si>
  <si>
    <t>4,13</t>
  </si>
  <si>
    <t>21,5%</t>
  </si>
  <si>
    <t>21,6%</t>
  </si>
  <si>
    <t>0,0</t>
  </si>
  <si>
    <t>Asset Turnover</t>
  </si>
  <si>
    <t>1,63</t>
  </si>
  <si>
    <t>1,35</t>
  </si>
  <si>
    <t>1,43</t>
  </si>
  <si>
    <t>1,25</t>
  </si>
  <si>
    <t xml:space="preserve">коефіцієнт оборотності активів компанії показує суму чистого доходу, який генерує 1 долар 
 вложенных в предприятие средств. Однозначно позитивною тенденцією є збільшення 
значення коефіцієнту в динаміці. Для Амазона тренд досить мінливий.
</t>
  </si>
  <si>
    <t>Inventory Turnover Ratio</t>
  </si>
  <si>
    <t>7,70</t>
  </si>
  <si>
    <t>6,98</t>
  </si>
  <si>
    <t>8,10</t>
  </si>
  <si>
    <t>8,08</t>
  </si>
  <si>
    <t>Equity in earnings of unconsolidated affiliates</t>
  </si>
  <si>
    <r>
      <t xml:space="preserve"> </t>
    </r>
    <r>
      <rPr>
        <color rgb="FFFF0000"/>
      </rPr>
      <t>Коефіцієнт оборотності запасів показує скільки разів запаси 
здійснюють повний операційний оборот за період.</t>
    </r>
  </si>
  <si>
    <t>Receiveable Turnover</t>
  </si>
  <si>
    <t>16,31</t>
  </si>
  <si>
    <t>3 125,0</t>
  </si>
  <si>
    <t>3 232,0</t>
  </si>
  <si>
    <t>13,51</t>
  </si>
  <si>
    <t>3 124,0</t>
  </si>
  <si>
    <t>13,96</t>
  </si>
  <si>
    <t>2 454,1</t>
  </si>
  <si>
    <t>13,48</t>
  </si>
  <si>
    <t>2 308,8</t>
  </si>
  <si>
    <t>2 262,7</t>
  </si>
  <si>
    <t>2 217,4</t>
  </si>
  <si>
    <t>2 239,6</t>
  </si>
  <si>
    <t>Days Sales In Receivables</t>
  </si>
  <si>
    <t>22,38</t>
  </si>
  <si>
    <t>27,01</t>
  </si>
  <si>
    <t>6,3%</t>
  </si>
  <si>
    <t>6,5%</t>
  </si>
  <si>
    <t>26,14</t>
  </si>
  <si>
    <t>6,2%</t>
  </si>
  <si>
    <t>27,08</t>
  </si>
  <si>
    <t>5,0%</t>
  </si>
  <si>
    <t>4,8%</t>
  </si>
  <si>
    <t>Earnings per Share</t>
  </si>
  <si>
    <t>ROE - Return On Equity</t>
  </si>
  <si>
    <t>12,29</t>
  </si>
  <si>
    <t>10,95</t>
  </si>
  <si>
    <t>23,13</t>
  </si>
  <si>
    <t>18,67</t>
  </si>
  <si>
    <t>Показник прибутковості власного капіталу показує розмір чистого доходу,
 що припадає  на одиницю власного капіталу. Тобто, показує прибутковість для акціонерів.
 Ми бачимо, що у 2018 р. цей показник зріс, а в 2019 р. скоротився.</t>
  </si>
  <si>
    <t>Net profit margin</t>
  </si>
  <si>
    <t>838,0</t>
  </si>
  <si>
    <t>896,0</t>
  </si>
  <si>
    <t>897,0</t>
  </si>
  <si>
    <t>Return On Tangible Equity</t>
  </si>
  <si>
    <t>905,2</t>
  </si>
  <si>
    <t>943,7</t>
  </si>
  <si>
    <t>15,30</t>
  </si>
  <si>
    <t>981,7</t>
  </si>
  <si>
    <t>21,12</t>
  </si>
  <si>
    <t>1 016,4</t>
  </si>
  <si>
    <t>34,73</t>
  </si>
  <si>
    <t>1 050,6</t>
  </si>
  <si>
    <t>24,50</t>
  </si>
  <si>
    <t>88,0</t>
  </si>
  <si>
    <t>ROA - Return On Assets</t>
  </si>
  <si>
    <t>82,0</t>
  </si>
  <si>
    <t>2,84</t>
  </si>
  <si>
    <t>48,0</t>
  </si>
  <si>
    <t>46,5</t>
  </si>
  <si>
    <t>45,5</t>
  </si>
  <si>
    <t>6,19</t>
  </si>
  <si>
    <t>44,6</t>
  </si>
  <si>
    <t>43,7</t>
  </si>
  <si>
    <t>5,14</t>
  </si>
  <si>
    <t>44,2</t>
  </si>
  <si>
    <t>Прибутковість активів компанії показує прибутковість майна компанії, тобто скільки прибутку 
генерує кожен долар активів. Теж ми бачимо тенденцію до зниження.</t>
  </si>
  <si>
    <t>Adjusted EBIT</t>
  </si>
  <si>
    <t>ROI - Return On Investment</t>
  </si>
  <si>
    <t>2 199,0</t>
  </si>
  <si>
    <t>2 254,0</t>
  </si>
  <si>
    <t>8,79</t>
  </si>
  <si>
    <t>2 179,0</t>
  </si>
  <si>
    <t>1 502,4</t>
  </si>
  <si>
    <t>5,78</t>
  </si>
  <si>
    <t>1 319,6</t>
  </si>
  <si>
    <t>15,02</t>
  </si>
  <si>
    <t>1 236,3</t>
  </si>
  <si>
    <t>13,56</t>
  </si>
  <si>
    <t>1 157,3</t>
  </si>
  <si>
    <t>Прибуток на інвестований капітал характеризує прибутковість вкладеного капіталу, 
тобто скільки прибутку генерує кожен долар інвестора.</t>
  </si>
  <si>
    <t>1 144,9</t>
  </si>
  <si>
    <t>Book Value Per Share</t>
  </si>
  <si>
    <t>EBIT margin (%)</t>
  </si>
  <si>
    <t>4,5%</t>
  </si>
  <si>
    <t>40,43</t>
  </si>
  <si>
    <t>57,25</t>
  </si>
  <si>
    <t>4,3%</t>
  </si>
  <si>
    <t>88,69</t>
  </si>
  <si>
    <t>3,1%</t>
  </si>
  <si>
    <t>124,62</t>
  </si>
  <si>
    <t>2,7%</t>
  </si>
  <si>
    <t>2,6%</t>
  </si>
  <si>
    <t>2,5%</t>
  </si>
  <si>
    <t>Operating income (GAAP)</t>
  </si>
  <si>
    <t>2 368,0</t>
  </si>
  <si>
    <t>2 374,0</t>
  </si>
  <si>
    <t>1 085,0</t>
  </si>
  <si>
    <t>Operating Cash Flow Per Share</t>
  </si>
  <si>
    <t>35,54</t>
  </si>
  <si>
    <t>37,25</t>
  </si>
  <si>
    <t>61,45</t>
  </si>
  <si>
    <t>76,42</t>
  </si>
  <si>
    <t>Чисті активи в розрахунку на одну акцію (показує розмір майна, що припадає на одну акцію</t>
  </si>
  <si>
    <t>Free Cash Flow Per Share</t>
  </si>
  <si>
    <t>21,62</t>
  </si>
  <si>
    <t>Interest</t>
  </si>
  <si>
    <t>16,85</t>
  </si>
  <si>
    <t>38,80</t>
  </si>
  <si>
    <t>51,24</t>
  </si>
  <si>
    <t>Вільний грошовий потік в розрахунку на 1 акцію (те, що можна спрямувати на виплату акціонерам ?</t>
  </si>
  <si>
    <t xml:space="preserve">Оскільки RO лайк показники у нас знизилися по відношенню до 2018 року, хоча виручка і чистий прибуток в цей час  зростали,  що на нашу думку засвідчує про зростання 
активів тобто відбувається збільшення інвестицій  в бізнес. </t>
  </si>
  <si>
    <t>92,0</t>
  </si>
  <si>
    <t>86,0</t>
  </si>
  <si>
    <t>134,0</t>
  </si>
  <si>
    <t>76,7</t>
  </si>
  <si>
    <t>9,9</t>
  </si>
  <si>
    <t>Interest income</t>
  </si>
  <si>
    <t>(53,0)</t>
  </si>
  <si>
    <t>(43,0)</t>
  </si>
  <si>
    <t>(37,0)</t>
  </si>
  <si>
    <t>(0,3)</t>
  </si>
  <si>
    <t>(3,0)</t>
  </si>
  <si>
    <t>(8,2)</t>
  </si>
  <si>
    <t>(13,8)</t>
  </si>
  <si>
    <t>(18,2)</t>
  </si>
  <si>
    <t>Gain on sale of investments</t>
  </si>
  <si>
    <t>Net interest expense</t>
  </si>
  <si>
    <t>39,0</t>
  </si>
  <si>
    <t>43,0</t>
  </si>
  <si>
    <t>97,0</t>
  </si>
  <si>
    <t>76,4</t>
  </si>
  <si>
    <t>6,9</t>
  </si>
  <si>
    <t>Income before tax (IBT)</t>
  </si>
  <si>
    <t>2 160,0</t>
  </si>
  <si>
    <t>2 211,0</t>
  </si>
  <si>
    <t>2 082,0</t>
  </si>
  <si>
    <t>1 426,0</t>
  </si>
  <si>
    <t>1 312,7</t>
  </si>
  <si>
    <t>1 244,5</t>
  </si>
  <si>
    <t>1 171,1</t>
  </si>
  <si>
    <t>1 163,0</t>
  </si>
  <si>
    <t>IBT margin (%)</t>
  </si>
  <si>
    <t>Income tax expense</t>
  </si>
  <si>
    <t>836,0</t>
  </si>
  <si>
    <t>781,0</t>
  </si>
  <si>
    <t>705,0</t>
  </si>
  <si>
    <t>482,9</t>
  </si>
  <si>
    <t>444,5</t>
  </si>
  <si>
    <t>421,4</t>
  </si>
  <si>
    <t>396,5</t>
  </si>
  <si>
    <t>393,8</t>
  </si>
  <si>
    <t>All-in effective tax rate (%)</t>
  </si>
  <si>
    <t>Net income from continuing ops</t>
  </si>
  <si>
    <t>1 324,0</t>
  </si>
  <si>
    <t>1 430,0</t>
  </si>
  <si>
    <t>1 377,0</t>
  </si>
  <si>
    <t>943,1</t>
  </si>
  <si>
    <t>868,2</t>
  </si>
  <si>
    <t>823,1</t>
  </si>
  <si>
    <t>774,5</t>
  </si>
  <si>
    <t>769,2</t>
  </si>
  <si>
    <t>Non-recurring events</t>
  </si>
  <si>
    <t>Restructuring charges - COGS</t>
  </si>
  <si>
    <t>31,9</t>
  </si>
  <si>
    <t>5,8</t>
  </si>
  <si>
    <t>12,0</t>
  </si>
  <si>
    <t>Restructuring charges</t>
  </si>
  <si>
    <t>86,9</t>
  </si>
  <si>
    <t>25,8</t>
  </si>
  <si>
    <t>Best Buy Europe transaction costs - SG&amp;A</t>
  </si>
  <si>
    <t>30,4</t>
  </si>
  <si>
    <t>1 180,0</t>
  </si>
  <si>
    <t>Restructuring charges – NCI</t>
  </si>
  <si>
    <t>(4,0)</t>
  </si>
  <si>
    <t>Best Buy Europe transaction costs - NCI</t>
  </si>
  <si>
    <t>(13,0)</t>
  </si>
  <si>
    <t>BBYM profit share buyout - NCI</t>
  </si>
  <si>
    <t>1 303,0</t>
  </si>
  <si>
    <t>Discontinued operations</t>
  </si>
  <si>
    <t>10,0</t>
  </si>
  <si>
    <t>8,0</t>
  </si>
  <si>
    <t>44,0</t>
  </si>
  <si>
    <t>178,0</t>
  </si>
  <si>
    <t>(85,0)</t>
  </si>
  <si>
    <t>Total non-recurring events</t>
  </si>
  <si>
    <t>146,8</t>
  </si>
  <si>
    <t>2 683,2</t>
  </si>
  <si>
    <t>1 292,1</t>
  </si>
  <si>
    <t>1 283,2</t>
  </si>
  <si>
    <t>1 306,2</t>
  </si>
  <si>
    <t>Dividend payout</t>
  </si>
  <si>
    <t>(234,0)</t>
  </si>
  <si>
    <t>(237,0)</t>
  </si>
  <si>
    <t>(228,0)</t>
  </si>
  <si>
    <t>(141,5)</t>
  </si>
  <si>
    <t>(130,2)</t>
  </si>
  <si>
    <t>(123,5)</t>
  </si>
  <si>
    <t>(116,2)</t>
  </si>
  <si>
    <t>(115,4)</t>
  </si>
  <si>
    <t>% of net income</t>
  </si>
  <si>
    <t>18,1%</t>
  </si>
  <si>
    <t>18,5%</t>
  </si>
  <si>
    <t>17,5%</t>
  </si>
  <si>
    <t>15,0%</t>
  </si>
  <si>
    <t>Per share dividend</t>
  </si>
  <si>
    <t>0,55</t>
  </si>
  <si>
    <t>0,57</t>
  </si>
  <si>
    <t>0,62</t>
  </si>
  <si>
    <t>0,39</t>
  </si>
  <si>
    <t>0,36</t>
  </si>
  <si>
    <t>0,34</t>
  </si>
  <si>
    <t>0,32</t>
  </si>
  <si>
    <t>0,31</t>
  </si>
  <si>
    <t>Adjusted Earnings per share</t>
  </si>
  <si>
    <t>Basic</t>
  </si>
  <si>
    <t>$3,10</t>
  </si>
  <si>
    <t>$3,16</t>
  </si>
  <si>
    <t>$3,57</t>
  </si>
  <si>
    <t>$2,57</t>
  </si>
  <si>
    <t>$2,37</t>
  </si>
  <si>
    <t>$2,25</t>
  </si>
  <si>
    <t>$2,11</t>
  </si>
  <si>
    <t>$2,10</t>
  </si>
  <si>
    <t>Diluted</t>
  </si>
  <si>
    <t>$3,02</t>
  </si>
  <si>
    <t>$3,08</t>
  </si>
  <si>
    <t>Earnings per share (GAAP)</t>
  </si>
  <si>
    <t>$3,14</t>
  </si>
  <si>
    <t>($3,36)</t>
  </si>
  <si>
    <t>$0,00</t>
  </si>
  <si>
    <t>Average common shares outstanding</t>
  </si>
  <si>
    <t>416,8</t>
  </si>
  <si>
    <t>406,1</t>
  </si>
  <si>
    <t>366,3</t>
  </si>
  <si>
    <t>427,5</t>
  </si>
  <si>
    <t>416,5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</si>
</sst>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mmm d, yyyy"/>
    <numFmt numFmtId="166" formatCode="&quot;$&quot;#,##0.00"/>
  </numFmts>
  <fonts count="63">
    <font>
      <sz val="10.0"/>
      <color rgb="FF000000"/>
      <name val="Arial"/>
    </font>
    <font>
      <color theme="1"/>
      <name val="Arial"/>
    </font>
    <font>
      <sz val="8.0"/>
      <color rgb="FF000000"/>
      <name val="Arial"/>
    </font>
    <font>
      <sz val="14.0"/>
    </font>
    <font>
      <sz val="24.0"/>
      <color rgb="FF222222"/>
      <name val="Arial"/>
    </font>
    <font>
      <color rgb="FF000000"/>
      <name val="Arial"/>
    </font>
    <font>
      <b/>
      <color theme="1"/>
      <name val="Arial"/>
    </font>
    <font>
      <i/>
      <color theme="1"/>
      <name val="Arial"/>
    </font>
    <font>
      <b/>
      <i/>
      <color theme="9"/>
      <name val="Arial"/>
    </font>
    <font>
      <b/>
      <i/>
      <color rgb="FF46BDC6"/>
      <name val="Arial"/>
    </font>
    <font>
      <sz val="9.0"/>
      <color theme="1"/>
      <name val="Arial"/>
    </font>
    <font>
      <sz val="12.0"/>
      <color rgb="FF252525"/>
      <name val="Lato"/>
    </font>
    <font>
      <b/>
      <sz val="9.0"/>
      <color theme="1"/>
      <name val="Arial"/>
    </font>
    <font>
      <b/>
      <i/>
      <sz val="9.0"/>
      <color theme="1"/>
      <name val="Arial"/>
    </font>
    <font>
      <b/>
      <sz val="12.0"/>
      <color rgb="FF252525"/>
      <name val="Lato"/>
    </font>
    <font>
      <i/>
      <sz val="9.0"/>
      <color theme="1"/>
      <name val="Arial"/>
    </font>
    <font>
      <sz val="12.0"/>
      <color rgb="FF252525"/>
      <name val="Arial"/>
    </font>
    <font>
      <b/>
      <color theme="9"/>
      <name val="Arial"/>
    </font>
    <font>
      <b/>
      <color rgb="FF46BDC6"/>
      <name val="Arial"/>
    </font>
    <font>
      <b/>
      <sz val="8.0"/>
      <color rgb="FF000000"/>
      <name val="Arial"/>
    </font>
    <font>
      <sz val="9.0"/>
      <color rgb="FF000000"/>
      <name val="Arial"/>
    </font>
    <font>
      <b/>
      <sz val="12.0"/>
      <color rgb="FF000000"/>
      <name val="Lato"/>
    </font>
    <font>
      <b/>
      <sz val="12.0"/>
      <color rgb="FF252525"/>
      <name val="Arial"/>
    </font>
    <font>
      <color theme="1"/>
      <name val="Inherit"/>
    </font>
    <font>
      <sz val="11.0"/>
      <color rgb="FF1155CC"/>
      <name val="Inconsolata"/>
    </font>
    <font>
      <sz val="8.0"/>
      <color rgb="FF70AD47"/>
      <name val="Arial"/>
    </font>
    <font>
      <b/>
      <sz val="9.0"/>
      <color rgb="FF000000"/>
      <name val="Arial"/>
    </font>
    <font>
      <b/>
      <sz val="7.0"/>
      <color rgb="FF000000"/>
      <name val="Arial"/>
    </font>
    <font>
      <sz val="7.0"/>
      <color rgb="FF000000"/>
      <name val="Arial"/>
    </font>
    <font>
      <sz val="7.0"/>
      <color rgb="FF0000FF"/>
      <name val="Arial"/>
    </font>
    <font>
      <sz val="7.0"/>
      <color rgb="FF339966"/>
      <name val="Arial"/>
    </font>
    <font>
      <sz val="7.0"/>
      <color rgb="FF006411"/>
      <name val="Arial"/>
    </font>
    <font>
      <sz val="8.0"/>
      <color theme="1"/>
      <name val="Arial"/>
    </font>
    <font>
      <b/>
      <sz val="10.0"/>
      <color theme="1"/>
      <name val="Arial"/>
    </font>
    <font>
      <sz val="11.0"/>
      <color rgb="FF000000"/>
      <name val="Arial"/>
    </font>
    <font>
      <sz val="11.0"/>
      <color rgb="FF000000"/>
      <name val="Inconsolata"/>
    </font>
    <font>
      <b/>
      <sz val="8.0"/>
      <color theme="1"/>
      <name val="Arial"/>
    </font>
    <font>
      <sz val="11.0"/>
      <color rgb="FF000000"/>
      <name val="Calibri"/>
    </font>
    <font>
      <sz val="7.0"/>
      <color rgb="FF3366FF"/>
      <name val="Arial"/>
    </font>
    <font>
      <sz val="11.0"/>
      <color rgb="FF444444"/>
      <name val="Roboto"/>
    </font>
    <font>
      <sz val="11.0"/>
      <color rgb="FF222222"/>
      <name val="Arial"/>
    </font>
    <font>
      <color rgb="FF404040"/>
      <name val="Arial"/>
    </font>
    <font/>
    <font>
      <sz val="28.0"/>
      <color theme="1"/>
      <name val="Sans-serif"/>
    </font>
    <font>
      <b/>
      <sz val="9.0"/>
      <color rgb="FFFF0000"/>
      <name val="Arial"/>
    </font>
    <font>
      <b/>
      <sz val="9.0"/>
      <color rgb="FF339966"/>
      <name val="Arial"/>
    </font>
    <font>
      <sz val="8.0"/>
      <color rgb="FF0000FF"/>
      <name val="Arial"/>
    </font>
    <font>
      <b/>
      <sz val="9.0"/>
      <color rgb="FF0000FF"/>
      <name val="Arial"/>
    </font>
    <font>
      <b/>
      <sz val="14.0"/>
      <color rgb="FF000000"/>
      <name val="Arial"/>
    </font>
    <font>
      <i/>
      <sz val="8.0"/>
      <color theme="1"/>
      <name val="Arial"/>
    </font>
    <font>
      <i/>
      <sz val="8.0"/>
      <color rgb="FF339966"/>
      <name val="Arial"/>
    </font>
    <font>
      <sz val="9.0"/>
      <color rgb="FF0000FF"/>
      <name val="Arial"/>
    </font>
    <font>
      <sz val="12.0"/>
      <color rgb="FF000000"/>
      <name val="Arial"/>
    </font>
    <font>
      <sz val="14.0"/>
      <color rgb="FF000000"/>
      <name val="Arial"/>
    </font>
    <font>
      <sz val="11.0"/>
      <color rgb="FFFF0000"/>
      <name val="Arial"/>
    </font>
    <font>
      <i/>
      <sz val="9.0"/>
      <color rgb="FF339966"/>
      <name val="Arial"/>
    </font>
    <font>
      <sz val="8.0"/>
      <color rgb="FF339966"/>
      <name val="Arial"/>
    </font>
    <font>
      <sz val="8.0"/>
      <color rgb="FF3366FF"/>
      <name val="Arial"/>
    </font>
    <font>
      <b/>
      <sz val="14.0"/>
      <color theme="1"/>
      <name val="Arial"/>
    </font>
    <font>
      <i/>
      <sz val="8.0"/>
      <color rgb="FF008000"/>
      <name val="Arial"/>
    </font>
    <font>
      <i/>
      <sz val="8.0"/>
      <color rgb="FF0000FF"/>
      <name val="Arial"/>
    </font>
    <font>
      <b/>
      <sz val="8.0"/>
      <color rgb="FF0000FF"/>
      <name val="Arial"/>
    </font>
    <font>
      <b/>
      <sz val="8.0"/>
      <color rgb="FF339966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ECECEC"/>
        <bgColor rgb="FFECECEC"/>
      </patternFill>
    </fill>
    <fill>
      <patternFill patternType="solid">
        <fgColor rgb="FFC0C0C0"/>
        <bgColor rgb="FFC0C0C0"/>
      </patternFill>
    </fill>
    <fill>
      <patternFill patternType="solid">
        <fgColor rgb="FFFFFFFE"/>
        <bgColor rgb="FFFFFFFE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5F5F5"/>
        <bgColor rgb="FFF5F5F5"/>
      </patternFill>
    </fill>
  </fills>
  <borders count="11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D4D4D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3" numFmtId="10" xfId="0" applyAlignment="1" applyFont="1" applyNumberFormat="1">
      <alignment horizontal="right" readingOrder="0"/>
    </xf>
    <xf borderId="0" fillId="2" fontId="4" numFmtId="10" xfId="0" applyAlignment="1" applyFill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2" fillId="0" fontId="1" numFmtId="0" xfId="0" applyBorder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2" fillId="0" fontId="1" numFmtId="3" xfId="0" applyAlignment="1" applyBorder="1" applyFont="1" applyNumberFormat="1">
      <alignment readingOrder="0"/>
    </xf>
    <xf borderId="0" fillId="0" fontId="5" numFmtId="164" xfId="0" applyFont="1" applyNumberFormat="1"/>
    <xf borderId="0" fillId="0" fontId="7" numFmtId="0" xfId="0" applyAlignment="1" applyFont="1">
      <alignment horizontal="left" readingOrder="0"/>
    </xf>
    <xf borderId="0" fillId="0" fontId="7" numFmtId="0" xfId="0" applyFont="1"/>
    <xf borderId="0" fillId="0" fontId="8" numFmtId="4" xfId="0" applyFont="1" applyNumberFormat="1"/>
    <xf borderId="0" fillId="0" fontId="9" numFmtId="4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textRotation="0" vertical="bottom" wrapText="0"/>
    </xf>
    <xf borderId="0" fillId="0" fontId="10" numFmtId="4" xfId="0" applyAlignment="1" applyFont="1" applyNumberFormat="1">
      <alignment readingOrder="0" shrinkToFit="0" textRotation="0" vertical="bottom" wrapText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2" fillId="0" fontId="1" numFmtId="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5" numFmtId="4" xfId="0" applyFont="1" applyNumberFormat="1"/>
    <xf borderId="0" fillId="0" fontId="1" numFmtId="4" xfId="0" applyFont="1" applyNumberFormat="1"/>
    <xf borderId="0" fillId="0" fontId="5" numFmtId="164" xfId="0" applyAlignment="1" applyFont="1" applyNumberFormat="1">
      <alignment horizontal="center" readingOrder="0"/>
    </xf>
    <xf borderId="0" fillId="0" fontId="1" numFmtId="164" xfId="0" applyFont="1" applyNumberFormat="1"/>
    <xf borderId="0" fillId="2" fontId="11" numFmtId="0" xfId="0" applyAlignment="1" applyFont="1">
      <alignment horizontal="right" shrinkToFit="0" vertical="top" wrapText="0"/>
    </xf>
    <xf borderId="0" fillId="2" fontId="11" numFmtId="0" xfId="0" applyAlignment="1" applyFont="1">
      <alignment horizontal="left" readingOrder="0" vertical="top"/>
    </xf>
    <xf borderId="0" fillId="2" fontId="11" numFmtId="3" xfId="0" applyAlignment="1" applyFont="1" applyNumberFormat="1">
      <alignment horizontal="right" readingOrder="0" shrinkToFit="0" vertical="top" wrapText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12" numFmtId="0" xfId="0" applyAlignment="1" applyFont="1">
      <alignment horizontal="left" readingOrder="0" shrinkToFit="0" vertical="bottom" wrapText="0"/>
    </xf>
    <xf borderId="0" fillId="0" fontId="6" numFmtId="164" xfId="0" applyFont="1" applyNumberFormat="1"/>
    <xf borderId="0" fillId="0" fontId="6" numFmtId="0" xfId="0" applyFont="1"/>
    <xf borderId="0" fillId="0" fontId="13" numFmtId="4" xfId="0" applyAlignment="1" applyFont="1" applyNumberFormat="1">
      <alignment readingOrder="0" shrinkToFit="0" vertical="bottom" wrapText="0"/>
    </xf>
    <xf borderId="0" fillId="2" fontId="14" numFmtId="0" xfId="0" applyAlignment="1" applyFont="1">
      <alignment horizontal="right" shrinkToFit="0" vertical="top" wrapText="0"/>
    </xf>
    <xf borderId="0" fillId="2" fontId="14" numFmtId="0" xfId="0" applyAlignment="1" applyFont="1">
      <alignment horizontal="left" readingOrder="0" vertical="top"/>
    </xf>
    <xf borderId="0" fillId="2" fontId="14" numFmtId="3" xfId="0" applyAlignment="1" applyFont="1" applyNumberFormat="1">
      <alignment horizontal="right" readingOrder="0" shrinkToFit="0" vertical="top" wrapText="0"/>
    </xf>
    <xf borderId="0" fillId="0" fontId="10" numFmtId="0" xfId="0" applyAlignment="1" applyFont="1">
      <alignment horizontal="left" readingOrder="0" shrinkToFit="0" vertical="bottom" wrapText="0"/>
    </xf>
    <xf borderId="0" fillId="0" fontId="15" numFmtId="10" xfId="0" applyAlignment="1" applyFont="1" applyNumberFormat="1">
      <alignment readingOrder="0" shrinkToFit="0" vertical="bottom" wrapText="0"/>
    </xf>
    <xf borderId="0" fillId="2" fontId="16" numFmtId="164" xfId="0" applyAlignment="1" applyFont="1" applyNumberFormat="1">
      <alignment horizontal="right" readingOrder="0"/>
    </xf>
    <xf borderId="0" fillId="0" fontId="17" numFmtId="10" xfId="0" applyFont="1" applyNumberFormat="1"/>
    <xf borderId="0" fillId="2" fontId="11" numFmtId="3" xfId="0" applyAlignment="1" applyFont="1" applyNumberFormat="1">
      <alignment horizontal="left" readingOrder="0" vertical="top"/>
    </xf>
    <xf borderId="0" fillId="2" fontId="11" numFmtId="0" xfId="0" applyAlignment="1" applyFont="1">
      <alignment horizontal="right" readingOrder="0" shrinkToFit="0" vertical="top" wrapText="0"/>
    </xf>
    <xf borderId="0" fillId="0" fontId="15" numFmtId="4" xfId="0" applyAlignment="1" applyFont="1" applyNumberFormat="1">
      <alignment readingOrder="0" shrinkToFit="0" vertical="bottom" wrapText="0"/>
    </xf>
    <xf borderId="0" fillId="2" fontId="14" numFmtId="0" xfId="0" applyAlignment="1" applyFont="1">
      <alignment horizontal="right" readingOrder="0" shrinkToFit="0" vertical="top" wrapText="0"/>
    </xf>
    <xf borderId="0" fillId="0" fontId="18" numFmtId="4" xfId="0" applyAlignment="1" applyFont="1" applyNumberFormat="1">
      <alignment readingOrder="0"/>
    </xf>
    <xf borderId="0" fillId="0" fontId="19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0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7" numFmtId="10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3" xfId="0" applyFont="1" applyNumberFormat="1"/>
    <xf borderId="0" fillId="0" fontId="17" numFmtId="0" xfId="0" applyFont="1"/>
    <xf borderId="0" fillId="0" fontId="10" numFmtId="10" xfId="0" applyAlignment="1" applyFont="1" applyNumberFormat="1">
      <alignment readingOrder="0" shrinkToFit="0" vertical="bottom" wrapText="0"/>
    </xf>
    <xf borderId="0" fillId="3" fontId="21" numFmtId="0" xfId="0" applyAlignment="1" applyFill="1" applyFont="1">
      <alignment horizontal="right" shrinkToFit="0" vertical="top" wrapText="0"/>
    </xf>
    <xf borderId="2" fillId="0" fontId="10" numFmtId="10" xfId="0" applyAlignment="1" applyBorder="1" applyFont="1" applyNumberFormat="1">
      <alignment readingOrder="0" shrinkToFit="0" vertical="bottom" wrapText="0"/>
    </xf>
    <xf borderId="0" fillId="3" fontId="21" numFmtId="0" xfId="0" applyAlignment="1" applyFont="1">
      <alignment horizontal="left" readingOrder="0" vertical="top"/>
    </xf>
    <xf borderId="0" fillId="3" fontId="21" numFmtId="3" xfId="0" applyAlignment="1" applyFont="1" applyNumberFormat="1">
      <alignment horizontal="right" readingOrder="0" shrinkToFit="0" vertical="top" wrapText="0"/>
    </xf>
    <xf borderId="0" fillId="3" fontId="21" numFmtId="0" xfId="0" applyAlignment="1" applyFont="1">
      <alignment horizontal="right" readingOrder="0" shrinkToFit="0" vertical="top" wrapText="0"/>
    </xf>
    <xf borderId="3" fillId="4" fontId="22" numFmtId="0" xfId="0" applyAlignment="1" applyBorder="1" applyFill="1" applyFont="1">
      <alignment horizontal="center" readingOrder="0" shrinkToFit="0" vertical="top" wrapText="0"/>
    </xf>
    <xf borderId="0" fillId="0" fontId="12" numFmtId="10" xfId="0" applyAlignment="1" applyFont="1" applyNumberFormat="1">
      <alignment readingOrder="0" shrinkToFit="0" vertical="bottom" wrapText="0"/>
    </xf>
    <xf borderId="0" fillId="2" fontId="16" numFmtId="0" xfId="0" applyAlignment="1" applyFont="1">
      <alignment horizontal="left" readingOrder="0" vertical="top"/>
    </xf>
    <xf borderId="0" fillId="0" fontId="1" numFmtId="164" xfId="0" applyAlignment="1" applyFont="1" applyNumberFormat="1">
      <alignment horizontal="right" readingOrder="0"/>
    </xf>
    <xf borderId="0" fillId="2" fontId="22" numFmtId="0" xfId="0" applyAlignment="1" applyFont="1">
      <alignment horizontal="left" readingOrder="0" vertical="top"/>
    </xf>
    <xf borderId="0" fillId="0" fontId="5" numFmtId="164" xfId="0" applyAlignment="1" applyFont="1" applyNumberFormat="1">
      <alignment horizontal="right" readingOrder="0"/>
    </xf>
    <xf borderId="0" fillId="0" fontId="23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2" fontId="16" numFmtId="3" xfId="0" applyAlignment="1" applyFont="1" applyNumberFormat="1">
      <alignment horizontal="right" readingOrder="0" shrinkToFit="0" vertical="top" wrapText="0"/>
    </xf>
    <xf borderId="3" fillId="4" fontId="14" numFmtId="165" xfId="0" applyAlignment="1" applyBorder="1" applyFont="1" applyNumberFormat="1">
      <alignment horizontal="center" readingOrder="0" shrinkToFit="0" vertical="top" wrapText="0"/>
    </xf>
    <xf borderId="0" fillId="0" fontId="1" numFmtId="0" xfId="0" applyAlignment="1" applyFont="1">
      <alignment horizontal="left" readingOrder="0" shrinkToFit="0" wrapText="1"/>
    </xf>
    <xf borderId="0" fillId="0" fontId="20" numFmtId="4" xfId="0" applyAlignment="1" applyFont="1" applyNumberFormat="1">
      <alignment readingOrder="0" vertical="bottom"/>
    </xf>
    <xf borderId="0" fillId="0" fontId="17" numFmtId="4" xfId="0" applyAlignment="1" applyFont="1" applyNumberFormat="1">
      <alignment readingOrder="0"/>
    </xf>
    <xf borderId="2" fillId="0" fontId="1" numFmtId="4" xfId="0" applyBorder="1" applyFont="1" applyNumberFormat="1"/>
    <xf borderId="0" fillId="2" fontId="24" numFmtId="0" xfId="0" applyAlignment="1" applyFont="1">
      <alignment horizontal="left"/>
    </xf>
    <xf borderId="0" fillId="0" fontId="25" numFmtId="9" xfId="0" applyAlignment="1" applyFont="1" applyNumberFormat="1">
      <alignment readingOrder="0" vertical="bottom"/>
    </xf>
    <xf borderId="0" fillId="0" fontId="26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Font="1"/>
    <xf borderId="4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0" fillId="5" fontId="27" numFmtId="0" xfId="0" applyAlignment="1" applyFill="1" applyFont="1">
      <alignment readingOrder="0" vertical="bottom"/>
    </xf>
    <xf borderId="0" fillId="5" fontId="1" numFmtId="0" xfId="0" applyAlignment="1" applyFont="1">
      <alignment vertical="bottom"/>
    </xf>
    <xf borderId="0" fillId="5" fontId="28" numFmtId="0" xfId="0" applyAlignment="1" applyFont="1">
      <alignment readingOrder="0" vertical="bottom"/>
    </xf>
    <xf borderId="0" fillId="5" fontId="27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5" fontId="27" numFmtId="0" xfId="0" applyAlignment="1" applyFont="1">
      <alignment horizontal="right" readingOrder="0" vertical="bottom"/>
    </xf>
    <xf borderId="0" fillId="2" fontId="27" numFmtId="0" xfId="0" applyAlignment="1" applyFont="1">
      <alignment readingOrder="0" vertical="bottom"/>
    </xf>
    <xf borderId="0" fillId="2" fontId="28" numFmtId="0" xfId="0" applyAlignment="1" applyFont="1">
      <alignment readingOrder="0" vertical="bottom"/>
    </xf>
    <xf borderId="0" fillId="2" fontId="29" numFmtId="4" xfId="0" applyAlignment="1" applyFont="1" applyNumberFormat="1">
      <alignment readingOrder="0" vertical="bottom"/>
    </xf>
    <xf borderId="0" fillId="2" fontId="29" numFmtId="0" xfId="0" applyAlignment="1" applyFont="1">
      <alignment readingOrder="0" vertical="bottom"/>
    </xf>
    <xf borderId="0" fillId="2" fontId="30" numFmtId="0" xfId="0" applyAlignment="1" applyFont="1">
      <alignment horizontal="right" readingOrder="0" vertical="bottom"/>
    </xf>
    <xf borderId="0" fillId="2" fontId="30" numFmtId="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2" fontId="28" numFmtId="0" xfId="0" applyAlignment="1" applyFont="1">
      <alignment horizontal="right" readingOrder="0" vertical="bottom"/>
    </xf>
    <xf borderId="0" fillId="2" fontId="29" numFmtId="0" xfId="0" applyAlignment="1" applyFont="1">
      <alignment horizontal="right" readingOrder="0" vertical="bottom"/>
    </xf>
    <xf borderId="0" fillId="2" fontId="29" numFmtId="4" xfId="0" applyAlignment="1" applyFont="1" applyNumberFormat="1">
      <alignment horizontal="right" readingOrder="0" vertical="bottom"/>
    </xf>
    <xf borderId="0" fillId="0" fontId="1" numFmtId="10" xfId="0" applyFont="1" applyNumberFormat="1"/>
    <xf borderId="0" fillId="2" fontId="31" numFmtId="0" xfId="0" applyAlignment="1" applyFont="1">
      <alignment horizontal="right" readingOrder="0" vertical="bottom"/>
    </xf>
    <xf borderId="2" fillId="0" fontId="1" numFmtId="10" xfId="0" applyBorder="1" applyFont="1" applyNumberFormat="1"/>
    <xf borderId="0" fillId="0" fontId="32" numFmtId="0" xfId="0" applyAlignment="1" applyFont="1">
      <alignment horizontal="left" readingOrder="0" vertical="bottom"/>
    </xf>
    <xf borderId="0" fillId="0" fontId="33" numFmtId="0" xfId="0" applyAlignment="1" applyFont="1">
      <alignment horizontal="left" readingOrder="0" shrinkToFit="0" vertical="bottom" wrapText="1"/>
    </xf>
    <xf borderId="0" fillId="0" fontId="32" numFmtId="4" xfId="0" applyAlignment="1" applyFont="1" applyNumberFormat="1">
      <alignment horizontal="left" vertical="bottom"/>
    </xf>
    <xf borderId="2" fillId="0" fontId="32" numFmtId="4" xfId="0" applyAlignment="1" applyBorder="1" applyFont="1" applyNumberFormat="1">
      <alignment horizontal="left" vertical="bottom"/>
    </xf>
    <xf borderId="0" fillId="6" fontId="34" numFmtId="0" xfId="0" applyAlignment="1" applyFill="1" applyFont="1">
      <alignment horizontal="left" readingOrder="0" shrinkToFit="0" wrapText="1"/>
    </xf>
    <xf borderId="0" fillId="0" fontId="12" numFmtId="0" xfId="0" applyAlignment="1" applyFont="1">
      <alignment horizontal="left" readingOrder="0" shrinkToFit="0" vertical="bottom" wrapText="1"/>
    </xf>
    <xf borderId="0" fillId="2" fontId="27" numFmtId="0" xfId="0" applyAlignment="1" applyFont="1">
      <alignment horizontal="right" readingOrder="0" vertical="bottom"/>
    </xf>
    <xf borderId="0" fillId="0" fontId="12" numFmtId="3" xfId="0" applyAlignment="1" applyFont="1" applyNumberFormat="1">
      <alignment readingOrder="0" shrinkToFit="0" vertical="bottom" wrapText="1"/>
    </xf>
    <xf borderId="0" fillId="2" fontId="27" numFmtId="4" xfId="0" applyAlignment="1" applyFont="1" applyNumberFormat="1">
      <alignment horizontal="right" readingOrder="0" vertical="bottom"/>
    </xf>
    <xf borderId="0" fillId="0" fontId="12" numFmtId="164" xfId="0" applyAlignment="1" applyFont="1" applyNumberFormat="1">
      <alignment readingOrder="0" shrinkToFit="0" vertical="bottom" wrapText="1"/>
    </xf>
    <xf borderId="0" fillId="2" fontId="35" numFmtId="0" xfId="0" applyAlignment="1" applyFont="1">
      <alignment readingOrder="0"/>
    </xf>
    <xf borderId="0" fillId="0" fontId="15" numFmtId="10" xfId="0" applyAlignment="1" applyFont="1" applyNumberFormat="1">
      <alignment horizontal="right" readingOrder="0" shrinkToFit="0" vertical="bottom" wrapText="0"/>
    </xf>
    <xf borderId="2" fillId="0" fontId="15" numFmtId="10" xfId="0" applyAlignment="1" applyBorder="1" applyFont="1" applyNumberFormat="1">
      <alignment horizontal="right" readingOrder="0" shrinkToFit="0" vertical="bottom" wrapText="0"/>
    </xf>
    <xf borderId="0" fillId="2" fontId="30" numFmtId="0" xfId="0" applyAlignment="1" applyFont="1">
      <alignment readingOrder="0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36" numFmtId="0" xfId="0" applyAlignment="1" applyFont="1">
      <alignment horizontal="left" readingOrder="0" vertical="bottom"/>
    </xf>
    <xf borderId="0" fillId="0" fontId="37" numFmtId="0" xfId="0" applyAlignment="1" applyFont="1">
      <alignment readingOrder="0" shrinkToFit="0" vertical="bottom" wrapText="0"/>
    </xf>
    <xf borderId="0" fillId="0" fontId="6" numFmtId="3" xfId="0" applyFont="1" applyNumberFormat="1"/>
    <xf borderId="0" fillId="0" fontId="37" numFmtId="0" xfId="0" applyAlignment="1" applyFont="1">
      <alignment horizontal="right" readingOrder="0" shrinkToFit="0" vertical="bottom" wrapText="0"/>
    </xf>
    <xf borderId="0" fillId="2" fontId="38" numFmtId="0" xfId="0" applyAlignment="1" applyFont="1">
      <alignment horizontal="right" readingOrder="0" vertical="bottom"/>
    </xf>
    <xf borderId="0" fillId="0" fontId="1" numFmtId="166" xfId="0" applyFont="1" applyNumberFormat="1"/>
    <xf borderId="0" fillId="2" fontId="39" numFmtId="3" xfId="0" applyAlignment="1" applyFont="1" applyNumberFormat="1">
      <alignment horizontal="center" readingOrder="0"/>
    </xf>
    <xf borderId="0" fillId="2" fontId="40" numFmtId="0" xfId="0" applyAlignment="1" applyFont="1">
      <alignment horizontal="left" readingOrder="0"/>
    </xf>
    <xf borderId="0" fillId="2" fontId="41" numFmtId="0" xfId="0" applyAlignment="1" applyFont="1">
      <alignment horizontal="left" readingOrder="0"/>
    </xf>
    <xf borderId="0" fillId="7" fontId="1" numFmtId="0" xfId="0" applyAlignment="1" applyFill="1" applyFont="1">
      <alignment readingOrder="0"/>
    </xf>
    <xf borderId="0" fillId="0" fontId="32" numFmtId="0" xfId="0" applyAlignment="1" applyFont="1">
      <alignment horizontal="left" vertical="bottom"/>
    </xf>
    <xf borderId="6" fillId="5" fontId="12" numFmtId="0" xfId="0" applyAlignment="1" applyBorder="1" applyFont="1">
      <alignment readingOrder="0" shrinkToFit="0" vertical="bottom" wrapText="0"/>
    </xf>
    <xf borderId="6" fillId="0" fontId="42" numFmtId="0" xfId="0" applyBorder="1" applyFont="1"/>
    <xf borderId="0" fillId="8" fontId="5" numFmtId="0" xfId="0" applyAlignment="1" applyFill="1" applyFont="1">
      <alignment horizontal="left" readingOrder="0"/>
    </xf>
    <xf borderId="6" fillId="5" fontId="12" numFmtId="0" xfId="0" applyAlignment="1" applyBorder="1" applyFont="1">
      <alignment shrinkToFit="0" vertical="bottom" wrapText="0"/>
    </xf>
    <xf borderId="0" fillId="8" fontId="1" numFmtId="0" xfId="0" applyAlignment="1" applyFont="1">
      <alignment readingOrder="0"/>
    </xf>
    <xf borderId="0" fillId="5" fontId="36" numFmtId="0" xfId="0" applyAlignment="1" applyFont="1">
      <alignment horizontal="left" readingOrder="0" vertical="bottom"/>
    </xf>
    <xf borderId="0" fillId="5" fontId="10" numFmtId="0" xfId="0" applyAlignment="1" applyFont="1">
      <alignment readingOrder="0" shrinkToFit="0" vertical="bottom" wrapText="0"/>
    </xf>
    <xf borderId="0" fillId="5" fontId="32" numFmtId="0" xfId="0" applyAlignment="1" applyFont="1">
      <alignment horizontal="left" vertical="bottom"/>
    </xf>
    <xf borderId="0" fillId="5" fontId="10" numFmtId="0" xfId="0" applyAlignment="1" applyFont="1">
      <alignment shrinkToFit="0" vertical="bottom" wrapText="0"/>
    </xf>
    <xf borderId="7" fillId="5" fontId="12" numFmtId="0" xfId="0" applyAlignment="1" applyBorder="1" applyFont="1">
      <alignment horizontal="center" readingOrder="0" shrinkToFit="0" vertical="bottom" wrapText="0"/>
    </xf>
    <xf borderId="7" fillId="0" fontId="42" numFmtId="0" xfId="0" applyBorder="1" applyFont="1"/>
    <xf borderId="8" fillId="0" fontId="42" numFmtId="0" xfId="0" applyBorder="1" applyFont="1"/>
    <xf borderId="9" fillId="5" fontId="12" numFmtId="0" xfId="0" applyAlignment="1" applyBorder="1" applyFont="1">
      <alignment horizontal="center" readingOrder="0" shrinkToFit="0" vertical="bottom" wrapText="0"/>
    </xf>
    <xf borderId="2" fillId="5" fontId="32" numFmtId="0" xfId="0" applyAlignment="1" applyBorder="1" applyFont="1">
      <alignment horizontal="left" vertical="bottom"/>
    </xf>
    <xf borderId="0" fillId="5" fontId="12" numFmtId="0" xfId="0" applyAlignment="1" applyFont="1">
      <alignment shrinkToFit="0" vertical="bottom" wrapText="0"/>
    </xf>
    <xf borderId="0" fillId="0" fontId="43" numFmtId="0" xfId="0" applyAlignment="1" applyFont="1">
      <alignment readingOrder="0"/>
    </xf>
    <xf borderId="2" fillId="5" fontId="12" numFmtId="0" xfId="0" applyAlignment="1" applyBorder="1" applyFont="1">
      <alignment shrinkToFit="0" vertical="bottom" wrapText="0"/>
    </xf>
    <xf borderId="0" fillId="0" fontId="43" numFmtId="0" xfId="0" applyFont="1"/>
    <xf borderId="7" fillId="5" fontId="12" numFmtId="0" xfId="0" applyAlignment="1" applyBorder="1" applyFont="1">
      <alignment readingOrder="0" shrinkToFit="0" vertical="bottom" wrapText="0"/>
    </xf>
    <xf borderId="0" fillId="5" fontId="32" numFmtId="0" xfId="0" applyAlignment="1" applyFont="1">
      <alignment horizontal="left" readingOrder="0" vertical="bottom"/>
    </xf>
    <xf borderId="7" fillId="5" fontId="12" numFmtId="0" xfId="0" applyAlignment="1" applyBorder="1" applyFont="1">
      <alignment horizontal="right" readingOrder="0" vertical="bottom"/>
    </xf>
    <xf borderId="0" fillId="5" fontId="36" numFmtId="0" xfId="0" applyAlignment="1" applyFont="1">
      <alignment horizontal="center" readingOrder="0" vertical="bottom"/>
    </xf>
    <xf borderId="8" fillId="5" fontId="12" numFmtId="0" xfId="0" applyAlignment="1" applyBorder="1" applyFont="1">
      <alignment horizontal="right" readingOrder="0" vertical="bottom"/>
    </xf>
    <xf borderId="2" fillId="5" fontId="32" numFmtId="0" xfId="0" applyAlignment="1" applyBorder="1" applyFont="1">
      <alignment horizontal="center" vertical="bottom"/>
    </xf>
    <xf borderId="0" fillId="5" fontId="32" numFmtId="0" xfId="0" applyAlignment="1" applyFont="1">
      <alignment horizontal="center" vertical="bottom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2" fillId="5" fontId="36" numFmtId="0" xfId="0" applyAlignment="1" applyBorder="1" applyFont="1">
      <alignment horizontal="right" readingOrder="0" vertical="bottom"/>
    </xf>
    <xf borderId="0" fillId="0" fontId="44" numFmtId="0" xfId="0" applyAlignment="1" applyFont="1">
      <alignment shrinkToFit="0" vertical="bottom" wrapText="0"/>
    </xf>
    <xf borderId="0" fillId="5" fontId="36" numFmtId="0" xfId="0" applyAlignment="1" applyFont="1">
      <alignment horizontal="right" readingOrder="0" vertical="bottom"/>
    </xf>
    <xf borderId="2" fillId="0" fontId="44" numFmtId="0" xfId="0" applyAlignment="1" applyBorder="1" applyFont="1">
      <alignment shrinkToFit="0" vertical="bottom" wrapText="0"/>
    </xf>
    <xf borderId="0" fillId="0" fontId="45" numFmtId="4" xfId="0" applyAlignment="1" applyFont="1" applyNumberFormat="1">
      <alignment horizontal="right" readingOrder="0" shrinkToFit="0" vertical="bottom" wrapText="0"/>
    </xf>
    <xf borderId="2" fillId="2" fontId="5" numFmtId="4" xfId="0" applyAlignment="1" applyBorder="1" applyFont="1" applyNumberFormat="1">
      <alignment horizontal="right" readingOrder="0"/>
    </xf>
    <xf borderId="0" fillId="0" fontId="45" numFmtId="0" xfId="0" applyAlignment="1" applyFont="1">
      <alignment horizontal="right" readingOrder="0" shrinkToFit="0" vertical="bottom" wrapText="0"/>
    </xf>
    <xf borderId="0" fillId="0" fontId="46" numFmtId="4" xfId="0" applyAlignment="1" applyFont="1" applyNumberFormat="1">
      <alignment horizontal="right" readingOrder="0" vertical="bottom"/>
    </xf>
    <xf borderId="2" fillId="0" fontId="45" numFmtId="0" xfId="0" applyAlignment="1" applyBorder="1" applyFont="1">
      <alignment horizontal="right" readingOrder="0" shrinkToFit="0" vertical="bottom" wrapText="0"/>
    </xf>
    <xf borderId="0" fillId="0" fontId="32" numFmtId="4" xfId="0" applyAlignment="1" applyFont="1" applyNumberFormat="1">
      <alignment horizontal="right" readingOrder="0" vertical="bottom"/>
    </xf>
    <xf borderId="0" fillId="0" fontId="47" numFmtId="0" xfId="0" applyAlignment="1" applyFont="1">
      <alignment horizontal="right" readingOrder="0" shrinkToFit="0" vertical="bottom" wrapText="0"/>
    </xf>
    <xf borderId="5" fillId="0" fontId="48" numFmtId="0" xfId="0" applyAlignment="1" applyBorder="1" applyFont="1">
      <alignment horizontal="center" readingOrder="0"/>
    </xf>
    <xf borderId="4" fillId="0" fontId="48" numFmtId="0" xfId="0" applyAlignment="1" applyBorder="1" applyFont="1">
      <alignment horizontal="center" readingOrder="0"/>
    </xf>
    <xf borderId="0" fillId="0" fontId="49" numFmtId="0" xfId="0" applyAlignment="1" applyFont="1">
      <alignment horizontal="left" readingOrder="0" vertical="bottom"/>
    </xf>
    <xf borderId="0" fillId="0" fontId="37" numFmtId="0" xfId="0" applyAlignment="1" applyFont="1">
      <alignment shrinkToFit="0" vertical="bottom" wrapText="0"/>
    </xf>
    <xf borderId="2" fillId="0" fontId="12" numFmtId="0" xfId="0" applyAlignment="1" applyBorder="1" applyFont="1">
      <alignment shrinkToFit="0" vertical="bottom" wrapText="0"/>
    </xf>
    <xf borderId="2" fillId="0" fontId="32" numFmtId="0" xfId="0" applyAlignment="1" applyBorder="1" applyFont="1">
      <alignment horizontal="left" vertical="bottom"/>
    </xf>
    <xf borderId="0" fillId="0" fontId="12" numFmtId="0" xfId="0" applyAlignment="1" applyFont="1">
      <alignment horizontal="right" shrinkToFit="0" vertical="bottom" wrapText="0"/>
    </xf>
    <xf borderId="0" fillId="0" fontId="49" numFmtId="9" xfId="0" applyAlignment="1" applyFont="1" applyNumberFormat="1">
      <alignment horizontal="right" readingOrder="0" vertical="bottom"/>
    </xf>
    <xf borderId="0" fillId="0" fontId="47" numFmtId="0" xfId="0" applyAlignment="1" applyFont="1">
      <alignment shrinkToFit="0" vertical="bottom" wrapText="0"/>
    </xf>
    <xf borderId="2" fillId="0" fontId="47" numFmtId="0" xfId="0" applyAlignment="1" applyBorder="1" applyFont="1">
      <alignment shrinkToFit="0" vertical="bottom" wrapText="0"/>
    </xf>
    <xf borderId="0" fillId="0" fontId="50" numFmtId="9" xfId="0" applyAlignment="1" applyFont="1" applyNumberFormat="1">
      <alignment horizontal="right" readingOrder="0" vertical="bottom"/>
    </xf>
    <xf borderId="0" fillId="0" fontId="10" numFmtId="0" xfId="0" applyAlignment="1" applyFont="1">
      <alignment shrinkToFit="0" vertical="bottom" wrapText="0"/>
    </xf>
    <xf borderId="2" fillId="0" fontId="46" numFmtId="0" xfId="0" applyAlignment="1" applyBorder="1" applyFont="1">
      <alignment horizontal="right" readingOrder="0" vertical="bottom"/>
    </xf>
    <xf borderId="2" fillId="0" fontId="10" numFmtId="0" xfId="0" applyAlignment="1" applyBorder="1" applyFont="1">
      <alignment shrinkToFit="0" vertical="bottom" wrapText="0"/>
    </xf>
    <xf borderId="0" fillId="7" fontId="10" numFmtId="0" xfId="0" applyAlignment="1" applyFont="1">
      <alignment horizontal="right" readingOrder="0" shrinkToFit="0" vertical="bottom" wrapText="0"/>
    </xf>
    <xf borderId="0" fillId="0" fontId="51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right" shrinkToFit="0" vertical="bottom" wrapText="0"/>
    </xf>
    <xf borderId="2" fillId="0" fontId="10" numFmtId="0" xfId="0" applyAlignment="1" applyBorder="1" applyFont="1">
      <alignment horizontal="right" shrinkToFit="0" vertical="bottom" wrapText="0"/>
    </xf>
    <xf borderId="10" fillId="0" fontId="52" numFmtId="0" xfId="0" applyAlignment="1" applyBorder="1" applyFont="1">
      <alignment horizontal="center" readingOrder="0" shrinkToFit="0" wrapText="1"/>
    </xf>
    <xf borderId="8" fillId="2" fontId="53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right" shrinkToFit="0" vertical="bottom" wrapText="0"/>
    </xf>
    <xf borderId="0" fillId="0" fontId="46" numFmtId="0" xfId="0" applyAlignment="1" applyFont="1">
      <alignment horizontal="right" readingOrder="0" vertical="bottom"/>
    </xf>
    <xf borderId="0" fillId="0" fontId="32" numFmtId="0" xfId="0" applyAlignment="1" applyFont="1">
      <alignment horizontal="right" readingOrder="0" vertical="bottom"/>
    </xf>
    <xf borderId="2" fillId="0" fontId="49" numFmtId="9" xfId="0" applyAlignment="1" applyBorder="1" applyFont="1" applyNumberFormat="1">
      <alignment horizontal="right" readingOrder="0" vertical="bottom"/>
    </xf>
    <xf borderId="7" fillId="0" fontId="10" numFmtId="0" xfId="0" applyAlignment="1" applyBorder="1" applyFont="1">
      <alignment horizontal="right" shrinkToFit="0" vertical="bottom" wrapText="0"/>
    </xf>
    <xf borderId="2" fillId="0" fontId="36" numFmtId="0" xfId="0" applyAlignment="1" applyBorder="1" applyFont="1">
      <alignment horizontal="right" readingOrder="0" vertical="bottom"/>
    </xf>
    <xf borderId="7" fillId="0" fontId="10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2" fillId="0" fontId="12" numFmtId="0" xfId="0" applyAlignment="1" applyBorder="1" applyFont="1">
      <alignment horizontal="right" readingOrder="0" shrinkToFit="0" vertical="bottom" wrapText="0"/>
    </xf>
    <xf borderId="0" fillId="0" fontId="12" numFmtId="4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0" fontId="15" numFmtId="9" xfId="0" applyAlignment="1" applyFont="1" applyNumberFormat="1">
      <alignment horizontal="right" readingOrder="0" shrinkToFit="0" vertical="bottom" wrapText="0"/>
    </xf>
    <xf borderId="2" fillId="0" fontId="15" numFmtId="9" xfId="0" applyAlignment="1" applyBorder="1" applyFont="1" applyNumberFormat="1">
      <alignment horizontal="right" readingOrder="0" shrinkToFit="0" vertical="bottom" wrapText="0"/>
    </xf>
    <xf borderId="7" fillId="0" fontId="15" numFmtId="0" xfId="0" applyAlignment="1" applyBorder="1" applyFont="1">
      <alignment horizontal="left" readingOrder="0" shrinkToFit="0" vertical="bottom" wrapText="0"/>
    </xf>
    <xf borderId="7" fillId="0" fontId="15" numFmtId="10" xfId="0" applyAlignment="1" applyBorder="1" applyFont="1" applyNumberFormat="1">
      <alignment horizontal="right" readingOrder="0" shrinkToFit="0" vertical="bottom" wrapText="0"/>
    </xf>
    <xf borderId="8" fillId="0" fontId="15" numFmtId="10" xfId="0" applyAlignment="1" applyBorder="1" applyFont="1" applyNumberFormat="1">
      <alignment horizontal="right" readingOrder="0" shrinkToFit="0" vertical="bottom" wrapText="0"/>
    </xf>
    <xf borderId="0" fillId="0" fontId="54" numFmtId="0" xfId="0" applyAlignment="1" applyFont="1">
      <alignment horizontal="left" readingOrder="0" vertical="top"/>
    </xf>
    <xf borderId="7" fillId="0" fontId="55" numFmtId="10" xfId="0" applyAlignment="1" applyBorder="1" applyFont="1" applyNumberFormat="1">
      <alignment horizontal="right" readingOrder="0" shrinkToFit="0" vertical="bottom" wrapText="0"/>
    </xf>
    <xf borderId="0" fillId="0" fontId="36" numFmtId="0" xfId="0" applyAlignment="1" applyFont="1">
      <alignment horizontal="right" readingOrder="0" vertical="bottom"/>
    </xf>
    <xf borderId="0" fillId="0" fontId="54" numFmtId="0" xfId="0" applyAlignment="1" applyFont="1">
      <alignment horizontal="left" readingOrder="0" vertical="bottom"/>
    </xf>
    <xf borderId="2" fillId="0" fontId="49" numFmtId="0" xfId="0" applyAlignment="1" applyBorder="1" applyFont="1">
      <alignment horizontal="right" readingOrder="0" vertical="bottom"/>
    </xf>
    <xf borderId="0" fillId="0" fontId="49" numFmtId="0" xfId="0" applyAlignment="1" applyFont="1">
      <alignment horizontal="right" readingOrder="0" vertical="bottom"/>
    </xf>
    <xf borderId="0" fillId="0" fontId="50" numFmtId="0" xfId="0" applyAlignment="1" applyFont="1">
      <alignment horizontal="right" readingOrder="0" vertical="bottom"/>
    </xf>
    <xf borderId="0" fillId="0" fontId="56" numFmtId="0" xfId="0" applyAlignment="1" applyFont="1">
      <alignment horizontal="right" readingOrder="0" vertical="bottom"/>
    </xf>
    <xf borderId="0" fillId="0" fontId="34" numFmtId="0" xfId="0" applyAlignment="1" applyFont="1">
      <alignment readingOrder="0" shrinkToFit="0" vertical="bottom" wrapText="0"/>
    </xf>
    <xf borderId="0" fillId="0" fontId="34" numFmtId="0" xfId="0" applyAlignment="1" applyFont="1">
      <alignment readingOrder="0" vertical="bottom"/>
    </xf>
    <xf borderId="0" fillId="2" fontId="39" numFmtId="0" xfId="0" applyAlignment="1" applyFont="1">
      <alignment readingOrder="0"/>
    </xf>
    <xf borderId="0" fillId="9" fontId="39" numFmtId="0" xfId="0" applyAlignment="1" applyFill="1" applyFont="1">
      <alignment horizontal="center"/>
    </xf>
    <xf borderId="0" fillId="0" fontId="57" numFmtId="0" xfId="0" applyAlignment="1" applyFont="1">
      <alignment horizontal="right" readingOrder="0" vertical="bottom"/>
    </xf>
    <xf borderId="0" fillId="0" fontId="58" numFmtId="0" xfId="0" applyAlignment="1" applyFont="1">
      <alignment readingOrder="0"/>
    </xf>
    <xf borderId="0" fillId="0" fontId="59" numFmtId="9" xfId="0" applyAlignment="1" applyFont="1" applyNumberFormat="1">
      <alignment horizontal="right" readingOrder="0" vertical="bottom"/>
    </xf>
    <xf borderId="2" fillId="0" fontId="32" numFmtId="0" xfId="0" applyAlignment="1" applyBorder="1" applyFont="1">
      <alignment horizontal="right" readingOrder="0" vertical="bottom"/>
    </xf>
    <xf borderId="2" fillId="0" fontId="56" numFmtId="0" xfId="0" applyAlignment="1" applyBorder="1" applyFont="1">
      <alignment horizontal="right" readingOrder="0" vertical="bottom"/>
    </xf>
    <xf borderId="0" fillId="0" fontId="60" numFmtId="0" xfId="0" applyAlignment="1" applyFont="1">
      <alignment horizontal="right" readingOrder="0" vertical="bottom"/>
    </xf>
    <xf borderId="2" fillId="0" fontId="32" numFmtId="0" xfId="0" applyAlignment="1" applyBorder="1" applyFont="1">
      <alignment horizontal="right" vertical="bottom"/>
    </xf>
    <xf borderId="0" fillId="0" fontId="32" numFmtId="0" xfId="0" applyAlignment="1" applyFont="1">
      <alignment horizontal="right" vertical="bottom"/>
    </xf>
    <xf borderId="2" fillId="0" fontId="61" numFmtId="0" xfId="0" applyAlignment="1" applyBorder="1" applyFont="1">
      <alignment horizontal="right" readingOrder="0" vertical="bottom"/>
    </xf>
    <xf borderId="0" fillId="0" fontId="61" numFmtId="0" xfId="0" applyAlignment="1" applyFont="1">
      <alignment horizontal="right" readingOrder="0" vertical="bottom"/>
    </xf>
    <xf borderId="0" fillId="0" fontId="62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3" max="3" width="14.14"/>
  </cols>
  <sheetData>
    <row r="1">
      <c r="A1" s="6" t="s">
        <v>7</v>
      </c>
      <c r="E1" s="7"/>
    </row>
    <row r="2">
      <c r="A2" s="6" t="s">
        <v>8</v>
      </c>
      <c r="E2" s="7"/>
    </row>
    <row r="3">
      <c r="A3" s="8"/>
      <c r="E3" s="7"/>
    </row>
    <row r="4">
      <c r="A4" s="8"/>
      <c r="B4" s="9">
        <v>2016.0</v>
      </c>
      <c r="C4" s="9">
        <v>2017.0</v>
      </c>
      <c r="D4" s="9">
        <v>2018.0</v>
      </c>
      <c r="E4" s="10">
        <v>2019.0</v>
      </c>
      <c r="F4" s="11">
        <v>2020.0</v>
      </c>
      <c r="G4" s="11">
        <v>2021.0</v>
      </c>
      <c r="H4" s="11">
        <v>2022.0</v>
      </c>
      <c r="I4" s="11">
        <v>2023.0</v>
      </c>
      <c r="J4" s="11">
        <v>2024.0</v>
      </c>
      <c r="K4" s="11">
        <v>2025.0</v>
      </c>
    </row>
    <row r="5">
      <c r="A5" s="12" t="s">
        <v>9</v>
      </c>
      <c r="B5" s="13">
        <v>135987.0</v>
      </c>
      <c r="C5" s="13">
        <v>177866.0</v>
      </c>
      <c r="D5" s="13">
        <v>232887.0</v>
      </c>
      <c r="E5" s="14">
        <v>280522.0</v>
      </c>
      <c r="F5" s="15">
        <f t="shared" ref="F5:K5" si="1">E5*F6</f>
        <v>224417.6</v>
      </c>
      <c r="G5" s="15">
        <f t="shared" si="1"/>
        <v>264812.768</v>
      </c>
      <c r="H5" s="15">
        <f t="shared" si="1"/>
        <v>312479.0662</v>
      </c>
      <c r="I5" s="15">
        <f t="shared" si="1"/>
        <v>368725.2982</v>
      </c>
      <c r="J5" s="15">
        <f t="shared" si="1"/>
        <v>435095.8518</v>
      </c>
      <c r="K5" s="15">
        <f t="shared" si="1"/>
        <v>513413.1052</v>
      </c>
    </row>
    <row r="6">
      <c r="A6" s="16" t="s">
        <v>10</v>
      </c>
      <c r="B6" s="17"/>
      <c r="C6" s="18">
        <f t="shared" ref="C6:E6" si="2">C5/B5</f>
        <v>1.307963261</v>
      </c>
      <c r="D6" s="18">
        <f t="shared" si="2"/>
        <v>1.309339615</v>
      </c>
      <c r="E6" s="18">
        <f t="shared" si="2"/>
        <v>1.204541258</v>
      </c>
      <c r="F6" s="19">
        <v>0.8</v>
      </c>
      <c r="G6" s="18">
        <f t="shared" ref="G6:K6" si="3">1.18</f>
        <v>1.18</v>
      </c>
      <c r="H6" s="18">
        <f t="shared" si="3"/>
        <v>1.18</v>
      </c>
      <c r="I6" s="18">
        <f t="shared" si="3"/>
        <v>1.18</v>
      </c>
      <c r="J6" s="18">
        <f t="shared" si="3"/>
        <v>1.18</v>
      </c>
      <c r="K6" s="18">
        <f t="shared" si="3"/>
        <v>1.18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20" t="s">
        <v>11</v>
      </c>
      <c r="B7" s="21">
        <v>88265.0</v>
      </c>
      <c r="C7" s="21">
        <v>111934.0</v>
      </c>
      <c r="D7" s="23">
        <v>139156.0</v>
      </c>
      <c r="E7" s="24">
        <v>165536.0</v>
      </c>
      <c r="F7" s="26">
        <f t="shared" ref="F7:G7" si="4">F5*E10</f>
        <v>119856.8</v>
      </c>
      <c r="G7" s="26">
        <f t="shared" si="4"/>
        <v>132406.384</v>
      </c>
      <c r="H7" s="26">
        <f>H5*0.5869</f>
        <v>183393.964</v>
      </c>
      <c r="I7" s="26">
        <f>I5*0.5865</f>
        <v>216257.3874</v>
      </c>
      <c r="J7" s="26">
        <f>J5*0.5859</f>
        <v>254922.6596</v>
      </c>
      <c r="K7" s="26">
        <f>K5*0.5845</f>
        <v>300089.96</v>
      </c>
    </row>
    <row r="8">
      <c r="A8" s="35" t="s">
        <v>16</v>
      </c>
      <c r="B8" s="38">
        <f t="shared" ref="B8:E8" si="5">B7-B25-B26</f>
        <v>82212</v>
      </c>
      <c r="C8" s="38">
        <f t="shared" si="5"/>
        <v>102737</v>
      </c>
      <c r="D8" s="38">
        <f t="shared" si="5"/>
        <v>126543</v>
      </c>
      <c r="E8" s="38">
        <f t="shared" si="5"/>
        <v>149821</v>
      </c>
      <c r="F8" s="26">
        <f t="shared" ref="F8:K8" si="6">F5*F10</f>
        <v>112208.8</v>
      </c>
      <c r="G8" s="26">
        <f t="shared" si="6"/>
        <v>132406.384</v>
      </c>
      <c r="H8" s="26">
        <f t="shared" si="6"/>
        <v>156239.5331</v>
      </c>
      <c r="I8" s="26">
        <f t="shared" si="6"/>
        <v>184362.6491</v>
      </c>
      <c r="J8" s="26">
        <f t="shared" si="6"/>
        <v>217547.9259</v>
      </c>
      <c r="K8" s="26">
        <f t="shared" si="6"/>
        <v>256706.5526</v>
      </c>
      <c r="L8" s="26"/>
    </row>
    <row r="9">
      <c r="A9" s="42" t="s">
        <v>18</v>
      </c>
      <c r="B9" s="43"/>
      <c r="C9" s="43">
        <f t="shared" ref="C9:E9" si="7">C8/B8</f>
        <v>1.249659417</v>
      </c>
      <c r="D9" s="43">
        <f t="shared" si="7"/>
        <v>1.231717882</v>
      </c>
      <c r="E9" s="43">
        <f t="shared" si="7"/>
        <v>1.183953281</v>
      </c>
      <c r="F9" s="45">
        <f t="shared" ref="F9:K9" si="8">$E$9</f>
        <v>1.183953281</v>
      </c>
      <c r="G9" s="45">
        <f t="shared" si="8"/>
        <v>1.183953281</v>
      </c>
      <c r="H9" s="45">
        <f t="shared" si="8"/>
        <v>1.183953281</v>
      </c>
      <c r="I9" s="45">
        <f t="shared" si="8"/>
        <v>1.183953281</v>
      </c>
      <c r="J9" s="45">
        <f t="shared" si="8"/>
        <v>1.183953281</v>
      </c>
      <c r="K9" s="45">
        <f t="shared" si="8"/>
        <v>1.183953281</v>
      </c>
    </row>
    <row r="10">
      <c r="A10" s="42" t="s">
        <v>22</v>
      </c>
      <c r="B10" s="48">
        <f t="shared" ref="B10:E10" si="9">B8/B5</f>
        <v>0.6045577886</v>
      </c>
      <c r="C10" s="48">
        <f t="shared" si="9"/>
        <v>0.5776089865</v>
      </c>
      <c r="D10" s="48">
        <f t="shared" si="9"/>
        <v>0.5433665254</v>
      </c>
      <c r="E10" s="48">
        <f t="shared" si="9"/>
        <v>0.5340793235</v>
      </c>
      <c r="F10" s="50">
        <v>0.5</v>
      </c>
      <c r="G10" s="50">
        <v>0.5</v>
      </c>
      <c r="H10" s="50">
        <v>0.5</v>
      </c>
      <c r="I10" s="50">
        <v>0.5</v>
      </c>
      <c r="J10" s="50">
        <v>0.5</v>
      </c>
      <c r="K10" s="50">
        <v>0.5</v>
      </c>
    </row>
    <row r="11">
      <c r="A11" s="12" t="s">
        <v>43</v>
      </c>
      <c r="B11" s="27">
        <f t="shared" ref="B11:E11" si="10">B5-B8</f>
        <v>53775</v>
      </c>
      <c r="C11" s="27">
        <f t="shared" si="10"/>
        <v>75129</v>
      </c>
      <c r="D11" s="27">
        <f t="shared" si="10"/>
        <v>106344</v>
      </c>
      <c r="E11" s="27">
        <f t="shared" si="10"/>
        <v>130701</v>
      </c>
      <c r="F11" s="26">
        <f t="shared" ref="F11:K11" si="11">F5-F7</f>
        <v>104560.8</v>
      </c>
      <c r="G11" s="26">
        <f t="shared" si="11"/>
        <v>132406.384</v>
      </c>
      <c r="H11" s="26">
        <f t="shared" si="11"/>
        <v>129085.1023</v>
      </c>
      <c r="I11" s="26">
        <f t="shared" si="11"/>
        <v>152467.9108</v>
      </c>
      <c r="J11" s="26">
        <f t="shared" si="11"/>
        <v>180173.1922</v>
      </c>
      <c r="K11" s="26">
        <f t="shared" si="11"/>
        <v>213323.1452</v>
      </c>
    </row>
    <row r="12">
      <c r="A12" s="42" t="s">
        <v>47</v>
      </c>
      <c r="B12" s="59">
        <f t="shared" ref="B12:K12" si="12">B11/B5</f>
        <v>0.3954422114</v>
      </c>
      <c r="C12" s="59">
        <f t="shared" si="12"/>
        <v>0.4223910135</v>
      </c>
      <c r="D12" s="59">
        <f t="shared" si="12"/>
        <v>0.4566334746</v>
      </c>
      <c r="E12" s="61">
        <f t="shared" si="12"/>
        <v>0.4659206765</v>
      </c>
      <c r="F12" s="66">
        <f t="shared" si="12"/>
        <v>0.4659206765</v>
      </c>
      <c r="G12" s="66">
        <f t="shared" si="12"/>
        <v>0.5</v>
      </c>
      <c r="H12" s="66">
        <f t="shared" si="12"/>
        <v>0.4131</v>
      </c>
      <c r="I12" s="66">
        <f t="shared" si="12"/>
        <v>0.4135</v>
      </c>
      <c r="J12" s="66">
        <f t="shared" si="12"/>
        <v>0.4141</v>
      </c>
      <c r="K12" s="66">
        <f t="shared" si="12"/>
        <v>0.4155</v>
      </c>
    </row>
    <row r="13" ht="14.25" customHeight="1">
      <c r="A13" s="42" t="s">
        <v>50</v>
      </c>
      <c r="B13" s="68">
        <v>171.0</v>
      </c>
      <c r="C13" s="70">
        <v>214.0</v>
      </c>
      <c r="D13" s="71">
        <v>296.0</v>
      </c>
      <c r="E13" s="72">
        <v>201.0</v>
      </c>
    </row>
    <row r="14" ht="14.25" customHeight="1">
      <c r="A14" s="42" t="s">
        <v>51</v>
      </c>
      <c r="B14" s="68">
        <v>131801.0</v>
      </c>
      <c r="C14" s="70">
        <v>173760.0</v>
      </c>
      <c r="D14" s="71">
        <v>220466.0</v>
      </c>
      <c r="E14" s="72">
        <v>265981.0</v>
      </c>
    </row>
    <row r="15" ht="17.25" customHeight="1">
      <c r="A15" s="35" t="s">
        <v>52</v>
      </c>
      <c r="B15" s="29">
        <f t="shared" ref="B15:E15" si="13">B14-B7-B13</f>
        <v>43365</v>
      </c>
      <c r="C15" s="29">
        <f t="shared" si="13"/>
        <v>61612</v>
      </c>
      <c r="D15" s="29">
        <f t="shared" si="13"/>
        <v>81014</v>
      </c>
      <c r="E15" s="29">
        <f t="shared" si="13"/>
        <v>100244</v>
      </c>
      <c r="F15" s="27">
        <f t="shared" ref="F15:K15" si="14">E15*F16</f>
        <v>90219.6</v>
      </c>
      <c r="G15" s="27">
        <f t="shared" si="14"/>
        <v>99241.56</v>
      </c>
      <c r="H15" s="27">
        <f t="shared" si="14"/>
        <v>119089.872</v>
      </c>
      <c r="I15" s="27">
        <f t="shared" si="14"/>
        <v>142907.8464</v>
      </c>
      <c r="J15" s="27">
        <f t="shared" si="14"/>
        <v>171489.4157</v>
      </c>
      <c r="K15" s="27">
        <f t="shared" si="14"/>
        <v>205787.2988</v>
      </c>
    </row>
    <row r="16">
      <c r="A16" s="75" t="s">
        <v>53</v>
      </c>
      <c r="B16" s="27"/>
      <c r="C16" s="27">
        <f t="shared" ref="C16:E16" si="15">C15/B15</f>
        <v>1.420777124</v>
      </c>
      <c r="D16" s="27">
        <f t="shared" si="15"/>
        <v>1.314906187</v>
      </c>
      <c r="E16" s="27">
        <f t="shared" si="15"/>
        <v>1.237366381</v>
      </c>
      <c r="F16" s="50">
        <v>0.9</v>
      </c>
      <c r="G16" s="50">
        <v>1.1</v>
      </c>
      <c r="H16" s="50">
        <v>1.2</v>
      </c>
      <c r="I16" s="50">
        <v>1.2</v>
      </c>
      <c r="J16" s="50">
        <v>1.2</v>
      </c>
      <c r="K16" s="50">
        <v>1.2</v>
      </c>
    </row>
    <row r="17">
      <c r="A17" s="75" t="s">
        <v>55</v>
      </c>
      <c r="B17" s="27">
        <f t="shared" ref="B17:E17" si="16">B15/B5</f>
        <v>0.3188907763</v>
      </c>
      <c r="C17" s="27">
        <f t="shared" si="16"/>
        <v>0.3463956012</v>
      </c>
      <c r="D17" s="27">
        <f t="shared" si="16"/>
        <v>0.3478682795</v>
      </c>
      <c r="E17" s="27">
        <f t="shared" si="16"/>
        <v>0.3573480868</v>
      </c>
      <c r="F17" s="77">
        <v>0.3</v>
      </c>
      <c r="G17" s="77">
        <v>0.33</v>
      </c>
      <c r="H17" s="77">
        <v>0.36</v>
      </c>
      <c r="I17" s="77">
        <v>0.38</v>
      </c>
      <c r="J17" s="77">
        <v>0.38</v>
      </c>
      <c r="K17" s="77">
        <v>0.4</v>
      </c>
    </row>
    <row r="18">
      <c r="A18" s="75" t="s">
        <v>63</v>
      </c>
      <c r="B18" s="27">
        <f>27284</f>
        <v>27284</v>
      </c>
      <c r="C18" s="27">
        <f>38921</f>
        <v>38921</v>
      </c>
      <c r="D18" s="27">
        <f>52177</f>
        <v>52177</v>
      </c>
      <c r="E18" s="78">
        <f>64313</f>
        <v>64313</v>
      </c>
      <c r="F18" s="27">
        <f>F5*0.2297</f>
        <v>51548.72272</v>
      </c>
      <c r="G18" s="27">
        <f>G5*0.23</f>
        <v>60906.93664</v>
      </c>
      <c r="H18" s="27">
        <f>H5*0.2301</f>
        <v>71901.43314</v>
      </c>
      <c r="I18" s="27">
        <f>I5*0.231</f>
        <v>85175.54388</v>
      </c>
      <c r="J18" s="27">
        <f>J5*0.2315</f>
        <v>100724.6897</v>
      </c>
      <c r="K18" s="27">
        <f>K5*0.2323</f>
        <v>119265.8643</v>
      </c>
    </row>
    <row r="19" ht="30.75" customHeight="1">
      <c r="A19" s="75" t="s">
        <v>88</v>
      </c>
      <c r="B19" s="102">
        <f t="shared" ref="B19:K19" si="17">B18/B5</f>
        <v>0.2006368256</v>
      </c>
      <c r="C19" s="102">
        <f t="shared" si="17"/>
        <v>0.2188220346</v>
      </c>
      <c r="D19" s="102">
        <f t="shared" si="17"/>
        <v>0.224044279</v>
      </c>
      <c r="E19" s="104">
        <f t="shared" si="17"/>
        <v>0.2292618761</v>
      </c>
      <c r="F19" s="102">
        <f t="shared" si="17"/>
        <v>0.2297</v>
      </c>
      <c r="G19" s="102">
        <f t="shared" si="17"/>
        <v>0.23</v>
      </c>
      <c r="H19" s="102">
        <f t="shared" si="17"/>
        <v>0.2301</v>
      </c>
      <c r="I19" s="102">
        <f t="shared" si="17"/>
        <v>0.231</v>
      </c>
      <c r="J19" s="102">
        <f t="shared" si="17"/>
        <v>0.2315</v>
      </c>
      <c r="K19" s="102">
        <f t="shared" si="17"/>
        <v>0.2323</v>
      </c>
    </row>
    <row r="20">
      <c r="A20" s="105" t="s">
        <v>91</v>
      </c>
      <c r="B20" s="22">
        <f>16085</f>
        <v>16085</v>
      </c>
      <c r="C20" s="22">
        <f>22620</f>
        <v>22620</v>
      </c>
      <c r="D20" s="22">
        <f>28837</f>
        <v>28837</v>
      </c>
      <c r="E20" s="7">
        <f>35931</f>
        <v>35931</v>
      </c>
      <c r="F20" s="22">
        <f>E20*1.09</f>
        <v>39164.79</v>
      </c>
      <c r="G20" s="22">
        <f>F20*1.11</f>
        <v>43472.9169</v>
      </c>
      <c r="H20" s="22">
        <f>G20*1.13</f>
        <v>49124.3961</v>
      </c>
      <c r="I20" s="22">
        <f>H20*1.12</f>
        <v>55019.32363</v>
      </c>
      <c r="J20" s="22">
        <f>I20*1.15</f>
        <v>63272.22217</v>
      </c>
      <c r="K20" s="22">
        <f>J20*1.18</f>
        <v>74661.22216</v>
      </c>
    </row>
    <row r="21">
      <c r="A21" s="106" t="s">
        <v>98</v>
      </c>
      <c r="B21" s="107">
        <f t="shared" ref="B21:K21" si="18">B18+B20</f>
        <v>43369</v>
      </c>
      <c r="C21" s="107">
        <f t="shared" si="18"/>
        <v>61541</v>
      </c>
      <c r="D21" s="107">
        <f t="shared" si="18"/>
        <v>81014</v>
      </c>
      <c r="E21" s="108">
        <f t="shared" si="18"/>
        <v>100244</v>
      </c>
      <c r="F21" s="107">
        <f t="shared" si="18"/>
        <v>90713.51272</v>
      </c>
      <c r="G21" s="107">
        <f t="shared" si="18"/>
        <v>104379.8535</v>
      </c>
      <c r="H21" s="107">
        <f t="shared" si="18"/>
        <v>121025.8292</v>
      </c>
      <c r="I21" s="107">
        <f t="shared" si="18"/>
        <v>140194.8675</v>
      </c>
      <c r="J21" s="107">
        <f t="shared" si="18"/>
        <v>163996.9119</v>
      </c>
      <c r="K21" s="107">
        <f t="shared" si="18"/>
        <v>193927.0865</v>
      </c>
    </row>
    <row r="22">
      <c r="A22" s="109" t="s">
        <v>105</v>
      </c>
      <c r="B22" s="22">
        <f t="shared" ref="B22:K22" si="19">0</f>
        <v>0</v>
      </c>
      <c r="C22" s="22">
        <f t="shared" si="19"/>
        <v>0</v>
      </c>
      <c r="D22" s="22">
        <f t="shared" si="19"/>
        <v>0</v>
      </c>
      <c r="E22" s="7">
        <f t="shared" si="19"/>
        <v>0</v>
      </c>
      <c r="F22" s="22">
        <f t="shared" si="19"/>
        <v>0</v>
      </c>
      <c r="G22" s="22">
        <f t="shared" si="19"/>
        <v>0</v>
      </c>
      <c r="H22" s="22">
        <f t="shared" si="19"/>
        <v>0</v>
      </c>
      <c r="I22" s="22">
        <f t="shared" si="19"/>
        <v>0</v>
      </c>
      <c r="J22" s="22">
        <f t="shared" si="19"/>
        <v>0</v>
      </c>
      <c r="K22" s="22">
        <f t="shared" si="19"/>
        <v>0</v>
      </c>
    </row>
    <row r="23">
      <c r="A23" s="110" t="s">
        <v>108</v>
      </c>
      <c r="B23" s="112">
        <f t="shared" ref="B23:K23" si="20">B5-B8-B15</f>
        <v>10410</v>
      </c>
      <c r="C23" s="112">
        <f t="shared" si="20"/>
        <v>13517</v>
      </c>
      <c r="D23" s="112">
        <f t="shared" si="20"/>
        <v>25330</v>
      </c>
      <c r="E23" s="112">
        <f t="shared" si="20"/>
        <v>30457</v>
      </c>
      <c r="F23" s="114">
        <f t="shared" si="20"/>
        <v>21989.2</v>
      </c>
      <c r="G23" s="114">
        <f t="shared" si="20"/>
        <v>33164.824</v>
      </c>
      <c r="H23" s="114">
        <f t="shared" si="20"/>
        <v>37149.66112</v>
      </c>
      <c r="I23" s="114">
        <f t="shared" si="20"/>
        <v>41454.80268</v>
      </c>
      <c r="J23" s="114">
        <f t="shared" si="20"/>
        <v>46058.51024</v>
      </c>
      <c r="K23" s="114">
        <f t="shared" si="20"/>
        <v>50919.25377</v>
      </c>
    </row>
    <row r="24">
      <c r="A24" s="42" t="s">
        <v>112</v>
      </c>
      <c r="B24" s="116">
        <f t="shared" ref="B24:K24" si="21">B23/B5</f>
        <v>0.07655143506</v>
      </c>
      <c r="C24" s="116">
        <f t="shared" si="21"/>
        <v>0.07599541228</v>
      </c>
      <c r="D24" s="116">
        <f t="shared" si="21"/>
        <v>0.1087651951</v>
      </c>
      <c r="E24" s="117">
        <f t="shared" si="21"/>
        <v>0.1085725897</v>
      </c>
      <c r="F24" s="116">
        <f t="shared" si="21"/>
        <v>0.09798340237</v>
      </c>
      <c r="G24" s="116">
        <f t="shared" si="21"/>
        <v>0.1252387649</v>
      </c>
      <c r="H24" s="116">
        <f t="shared" si="21"/>
        <v>0.1188868796</v>
      </c>
      <c r="I24" s="116">
        <f t="shared" si="21"/>
        <v>0.1124273352</v>
      </c>
      <c r="J24" s="116">
        <f t="shared" si="21"/>
        <v>0.105858307</v>
      </c>
      <c r="K24" s="116">
        <f t="shared" si="21"/>
        <v>0.09917793927</v>
      </c>
    </row>
    <row r="25">
      <c r="A25" s="42" t="s">
        <v>116</v>
      </c>
      <c r="B25" s="119">
        <v>5766.0</v>
      </c>
      <c r="C25" s="9">
        <v>8831.0</v>
      </c>
      <c r="D25" s="9">
        <v>12138.0</v>
      </c>
      <c r="E25" s="10">
        <v>15150.0</v>
      </c>
    </row>
    <row r="26">
      <c r="A26" s="42" t="s">
        <v>117</v>
      </c>
      <c r="B26" s="119">
        <v>287.0</v>
      </c>
      <c r="C26" s="9">
        <v>366.0</v>
      </c>
      <c r="D26" s="9">
        <v>475.0</v>
      </c>
      <c r="E26" s="10">
        <v>565.0</v>
      </c>
    </row>
    <row r="27">
      <c r="A27" s="120" t="s">
        <v>39</v>
      </c>
      <c r="B27" s="37">
        <f t="shared" ref="B27:E27" si="22">sum(B25:B26)</f>
        <v>6053</v>
      </c>
      <c r="C27" s="37">
        <f t="shared" si="22"/>
        <v>9197</v>
      </c>
      <c r="D27" s="37">
        <f t="shared" si="22"/>
        <v>12613</v>
      </c>
      <c r="E27" s="37">
        <f t="shared" si="22"/>
        <v>15715</v>
      </c>
      <c r="F27" s="22">
        <f t="shared" ref="F27:K27" si="23">E27*F28</f>
        <v>18072.25</v>
      </c>
      <c r="G27" s="22">
        <f t="shared" si="23"/>
        <v>18072.25</v>
      </c>
      <c r="H27" s="22">
        <f t="shared" si="23"/>
        <v>18072.25</v>
      </c>
      <c r="I27" s="22">
        <f t="shared" si="23"/>
        <v>18072.25</v>
      </c>
      <c r="J27" s="22">
        <f t="shared" si="23"/>
        <v>18072.25</v>
      </c>
      <c r="K27" s="22">
        <f t="shared" si="23"/>
        <v>18072.25</v>
      </c>
    </row>
    <row r="28">
      <c r="A28" s="105" t="s">
        <v>53</v>
      </c>
      <c r="C28" s="22">
        <f t="shared" ref="C28:E28" si="24">C27/B27</f>
        <v>1.519411862</v>
      </c>
      <c r="D28" s="22">
        <f t="shared" si="24"/>
        <v>1.371425465</v>
      </c>
      <c r="E28" s="22">
        <f t="shared" si="24"/>
        <v>1.245936732</v>
      </c>
      <c r="F28" s="9">
        <v>1.15</v>
      </c>
      <c r="G28" s="9">
        <v>1.0</v>
      </c>
      <c r="H28" s="9">
        <v>1.0</v>
      </c>
      <c r="I28" s="9">
        <v>1.0</v>
      </c>
      <c r="J28" s="9">
        <v>1.0</v>
      </c>
      <c r="K28" s="9">
        <v>1.0</v>
      </c>
    </row>
    <row r="29">
      <c r="A29" s="120" t="s">
        <v>24</v>
      </c>
      <c r="B29" s="122">
        <f t="shared" ref="B29:K29" si="25">B23-B27</f>
        <v>4357</v>
      </c>
      <c r="C29" s="122">
        <f t="shared" si="25"/>
        <v>4320</v>
      </c>
      <c r="D29" s="122">
        <f t="shared" si="25"/>
        <v>12717</v>
      </c>
      <c r="E29" s="122">
        <f t="shared" si="25"/>
        <v>14742</v>
      </c>
      <c r="F29" s="36">
        <f t="shared" si="25"/>
        <v>3916.95</v>
      </c>
      <c r="G29" s="36">
        <f t="shared" si="25"/>
        <v>15092.574</v>
      </c>
      <c r="H29" s="36">
        <f t="shared" si="25"/>
        <v>19077.41112</v>
      </c>
      <c r="I29" s="36">
        <f t="shared" si="25"/>
        <v>23382.55268</v>
      </c>
      <c r="J29" s="36">
        <f t="shared" si="25"/>
        <v>27986.26024</v>
      </c>
      <c r="K29" s="36">
        <f t="shared" si="25"/>
        <v>32847.00377</v>
      </c>
    </row>
    <row r="30">
      <c r="A30" s="105" t="s">
        <v>136</v>
      </c>
      <c r="B30" s="9">
        <v>484.0</v>
      </c>
      <c r="C30" s="9">
        <v>848.0</v>
      </c>
      <c r="D30" s="9">
        <v>1417.0</v>
      </c>
      <c r="E30" s="10">
        <v>1600.0</v>
      </c>
      <c r="F30" s="22">
        <f t="shared" ref="F30:K30" si="26">E30*F31</f>
        <v>1760</v>
      </c>
      <c r="G30" s="22">
        <f t="shared" si="26"/>
        <v>1936</v>
      </c>
      <c r="H30" s="22">
        <f t="shared" si="26"/>
        <v>2129.6</v>
      </c>
      <c r="I30" s="22">
        <f t="shared" si="26"/>
        <v>2342.56</v>
      </c>
      <c r="J30" s="22">
        <f t="shared" si="26"/>
        <v>2576.816</v>
      </c>
      <c r="K30" s="22">
        <f t="shared" si="26"/>
        <v>2834.4976</v>
      </c>
    </row>
    <row r="31">
      <c r="A31" s="105" t="s">
        <v>53</v>
      </c>
      <c r="C31" s="22">
        <f t="shared" ref="C31:E31" si="27">C30/B30</f>
        <v>1.752066116</v>
      </c>
      <c r="D31" s="22">
        <f t="shared" si="27"/>
        <v>1.670990566</v>
      </c>
      <c r="E31" s="22">
        <f t="shared" si="27"/>
        <v>1.129146083</v>
      </c>
      <c r="F31" s="9">
        <v>1.1</v>
      </c>
      <c r="G31" s="9">
        <v>1.1</v>
      </c>
      <c r="H31" s="9">
        <v>1.1</v>
      </c>
      <c r="I31" s="9">
        <v>1.1</v>
      </c>
      <c r="J31" s="9">
        <v>1.1</v>
      </c>
      <c r="K31" s="9">
        <v>1.1</v>
      </c>
    </row>
    <row r="32">
      <c r="A32" s="105" t="s">
        <v>143</v>
      </c>
      <c r="B32" s="57">
        <f t="shared" ref="B32:K32" si="28">B29-B30</f>
        <v>3873</v>
      </c>
      <c r="C32" s="57">
        <f t="shared" si="28"/>
        <v>3472</v>
      </c>
      <c r="D32" s="57">
        <f t="shared" si="28"/>
        <v>11300</v>
      </c>
      <c r="E32" s="57">
        <f t="shared" si="28"/>
        <v>13142</v>
      </c>
      <c r="F32" s="29">
        <f t="shared" si="28"/>
        <v>2156.95</v>
      </c>
      <c r="G32" s="29">
        <f t="shared" si="28"/>
        <v>13156.574</v>
      </c>
      <c r="H32" s="29">
        <f t="shared" si="28"/>
        <v>16947.81112</v>
      </c>
      <c r="I32" s="29">
        <f t="shared" si="28"/>
        <v>21039.99268</v>
      </c>
      <c r="J32" s="29">
        <f t="shared" si="28"/>
        <v>25409.44424</v>
      </c>
      <c r="K32" s="29">
        <f t="shared" si="28"/>
        <v>30012.50617</v>
      </c>
    </row>
    <row r="33">
      <c r="A33" s="105" t="s">
        <v>30</v>
      </c>
      <c r="B33" s="9">
        <v>1425.0</v>
      </c>
      <c r="C33" s="9">
        <v>769.0</v>
      </c>
      <c r="D33" s="9">
        <v>1197.0</v>
      </c>
      <c r="E33" s="10">
        <v>2374.0</v>
      </c>
      <c r="F33" s="22">
        <f t="shared" ref="F33:K33" si="29">F32*F34</f>
        <v>323.5425</v>
      </c>
      <c r="G33" s="22">
        <f t="shared" si="29"/>
        <v>1973.4861</v>
      </c>
      <c r="H33" s="22">
        <f t="shared" si="29"/>
        <v>2542.171668</v>
      </c>
      <c r="I33" s="22">
        <f t="shared" si="29"/>
        <v>3155.998902</v>
      </c>
      <c r="J33" s="22">
        <f t="shared" si="29"/>
        <v>3811.416635</v>
      </c>
      <c r="K33" s="22">
        <f t="shared" si="29"/>
        <v>4501.875925</v>
      </c>
    </row>
    <row r="34">
      <c r="A34" s="105" t="s">
        <v>149</v>
      </c>
      <c r="B34" s="9">
        <f t="shared" ref="B34:E34" si="30">B33/B32</f>
        <v>0.3679318358</v>
      </c>
      <c r="C34" s="9">
        <f t="shared" si="30"/>
        <v>0.2214861751</v>
      </c>
      <c r="D34" s="9">
        <f t="shared" si="30"/>
        <v>0.1059292035</v>
      </c>
      <c r="E34" s="9">
        <f t="shared" si="30"/>
        <v>0.1806422158</v>
      </c>
      <c r="F34" s="9">
        <v>0.15</v>
      </c>
      <c r="G34" s="9">
        <v>0.15</v>
      </c>
      <c r="H34" s="9">
        <v>0.15</v>
      </c>
      <c r="I34" s="9">
        <v>0.15</v>
      </c>
      <c r="J34" s="9">
        <v>0.15</v>
      </c>
      <c r="K34" s="9">
        <v>0.15</v>
      </c>
    </row>
    <row r="35">
      <c r="A35" s="120" t="s">
        <v>156</v>
      </c>
      <c r="B35" s="33">
        <v>100.0</v>
      </c>
      <c r="C35" s="33">
        <v>202.0</v>
      </c>
      <c r="D35" s="33">
        <v>440.0</v>
      </c>
      <c r="E35" s="33">
        <v>832.0</v>
      </c>
    </row>
    <row r="36">
      <c r="A36" s="120" t="s">
        <v>12</v>
      </c>
      <c r="B36" s="122">
        <f t="shared" ref="B36:E36" si="31">B32-B33+B35</f>
        <v>2548</v>
      </c>
      <c r="C36" s="122">
        <f t="shared" si="31"/>
        <v>2905</v>
      </c>
      <c r="D36" s="122">
        <f t="shared" si="31"/>
        <v>10543</v>
      </c>
      <c r="E36" s="122">
        <f t="shared" si="31"/>
        <v>11600</v>
      </c>
      <c r="F36" s="29">
        <f t="shared" ref="F36:K36" si="32">F32-F33</f>
        <v>1833.4075</v>
      </c>
      <c r="G36" s="29">
        <f t="shared" si="32"/>
        <v>11183.0879</v>
      </c>
      <c r="H36" s="29">
        <f t="shared" si="32"/>
        <v>14405.63945</v>
      </c>
      <c r="I36" s="29">
        <f t="shared" si="32"/>
        <v>17883.99378</v>
      </c>
      <c r="J36" s="29">
        <f t="shared" si="32"/>
        <v>21598.0276</v>
      </c>
      <c r="K36" s="29">
        <f t="shared" si="32"/>
        <v>25510.63024</v>
      </c>
    </row>
    <row r="37">
      <c r="A37" s="105" t="s">
        <v>157</v>
      </c>
      <c r="B37" s="9">
        <f t="shared" ref="B37:K37" si="33">B36/B5</f>
        <v>0.01873708516</v>
      </c>
      <c r="C37" s="9">
        <f t="shared" si="33"/>
        <v>0.01633251999</v>
      </c>
      <c r="D37" s="9">
        <f t="shared" si="33"/>
        <v>0.04527088245</v>
      </c>
      <c r="E37" s="9">
        <f t="shared" si="33"/>
        <v>0.04135148045</v>
      </c>
      <c r="F37" s="9">
        <f t="shared" si="33"/>
        <v>0.008169624397</v>
      </c>
      <c r="G37" s="9">
        <f t="shared" si="33"/>
        <v>0.04223016883</v>
      </c>
      <c r="H37" s="9">
        <f t="shared" si="33"/>
        <v>0.04610113447</v>
      </c>
      <c r="I37" s="9">
        <f t="shared" si="33"/>
        <v>0.04850221525</v>
      </c>
      <c r="J37" s="9">
        <f t="shared" si="33"/>
        <v>0.0496397001</v>
      </c>
      <c r="K37" s="9">
        <f t="shared" si="33"/>
        <v>0.04968831139</v>
      </c>
    </row>
    <row r="38">
      <c r="A38" s="105" t="s">
        <v>160</v>
      </c>
      <c r="B38" s="9">
        <v>0.0</v>
      </c>
      <c r="C38" s="9">
        <v>0.0</v>
      </c>
      <c r="D38" s="9">
        <v>0.0</v>
      </c>
      <c r="E38" s="10">
        <v>0.0</v>
      </c>
    </row>
    <row r="39">
      <c r="A39" s="105" t="s">
        <v>62</v>
      </c>
      <c r="B39" s="57">
        <f t="shared" ref="B39:E39" si="34">B36-B38</f>
        <v>2548</v>
      </c>
      <c r="C39" s="57">
        <f t="shared" si="34"/>
        <v>2905</v>
      </c>
      <c r="D39" s="57">
        <f t="shared" si="34"/>
        <v>10543</v>
      </c>
      <c r="E39" s="57">
        <f t="shared" si="34"/>
        <v>11600</v>
      </c>
    </row>
    <row r="40">
      <c r="A40" s="130"/>
      <c r="E40" s="7"/>
    </row>
    <row r="41">
      <c r="A41" s="130"/>
      <c r="E41" s="7"/>
    </row>
    <row r="42">
      <c r="A42" s="130"/>
      <c r="E42" s="7"/>
    </row>
    <row r="43">
      <c r="A43" s="130"/>
      <c r="E43" s="7"/>
    </row>
    <row r="44">
      <c r="A44" s="130"/>
      <c r="E44" s="7"/>
    </row>
    <row r="45">
      <c r="A45" s="130"/>
      <c r="E45" s="7"/>
    </row>
    <row r="46">
      <c r="A46" s="130"/>
      <c r="E46" s="7"/>
    </row>
    <row r="47">
      <c r="A47" s="130"/>
      <c r="E47" s="7"/>
    </row>
    <row r="48">
      <c r="A48" s="130"/>
      <c r="E48" s="7"/>
    </row>
    <row r="49">
      <c r="A49" s="130"/>
      <c r="E49" s="7"/>
    </row>
    <row r="50">
      <c r="A50" s="130"/>
      <c r="E50" s="7"/>
    </row>
    <row r="51">
      <c r="A51" s="130"/>
      <c r="E51" s="7"/>
    </row>
    <row r="52">
      <c r="A52" s="130"/>
      <c r="E52" s="7"/>
    </row>
    <row r="53">
      <c r="A53" s="130"/>
      <c r="E53" s="7"/>
    </row>
    <row r="54">
      <c r="A54" s="130"/>
      <c r="E54" s="7"/>
    </row>
    <row r="55">
      <c r="A55" s="130"/>
      <c r="E55" s="7"/>
    </row>
    <row r="56">
      <c r="A56" s="130"/>
      <c r="E56" s="7"/>
    </row>
    <row r="57">
      <c r="A57" s="130"/>
      <c r="E57" s="7"/>
    </row>
    <row r="58">
      <c r="A58" s="130"/>
      <c r="E58" s="7"/>
    </row>
    <row r="59">
      <c r="A59" s="130"/>
      <c r="E59" s="7"/>
    </row>
    <row r="60">
      <c r="A60" s="130"/>
      <c r="E60" s="7"/>
    </row>
    <row r="61">
      <c r="A61" s="130"/>
      <c r="E61" s="7"/>
    </row>
    <row r="62">
      <c r="A62" s="130"/>
      <c r="E62" s="7"/>
    </row>
    <row r="63">
      <c r="A63" s="130"/>
      <c r="E63" s="7"/>
    </row>
    <row r="64">
      <c r="A64" s="130"/>
      <c r="E64" s="7"/>
    </row>
    <row r="65">
      <c r="A65" s="130"/>
      <c r="E65" s="7"/>
    </row>
    <row r="66">
      <c r="A66" s="130"/>
      <c r="E66" s="7"/>
    </row>
    <row r="67">
      <c r="A67" s="130"/>
      <c r="E67" s="7"/>
    </row>
    <row r="68">
      <c r="A68" s="130"/>
      <c r="E68" s="7"/>
    </row>
    <row r="69">
      <c r="A69" s="130"/>
      <c r="E69" s="7"/>
    </row>
    <row r="70">
      <c r="A70" s="130"/>
      <c r="E70" s="7"/>
    </row>
    <row r="71">
      <c r="A71" s="130"/>
      <c r="E71" s="7"/>
    </row>
    <row r="72">
      <c r="A72" s="130"/>
      <c r="E72" s="7"/>
    </row>
    <row r="73">
      <c r="A73" s="130"/>
      <c r="E73" s="7"/>
    </row>
    <row r="74">
      <c r="A74" s="130"/>
      <c r="E74" s="7"/>
    </row>
    <row r="75">
      <c r="A75" s="130"/>
      <c r="E75" s="7"/>
    </row>
    <row r="76">
      <c r="A76" s="130"/>
      <c r="E76" s="7"/>
    </row>
    <row r="77">
      <c r="A77" s="130"/>
      <c r="E77" s="7"/>
    </row>
    <row r="78">
      <c r="A78" s="130"/>
      <c r="E78" s="7"/>
    </row>
    <row r="79">
      <c r="A79" s="130"/>
      <c r="E79" s="7"/>
    </row>
    <row r="80">
      <c r="A80" s="130"/>
      <c r="E80" s="7"/>
    </row>
    <row r="81">
      <c r="A81" s="130"/>
      <c r="E81" s="7"/>
    </row>
    <row r="82">
      <c r="A82" s="130"/>
      <c r="E82" s="7"/>
    </row>
    <row r="83">
      <c r="A83" s="130"/>
      <c r="E83" s="7"/>
    </row>
    <row r="84">
      <c r="A84" s="130"/>
      <c r="E84" s="7"/>
    </row>
    <row r="85">
      <c r="A85" s="130"/>
      <c r="E85" s="7"/>
    </row>
    <row r="86">
      <c r="A86" s="8"/>
      <c r="E86" s="7"/>
    </row>
    <row r="87">
      <c r="A87" s="8"/>
      <c r="E87" s="7"/>
    </row>
    <row r="88">
      <c r="A88" s="8"/>
      <c r="B88" s="136" t="s">
        <v>170</v>
      </c>
      <c r="C88" s="138"/>
      <c r="D88" s="138"/>
      <c r="E88" s="144"/>
      <c r="F88" s="138"/>
      <c r="G88" s="138"/>
      <c r="H88" s="138"/>
      <c r="I88" s="138"/>
      <c r="J88" s="138"/>
      <c r="K88" s="138"/>
      <c r="L88" s="138"/>
    </row>
    <row r="89">
      <c r="A89" s="8"/>
      <c r="B89" s="150" t="s">
        <v>174</v>
      </c>
      <c r="C89" s="138"/>
      <c r="D89" s="138"/>
      <c r="E89" s="152" t="s">
        <v>76</v>
      </c>
      <c r="H89" s="152" t="s">
        <v>77</v>
      </c>
    </row>
    <row r="90">
      <c r="A90" s="8"/>
      <c r="B90" s="138"/>
      <c r="C90" s="138"/>
      <c r="D90" s="138"/>
      <c r="E90" s="154"/>
      <c r="F90" s="155"/>
      <c r="G90" s="155"/>
      <c r="H90" s="155"/>
      <c r="I90" s="155"/>
      <c r="J90" s="155"/>
      <c r="K90" s="155"/>
      <c r="L90" s="155"/>
    </row>
    <row r="91">
      <c r="A91" s="8"/>
      <c r="B91" s="136" t="s">
        <v>175</v>
      </c>
      <c r="C91" s="138"/>
      <c r="D91" s="138"/>
      <c r="E91" s="158">
        <v>2017.0</v>
      </c>
      <c r="F91" s="160">
        <v>2018.0</v>
      </c>
      <c r="G91" s="160">
        <v>2019.0</v>
      </c>
      <c r="H91" s="160">
        <v>2020.0</v>
      </c>
      <c r="I91" s="160">
        <v>2021.0</v>
      </c>
      <c r="J91" s="160">
        <v>2022.0</v>
      </c>
      <c r="K91" s="160">
        <v>2023.0</v>
      </c>
      <c r="L91" s="160">
        <v>2024.0</v>
      </c>
    </row>
    <row r="92">
      <c r="A92" s="8"/>
      <c r="B92" s="120" t="s">
        <v>186</v>
      </c>
      <c r="C92" s="130"/>
      <c r="D92" s="130"/>
      <c r="E92" s="163">
        <v>177866.0</v>
      </c>
      <c r="F92" s="165">
        <v>232887.0</v>
      </c>
      <c r="G92" s="165">
        <v>280522.0</v>
      </c>
      <c r="H92" s="167" t="s">
        <v>188</v>
      </c>
      <c r="I92" s="167" t="s">
        <v>190</v>
      </c>
      <c r="J92" s="167" t="s">
        <v>191</v>
      </c>
      <c r="K92" s="167" t="s">
        <v>192</v>
      </c>
      <c r="L92" s="167" t="s">
        <v>193</v>
      </c>
    </row>
    <row r="93">
      <c r="A93" s="8"/>
      <c r="B93" s="130"/>
      <c r="C93" s="171" t="s">
        <v>10</v>
      </c>
      <c r="D93" s="130"/>
      <c r="E93" s="174"/>
      <c r="F93" s="176">
        <v>0.01</v>
      </c>
      <c r="G93" s="176">
        <v>0.02</v>
      </c>
      <c r="H93" s="179">
        <v>-0.03</v>
      </c>
      <c r="I93" s="179">
        <v>-0.02</v>
      </c>
      <c r="J93" s="179">
        <v>-0.02</v>
      </c>
      <c r="K93" s="179">
        <v>-0.02</v>
      </c>
      <c r="L93" s="179">
        <v>0.01</v>
      </c>
    </row>
    <row r="94">
      <c r="A94" s="8"/>
      <c r="B94" s="120" t="s">
        <v>197</v>
      </c>
      <c r="C94" s="130"/>
      <c r="D94" s="130"/>
      <c r="E94" s="181" t="s">
        <v>199</v>
      </c>
      <c r="F94" s="190" t="s">
        <v>200</v>
      </c>
      <c r="G94" s="190" t="s">
        <v>208</v>
      </c>
      <c r="H94" s="191" t="s">
        <v>209</v>
      </c>
      <c r="I94" s="191" t="s">
        <v>211</v>
      </c>
      <c r="J94" s="191" t="s">
        <v>212</v>
      </c>
      <c r="K94" s="191" t="s">
        <v>213</v>
      </c>
      <c r="L94" s="191" t="s">
        <v>214</v>
      </c>
    </row>
    <row r="95">
      <c r="A95" s="8"/>
      <c r="B95" s="130"/>
      <c r="C95" s="171" t="s">
        <v>22</v>
      </c>
      <c r="D95" s="130"/>
      <c r="E95" s="192">
        <v>0.74</v>
      </c>
      <c r="F95" s="176">
        <v>0.73</v>
      </c>
      <c r="G95" s="176">
        <v>0.73</v>
      </c>
      <c r="H95" s="179">
        <v>0.74</v>
      </c>
      <c r="I95" s="179">
        <v>0.74</v>
      </c>
      <c r="J95" s="179">
        <v>0.74</v>
      </c>
      <c r="K95" s="179">
        <v>0.74</v>
      </c>
      <c r="L95" s="179">
        <v>0.74</v>
      </c>
    </row>
    <row r="96">
      <c r="A96" s="8"/>
      <c r="B96" s="120" t="s">
        <v>43</v>
      </c>
      <c r="C96" s="130"/>
      <c r="D96" s="130"/>
      <c r="E96" s="194" t="s">
        <v>216</v>
      </c>
      <c r="F96" s="207" t="s">
        <v>217</v>
      </c>
      <c r="G96" s="207" t="s">
        <v>229</v>
      </c>
      <c r="H96" s="207" t="s">
        <v>231</v>
      </c>
      <c r="I96" s="207" t="s">
        <v>233</v>
      </c>
      <c r="J96" s="207" t="s">
        <v>234</v>
      </c>
      <c r="K96" s="207" t="s">
        <v>235</v>
      </c>
      <c r="L96" s="207" t="s">
        <v>236</v>
      </c>
    </row>
    <row r="97">
      <c r="A97" s="8"/>
      <c r="B97" s="130"/>
      <c r="C97" s="171" t="s">
        <v>237</v>
      </c>
      <c r="D97" s="130"/>
      <c r="E97" s="192">
        <v>0.26</v>
      </c>
      <c r="F97" s="176">
        <v>0.27</v>
      </c>
      <c r="G97" s="176">
        <v>0.27</v>
      </c>
      <c r="H97" s="176">
        <v>0.27</v>
      </c>
      <c r="I97" s="176">
        <v>0.26</v>
      </c>
      <c r="J97" s="176">
        <v>0.26</v>
      </c>
      <c r="K97" s="176">
        <v>0.26</v>
      </c>
      <c r="L97" s="176">
        <v>0.26</v>
      </c>
    </row>
    <row r="98">
      <c r="A98" s="8"/>
      <c r="B98" s="120" t="s">
        <v>52</v>
      </c>
      <c r="C98" s="130"/>
      <c r="D98" s="130"/>
      <c r="E98" s="174"/>
      <c r="F98" s="130"/>
      <c r="G98" s="130"/>
      <c r="H98" s="130"/>
      <c r="I98" s="130"/>
      <c r="J98" s="130"/>
      <c r="K98" s="130"/>
      <c r="L98" s="130"/>
    </row>
    <row r="99">
      <c r="A99" s="8"/>
      <c r="B99" s="130"/>
      <c r="C99" s="105" t="s">
        <v>63</v>
      </c>
      <c r="D99" s="130"/>
      <c r="E99" s="181" t="s">
        <v>249</v>
      </c>
      <c r="F99" s="190" t="s">
        <v>250</v>
      </c>
      <c r="G99" s="190" t="s">
        <v>251</v>
      </c>
      <c r="H99" s="191" t="s">
        <v>252</v>
      </c>
      <c r="I99" s="191" t="s">
        <v>253</v>
      </c>
      <c r="J99" s="191" t="s">
        <v>255</v>
      </c>
      <c r="K99" s="191" t="s">
        <v>256</v>
      </c>
      <c r="L99" s="191" t="s">
        <v>258</v>
      </c>
    </row>
    <row r="100">
      <c r="A100" s="8"/>
      <c r="B100" s="130"/>
      <c r="C100" s="171" t="s">
        <v>88</v>
      </c>
      <c r="D100" s="130"/>
      <c r="E100" s="209" t="s">
        <v>262</v>
      </c>
      <c r="F100" s="210" t="s">
        <v>268</v>
      </c>
      <c r="G100" s="210" t="s">
        <v>273</v>
      </c>
      <c r="H100" s="211" t="s">
        <v>275</v>
      </c>
      <c r="I100" s="211" t="s">
        <v>276</v>
      </c>
      <c r="J100" s="211" t="s">
        <v>276</v>
      </c>
      <c r="K100" s="211" t="s">
        <v>276</v>
      </c>
      <c r="L100" s="211" t="s">
        <v>276</v>
      </c>
    </row>
    <row r="101">
      <c r="A101" s="8"/>
      <c r="B101" s="130"/>
      <c r="C101" s="105" t="s">
        <v>91</v>
      </c>
      <c r="D101" s="130"/>
      <c r="E101" s="181" t="s">
        <v>277</v>
      </c>
      <c r="F101" s="190" t="s">
        <v>277</v>
      </c>
      <c r="G101" s="190" t="s">
        <v>277</v>
      </c>
      <c r="H101" s="212" t="s">
        <v>277</v>
      </c>
      <c r="I101" s="212" t="s">
        <v>277</v>
      </c>
      <c r="J101" s="212" t="s">
        <v>277</v>
      </c>
      <c r="K101" s="212" t="s">
        <v>277</v>
      </c>
      <c r="L101" s="212" t="s">
        <v>277</v>
      </c>
    </row>
    <row r="102">
      <c r="A102" s="8"/>
      <c r="B102" s="120" t="s">
        <v>98</v>
      </c>
      <c r="C102" s="130"/>
      <c r="D102" s="130"/>
      <c r="E102" s="194" t="s">
        <v>249</v>
      </c>
      <c r="F102" s="207" t="s">
        <v>250</v>
      </c>
      <c r="G102" s="207" t="s">
        <v>251</v>
      </c>
      <c r="H102" s="207" t="s">
        <v>252</v>
      </c>
      <c r="I102" s="207" t="s">
        <v>253</v>
      </c>
      <c r="J102" s="207" t="s">
        <v>255</v>
      </c>
      <c r="K102" s="207" t="s">
        <v>256</v>
      </c>
      <c r="L102" s="207" t="s">
        <v>258</v>
      </c>
    </row>
    <row r="103">
      <c r="A103" s="8"/>
      <c r="B103" s="130"/>
      <c r="C103" s="105" t="s">
        <v>289</v>
      </c>
      <c r="D103" s="130"/>
      <c r="E103" s="181" t="s">
        <v>277</v>
      </c>
      <c r="F103" s="190" t="s">
        <v>277</v>
      </c>
      <c r="G103" s="190" t="s">
        <v>277</v>
      </c>
      <c r="H103" s="190" t="s">
        <v>277</v>
      </c>
      <c r="I103" s="190" t="s">
        <v>277</v>
      </c>
      <c r="J103" s="190" t="s">
        <v>277</v>
      </c>
      <c r="K103" s="190" t="s">
        <v>277</v>
      </c>
      <c r="L103" s="190" t="s">
        <v>277</v>
      </c>
    </row>
    <row r="104">
      <c r="A104" s="8"/>
      <c r="B104" s="120" t="s">
        <v>108</v>
      </c>
      <c r="C104" s="130"/>
      <c r="D104" s="130"/>
      <c r="E104" s="194" t="s">
        <v>293</v>
      </c>
      <c r="F104" s="207" t="s">
        <v>294</v>
      </c>
      <c r="G104" s="207" t="s">
        <v>296</v>
      </c>
      <c r="H104" s="207" t="s">
        <v>298</v>
      </c>
      <c r="I104" s="207" t="s">
        <v>300</v>
      </c>
      <c r="J104" s="207" t="s">
        <v>301</v>
      </c>
      <c r="K104" s="207" t="s">
        <v>302</v>
      </c>
      <c r="L104" s="207" t="s">
        <v>303</v>
      </c>
    </row>
    <row r="105">
      <c r="A105" s="8"/>
      <c r="B105" s="130"/>
      <c r="C105" s="171" t="s">
        <v>112</v>
      </c>
      <c r="D105" s="130"/>
      <c r="E105" s="209" t="s">
        <v>307</v>
      </c>
      <c r="F105" s="210" t="s">
        <v>308</v>
      </c>
      <c r="G105" s="210" t="s">
        <v>310</v>
      </c>
      <c r="H105" s="210" t="s">
        <v>312</v>
      </c>
      <c r="I105" s="210" t="s">
        <v>313</v>
      </c>
      <c r="J105" s="210" t="s">
        <v>313</v>
      </c>
      <c r="K105" s="210" t="s">
        <v>313</v>
      </c>
      <c r="L105" s="210" t="s">
        <v>313</v>
      </c>
    </row>
    <row r="106">
      <c r="A106" s="8"/>
      <c r="B106" s="130"/>
      <c r="C106" s="105" t="s">
        <v>116</v>
      </c>
      <c r="D106" s="130"/>
      <c r="E106" s="181" t="s">
        <v>322</v>
      </c>
      <c r="F106" s="190" t="s">
        <v>323</v>
      </c>
      <c r="G106" s="190" t="s">
        <v>324</v>
      </c>
      <c r="H106" s="212" t="s">
        <v>326</v>
      </c>
      <c r="I106" s="212" t="s">
        <v>327</v>
      </c>
      <c r="J106" s="212" t="s">
        <v>329</v>
      </c>
      <c r="K106" s="212" t="s">
        <v>331</v>
      </c>
      <c r="L106" s="212" t="s">
        <v>333</v>
      </c>
    </row>
    <row r="107">
      <c r="A107" s="8"/>
      <c r="B107" s="130"/>
      <c r="C107" s="105" t="s">
        <v>117</v>
      </c>
      <c r="D107" s="130"/>
      <c r="E107" s="181" t="s">
        <v>335</v>
      </c>
      <c r="F107" s="190" t="s">
        <v>337</v>
      </c>
      <c r="G107" s="190" t="s">
        <v>339</v>
      </c>
      <c r="H107" s="212" t="s">
        <v>340</v>
      </c>
      <c r="I107" s="212" t="s">
        <v>341</v>
      </c>
      <c r="J107" s="212" t="s">
        <v>343</v>
      </c>
      <c r="K107" s="212" t="s">
        <v>344</v>
      </c>
      <c r="L107" s="212" t="s">
        <v>346</v>
      </c>
    </row>
    <row r="108">
      <c r="A108" s="8"/>
      <c r="B108" s="120" t="s">
        <v>348</v>
      </c>
      <c r="C108" s="130"/>
      <c r="D108" s="130"/>
      <c r="E108" s="194" t="s">
        <v>350</v>
      </c>
      <c r="F108" s="207" t="s">
        <v>351</v>
      </c>
      <c r="G108" s="207" t="s">
        <v>353</v>
      </c>
      <c r="H108" s="207" t="s">
        <v>354</v>
      </c>
      <c r="I108" s="207" t="s">
        <v>356</v>
      </c>
      <c r="J108" s="207" t="s">
        <v>358</v>
      </c>
      <c r="K108" s="207" t="s">
        <v>360</v>
      </c>
      <c r="L108" s="207" t="s">
        <v>362</v>
      </c>
    </row>
    <row r="109">
      <c r="A109" s="8"/>
      <c r="B109" s="130"/>
      <c r="C109" s="171" t="s">
        <v>364</v>
      </c>
      <c r="D109" s="130"/>
      <c r="E109" s="209" t="s">
        <v>365</v>
      </c>
      <c r="F109" s="210" t="s">
        <v>365</v>
      </c>
      <c r="G109" s="210" t="s">
        <v>368</v>
      </c>
      <c r="H109" s="210" t="s">
        <v>370</v>
      </c>
      <c r="I109" s="210" t="s">
        <v>372</v>
      </c>
      <c r="J109" s="210" t="s">
        <v>373</v>
      </c>
      <c r="K109" s="210" t="s">
        <v>374</v>
      </c>
      <c r="L109" s="210" t="s">
        <v>374</v>
      </c>
    </row>
    <row r="110">
      <c r="A110" s="8"/>
      <c r="B110" s="120" t="s">
        <v>375</v>
      </c>
      <c r="C110" s="130"/>
      <c r="D110" s="130"/>
      <c r="E110" s="181" t="s">
        <v>376</v>
      </c>
      <c r="F110" s="190" t="s">
        <v>377</v>
      </c>
      <c r="G110" s="190" t="s">
        <v>378</v>
      </c>
      <c r="H110" s="217" t="s">
        <v>277</v>
      </c>
      <c r="I110" s="217" t="s">
        <v>277</v>
      </c>
      <c r="J110" s="217" t="s">
        <v>277</v>
      </c>
      <c r="K110" s="217" t="s">
        <v>277</v>
      </c>
      <c r="L110" s="217" t="s">
        <v>277</v>
      </c>
    </row>
    <row r="111">
      <c r="A111" s="8"/>
      <c r="B111" s="130"/>
      <c r="C111" s="120" t="s">
        <v>387</v>
      </c>
      <c r="D111" s="130"/>
      <c r="E111" s="174"/>
      <c r="F111" s="130"/>
      <c r="G111" s="130"/>
      <c r="H111" s="130"/>
      <c r="I111" s="130"/>
      <c r="J111" s="130"/>
      <c r="K111" s="130"/>
      <c r="L111" s="130"/>
    </row>
    <row r="112">
      <c r="A112" s="8"/>
      <c r="B112" s="130"/>
      <c r="C112" s="105" t="s">
        <v>136</v>
      </c>
      <c r="D112" s="130"/>
      <c r="E112" s="181" t="s">
        <v>393</v>
      </c>
      <c r="F112" s="190" t="s">
        <v>394</v>
      </c>
      <c r="G112" s="190" t="s">
        <v>395</v>
      </c>
      <c r="H112" s="212" t="s">
        <v>396</v>
      </c>
      <c r="I112" s="212" t="s">
        <v>397</v>
      </c>
      <c r="J112" s="212" t="s">
        <v>277</v>
      </c>
      <c r="K112" s="212" t="s">
        <v>277</v>
      </c>
      <c r="L112" s="212" t="s">
        <v>277</v>
      </c>
    </row>
    <row r="113">
      <c r="A113" s="8"/>
      <c r="B113" s="130"/>
      <c r="C113" s="105" t="s">
        <v>398</v>
      </c>
      <c r="D113" s="130"/>
      <c r="E113" s="181" t="s">
        <v>399</v>
      </c>
      <c r="F113" s="190" t="s">
        <v>400</v>
      </c>
      <c r="G113" s="190" t="s">
        <v>401</v>
      </c>
      <c r="H113" s="212" t="s">
        <v>402</v>
      </c>
      <c r="I113" s="212" t="s">
        <v>403</v>
      </c>
      <c r="J113" s="212" t="s">
        <v>404</v>
      </c>
      <c r="K113" s="212" t="s">
        <v>405</v>
      </c>
      <c r="L113" s="212" t="s">
        <v>406</v>
      </c>
    </row>
    <row r="114">
      <c r="A114" s="8"/>
      <c r="B114" s="130"/>
      <c r="C114" s="105" t="s">
        <v>407</v>
      </c>
      <c r="D114" s="130"/>
      <c r="E114" s="181" t="s">
        <v>277</v>
      </c>
      <c r="F114" s="190" t="s">
        <v>277</v>
      </c>
      <c r="G114" s="190" t="s">
        <v>277</v>
      </c>
      <c r="H114" s="217" t="s">
        <v>277</v>
      </c>
      <c r="I114" s="217" t="s">
        <v>277</v>
      </c>
      <c r="J114" s="217" t="s">
        <v>277</v>
      </c>
      <c r="K114" s="217" t="s">
        <v>277</v>
      </c>
      <c r="L114" s="217" t="s">
        <v>277</v>
      </c>
    </row>
    <row r="115">
      <c r="A115" s="8"/>
      <c r="B115" s="120" t="s">
        <v>408</v>
      </c>
      <c r="C115" s="130"/>
      <c r="D115" s="130"/>
      <c r="E115" s="194" t="s">
        <v>409</v>
      </c>
      <c r="F115" s="207" t="s">
        <v>410</v>
      </c>
      <c r="G115" s="207" t="s">
        <v>411</v>
      </c>
      <c r="H115" s="207" t="s">
        <v>412</v>
      </c>
      <c r="I115" s="207" t="s">
        <v>413</v>
      </c>
      <c r="J115" s="207" t="s">
        <v>404</v>
      </c>
      <c r="K115" s="207" t="s">
        <v>405</v>
      </c>
      <c r="L115" s="207" t="s">
        <v>406</v>
      </c>
    </row>
    <row r="116">
      <c r="A116" s="8"/>
      <c r="B116" s="120" t="s">
        <v>414</v>
      </c>
      <c r="C116" s="130"/>
      <c r="D116" s="130"/>
      <c r="E116" s="194" t="s">
        <v>415</v>
      </c>
      <c r="F116" s="207" t="s">
        <v>416</v>
      </c>
      <c r="G116" s="207" t="s">
        <v>417</v>
      </c>
      <c r="H116" s="207" t="s">
        <v>418</v>
      </c>
      <c r="I116" s="207" t="s">
        <v>419</v>
      </c>
      <c r="J116" s="207" t="s">
        <v>420</v>
      </c>
      <c r="K116" s="207" t="s">
        <v>421</v>
      </c>
      <c r="L116" s="207" t="s">
        <v>422</v>
      </c>
    </row>
    <row r="117">
      <c r="A117" s="8"/>
      <c r="B117" s="130"/>
      <c r="C117" s="171" t="s">
        <v>423</v>
      </c>
      <c r="D117" s="130"/>
      <c r="E117" s="192">
        <v>0.04</v>
      </c>
      <c r="F117" s="176">
        <v>0.04</v>
      </c>
      <c r="G117" s="176">
        <v>0.04</v>
      </c>
      <c r="H117" s="176">
        <v>0.03</v>
      </c>
      <c r="I117" s="176">
        <v>0.03</v>
      </c>
      <c r="J117" s="176">
        <v>0.03</v>
      </c>
      <c r="K117" s="176">
        <v>0.03</v>
      </c>
      <c r="L117" s="176">
        <v>0.02</v>
      </c>
    </row>
    <row r="118">
      <c r="A118" s="8"/>
      <c r="B118" s="130"/>
      <c r="C118" s="105" t="s">
        <v>424</v>
      </c>
      <c r="D118" s="130"/>
      <c r="E118" s="181" t="s">
        <v>425</v>
      </c>
      <c r="F118" s="190" t="s">
        <v>426</v>
      </c>
      <c r="G118" s="190" t="s">
        <v>427</v>
      </c>
      <c r="H118" s="191" t="s">
        <v>428</v>
      </c>
      <c r="I118" s="191" t="s">
        <v>429</v>
      </c>
      <c r="J118" s="191" t="s">
        <v>430</v>
      </c>
      <c r="K118" s="191" t="s">
        <v>431</v>
      </c>
      <c r="L118" s="191" t="s">
        <v>432</v>
      </c>
    </row>
    <row r="119">
      <c r="A119" s="8"/>
      <c r="B119" s="130"/>
      <c r="C119" s="171" t="s">
        <v>433</v>
      </c>
      <c r="D119" s="130"/>
      <c r="E119" s="192">
        <v>0.39</v>
      </c>
      <c r="F119" s="176">
        <v>0.35</v>
      </c>
      <c r="G119" s="176">
        <v>0.34</v>
      </c>
      <c r="H119" s="219">
        <v>0.34</v>
      </c>
      <c r="I119" s="219">
        <v>0.34</v>
      </c>
      <c r="J119" s="219">
        <v>0.34</v>
      </c>
      <c r="K119" s="219">
        <v>0.34</v>
      </c>
      <c r="L119" s="219">
        <v>0.34</v>
      </c>
    </row>
    <row r="120">
      <c r="A120" s="8"/>
      <c r="B120" s="130"/>
      <c r="C120" s="120" t="s">
        <v>434</v>
      </c>
      <c r="D120" s="130"/>
      <c r="E120" s="194" t="s">
        <v>435</v>
      </c>
      <c r="F120" s="207" t="s">
        <v>436</v>
      </c>
      <c r="G120" s="207" t="s">
        <v>437</v>
      </c>
      <c r="H120" s="207" t="s">
        <v>438</v>
      </c>
      <c r="I120" s="207" t="s">
        <v>439</v>
      </c>
      <c r="J120" s="207" t="s">
        <v>440</v>
      </c>
      <c r="K120" s="207" t="s">
        <v>441</v>
      </c>
      <c r="L120" s="207" t="s">
        <v>442</v>
      </c>
    </row>
    <row r="121">
      <c r="A121" s="8"/>
      <c r="B121" s="120" t="s">
        <v>443</v>
      </c>
      <c r="C121" s="130"/>
      <c r="D121" s="130"/>
      <c r="E121" s="174"/>
      <c r="F121" s="130"/>
      <c r="G121" s="130"/>
      <c r="H121" s="130"/>
      <c r="I121" s="130"/>
      <c r="J121" s="130"/>
      <c r="K121" s="130"/>
      <c r="L121" s="130"/>
    </row>
    <row r="122">
      <c r="A122" s="8"/>
      <c r="B122" s="130"/>
      <c r="C122" s="105" t="s">
        <v>444</v>
      </c>
      <c r="D122" s="130"/>
      <c r="E122" s="220" t="s">
        <v>445</v>
      </c>
      <c r="F122" s="191" t="s">
        <v>446</v>
      </c>
      <c r="G122" s="191" t="s">
        <v>447</v>
      </c>
      <c r="H122" s="190" t="s">
        <v>277</v>
      </c>
      <c r="I122" s="190" t="s">
        <v>277</v>
      </c>
      <c r="J122" s="190" t="s">
        <v>277</v>
      </c>
      <c r="K122" s="190" t="s">
        <v>277</v>
      </c>
      <c r="L122" s="190" t="s">
        <v>277</v>
      </c>
    </row>
    <row r="123">
      <c r="A123" s="8"/>
      <c r="B123" s="130"/>
      <c r="C123" s="105" t="s">
        <v>448</v>
      </c>
      <c r="D123" s="130"/>
      <c r="E123" s="181" t="s">
        <v>277</v>
      </c>
      <c r="F123" s="191" t="s">
        <v>449</v>
      </c>
      <c r="G123" s="191" t="s">
        <v>450</v>
      </c>
      <c r="H123" s="190" t="s">
        <v>277</v>
      </c>
      <c r="I123" s="190" t="s">
        <v>277</v>
      </c>
      <c r="J123" s="190" t="s">
        <v>277</v>
      </c>
      <c r="K123" s="190" t="s">
        <v>277</v>
      </c>
      <c r="L123" s="190" t="s">
        <v>277</v>
      </c>
    </row>
    <row r="124">
      <c r="A124" s="8"/>
      <c r="B124" s="130"/>
      <c r="C124" s="105" t="s">
        <v>451</v>
      </c>
      <c r="D124" s="130"/>
      <c r="E124" s="181" t="s">
        <v>277</v>
      </c>
      <c r="F124" s="190" t="s">
        <v>277</v>
      </c>
      <c r="G124" s="191" t="s">
        <v>452</v>
      </c>
      <c r="H124" s="190" t="s">
        <v>277</v>
      </c>
      <c r="I124" s="190" t="s">
        <v>277</v>
      </c>
      <c r="J124" s="190" t="s">
        <v>277</v>
      </c>
      <c r="K124" s="190" t="s">
        <v>277</v>
      </c>
      <c r="L124" s="190" t="s">
        <v>277</v>
      </c>
    </row>
    <row r="125">
      <c r="A125" s="8"/>
      <c r="B125" s="130"/>
      <c r="C125" s="105" t="s">
        <v>87</v>
      </c>
      <c r="D125" s="130"/>
      <c r="E125" s="181" t="s">
        <v>277</v>
      </c>
      <c r="F125" s="190" t="s">
        <v>277</v>
      </c>
      <c r="G125" s="190" t="s">
        <v>453</v>
      </c>
      <c r="H125" s="190" t="s">
        <v>277</v>
      </c>
      <c r="I125" s="190" t="s">
        <v>277</v>
      </c>
      <c r="J125" s="190" t="s">
        <v>277</v>
      </c>
      <c r="K125" s="190" t="s">
        <v>277</v>
      </c>
      <c r="L125" s="190" t="s">
        <v>277</v>
      </c>
    </row>
    <row r="126">
      <c r="A126" s="8"/>
      <c r="B126" s="130"/>
      <c r="C126" s="105" t="s">
        <v>407</v>
      </c>
      <c r="D126" s="130"/>
      <c r="E126" s="181" t="s">
        <v>277</v>
      </c>
      <c r="F126" s="190" t="s">
        <v>277</v>
      </c>
      <c r="G126" s="190" t="s">
        <v>339</v>
      </c>
      <c r="H126" s="190" t="s">
        <v>277</v>
      </c>
      <c r="I126" s="190" t="s">
        <v>277</v>
      </c>
      <c r="J126" s="190" t="s">
        <v>277</v>
      </c>
      <c r="K126" s="190" t="s">
        <v>277</v>
      </c>
      <c r="L126" s="190" t="s">
        <v>277</v>
      </c>
    </row>
    <row r="127">
      <c r="A127" s="8"/>
      <c r="B127" s="130"/>
      <c r="C127" s="105" t="s">
        <v>454</v>
      </c>
      <c r="D127" s="130"/>
      <c r="E127" s="181" t="s">
        <v>277</v>
      </c>
      <c r="F127" s="190" t="s">
        <v>277</v>
      </c>
      <c r="G127" s="190" t="s">
        <v>455</v>
      </c>
      <c r="H127" s="190" t="s">
        <v>277</v>
      </c>
      <c r="I127" s="190" t="s">
        <v>277</v>
      </c>
      <c r="J127" s="190" t="s">
        <v>277</v>
      </c>
      <c r="K127" s="190" t="s">
        <v>277</v>
      </c>
      <c r="L127" s="190" t="s">
        <v>277</v>
      </c>
    </row>
    <row r="128">
      <c r="A128" s="8"/>
      <c r="B128" s="130"/>
      <c r="C128" s="105" t="s">
        <v>456</v>
      </c>
      <c r="D128" s="130"/>
      <c r="E128" s="181" t="s">
        <v>277</v>
      </c>
      <c r="F128" s="190" t="s">
        <v>277</v>
      </c>
      <c r="G128" s="190" t="s">
        <v>457</v>
      </c>
      <c r="H128" s="190" t="s">
        <v>277</v>
      </c>
      <c r="I128" s="190" t="s">
        <v>277</v>
      </c>
      <c r="J128" s="190" t="s">
        <v>277</v>
      </c>
      <c r="K128" s="190" t="s">
        <v>277</v>
      </c>
      <c r="L128" s="190" t="s">
        <v>277</v>
      </c>
    </row>
    <row r="129">
      <c r="A129" s="8"/>
      <c r="B129" s="130"/>
      <c r="C129" s="105" t="s">
        <v>458</v>
      </c>
      <c r="D129" s="130"/>
      <c r="E129" s="181" t="s">
        <v>277</v>
      </c>
      <c r="F129" s="190" t="s">
        <v>277</v>
      </c>
      <c r="G129" s="190" t="s">
        <v>459</v>
      </c>
      <c r="H129" s="190" t="s">
        <v>277</v>
      </c>
      <c r="I129" s="190" t="s">
        <v>277</v>
      </c>
      <c r="J129" s="190" t="s">
        <v>277</v>
      </c>
      <c r="K129" s="190" t="s">
        <v>277</v>
      </c>
      <c r="L129" s="190" t="s">
        <v>277</v>
      </c>
    </row>
    <row r="130">
      <c r="A130" s="8"/>
      <c r="B130" s="120" t="s">
        <v>460</v>
      </c>
      <c r="C130" s="130"/>
      <c r="D130" s="130"/>
      <c r="E130" s="181" t="s">
        <v>277</v>
      </c>
      <c r="F130" s="190" t="s">
        <v>277</v>
      </c>
      <c r="G130" s="190" t="s">
        <v>277</v>
      </c>
      <c r="H130" s="190" t="s">
        <v>277</v>
      </c>
      <c r="I130" s="190" t="s">
        <v>277</v>
      </c>
      <c r="J130" s="190" t="s">
        <v>277</v>
      </c>
      <c r="K130" s="190" t="s">
        <v>277</v>
      </c>
      <c r="L130" s="190" t="s">
        <v>277</v>
      </c>
    </row>
    <row r="131">
      <c r="A131" s="8"/>
      <c r="B131" s="130"/>
      <c r="C131" s="105" t="s">
        <v>444</v>
      </c>
      <c r="D131" s="130"/>
      <c r="E131" s="181" t="s">
        <v>277</v>
      </c>
      <c r="F131" s="190" t="s">
        <v>461</v>
      </c>
      <c r="G131" s="190" t="s">
        <v>462</v>
      </c>
      <c r="H131" s="190" t="s">
        <v>277</v>
      </c>
      <c r="I131" s="190" t="s">
        <v>277</v>
      </c>
      <c r="J131" s="190" t="s">
        <v>277</v>
      </c>
      <c r="K131" s="190" t="s">
        <v>277</v>
      </c>
      <c r="L131" s="190" t="s">
        <v>277</v>
      </c>
    </row>
    <row r="132">
      <c r="A132" s="8"/>
      <c r="B132" s="130"/>
      <c r="C132" s="105" t="s">
        <v>448</v>
      </c>
      <c r="D132" s="130"/>
      <c r="E132" s="181" t="s">
        <v>277</v>
      </c>
      <c r="F132" s="190" t="s">
        <v>463</v>
      </c>
      <c r="G132" s="190" t="s">
        <v>464</v>
      </c>
      <c r="H132" s="190" t="s">
        <v>277</v>
      </c>
      <c r="I132" s="190" t="s">
        <v>277</v>
      </c>
      <c r="J132" s="190" t="s">
        <v>277</v>
      </c>
      <c r="K132" s="190" t="s">
        <v>277</v>
      </c>
      <c r="L132" s="190" t="s">
        <v>277</v>
      </c>
    </row>
    <row r="133">
      <c r="A133" s="8"/>
      <c r="B133" s="130"/>
      <c r="C133" s="105" t="s">
        <v>454</v>
      </c>
      <c r="D133" s="130"/>
      <c r="E133" s="181" t="s">
        <v>277</v>
      </c>
      <c r="F133" s="190" t="s">
        <v>277</v>
      </c>
      <c r="G133" s="190" t="s">
        <v>465</v>
      </c>
      <c r="H133" s="190" t="s">
        <v>277</v>
      </c>
      <c r="I133" s="190" t="s">
        <v>277</v>
      </c>
      <c r="J133" s="190" t="s">
        <v>277</v>
      </c>
      <c r="K133" s="190" t="s">
        <v>277</v>
      </c>
      <c r="L133" s="190" t="s">
        <v>277</v>
      </c>
    </row>
    <row r="134">
      <c r="A134" s="8"/>
      <c r="B134" s="120" t="s">
        <v>466</v>
      </c>
      <c r="C134" s="130"/>
      <c r="D134" s="130"/>
      <c r="E134" s="194" t="s">
        <v>445</v>
      </c>
      <c r="F134" s="207" t="s">
        <v>467</v>
      </c>
      <c r="G134" s="207" t="s">
        <v>468</v>
      </c>
      <c r="H134" s="207" t="s">
        <v>277</v>
      </c>
      <c r="I134" s="207" t="s">
        <v>277</v>
      </c>
      <c r="J134" s="207" t="s">
        <v>277</v>
      </c>
      <c r="K134" s="207" t="s">
        <v>277</v>
      </c>
      <c r="L134" s="207" t="s">
        <v>277</v>
      </c>
    </row>
    <row r="135">
      <c r="A135" s="8"/>
      <c r="B135" s="120" t="s">
        <v>20</v>
      </c>
      <c r="C135" s="130"/>
      <c r="D135" s="130"/>
      <c r="E135" s="194" t="s">
        <v>469</v>
      </c>
      <c r="F135" s="207" t="s">
        <v>470</v>
      </c>
      <c r="G135" s="207" t="s">
        <v>471</v>
      </c>
      <c r="H135" s="207" t="s">
        <v>438</v>
      </c>
      <c r="I135" s="207" t="s">
        <v>439</v>
      </c>
      <c r="J135" s="207" t="s">
        <v>440</v>
      </c>
      <c r="K135" s="207" t="s">
        <v>441</v>
      </c>
      <c r="L135" s="207" t="s">
        <v>442</v>
      </c>
    </row>
    <row r="136">
      <c r="A136" s="8"/>
      <c r="B136" s="105" t="s">
        <v>472</v>
      </c>
      <c r="C136" s="130"/>
      <c r="D136" s="130"/>
      <c r="E136" s="221" t="s">
        <v>473</v>
      </c>
      <c r="F136" s="212" t="s">
        <v>474</v>
      </c>
      <c r="G136" s="212" t="s">
        <v>475</v>
      </c>
      <c r="H136" s="191" t="s">
        <v>476</v>
      </c>
      <c r="I136" s="191" t="s">
        <v>477</v>
      </c>
      <c r="J136" s="191" t="s">
        <v>478</v>
      </c>
      <c r="K136" s="191" t="s">
        <v>479</v>
      </c>
      <c r="L136" s="191" t="s">
        <v>480</v>
      </c>
    </row>
    <row r="137">
      <c r="A137" s="8"/>
      <c r="B137" s="105" t="s">
        <v>481</v>
      </c>
      <c r="C137" s="130"/>
      <c r="D137" s="130"/>
      <c r="E137" s="209" t="s">
        <v>482</v>
      </c>
      <c r="F137" s="210" t="s">
        <v>483</v>
      </c>
      <c r="G137" s="210" t="s">
        <v>484</v>
      </c>
      <c r="H137" s="222" t="s">
        <v>485</v>
      </c>
      <c r="I137" s="211" t="s">
        <v>485</v>
      </c>
      <c r="J137" s="211" t="s">
        <v>485</v>
      </c>
      <c r="K137" s="211" t="s">
        <v>485</v>
      </c>
      <c r="L137" s="211" t="s">
        <v>485</v>
      </c>
    </row>
    <row r="138">
      <c r="A138" s="8"/>
      <c r="B138" s="105" t="s">
        <v>486</v>
      </c>
      <c r="C138" s="130"/>
      <c r="D138" s="130"/>
      <c r="E138" s="220" t="s">
        <v>487</v>
      </c>
      <c r="F138" s="191" t="s">
        <v>488</v>
      </c>
      <c r="G138" s="191" t="s">
        <v>489</v>
      </c>
      <c r="H138" s="191" t="s">
        <v>490</v>
      </c>
      <c r="I138" s="191" t="s">
        <v>491</v>
      </c>
      <c r="J138" s="191" t="s">
        <v>492</v>
      </c>
      <c r="K138" s="191" t="s">
        <v>493</v>
      </c>
      <c r="L138" s="191" t="s">
        <v>494</v>
      </c>
    </row>
    <row r="139">
      <c r="A139" s="8"/>
      <c r="B139" s="130"/>
      <c r="C139" s="130"/>
      <c r="D139" s="130"/>
      <c r="E139" s="223"/>
      <c r="F139" s="224"/>
      <c r="G139" s="224"/>
      <c r="H139" s="224"/>
      <c r="I139" s="224"/>
      <c r="J139" s="224"/>
      <c r="K139" s="224"/>
      <c r="L139" s="224"/>
    </row>
    <row r="140">
      <c r="A140" s="8"/>
      <c r="B140" s="120" t="s">
        <v>495</v>
      </c>
      <c r="C140" s="130"/>
      <c r="D140" s="130"/>
      <c r="E140" s="223"/>
      <c r="F140" s="224"/>
      <c r="G140" s="224"/>
      <c r="H140" s="224"/>
      <c r="I140" s="224"/>
      <c r="J140" s="224"/>
      <c r="K140" s="224"/>
      <c r="L140" s="224"/>
    </row>
    <row r="141">
      <c r="A141" s="8"/>
      <c r="B141" s="130"/>
      <c r="C141" s="105" t="s">
        <v>496</v>
      </c>
      <c r="D141" s="130"/>
      <c r="E141" s="220" t="s">
        <v>497</v>
      </c>
      <c r="F141" s="191" t="s">
        <v>498</v>
      </c>
      <c r="G141" s="191" t="s">
        <v>499</v>
      </c>
      <c r="H141" s="191" t="s">
        <v>500</v>
      </c>
      <c r="I141" s="191" t="s">
        <v>501</v>
      </c>
      <c r="J141" s="191" t="s">
        <v>502</v>
      </c>
      <c r="K141" s="191" t="s">
        <v>503</v>
      </c>
      <c r="L141" s="191" t="s">
        <v>504</v>
      </c>
    </row>
    <row r="142">
      <c r="A142" s="8"/>
      <c r="B142" s="130"/>
      <c r="C142" s="105" t="s">
        <v>505</v>
      </c>
      <c r="D142" s="130"/>
      <c r="E142" s="220" t="s">
        <v>506</v>
      </c>
      <c r="F142" s="191" t="s">
        <v>507</v>
      </c>
      <c r="G142" s="191" t="s">
        <v>499</v>
      </c>
      <c r="H142" s="191" t="s">
        <v>500</v>
      </c>
      <c r="I142" s="191" t="s">
        <v>501</v>
      </c>
      <c r="J142" s="191" t="s">
        <v>502</v>
      </c>
      <c r="K142" s="191" t="s">
        <v>503</v>
      </c>
      <c r="L142" s="191" t="s">
        <v>504</v>
      </c>
    </row>
    <row r="143">
      <c r="A143" s="8"/>
      <c r="B143" s="120" t="s">
        <v>508</v>
      </c>
      <c r="C143" s="130"/>
      <c r="D143" s="130"/>
      <c r="E143" s="225" t="s">
        <v>497</v>
      </c>
      <c r="F143" s="226" t="s">
        <v>509</v>
      </c>
      <c r="G143" s="226" t="s">
        <v>510</v>
      </c>
      <c r="H143" s="226" t="s">
        <v>511</v>
      </c>
      <c r="I143" s="226" t="s">
        <v>511</v>
      </c>
      <c r="J143" s="226" t="s">
        <v>511</v>
      </c>
      <c r="K143" s="226" t="s">
        <v>511</v>
      </c>
      <c r="L143" s="226" t="s">
        <v>511</v>
      </c>
    </row>
    <row r="144">
      <c r="A144" s="8"/>
      <c r="B144" s="130"/>
      <c r="C144" s="130"/>
      <c r="D144" s="130"/>
      <c r="E144" s="223"/>
      <c r="F144" s="224"/>
      <c r="G144" s="224"/>
      <c r="H144" s="224"/>
      <c r="I144" s="224"/>
      <c r="J144" s="224"/>
      <c r="K144" s="224"/>
      <c r="L144" s="224"/>
    </row>
    <row r="145">
      <c r="A145" s="8"/>
      <c r="B145" s="120" t="s">
        <v>512</v>
      </c>
      <c r="C145" s="130"/>
      <c r="D145" s="130"/>
      <c r="E145" s="223"/>
      <c r="F145" s="224"/>
      <c r="G145" s="224"/>
      <c r="H145" s="224"/>
      <c r="I145" s="224"/>
      <c r="J145" s="224"/>
      <c r="K145" s="224"/>
      <c r="L145" s="224"/>
    </row>
    <row r="146">
      <c r="A146" s="8"/>
      <c r="B146" s="130"/>
      <c r="C146" s="105" t="s">
        <v>496</v>
      </c>
      <c r="D146" s="130"/>
      <c r="E146" s="181" t="s">
        <v>513</v>
      </c>
      <c r="F146" s="190" t="s">
        <v>514</v>
      </c>
      <c r="G146" s="190" t="s">
        <v>515</v>
      </c>
      <c r="H146" s="227" t="s">
        <v>515</v>
      </c>
      <c r="I146" s="227" t="s">
        <v>515</v>
      </c>
      <c r="J146" s="227" t="s">
        <v>515</v>
      </c>
      <c r="K146" s="227" t="s">
        <v>515</v>
      </c>
      <c r="L146" s="227" t="s">
        <v>515</v>
      </c>
    </row>
    <row r="147">
      <c r="A147" s="8"/>
      <c r="B147" s="130"/>
      <c r="C147" s="105" t="s">
        <v>505</v>
      </c>
      <c r="D147" s="130"/>
      <c r="E147" s="181" t="s">
        <v>516</v>
      </c>
      <c r="F147" s="190" t="s">
        <v>517</v>
      </c>
      <c r="G147" s="190" t="s">
        <v>515</v>
      </c>
      <c r="H147" s="227" t="s">
        <v>515</v>
      </c>
      <c r="I147" s="227" t="s">
        <v>515</v>
      </c>
      <c r="J147" s="227" t="s">
        <v>515</v>
      </c>
      <c r="K147" s="227" t="s">
        <v>515</v>
      </c>
      <c r="L147" s="227" t="s">
        <v>515</v>
      </c>
    </row>
    <row r="148">
      <c r="A148" s="8"/>
      <c r="E148" s="7"/>
    </row>
    <row r="149">
      <c r="A149" s="8"/>
      <c r="E149" s="7"/>
    </row>
    <row r="150">
      <c r="A150" s="8"/>
      <c r="E150" s="7"/>
    </row>
    <row r="151">
      <c r="A151" s="8"/>
      <c r="E151" s="7"/>
    </row>
    <row r="152">
      <c r="A152" s="8"/>
      <c r="E152" s="7"/>
    </row>
    <row r="153">
      <c r="A153" s="8"/>
      <c r="E153" s="7"/>
    </row>
    <row r="154">
      <c r="A154" s="8"/>
      <c r="E154" s="7"/>
    </row>
    <row r="155">
      <c r="A155" s="8"/>
      <c r="E155" s="7"/>
    </row>
    <row r="156">
      <c r="A156" s="8"/>
      <c r="E156" s="7"/>
    </row>
    <row r="157">
      <c r="A157" s="8"/>
      <c r="E157" s="7"/>
    </row>
    <row r="158">
      <c r="A158" s="8"/>
      <c r="E158" s="7"/>
    </row>
    <row r="159">
      <c r="A159" s="8"/>
      <c r="E159" s="7"/>
    </row>
    <row r="160">
      <c r="A160" s="8"/>
      <c r="E160" s="7"/>
    </row>
    <row r="161">
      <c r="A161" s="8"/>
      <c r="E161" s="7"/>
    </row>
    <row r="162">
      <c r="A162" s="8"/>
      <c r="E162" s="7"/>
    </row>
    <row r="163">
      <c r="A163" s="8"/>
      <c r="E163" s="7"/>
    </row>
    <row r="164">
      <c r="A164" s="8"/>
      <c r="E164" s="7"/>
    </row>
    <row r="165">
      <c r="A165" s="8"/>
      <c r="E165" s="7"/>
    </row>
    <row r="166">
      <c r="A166" s="8"/>
      <c r="E166" s="7"/>
    </row>
    <row r="167">
      <c r="A167" s="8"/>
      <c r="E167" s="7"/>
    </row>
    <row r="168">
      <c r="A168" s="8"/>
      <c r="E168" s="7"/>
    </row>
    <row r="169">
      <c r="A169" s="8"/>
      <c r="E169" s="7"/>
    </row>
    <row r="170">
      <c r="A170" s="8"/>
      <c r="E170" s="7"/>
    </row>
    <row r="171">
      <c r="A171" s="8"/>
      <c r="E171" s="7"/>
    </row>
    <row r="172">
      <c r="A172" s="8"/>
      <c r="E172" s="7"/>
    </row>
    <row r="173">
      <c r="A173" s="8"/>
      <c r="E173" s="7"/>
    </row>
    <row r="174">
      <c r="A174" s="8"/>
      <c r="E174" s="7"/>
    </row>
    <row r="175">
      <c r="A175" s="8"/>
      <c r="E175" s="7"/>
    </row>
    <row r="176">
      <c r="A176" s="8"/>
      <c r="E176" s="7"/>
    </row>
    <row r="177">
      <c r="A177" s="8"/>
      <c r="E177" s="7"/>
    </row>
    <row r="178">
      <c r="A178" s="8"/>
      <c r="E178" s="7"/>
    </row>
    <row r="179">
      <c r="A179" s="8"/>
      <c r="E179" s="7"/>
    </row>
    <row r="180">
      <c r="A180" s="8"/>
      <c r="E180" s="7"/>
    </row>
    <row r="181">
      <c r="A181" s="8"/>
      <c r="E181" s="7"/>
    </row>
    <row r="182">
      <c r="A182" s="8"/>
      <c r="E182" s="7"/>
    </row>
    <row r="183">
      <c r="A183" s="8"/>
      <c r="E183" s="7"/>
    </row>
    <row r="184">
      <c r="A184" s="8"/>
      <c r="E184" s="7"/>
    </row>
    <row r="185">
      <c r="A185" s="8"/>
      <c r="E185" s="7"/>
    </row>
    <row r="186">
      <c r="A186" s="8"/>
      <c r="E186" s="7"/>
    </row>
    <row r="187">
      <c r="A187" s="8"/>
      <c r="E187" s="7"/>
    </row>
    <row r="188">
      <c r="A188" s="8"/>
      <c r="E188" s="7"/>
    </row>
    <row r="189">
      <c r="A189" s="8"/>
      <c r="E189" s="7"/>
    </row>
    <row r="190">
      <c r="A190" s="8"/>
      <c r="E190" s="7"/>
    </row>
    <row r="191">
      <c r="A191" s="8"/>
      <c r="E191" s="7"/>
    </row>
    <row r="192">
      <c r="A192" s="8"/>
      <c r="E192" s="7"/>
    </row>
    <row r="193">
      <c r="A193" s="8"/>
      <c r="E193" s="7"/>
    </row>
    <row r="194">
      <c r="A194" s="8"/>
      <c r="E194" s="7"/>
    </row>
    <row r="195">
      <c r="A195" s="8"/>
      <c r="E195" s="7"/>
    </row>
    <row r="196">
      <c r="A196" s="8"/>
      <c r="E196" s="7"/>
    </row>
    <row r="197">
      <c r="A197" s="8"/>
      <c r="E197" s="7"/>
    </row>
    <row r="198">
      <c r="A198" s="8"/>
      <c r="E198" s="7"/>
    </row>
    <row r="199">
      <c r="A199" s="8"/>
      <c r="E199" s="7"/>
    </row>
    <row r="200">
      <c r="A200" s="8"/>
      <c r="E200" s="7"/>
    </row>
    <row r="201">
      <c r="A201" s="8"/>
      <c r="E201" s="7"/>
    </row>
    <row r="202">
      <c r="A202" s="8"/>
      <c r="E202" s="7"/>
    </row>
    <row r="203">
      <c r="A203" s="8"/>
      <c r="E203" s="7"/>
    </row>
    <row r="204">
      <c r="A204" s="8"/>
      <c r="E204" s="7"/>
    </row>
    <row r="205">
      <c r="A205" s="8"/>
      <c r="E205" s="7"/>
    </row>
    <row r="206">
      <c r="A206" s="8"/>
      <c r="E206" s="7"/>
    </row>
    <row r="207">
      <c r="A207" s="8"/>
      <c r="E207" s="7"/>
    </row>
    <row r="208">
      <c r="A208" s="8"/>
      <c r="E208" s="7"/>
    </row>
    <row r="209">
      <c r="A209" s="8"/>
      <c r="E209" s="7"/>
    </row>
    <row r="210">
      <c r="A210" s="8"/>
      <c r="E210" s="7"/>
    </row>
    <row r="211">
      <c r="A211" s="8"/>
      <c r="E211" s="7"/>
    </row>
    <row r="212">
      <c r="A212" s="8"/>
      <c r="E212" s="7"/>
    </row>
    <row r="213">
      <c r="A213" s="8"/>
      <c r="E213" s="7"/>
    </row>
    <row r="214">
      <c r="A214" s="8"/>
      <c r="E214" s="7"/>
    </row>
    <row r="215">
      <c r="A215" s="8"/>
      <c r="E215" s="7"/>
    </row>
    <row r="216">
      <c r="A216" s="8"/>
      <c r="E216" s="7"/>
    </row>
    <row r="217">
      <c r="A217" s="8"/>
      <c r="E217" s="7"/>
    </row>
    <row r="218">
      <c r="A218" s="8"/>
      <c r="E218" s="7"/>
    </row>
    <row r="219">
      <c r="A219" s="8"/>
      <c r="E219" s="7"/>
    </row>
    <row r="220">
      <c r="A220" s="8"/>
      <c r="E220" s="7"/>
    </row>
    <row r="221">
      <c r="A221" s="8"/>
      <c r="E221" s="7"/>
    </row>
    <row r="222">
      <c r="A222" s="8"/>
      <c r="E222" s="7"/>
    </row>
    <row r="223">
      <c r="A223" s="8"/>
      <c r="E223" s="7"/>
    </row>
    <row r="224">
      <c r="A224" s="8"/>
      <c r="E224" s="7"/>
    </row>
    <row r="225">
      <c r="A225" s="8"/>
      <c r="E225" s="7"/>
    </row>
    <row r="226">
      <c r="A226" s="8"/>
      <c r="E226" s="7"/>
    </row>
    <row r="227">
      <c r="A227" s="8"/>
      <c r="E227" s="7"/>
    </row>
    <row r="228">
      <c r="A228" s="8"/>
      <c r="E228" s="7"/>
    </row>
    <row r="229">
      <c r="A229" s="8"/>
      <c r="E229" s="7"/>
    </row>
    <row r="230">
      <c r="A230" s="8"/>
      <c r="E230" s="7"/>
    </row>
    <row r="231">
      <c r="A231" s="8"/>
      <c r="E231" s="7"/>
    </row>
    <row r="232">
      <c r="A232" s="8"/>
      <c r="E232" s="7"/>
    </row>
    <row r="233">
      <c r="A233" s="8"/>
      <c r="E233" s="7"/>
    </row>
    <row r="234">
      <c r="A234" s="8"/>
      <c r="E234" s="7"/>
    </row>
    <row r="235">
      <c r="A235" s="8"/>
      <c r="E235" s="7"/>
    </row>
    <row r="236">
      <c r="A236" s="8"/>
      <c r="E236" s="7"/>
    </row>
    <row r="237">
      <c r="A237" s="8"/>
      <c r="E237" s="7"/>
    </row>
    <row r="238">
      <c r="A238" s="8"/>
      <c r="E238" s="7"/>
    </row>
    <row r="239">
      <c r="A239" s="8"/>
      <c r="E239" s="7"/>
    </row>
    <row r="240">
      <c r="A240" s="8"/>
      <c r="E240" s="7"/>
    </row>
    <row r="241">
      <c r="A241" s="8"/>
      <c r="E241" s="7"/>
    </row>
    <row r="242">
      <c r="A242" s="8"/>
      <c r="E242" s="7"/>
    </row>
    <row r="243">
      <c r="A243" s="8"/>
      <c r="E243" s="7"/>
    </row>
    <row r="244">
      <c r="A244" s="8"/>
      <c r="E244" s="7"/>
    </row>
    <row r="245">
      <c r="A245" s="8"/>
      <c r="E245" s="7"/>
    </row>
    <row r="246">
      <c r="A246" s="8"/>
      <c r="E246" s="7"/>
    </row>
    <row r="247">
      <c r="A247" s="8"/>
      <c r="E247" s="7"/>
    </row>
    <row r="248">
      <c r="A248" s="8"/>
      <c r="E248" s="7"/>
    </row>
    <row r="249">
      <c r="A249" s="8"/>
      <c r="E249" s="7"/>
    </row>
    <row r="250">
      <c r="A250" s="8"/>
      <c r="E250" s="7"/>
    </row>
    <row r="251">
      <c r="A251" s="8"/>
      <c r="E251" s="7"/>
    </row>
    <row r="252">
      <c r="A252" s="8"/>
      <c r="E252" s="7"/>
    </row>
    <row r="253">
      <c r="A253" s="8"/>
      <c r="E253" s="7"/>
    </row>
    <row r="254">
      <c r="A254" s="8"/>
      <c r="E254" s="7"/>
    </row>
    <row r="255">
      <c r="A255" s="8"/>
      <c r="E255" s="7"/>
    </row>
    <row r="256">
      <c r="A256" s="8"/>
      <c r="E256" s="7"/>
    </row>
    <row r="257">
      <c r="A257" s="8"/>
      <c r="E257" s="7"/>
    </row>
    <row r="258">
      <c r="A258" s="8"/>
      <c r="E258" s="7"/>
    </row>
    <row r="259">
      <c r="A259" s="8"/>
      <c r="E259" s="7"/>
    </row>
    <row r="260">
      <c r="A260" s="8"/>
      <c r="E260" s="7"/>
    </row>
    <row r="261">
      <c r="A261" s="8"/>
      <c r="E261" s="7"/>
    </row>
    <row r="262">
      <c r="A262" s="8"/>
      <c r="E262" s="7"/>
    </row>
    <row r="263">
      <c r="A263" s="8"/>
      <c r="E263" s="7"/>
    </row>
    <row r="264">
      <c r="A264" s="8"/>
      <c r="E264" s="7"/>
    </row>
    <row r="265">
      <c r="A265" s="8"/>
      <c r="E265" s="7"/>
    </row>
    <row r="266">
      <c r="A266" s="8"/>
      <c r="E266" s="7"/>
    </row>
    <row r="267">
      <c r="A267" s="8"/>
      <c r="E267" s="7"/>
    </row>
    <row r="268">
      <c r="A268" s="8"/>
      <c r="E268" s="7"/>
    </row>
    <row r="269">
      <c r="A269" s="8"/>
      <c r="E269" s="7"/>
    </row>
    <row r="270">
      <c r="A270" s="8"/>
      <c r="E270" s="7"/>
    </row>
    <row r="271">
      <c r="A271" s="8"/>
      <c r="E271" s="7"/>
    </row>
    <row r="272">
      <c r="A272" s="8"/>
      <c r="E272" s="7"/>
    </row>
    <row r="273">
      <c r="A273" s="8"/>
      <c r="E273" s="7"/>
    </row>
    <row r="274">
      <c r="A274" s="8"/>
      <c r="E274" s="7"/>
    </row>
    <row r="275">
      <c r="A275" s="8"/>
      <c r="E275" s="7"/>
    </row>
    <row r="276">
      <c r="A276" s="8"/>
      <c r="E276" s="7"/>
    </row>
    <row r="277">
      <c r="A277" s="8"/>
      <c r="E277" s="7"/>
    </row>
    <row r="278">
      <c r="A278" s="8"/>
      <c r="E278" s="7"/>
    </row>
    <row r="279">
      <c r="A279" s="8"/>
      <c r="E279" s="7"/>
    </row>
    <row r="280">
      <c r="A280" s="8"/>
      <c r="E280" s="7"/>
    </row>
    <row r="281">
      <c r="A281" s="8"/>
      <c r="E281" s="7"/>
    </row>
    <row r="282">
      <c r="A282" s="8"/>
      <c r="E282" s="7"/>
    </row>
    <row r="283">
      <c r="A283" s="8"/>
      <c r="E283" s="7"/>
    </row>
    <row r="284">
      <c r="A284" s="8"/>
      <c r="E284" s="7"/>
    </row>
    <row r="285">
      <c r="A285" s="8"/>
      <c r="E285" s="7"/>
    </row>
    <row r="286">
      <c r="A286" s="8"/>
      <c r="E286" s="7"/>
    </row>
    <row r="287">
      <c r="A287" s="8"/>
      <c r="E287" s="7"/>
    </row>
    <row r="288">
      <c r="A288" s="8"/>
      <c r="E288" s="7"/>
    </row>
    <row r="289">
      <c r="A289" s="8"/>
      <c r="E289" s="7"/>
    </row>
    <row r="290">
      <c r="A290" s="8"/>
      <c r="E290" s="7"/>
    </row>
    <row r="291">
      <c r="A291" s="8"/>
      <c r="E291" s="7"/>
    </row>
    <row r="292">
      <c r="A292" s="8"/>
      <c r="E292" s="7"/>
    </row>
    <row r="293">
      <c r="A293" s="8"/>
      <c r="E293" s="7"/>
    </row>
    <row r="294">
      <c r="A294" s="8"/>
      <c r="E294" s="7"/>
    </row>
    <row r="295">
      <c r="A295" s="8"/>
      <c r="E295" s="7"/>
    </row>
    <row r="296">
      <c r="A296" s="8"/>
      <c r="E296" s="7"/>
    </row>
    <row r="297">
      <c r="A297" s="8"/>
      <c r="E297" s="7"/>
    </row>
    <row r="298">
      <c r="A298" s="8"/>
      <c r="E298" s="7"/>
    </row>
    <row r="299">
      <c r="A299" s="8"/>
      <c r="E299" s="7"/>
    </row>
    <row r="300">
      <c r="A300" s="8"/>
      <c r="E300" s="7"/>
    </row>
    <row r="301">
      <c r="A301" s="8"/>
      <c r="E301" s="7"/>
    </row>
    <row r="302">
      <c r="A302" s="8"/>
      <c r="E302" s="7"/>
    </row>
    <row r="303">
      <c r="A303" s="8"/>
      <c r="E303" s="7"/>
    </row>
    <row r="304">
      <c r="A304" s="8"/>
      <c r="E304" s="7"/>
    </row>
    <row r="305">
      <c r="A305" s="8"/>
      <c r="E305" s="7"/>
    </row>
    <row r="306">
      <c r="A306" s="8"/>
      <c r="E306" s="7"/>
    </row>
    <row r="307">
      <c r="A307" s="8"/>
      <c r="E307" s="7"/>
    </row>
    <row r="308">
      <c r="A308" s="8"/>
      <c r="E308" s="7"/>
    </row>
    <row r="309">
      <c r="A309" s="8"/>
      <c r="E309" s="7"/>
    </row>
    <row r="310">
      <c r="A310" s="8"/>
      <c r="E310" s="7"/>
    </row>
    <row r="311">
      <c r="A311" s="8"/>
      <c r="E311" s="7"/>
    </row>
    <row r="312">
      <c r="A312" s="8"/>
      <c r="E312" s="7"/>
    </row>
    <row r="313">
      <c r="A313" s="8"/>
      <c r="E313" s="7"/>
    </row>
    <row r="314">
      <c r="A314" s="8"/>
      <c r="E314" s="7"/>
    </row>
    <row r="315">
      <c r="A315" s="8"/>
      <c r="E315" s="7"/>
    </row>
    <row r="316">
      <c r="A316" s="8"/>
      <c r="E316" s="7"/>
    </row>
    <row r="317">
      <c r="A317" s="8"/>
      <c r="E317" s="7"/>
    </row>
    <row r="318">
      <c r="A318" s="8"/>
      <c r="E318" s="7"/>
    </row>
    <row r="319">
      <c r="A319" s="8"/>
      <c r="E319" s="7"/>
    </row>
    <row r="320">
      <c r="A320" s="8"/>
      <c r="E320" s="7"/>
    </row>
    <row r="321">
      <c r="A321" s="8"/>
      <c r="E321" s="7"/>
    </row>
    <row r="322">
      <c r="A322" s="8"/>
      <c r="E322" s="7"/>
    </row>
    <row r="323">
      <c r="A323" s="8"/>
      <c r="E323" s="7"/>
    </row>
    <row r="324">
      <c r="A324" s="8"/>
      <c r="E324" s="7"/>
    </row>
    <row r="325">
      <c r="A325" s="8"/>
      <c r="E325" s="7"/>
    </row>
    <row r="326">
      <c r="A326" s="8"/>
      <c r="E326" s="7"/>
    </row>
    <row r="327">
      <c r="A327" s="8"/>
      <c r="E327" s="7"/>
    </row>
    <row r="328">
      <c r="A328" s="8"/>
      <c r="E328" s="7"/>
    </row>
    <row r="329">
      <c r="A329" s="8"/>
      <c r="E329" s="7"/>
    </row>
    <row r="330">
      <c r="A330" s="8"/>
      <c r="E330" s="7"/>
    </row>
    <row r="331">
      <c r="A331" s="8"/>
      <c r="E331" s="7"/>
    </row>
    <row r="332">
      <c r="A332" s="8"/>
      <c r="E332" s="7"/>
    </row>
    <row r="333">
      <c r="A333" s="8"/>
      <c r="E333" s="7"/>
    </row>
    <row r="334">
      <c r="A334" s="8"/>
      <c r="E334" s="7"/>
    </row>
    <row r="335">
      <c r="A335" s="8"/>
      <c r="E335" s="7"/>
    </row>
    <row r="336">
      <c r="A336" s="8"/>
      <c r="E336" s="7"/>
    </row>
    <row r="337">
      <c r="A337" s="8"/>
      <c r="E337" s="7"/>
    </row>
    <row r="338">
      <c r="A338" s="8"/>
      <c r="E338" s="7"/>
    </row>
    <row r="339">
      <c r="A339" s="8"/>
      <c r="E339" s="7"/>
    </row>
    <row r="340">
      <c r="A340" s="8"/>
      <c r="E340" s="7"/>
    </row>
    <row r="341">
      <c r="A341" s="8"/>
      <c r="E341" s="7"/>
    </row>
    <row r="342">
      <c r="A342" s="8"/>
      <c r="E342" s="7"/>
    </row>
    <row r="343">
      <c r="A343" s="8"/>
      <c r="E343" s="7"/>
    </row>
    <row r="344">
      <c r="A344" s="8"/>
      <c r="E344" s="7"/>
    </row>
    <row r="345">
      <c r="A345" s="8"/>
      <c r="E345" s="7"/>
    </row>
    <row r="346">
      <c r="A346" s="8"/>
      <c r="E346" s="7"/>
    </row>
    <row r="347">
      <c r="A347" s="8"/>
      <c r="E347" s="7"/>
    </row>
    <row r="348">
      <c r="A348" s="8"/>
      <c r="E348" s="7"/>
    </row>
    <row r="349">
      <c r="A349" s="8"/>
      <c r="E349" s="7"/>
    </row>
    <row r="350">
      <c r="A350" s="8"/>
      <c r="E350" s="7"/>
    </row>
    <row r="351">
      <c r="A351" s="8"/>
      <c r="E351" s="7"/>
    </row>
    <row r="352">
      <c r="A352" s="8"/>
      <c r="E352" s="7"/>
    </row>
    <row r="353">
      <c r="A353" s="8"/>
      <c r="E353" s="7"/>
    </row>
    <row r="354">
      <c r="A354" s="8"/>
      <c r="E354" s="7"/>
    </row>
    <row r="355">
      <c r="A355" s="8"/>
      <c r="E355" s="7"/>
    </row>
    <row r="356">
      <c r="A356" s="8"/>
      <c r="E356" s="7"/>
    </row>
    <row r="357">
      <c r="A357" s="8"/>
      <c r="E357" s="7"/>
    </row>
    <row r="358">
      <c r="A358" s="8"/>
      <c r="E358" s="7"/>
    </row>
    <row r="359">
      <c r="A359" s="8"/>
      <c r="E359" s="7"/>
    </row>
    <row r="360">
      <c r="A360" s="8"/>
      <c r="E360" s="7"/>
    </row>
    <row r="361">
      <c r="A361" s="8"/>
      <c r="E361" s="7"/>
    </row>
    <row r="362">
      <c r="A362" s="8"/>
      <c r="E362" s="7"/>
    </row>
    <row r="363">
      <c r="A363" s="8"/>
      <c r="E363" s="7"/>
    </row>
    <row r="364">
      <c r="A364" s="8"/>
      <c r="E364" s="7"/>
    </row>
    <row r="365">
      <c r="A365" s="8"/>
      <c r="E365" s="7"/>
    </row>
    <row r="366">
      <c r="A366" s="8"/>
      <c r="E366" s="7"/>
    </row>
    <row r="367">
      <c r="A367" s="8"/>
      <c r="E367" s="7"/>
    </row>
    <row r="368">
      <c r="A368" s="8"/>
      <c r="E368" s="7"/>
    </row>
    <row r="369">
      <c r="A369" s="8"/>
      <c r="E369" s="7"/>
    </row>
    <row r="370">
      <c r="A370" s="8"/>
      <c r="E370" s="7"/>
    </row>
    <row r="371">
      <c r="A371" s="8"/>
      <c r="E371" s="7"/>
    </row>
    <row r="372">
      <c r="A372" s="8"/>
      <c r="E372" s="7"/>
    </row>
    <row r="373">
      <c r="A373" s="8"/>
      <c r="E373" s="7"/>
    </row>
    <row r="374">
      <c r="A374" s="8"/>
      <c r="E374" s="7"/>
    </row>
    <row r="375">
      <c r="A375" s="8"/>
      <c r="E375" s="7"/>
    </row>
    <row r="376">
      <c r="A376" s="8"/>
      <c r="E376" s="7"/>
    </row>
    <row r="377">
      <c r="A377" s="8"/>
      <c r="E377" s="7"/>
    </row>
    <row r="378">
      <c r="A378" s="8"/>
      <c r="E378" s="7"/>
    </row>
    <row r="379">
      <c r="A379" s="8"/>
      <c r="E379" s="7"/>
    </row>
    <row r="380">
      <c r="A380" s="8"/>
      <c r="E380" s="7"/>
    </row>
    <row r="381">
      <c r="A381" s="8"/>
      <c r="E381" s="7"/>
    </row>
    <row r="382">
      <c r="A382" s="8"/>
      <c r="E382" s="7"/>
    </row>
    <row r="383">
      <c r="A383" s="8"/>
      <c r="E383" s="7"/>
    </row>
    <row r="384">
      <c r="A384" s="8"/>
      <c r="E384" s="7"/>
    </row>
    <row r="385">
      <c r="A385" s="8"/>
      <c r="E385" s="7"/>
    </row>
    <row r="386">
      <c r="A386" s="8"/>
      <c r="E386" s="7"/>
    </row>
    <row r="387">
      <c r="A387" s="8"/>
      <c r="E387" s="7"/>
    </row>
    <row r="388">
      <c r="A388" s="8"/>
      <c r="E388" s="7"/>
    </row>
    <row r="389">
      <c r="A389" s="8"/>
      <c r="E389" s="7"/>
    </row>
    <row r="390">
      <c r="A390" s="8"/>
      <c r="E390" s="7"/>
    </row>
    <row r="391">
      <c r="A391" s="8"/>
      <c r="E391" s="7"/>
    </row>
    <row r="392">
      <c r="A392" s="8"/>
      <c r="E392" s="7"/>
    </row>
    <row r="393">
      <c r="A393" s="8"/>
      <c r="E393" s="7"/>
    </row>
    <row r="394">
      <c r="A394" s="8"/>
      <c r="E394" s="7"/>
    </row>
    <row r="395">
      <c r="A395" s="8"/>
      <c r="E395" s="7"/>
    </row>
    <row r="396">
      <c r="A396" s="8"/>
      <c r="E396" s="7"/>
    </row>
    <row r="397">
      <c r="A397" s="8"/>
      <c r="E397" s="7"/>
    </row>
    <row r="398">
      <c r="A398" s="8"/>
      <c r="E398" s="7"/>
    </row>
    <row r="399">
      <c r="A399" s="8"/>
      <c r="E399" s="7"/>
    </row>
    <row r="400">
      <c r="A400" s="8"/>
      <c r="E400" s="7"/>
    </row>
    <row r="401">
      <c r="A401" s="8"/>
      <c r="E401" s="7"/>
    </row>
    <row r="402">
      <c r="A402" s="8"/>
      <c r="E402" s="7"/>
    </row>
    <row r="403">
      <c r="A403" s="8"/>
      <c r="E403" s="7"/>
    </row>
    <row r="404">
      <c r="A404" s="8"/>
      <c r="E404" s="7"/>
    </row>
    <row r="405">
      <c r="A405" s="8"/>
      <c r="E405" s="7"/>
    </row>
    <row r="406">
      <c r="A406" s="8"/>
      <c r="E406" s="7"/>
    </row>
    <row r="407">
      <c r="A407" s="8"/>
      <c r="E407" s="7"/>
    </row>
    <row r="408">
      <c r="A408" s="8"/>
      <c r="E408" s="7"/>
    </row>
    <row r="409">
      <c r="A409" s="8"/>
      <c r="E409" s="7"/>
    </row>
    <row r="410">
      <c r="A410" s="8"/>
      <c r="E410" s="7"/>
    </row>
    <row r="411">
      <c r="A411" s="8"/>
      <c r="E411" s="7"/>
    </row>
    <row r="412">
      <c r="A412" s="8"/>
      <c r="E412" s="7"/>
    </row>
    <row r="413">
      <c r="A413" s="8"/>
      <c r="E413" s="7"/>
    </row>
    <row r="414">
      <c r="A414" s="8"/>
      <c r="E414" s="7"/>
    </row>
    <row r="415">
      <c r="A415" s="8"/>
      <c r="E415" s="7"/>
    </row>
    <row r="416">
      <c r="A416" s="8"/>
      <c r="E416" s="7"/>
    </row>
    <row r="417">
      <c r="A417" s="8"/>
      <c r="E417" s="7"/>
    </row>
    <row r="418">
      <c r="A418" s="8"/>
      <c r="E418" s="7"/>
    </row>
    <row r="419">
      <c r="A419" s="8"/>
      <c r="E419" s="7"/>
    </row>
    <row r="420">
      <c r="A420" s="8"/>
      <c r="E420" s="7"/>
    </row>
    <row r="421">
      <c r="A421" s="8"/>
      <c r="E421" s="7"/>
    </row>
    <row r="422">
      <c r="A422" s="8"/>
      <c r="E422" s="7"/>
    </row>
    <row r="423">
      <c r="A423" s="8"/>
      <c r="E423" s="7"/>
    </row>
    <row r="424">
      <c r="A424" s="8"/>
      <c r="E424" s="7"/>
    </row>
    <row r="425">
      <c r="A425" s="8"/>
      <c r="E425" s="7"/>
    </row>
    <row r="426">
      <c r="A426" s="8"/>
      <c r="E426" s="7"/>
    </row>
    <row r="427">
      <c r="A427" s="8"/>
      <c r="E427" s="7"/>
    </row>
    <row r="428">
      <c r="A428" s="8"/>
      <c r="E428" s="7"/>
    </row>
    <row r="429">
      <c r="A429" s="8"/>
      <c r="E429" s="7"/>
    </row>
    <row r="430">
      <c r="A430" s="8"/>
      <c r="E430" s="7"/>
    </row>
    <row r="431">
      <c r="A431" s="8"/>
      <c r="E431" s="7"/>
    </row>
    <row r="432">
      <c r="A432" s="8"/>
      <c r="E432" s="7"/>
    </row>
    <row r="433">
      <c r="A433" s="8"/>
      <c r="E433" s="7"/>
    </row>
    <row r="434">
      <c r="A434" s="8"/>
      <c r="E434" s="7"/>
    </row>
    <row r="435">
      <c r="A435" s="8"/>
      <c r="E435" s="7"/>
    </row>
    <row r="436">
      <c r="A436" s="8"/>
      <c r="E436" s="7"/>
    </row>
    <row r="437">
      <c r="A437" s="8"/>
      <c r="E437" s="7"/>
    </row>
    <row r="438">
      <c r="A438" s="8"/>
      <c r="E438" s="7"/>
    </row>
    <row r="439">
      <c r="A439" s="8"/>
      <c r="E439" s="7"/>
    </row>
    <row r="440">
      <c r="A440" s="8"/>
      <c r="E440" s="7"/>
    </row>
    <row r="441">
      <c r="A441" s="8"/>
      <c r="E441" s="7"/>
    </row>
    <row r="442">
      <c r="A442" s="8"/>
      <c r="E442" s="7"/>
    </row>
    <row r="443">
      <c r="A443" s="8"/>
      <c r="E443" s="7"/>
    </row>
    <row r="444">
      <c r="A444" s="8"/>
      <c r="E444" s="7"/>
    </row>
    <row r="445">
      <c r="A445" s="8"/>
      <c r="E445" s="7"/>
    </row>
    <row r="446">
      <c r="A446" s="8"/>
      <c r="E446" s="7"/>
    </row>
    <row r="447">
      <c r="A447" s="8"/>
      <c r="E447" s="7"/>
    </row>
    <row r="448">
      <c r="A448" s="8"/>
      <c r="E448" s="7"/>
    </row>
    <row r="449">
      <c r="A449" s="8"/>
      <c r="E449" s="7"/>
    </row>
    <row r="450">
      <c r="A450" s="8"/>
      <c r="E450" s="7"/>
    </row>
    <row r="451">
      <c r="A451" s="8"/>
      <c r="E451" s="7"/>
    </row>
    <row r="452">
      <c r="A452" s="8"/>
      <c r="E452" s="7"/>
    </row>
    <row r="453">
      <c r="A453" s="8"/>
      <c r="E453" s="7"/>
    </row>
    <row r="454">
      <c r="A454" s="8"/>
      <c r="E454" s="7"/>
    </row>
    <row r="455">
      <c r="A455" s="8"/>
      <c r="E455" s="7"/>
    </row>
    <row r="456">
      <c r="A456" s="8"/>
      <c r="E456" s="7"/>
    </row>
    <row r="457">
      <c r="A457" s="8"/>
      <c r="E457" s="7"/>
    </row>
    <row r="458">
      <c r="A458" s="8"/>
      <c r="E458" s="7"/>
    </row>
    <row r="459">
      <c r="A459" s="8"/>
      <c r="E459" s="7"/>
    </row>
    <row r="460">
      <c r="A460" s="8"/>
      <c r="E460" s="7"/>
    </row>
    <row r="461">
      <c r="A461" s="8"/>
      <c r="E461" s="7"/>
    </row>
    <row r="462">
      <c r="A462" s="8"/>
      <c r="E462" s="7"/>
    </row>
    <row r="463">
      <c r="A463" s="8"/>
      <c r="E463" s="7"/>
    </row>
    <row r="464">
      <c r="A464" s="8"/>
      <c r="E464" s="7"/>
    </row>
    <row r="465">
      <c r="A465" s="8"/>
      <c r="E465" s="7"/>
    </row>
    <row r="466">
      <c r="A466" s="8"/>
      <c r="E466" s="7"/>
    </row>
    <row r="467">
      <c r="A467" s="8"/>
      <c r="E467" s="7"/>
    </row>
    <row r="468">
      <c r="A468" s="8"/>
      <c r="E468" s="7"/>
    </row>
    <row r="469">
      <c r="A469" s="8"/>
      <c r="E469" s="7"/>
    </row>
    <row r="470">
      <c r="A470" s="8"/>
      <c r="E470" s="7"/>
    </row>
    <row r="471">
      <c r="A471" s="8"/>
      <c r="E471" s="7"/>
    </row>
    <row r="472">
      <c r="A472" s="8"/>
      <c r="E472" s="7"/>
    </row>
    <row r="473">
      <c r="A473" s="8"/>
      <c r="E473" s="7"/>
    </row>
    <row r="474">
      <c r="A474" s="8"/>
      <c r="E474" s="7"/>
    </row>
    <row r="475">
      <c r="A475" s="8"/>
      <c r="E475" s="7"/>
    </row>
    <row r="476">
      <c r="A476" s="8"/>
      <c r="E476" s="7"/>
    </row>
    <row r="477">
      <c r="A477" s="8"/>
      <c r="E477" s="7"/>
    </row>
    <row r="478">
      <c r="A478" s="8"/>
      <c r="E478" s="7"/>
    </row>
    <row r="479">
      <c r="A479" s="8"/>
      <c r="E479" s="7"/>
    </row>
    <row r="480">
      <c r="A480" s="8"/>
      <c r="E480" s="7"/>
    </row>
    <row r="481">
      <c r="A481" s="8"/>
      <c r="E481" s="7"/>
    </row>
    <row r="482">
      <c r="A482" s="8"/>
      <c r="E482" s="7"/>
    </row>
    <row r="483">
      <c r="A483" s="8"/>
      <c r="E483" s="7"/>
    </row>
    <row r="484">
      <c r="A484" s="8"/>
      <c r="E484" s="7"/>
    </row>
    <row r="485">
      <c r="A485" s="8"/>
      <c r="E485" s="7"/>
    </row>
    <row r="486">
      <c r="A486" s="8"/>
      <c r="E486" s="7"/>
    </row>
    <row r="487">
      <c r="A487" s="8"/>
      <c r="E487" s="7"/>
    </row>
    <row r="488">
      <c r="A488" s="8"/>
      <c r="E488" s="7"/>
    </row>
    <row r="489">
      <c r="A489" s="8"/>
      <c r="E489" s="7"/>
    </row>
    <row r="490">
      <c r="A490" s="8"/>
      <c r="E490" s="7"/>
    </row>
    <row r="491">
      <c r="A491" s="8"/>
      <c r="E491" s="7"/>
    </row>
    <row r="492">
      <c r="A492" s="8"/>
      <c r="E492" s="7"/>
    </row>
    <row r="493">
      <c r="A493" s="8"/>
      <c r="E493" s="7"/>
    </row>
    <row r="494">
      <c r="A494" s="8"/>
      <c r="E494" s="7"/>
    </row>
    <row r="495">
      <c r="A495" s="8"/>
      <c r="E495" s="7"/>
    </row>
    <row r="496">
      <c r="A496" s="8"/>
      <c r="E496" s="7"/>
    </row>
    <row r="497">
      <c r="A497" s="8"/>
      <c r="E497" s="7"/>
    </row>
    <row r="498">
      <c r="A498" s="8"/>
      <c r="E498" s="7"/>
    </row>
    <row r="499">
      <c r="A499" s="8"/>
      <c r="E499" s="7"/>
    </row>
    <row r="500">
      <c r="A500" s="8"/>
      <c r="E500" s="7"/>
    </row>
    <row r="501">
      <c r="A501" s="8"/>
      <c r="E501" s="7"/>
    </row>
    <row r="502">
      <c r="A502" s="8"/>
      <c r="E502" s="7"/>
    </row>
    <row r="503">
      <c r="A503" s="8"/>
      <c r="E503" s="7"/>
    </row>
    <row r="504">
      <c r="A504" s="8"/>
      <c r="E504" s="7"/>
    </row>
    <row r="505">
      <c r="A505" s="8"/>
      <c r="E505" s="7"/>
    </row>
    <row r="506">
      <c r="A506" s="8"/>
      <c r="E506" s="7"/>
    </row>
    <row r="507">
      <c r="A507" s="8"/>
      <c r="E507" s="7"/>
    </row>
    <row r="508">
      <c r="A508" s="8"/>
      <c r="E508" s="7"/>
    </row>
    <row r="509">
      <c r="A509" s="8"/>
      <c r="E509" s="7"/>
    </row>
    <row r="510">
      <c r="A510" s="8"/>
      <c r="E510" s="7"/>
    </row>
    <row r="511">
      <c r="A511" s="8"/>
      <c r="E511" s="7"/>
    </row>
    <row r="512">
      <c r="A512" s="8"/>
      <c r="E512" s="7"/>
    </row>
    <row r="513">
      <c r="A513" s="8"/>
      <c r="E513" s="7"/>
    </row>
    <row r="514">
      <c r="A514" s="8"/>
      <c r="E514" s="7"/>
    </row>
    <row r="515">
      <c r="A515" s="8"/>
      <c r="E515" s="7"/>
    </row>
    <row r="516">
      <c r="A516" s="8"/>
      <c r="E516" s="7"/>
    </row>
    <row r="517">
      <c r="A517" s="8"/>
      <c r="E517" s="7"/>
    </row>
    <row r="518">
      <c r="A518" s="8"/>
      <c r="E518" s="7"/>
    </row>
    <row r="519">
      <c r="A519" s="8"/>
      <c r="E519" s="7"/>
    </row>
    <row r="520">
      <c r="A520" s="8"/>
      <c r="E520" s="7"/>
    </row>
    <row r="521">
      <c r="A521" s="8"/>
      <c r="E521" s="7"/>
    </row>
    <row r="522">
      <c r="A522" s="8"/>
      <c r="E522" s="7"/>
    </row>
    <row r="523">
      <c r="A523" s="8"/>
      <c r="E523" s="7"/>
    </row>
    <row r="524">
      <c r="A524" s="8"/>
      <c r="E524" s="7"/>
    </row>
    <row r="525">
      <c r="A525" s="8"/>
      <c r="E525" s="7"/>
    </row>
    <row r="526">
      <c r="A526" s="8"/>
      <c r="E526" s="7"/>
    </row>
    <row r="527">
      <c r="A527" s="8"/>
      <c r="E527" s="7"/>
    </row>
    <row r="528">
      <c r="A528" s="8"/>
      <c r="E528" s="7"/>
    </row>
    <row r="529">
      <c r="A529" s="8"/>
      <c r="E529" s="7"/>
    </row>
    <row r="530">
      <c r="A530" s="8"/>
      <c r="E530" s="7"/>
    </row>
    <row r="531">
      <c r="A531" s="8"/>
      <c r="E531" s="7"/>
    </row>
    <row r="532">
      <c r="A532" s="8"/>
      <c r="E532" s="7"/>
    </row>
    <row r="533">
      <c r="A533" s="8"/>
      <c r="E533" s="7"/>
    </row>
    <row r="534">
      <c r="A534" s="8"/>
      <c r="E534" s="7"/>
    </row>
    <row r="535">
      <c r="A535" s="8"/>
      <c r="E535" s="7"/>
    </row>
    <row r="536">
      <c r="A536" s="8"/>
      <c r="E536" s="7"/>
    </row>
    <row r="537">
      <c r="A537" s="8"/>
      <c r="E537" s="7"/>
    </row>
    <row r="538">
      <c r="A538" s="8"/>
      <c r="E538" s="7"/>
    </row>
    <row r="539">
      <c r="A539" s="8"/>
      <c r="E539" s="7"/>
    </row>
    <row r="540">
      <c r="A540" s="8"/>
      <c r="E540" s="7"/>
    </row>
    <row r="541">
      <c r="A541" s="8"/>
      <c r="E541" s="7"/>
    </row>
    <row r="542">
      <c r="A542" s="8"/>
      <c r="E542" s="7"/>
    </row>
    <row r="543">
      <c r="A543" s="8"/>
      <c r="E543" s="7"/>
    </row>
    <row r="544">
      <c r="A544" s="8"/>
      <c r="E544" s="7"/>
    </row>
    <row r="545">
      <c r="A545" s="8"/>
      <c r="E545" s="7"/>
    </row>
    <row r="546">
      <c r="A546" s="8"/>
      <c r="E546" s="7"/>
    </row>
    <row r="547">
      <c r="A547" s="8"/>
      <c r="E547" s="7"/>
    </row>
    <row r="548">
      <c r="A548" s="8"/>
      <c r="E548" s="7"/>
    </row>
    <row r="549">
      <c r="A549" s="8"/>
      <c r="E549" s="7"/>
    </row>
    <row r="550">
      <c r="A550" s="8"/>
      <c r="E550" s="7"/>
    </row>
    <row r="551">
      <c r="A551" s="8"/>
      <c r="E551" s="7"/>
    </row>
    <row r="552">
      <c r="A552" s="8"/>
      <c r="E552" s="7"/>
    </row>
    <row r="553">
      <c r="A553" s="8"/>
      <c r="E553" s="7"/>
    </row>
    <row r="554">
      <c r="A554" s="8"/>
      <c r="E554" s="7"/>
    </row>
    <row r="555">
      <c r="A555" s="8"/>
      <c r="E555" s="7"/>
    </row>
    <row r="556">
      <c r="A556" s="8"/>
      <c r="E556" s="7"/>
    </row>
    <row r="557">
      <c r="A557" s="8"/>
      <c r="E557" s="7"/>
    </row>
    <row r="558">
      <c r="A558" s="8"/>
      <c r="E558" s="7"/>
    </row>
    <row r="559">
      <c r="A559" s="8"/>
      <c r="E559" s="7"/>
    </row>
    <row r="560">
      <c r="A560" s="8"/>
      <c r="E560" s="7"/>
    </row>
    <row r="561">
      <c r="A561" s="8"/>
      <c r="E561" s="7"/>
    </row>
    <row r="562">
      <c r="A562" s="8"/>
      <c r="E562" s="7"/>
    </row>
    <row r="563">
      <c r="A563" s="8"/>
      <c r="E563" s="7"/>
    </row>
    <row r="564">
      <c r="A564" s="8"/>
      <c r="E564" s="7"/>
    </row>
    <row r="565">
      <c r="A565" s="8"/>
      <c r="E565" s="7"/>
    </row>
    <row r="566">
      <c r="A566" s="8"/>
      <c r="E566" s="7"/>
    </row>
    <row r="567">
      <c r="A567" s="8"/>
      <c r="E567" s="7"/>
    </row>
    <row r="568">
      <c r="A568" s="8"/>
      <c r="E568" s="7"/>
    </row>
    <row r="569">
      <c r="A569" s="8"/>
      <c r="E569" s="7"/>
    </row>
    <row r="570">
      <c r="A570" s="8"/>
      <c r="E570" s="7"/>
    </row>
    <row r="571">
      <c r="A571" s="8"/>
      <c r="E571" s="7"/>
    </row>
    <row r="572">
      <c r="A572" s="8"/>
      <c r="E572" s="7"/>
    </row>
    <row r="573">
      <c r="A573" s="8"/>
      <c r="E573" s="7"/>
    </row>
    <row r="574">
      <c r="A574" s="8"/>
      <c r="E574" s="7"/>
    </row>
    <row r="575">
      <c r="A575" s="8"/>
      <c r="E575" s="7"/>
    </row>
    <row r="576">
      <c r="A576" s="8"/>
      <c r="E576" s="7"/>
    </row>
    <row r="577">
      <c r="A577" s="8"/>
      <c r="E577" s="7"/>
    </row>
    <row r="578">
      <c r="A578" s="8"/>
      <c r="E578" s="7"/>
    </row>
    <row r="579">
      <c r="A579" s="8"/>
      <c r="E579" s="7"/>
    </row>
    <row r="580">
      <c r="A580" s="8"/>
      <c r="E580" s="7"/>
    </row>
    <row r="581">
      <c r="A581" s="8"/>
      <c r="E581" s="7"/>
    </row>
    <row r="582">
      <c r="A582" s="8"/>
      <c r="E582" s="7"/>
    </row>
    <row r="583">
      <c r="A583" s="8"/>
      <c r="E583" s="7"/>
    </row>
    <row r="584">
      <c r="A584" s="8"/>
      <c r="E584" s="7"/>
    </row>
    <row r="585">
      <c r="A585" s="8"/>
      <c r="E585" s="7"/>
    </row>
    <row r="586">
      <c r="A586" s="8"/>
      <c r="E586" s="7"/>
    </row>
    <row r="587">
      <c r="A587" s="8"/>
      <c r="E587" s="7"/>
    </row>
    <row r="588">
      <c r="A588" s="8"/>
      <c r="E588" s="7"/>
    </row>
    <row r="589">
      <c r="A589" s="8"/>
      <c r="E589" s="7"/>
    </row>
    <row r="590">
      <c r="A590" s="8"/>
      <c r="E590" s="7"/>
    </row>
    <row r="591">
      <c r="A591" s="8"/>
      <c r="E591" s="7"/>
    </row>
    <row r="592">
      <c r="A592" s="8"/>
      <c r="E592" s="7"/>
    </row>
    <row r="593">
      <c r="A593" s="8"/>
      <c r="E593" s="7"/>
    </row>
    <row r="594">
      <c r="A594" s="8"/>
      <c r="E594" s="7"/>
    </row>
    <row r="595">
      <c r="A595" s="8"/>
      <c r="E595" s="7"/>
    </row>
    <row r="596">
      <c r="A596" s="8"/>
      <c r="E596" s="7"/>
    </row>
    <row r="597">
      <c r="A597" s="8"/>
      <c r="E597" s="7"/>
    </row>
    <row r="598">
      <c r="A598" s="8"/>
      <c r="E598" s="7"/>
    </row>
    <row r="599">
      <c r="A599" s="8"/>
      <c r="E599" s="7"/>
    </row>
    <row r="600">
      <c r="A600" s="8"/>
      <c r="E600" s="7"/>
    </row>
    <row r="601">
      <c r="A601" s="8"/>
      <c r="E601" s="7"/>
    </row>
    <row r="602">
      <c r="A602" s="8"/>
      <c r="E602" s="7"/>
    </row>
    <row r="603">
      <c r="A603" s="8"/>
      <c r="E603" s="7"/>
    </row>
    <row r="604">
      <c r="A604" s="8"/>
      <c r="E604" s="7"/>
    </row>
    <row r="605">
      <c r="A605" s="8"/>
      <c r="E605" s="7"/>
    </row>
    <row r="606">
      <c r="A606" s="8"/>
      <c r="E606" s="7"/>
    </row>
    <row r="607">
      <c r="A607" s="8"/>
      <c r="E607" s="7"/>
    </row>
    <row r="608">
      <c r="A608" s="8"/>
      <c r="E608" s="7"/>
    </row>
    <row r="609">
      <c r="A609" s="8"/>
      <c r="E609" s="7"/>
    </row>
    <row r="610">
      <c r="A610" s="8"/>
      <c r="E610" s="7"/>
    </row>
    <row r="611">
      <c r="A611" s="8"/>
      <c r="E611" s="7"/>
    </row>
    <row r="612">
      <c r="A612" s="8"/>
      <c r="E612" s="7"/>
    </row>
    <row r="613">
      <c r="A613" s="8"/>
      <c r="E613" s="7"/>
    </row>
    <row r="614">
      <c r="A614" s="8"/>
      <c r="E614" s="7"/>
    </row>
    <row r="615">
      <c r="A615" s="8"/>
      <c r="E615" s="7"/>
    </row>
    <row r="616">
      <c r="A616" s="8"/>
      <c r="E616" s="7"/>
    </row>
    <row r="617">
      <c r="A617" s="8"/>
      <c r="E617" s="7"/>
    </row>
    <row r="618">
      <c r="A618" s="8"/>
      <c r="E618" s="7"/>
    </row>
    <row r="619">
      <c r="A619" s="8"/>
      <c r="E619" s="7"/>
    </row>
    <row r="620">
      <c r="A620" s="8"/>
      <c r="E620" s="7"/>
    </row>
    <row r="621">
      <c r="A621" s="8"/>
      <c r="E621" s="7"/>
    </row>
    <row r="622">
      <c r="A622" s="8"/>
      <c r="E622" s="7"/>
    </row>
    <row r="623">
      <c r="A623" s="8"/>
      <c r="E623" s="7"/>
    </row>
    <row r="624">
      <c r="A624" s="8"/>
      <c r="E624" s="7"/>
    </row>
    <row r="625">
      <c r="A625" s="8"/>
      <c r="E625" s="7"/>
    </row>
    <row r="626">
      <c r="A626" s="8"/>
      <c r="E626" s="7"/>
    </row>
    <row r="627">
      <c r="A627" s="8"/>
      <c r="E627" s="7"/>
    </row>
    <row r="628">
      <c r="A628" s="8"/>
      <c r="E628" s="7"/>
    </row>
    <row r="629">
      <c r="A629" s="8"/>
      <c r="E629" s="7"/>
    </row>
    <row r="630">
      <c r="A630" s="8"/>
      <c r="E630" s="7"/>
    </row>
    <row r="631">
      <c r="A631" s="8"/>
      <c r="E631" s="7"/>
    </row>
    <row r="632">
      <c r="A632" s="8"/>
      <c r="E632" s="7"/>
    </row>
    <row r="633">
      <c r="A633" s="8"/>
      <c r="E633" s="7"/>
    </row>
    <row r="634">
      <c r="A634" s="8"/>
      <c r="E634" s="7"/>
    </row>
    <row r="635">
      <c r="A635" s="8"/>
      <c r="E635" s="7"/>
    </row>
    <row r="636">
      <c r="A636" s="8"/>
      <c r="E636" s="7"/>
    </row>
    <row r="637">
      <c r="A637" s="8"/>
      <c r="E637" s="7"/>
    </row>
    <row r="638">
      <c r="A638" s="8"/>
      <c r="E638" s="7"/>
    </row>
    <row r="639">
      <c r="A639" s="8"/>
      <c r="E639" s="7"/>
    </row>
    <row r="640">
      <c r="A640" s="8"/>
      <c r="E640" s="7"/>
    </row>
    <row r="641">
      <c r="A641" s="8"/>
      <c r="E641" s="7"/>
    </row>
    <row r="642">
      <c r="A642" s="8"/>
      <c r="E642" s="7"/>
    </row>
    <row r="643">
      <c r="A643" s="8"/>
      <c r="E643" s="7"/>
    </row>
    <row r="644">
      <c r="A644" s="8"/>
      <c r="E644" s="7"/>
    </row>
    <row r="645">
      <c r="A645" s="8"/>
      <c r="E645" s="7"/>
    </row>
    <row r="646">
      <c r="A646" s="8"/>
      <c r="E646" s="7"/>
    </row>
    <row r="647">
      <c r="A647" s="8"/>
      <c r="E647" s="7"/>
    </row>
    <row r="648">
      <c r="A648" s="8"/>
      <c r="E648" s="7"/>
    </row>
    <row r="649">
      <c r="A649" s="8"/>
      <c r="E649" s="7"/>
    </row>
    <row r="650">
      <c r="A650" s="8"/>
      <c r="E650" s="7"/>
    </row>
    <row r="651">
      <c r="A651" s="8"/>
      <c r="E651" s="7"/>
    </row>
    <row r="652">
      <c r="A652" s="8"/>
      <c r="E652" s="7"/>
    </row>
    <row r="653">
      <c r="A653" s="8"/>
      <c r="E653" s="7"/>
    </row>
    <row r="654">
      <c r="A654" s="8"/>
      <c r="E654" s="7"/>
    </row>
    <row r="655">
      <c r="A655" s="8"/>
      <c r="E655" s="7"/>
    </row>
    <row r="656">
      <c r="A656" s="8"/>
      <c r="E656" s="7"/>
    </row>
    <row r="657">
      <c r="A657" s="8"/>
      <c r="E657" s="7"/>
    </row>
    <row r="658">
      <c r="A658" s="8"/>
      <c r="E658" s="7"/>
    </row>
    <row r="659">
      <c r="A659" s="8"/>
      <c r="E659" s="7"/>
    </row>
    <row r="660">
      <c r="A660" s="8"/>
      <c r="E660" s="7"/>
    </row>
    <row r="661">
      <c r="A661" s="8"/>
      <c r="E661" s="7"/>
    </row>
    <row r="662">
      <c r="A662" s="8"/>
      <c r="E662" s="7"/>
    </row>
    <row r="663">
      <c r="A663" s="8"/>
      <c r="E663" s="7"/>
    </row>
    <row r="664">
      <c r="A664" s="8"/>
      <c r="E664" s="7"/>
    </row>
    <row r="665">
      <c r="A665" s="8"/>
      <c r="E665" s="7"/>
    </row>
    <row r="666">
      <c r="A666" s="8"/>
      <c r="E666" s="7"/>
    </row>
    <row r="667">
      <c r="A667" s="8"/>
      <c r="E667" s="7"/>
    </row>
    <row r="668">
      <c r="A668" s="8"/>
      <c r="E668" s="7"/>
    </row>
    <row r="669">
      <c r="A669" s="8"/>
      <c r="E669" s="7"/>
    </row>
    <row r="670">
      <c r="A670" s="8"/>
      <c r="E670" s="7"/>
    </row>
    <row r="671">
      <c r="A671" s="8"/>
      <c r="E671" s="7"/>
    </row>
    <row r="672">
      <c r="A672" s="8"/>
      <c r="E672" s="7"/>
    </row>
    <row r="673">
      <c r="A673" s="8"/>
      <c r="E673" s="7"/>
    </row>
    <row r="674">
      <c r="A674" s="8"/>
      <c r="E674" s="7"/>
    </row>
    <row r="675">
      <c r="A675" s="8"/>
      <c r="E675" s="7"/>
    </row>
    <row r="676">
      <c r="A676" s="8"/>
      <c r="E676" s="7"/>
    </row>
    <row r="677">
      <c r="A677" s="8"/>
      <c r="E677" s="7"/>
    </row>
    <row r="678">
      <c r="A678" s="8"/>
      <c r="E678" s="7"/>
    </row>
    <row r="679">
      <c r="A679" s="8"/>
      <c r="E679" s="7"/>
    </row>
    <row r="680">
      <c r="A680" s="8"/>
      <c r="E680" s="7"/>
    </row>
    <row r="681">
      <c r="A681" s="8"/>
      <c r="E681" s="7"/>
    </row>
    <row r="682">
      <c r="A682" s="8"/>
      <c r="E682" s="7"/>
    </row>
    <row r="683">
      <c r="A683" s="8"/>
      <c r="E683" s="7"/>
    </row>
    <row r="684">
      <c r="A684" s="8"/>
      <c r="E684" s="7"/>
    </row>
    <row r="685">
      <c r="A685" s="8"/>
      <c r="E685" s="7"/>
    </row>
    <row r="686">
      <c r="A686" s="8"/>
      <c r="E686" s="7"/>
    </row>
    <row r="687">
      <c r="A687" s="8"/>
      <c r="E687" s="7"/>
    </row>
    <row r="688">
      <c r="A688" s="8"/>
      <c r="E688" s="7"/>
    </row>
    <row r="689">
      <c r="A689" s="8"/>
      <c r="E689" s="7"/>
    </row>
    <row r="690">
      <c r="A690" s="8"/>
      <c r="E690" s="7"/>
    </row>
    <row r="691">
      <c r="A691" s="8"/>
      <c r="E691" s="7"/>
    </row>
    <row r="692">
      <c r="A692" s="8"/>
      <c r="E692" s="7"/>
    </row>
    <row r="693">
      <c r="A693" s="8"/>
      <c r="E693" s="7"/>
    </row>
    <row r="694">
      <c r="A694" s="8"/>
      <c r="E694" s="7"/>
    </row>
    <row r="695">
      <c r="A695" s="8"/>
      <c r="E695" s="7"/>
    </row>
    <row r="696">
      <c r="A696" s="8"/>
      <c r="E696" s="7"/>
    </row>
    <row r="697">
      <c r="A697" s="8"/>
      <c r="E697" s="7"/>
    </row>
    <row r="698">
      <c r="A698" s="8"/>
      <c r="E698" s="7"/>
    </row>
    <row r="699">
      <c r="A699" s="8"/>
      <c r="E699" s="7"/>
    </row>
    <row r="700">
      <c r="A700" s="8"/>
      <c r="E700" s="7"/>
    </row>
    <row r="701">
      <c r="A701" s="8"/>
      <c r="E701" s="7"/>
    </row>
    <row r="702">
      <c r="A702" s="8"/>
      <c r="E702" s="7"/>
    </row>
    <row r="703">
      <c r="A703" s="8"/>
      <c r="E703" s="7"/>
    </row>
    <row r="704">
      <c r="A704" s="8"/>
      <c r="E704" s="7"/>
    </row>
    <row r="705">
      <c r="A705" s="8"/>
      <c r="E705" s="7"/>
    </row>
    <row r="706">
      <c r="A706" s="8"/>
      <c r="E706" s="7"/>
    </row>
    <row r="707">
      <c r="A707" s="8"/>
      <c r="E707" s="7"/>
    </row>
    <row r="708">
      <c r="A708" s="8"/>
      <c r="E708" s="7"/>
    </row>
    <row r="709">
      <c r="A709" s="8"/>
      <c r="E709" s="7"/>
    </row>
    <row r="710">
      <c r="A710" s="8"/>
      <c r="E710" s="7"/>
    </row>
    <row r="711">
      <c r="A711" s="8"/>
      <c r="E711" s="7"/>
    </row>
    <row r="712">
      <c r="A712" s="8"/>
      <c r="E712" s="7"/>
    </row>
    <row r="713">
      <c r="A713" s="8"/>
      <c r="E713" s="7"/>
    </row>
    <row r="714">
      <c r="A714" s="8"/>
      <c r="E714" s="7"/>
    </row>
    <row r="715">
      <c r="A715" s="8"/>
      <c r="E715" s="7"/>
    </row>
    <row r="716">
      <c r="A716" s="8"/>
      <c r="E716" s="7"/>
    </row>
    <row r="717">
      <c r="A717" s="8"/>
      <c r="E717" s="7"/>
    </row>
    <row r="718">
      <c r="A718" s="8"/>
      <c r="E718" s="7"/>
    </row>
    <row r="719">
      <c r="A719" s="8"/>
      <c r="E719" s="7"/>
    </row>
    <row r="720">
      <c r="A720" s="8"/>
      <c r="E720" s="7"/>
    </row>
    <row r="721">
      <c r="A721" s="8"/>
      <c r="E721" s="7"/>
    </row>
    <row r="722">
      <c r="A722" s="8"/>
      <c r="E722" s="7"/>
    </row>
    <row r="723">
      <c r="A723" s="8"/>
      <c r="E723" s="7"/>
    </row>
    <row r="724">
      <c r="A724" s="8"/>
      <c r="E724" s="7"/>
    </row>
    <row r="725">
      <c r="A725" s="8"/>
      <c r="E725" s="7"/>
    </row>
    <row r="726">
      <c r="A726" s="8"/>
      <c r="E726" s="7"/>
    </row>
    <row r="727">
      <c r="A727" s="8"/>
      <c r="E727" s="7"/>
    </row>
    <row r="728">
      <c r="A728" s="8"/>
      <c r="E728" s="7"/>
    </row>
    <row r="729">
      <c r="A729" s="8"/>
      <c r="E729" s="7"/>
    </row>
    <row r="730">
      <c r="A730" s="8"/>
      <c r="E730" s="7"/>
    </row>
    <row r="731">
      <c r="A731" s="8"/>
      <c r="E731" s="7"/>
    </row>
    <row r="732">
      <c r="A732" s="8"/>
      <c r="E732" s="7"/>
    </row>
    <row r="733">
      <c r="A733" s="8"/>
      <c r="E733" s="7"/>
    </row>
    <row r="734">
      <c r="A734" s="8"/>
      <c r="E734" s="7"/>
    </row>
    <row r="735">
      <c r="A735" s="8"/>
      <c r="E735" s="7"/>
    </row>
    <row r="736">
      <c r="A736" s="8"/>
      <c r="E736" s="7"/>
    </row>
    <row r="737">
      <c r="A737" s="8"/>
      <c r="E737" s="7"/>
    </row>
    <row r="738">
      <c r="A738" s="8"/>
      <c r="E738" s="7"/>
    </row>
    <row r="739">
      <c r="A739" s="8"/>
      <c r="E739" s="7"/>
    </row>
    <row r="740">
      <c r="A740" s="8"/>
      <c r="E740" s="7"/>
    </row>
    <row r="741">
      <c r="A741" s="8"/>
      <c r="E741" s="7"/>
    </row>
    <row r="742">
      <c r="A742" s="8"/>
      <c r="E742" s="7"/>
    </row>
    <row r="743">
      <c r="A743" s="8"/>
      <c r="E743" s="7"/>
    </row>
    <row r="744">
      <c r="A744" s="8"/>
      <c r="E744" s="7"/>
    </row>
    <row r="745">
      <c r="A745" s="8"/>
      <c r="E745" s="7"/>
    </row>
    <row r="746">
      <c r="A746" s="8"/>
      <c r="E746" s="7"/>
    </row>
    <row r="747">
      <c r="A747" s="8"/>
      <c r="E747" s="7"/>
    </row>
    <row r="748">
      <c r="A748" s="8"/>
      <c r="E748" s="7"/>
    </row>
    <row r="749">
      <c r="A749" s="8"/>
      <c r="E749" s="7"/>
    </row>
    <row r="750">
      <c r="A750" s="8"/>
      <c r="E750" s="7"/>
    </row>
    <row r="751">
      <c r="A751" s="8"/>
      <c r="E751" s="7"/>
    </row>
    <row r="752">
      <c r="A752" s="8"/>
      <c r="E752" s="7"/>
    </row>
    <row r="753">
      <c r="A753" s="8"/>
      <c r="E753" s="7"/>
    </row>
    <row r="754">
      <c r="A754" s="8"/>
      <c r="E754" s="7"/>
    </row>
    <row r="755">
      <c r="A755" s="8"/>
      <c r="E755" s="7"/>
    </row>
    <row r="756">
      <c r="A756" s="8"/>
      <c r="E756" s="7"/>
    </row>
    <row r="757">
      <c r="A757" s="8"/>
      <c r="E757" s="7"/>
    </row>
    <row r="758">
      <c r="A758" s="8"/>
      <c r="E758" s="7"/>
    </row>
    <row r="759">
      <c r="A759" s="8"/>
      <c r="E759" s="7"/>
    </row>
    <row r="760">
      <c r="A760" s="8"/>
      <c r="E760" s="7"/>
    </row>
    <row r="761">
      <c r="A761" s="8"/>
      <c r="E761" s="7"/>
    </row>
    <row r="762">
      <c r="A762" s="8"/>
      <c r="E762" s="7"/>
    </row>
    <row r="763">
      <c r="A763" s="8"/>
      <c r="E763" s="7"/>
    </row>
    <row r="764">
      <c r="A764" s="8"/>
      <c r="E764" s="7"/>
    </row>
    <row r="765">
      <c r="A765" s="8"/>
      <c r="E765" s="7"/>
    </row>
    <row r="766">
      <c r="A766" s="8"/>
      <c r="E766" s="7"/>
    </row>
    <row r="767">
      <c r="A767" s="8"/>
      <c r="E767" s="7"/>
    </row>
    <row r="768">
      <c r="A768" s="8"/>
      <c r="E768" s="7"/>
    </row>
    <row r="769">
      <c r="A769" s="8"/>
      <c r="E769" s="7"/>
    </row>
    <row r="770">
      <c r="A770" s="8"/>
      <c r="E770" s="7"/>
    </row>
    <row r="771">
      <c r="A771" s="8"/>
      <c r="E771" s="7"/>
    </row>
    <row r="772">
      <c r="A772" s="8"/>
      <c r="E772" s="7"/>
    </row>
    <row r="773">
      <c r="A773" s="8"/>
      <c r="E773" s="7"/>
    </row>
    <row r="774">
      <c r="A774" s="8"/>
      <c r="E774" s="7"/>
    </row>
    <row r="775">
      <c r="A775" s="8"/>
      <c r="E775" s="7"/>
    </row>
    <row r="776">
      <c r="A776" s="8"/>
      <c r="E776" s="7"/>
    </row>
    <row r="777">
      <c r="A777" s="8"/>
      <c r="E777" s="7"/>
    </row>
    <row r="778">
      <c r="A778" s="8"/>
      <c r="E778" s="7"/>
    </row>
    <row r="779">
      <c r="A779" s="8"/>
      <c r="E779" s="7"/>
    </row>
    <row r="780">
      <c r="A780" s="8"/>
      <c r="E780" s="7"/>
    </row>
    <row r="781">
      <c r="A781" s="8"/>
      <c r="E781" s="7"/>
    </row>
    <row r="782">
      <c r="A782" s="8"/>
      <c r="E782" s="7"/>
    </row>
    <row r="783">
      <c r="A783" s="8"/>
      <c r="E783" s="7"/>
    </row>
    <row r="784">
      <c r="A784" s="8"/>
      <c r="E784" s="7"/>
    </row>
    <row r="785">
      <c r="A785" s="8"/>
      <c r="E785" s="7"/>
    </row>
    <row r="786">
      <c r="A786" s="8"/>
      <c r="E786" s="7"/>
    </row>
    <row r="787">
      <c r="A787" s="8"/>
      <c r="E787" s="7"/>
    </row>
    <row r="788">
      <c r="A788" s="8"/>
      <c r="E788" s="7"/>
    </row>
    <row r="789">
      <c r="A789" s="8"/>
      <c r="E789" s="7"/>
    </row>
    <row r="790">
      <c r="A790" s="8"/>
      <c r="E790" s="7"/>
    </row>
    <row r="791">
      <c r="A791" s="8"/>
      <c r="E791" s="7"/>
    </row>
    <row r="792">
      <c r="A792" s="8"/>
      <c r="E792" s="7"/>
    </row>
    <row r="793">
      <c r="A793" s="8"/>
      <c r="E793" s="7"/>
    </row>
    <row r="794">
      <c r="A794" s="8"/>
      <c r="E794" s="7"/>
    </row>
    <row r="795">
      <c r="A795" s="8"/>
      <c r="E795" s="7"/>
    </row>
    <row r="796">
      <c r="A796" s="8"/>
      <c r="E796" s="7"/>
    </row>
    <row r="797">
      <c r="A797" s="8"/>
      <c r="E797" s="7"/>
    </row>
    <row r="798">
      <c r="A798" s="8"/>
      <c r="E798" s="7"/>
    </row>
    <row r="799">
      <c r="A799" s="8"/>
      <c r="E799" s="7"/>
    </row>
    <row r="800">
      <c r="A800" s="8"/>
      <c r="E800" s="7"/>
    </row>
    <row r="801">
      <c r="A801" s="8"/>
      <c r="E801" s="7"/>
    </row>
    <row r="802">
      <c r="A802" s="8"/>
      <c r="E802" s="7"/>
    </row>
    <row r="803">
      <c r="A803" s="8"/>
      <c r="E803" s="7"/>
    </row>
    <row r="804">
      <c r="A804" s="8"/>
      <c r="E804" s="7"/>
    </row>
    <row r="805">
      <c r="A805" s="8"/>
      <c r="E805" s="7"/>
    </row>
    <row r="806">
      <c r="A806" s="8"/>
      <c r="E806" s="7"/>
    </row>
    <row r="807">
      <c r="A807" s="8"/>
      <c r="E807" s="7"/>
    </row>
    <row r="808">
      <c r="A808" s="8"/>
      <c r="E808" s="7"/>
    </row>
    <row r="809">
      <c r="A809" s="8"/>
      <c r="E809" s="7"/>
    </row>
    <row r="810">
      <c r="A810" s="8"/>
      <c r="E810" s="7"/>
    </row>
    <row r="811">
      <c r="A811" s="8"/>
      <c r="E811" s="7"/>
    </row>
    <row r="812">
      <c r="A812" s="8"/>
      <c r="E812" s="7"/>
    </row>
    <row r="813">
      <c r="A813" s="8"/>
      <c r="E813" s="7"/>
    </row>
    <row r="814">
      <c r="A814" s="8"/>
      <c r="E814" s="7"/>
    </row>
    <row r="815">
      <c r="A815" s="8"/>
      <c r="E815" s="7"/>
    </row>
    <row r="816">
      <c r="A816" s="8"/>
      <c r="E816" s="7"/>
    </row>
    <row r="817">
      <c r="A817" s="8"/>
      <c r="E817" s="7"/>
    </row>
    <row r="818">
      <c r="A818" s="8"/>
      <c r="E818" s="7"/>
    </row>
    <row r="819">
      <c r="A819" s="8"/>
      <c r="E819" s="7"/>
    </row>
    <row r="820">
      <c r="A820" s="8"/>
      <c r="E820" s="7"/>
    </row>
    <row r="821">
      <c r="A821" s="8"/>
      <c r="E821" s="7"/>
    </row>
    <row r="822">
      <c r="A822" s="8"/>
      <c r="E822" s="7"/>
    </row>
    <row r="823">
      <c r="A823" s="8"/>
      <c r="E823" s="7"/>
    </row>
    <row r="824">
      <c r="A824" s="8"/>
      <c r="E824" s="7"/>
    </row>
    <row r="825">
      <c r="A825" s="8"/>
      <c r="E825" s="7"/>
    </row>
    <row r="826">
      <c r="A826" s="8"/>
      <c r="E826" s="7"/>
    </row>
    <row r="827">
      <c r="A827" s="8"/>
      <c r="E827" s="7"/>
    </row>
    <row r="828">
      <c r="A828" s="8"/>
      <c r="E828" s="7"/>
    </row>
    <row r="829">
      <c r="A829" s="8"/>
      <c r="E829" s="7"/>
    </row>
    <row r="830">
      <c r="A830" s="8"/>
      <c r="E830" s="7"/>
    </row>
    <row r="831">
      <c r="A831" s="8"/>
      <c r="E831" s="7"/>
    </row>
    <row r="832">
      <c r="A832" s="8"/>
      <c r="E832" s="7"/>
    </row>
    <row r="833">
      <c r="A833" s="8"/>
      <c r="E833" s="7"/>
    </row>
    <row r="834">
      <c r="A834" s="8"/>
      <c r="E834" s="7"/>
    </row>
    <row r="835">
      <c r="A835" s="8"/>
      <c r="E835" s="7"/>
    </row>
    <row r="836">
      <c r="A836" s="8"/>
      <c r="E836" s="7"/>
    </row>
    <row r="837">
      <c r="A837" s="8"/>
      <c r="E837" s="7"/>
    </row>
    <row r="838">
      <c r="A838" s="8"/>
      <c r="E838" s="7"/>
    </row>
    <row r="839">
      <c r="A839" s="8"/>
      <c r="E839" s="7"/>
    </row>
    <row r="840">
      <c r="A840" s="8"/>
      <c r="E840" s="7"/>
    </row>
    <row r="841">
      <c r="A841" s="8"/>
      <c r="E841" s="7"/>
    </row>
    <row r="842">
      <c r="A842" s="8"/>
      <c r="E842" s="7"/>
    </row>
    <row r="843">
      <c r="A843" s="8"/>
      <c r="E843" s="7"/>
    </row>
    <row r="844">
      <c r="A844" s="8"/>
      <c r="E844" s="7"/>
    </row>
    <row r="845">
      <c r="A845" s="8"/>
      <c r="E845" s="7"/>
    </row>
    <row r="846">
      <c r="A846" s="8"/>
      <c r="E846" s="7"/>
    </row>
    <row r="847">
      <c r="A847" s="8"/>
      <c r="E847" s="7"/>
    </row>
    <row r="848">
      <c r="A848" s="8"/>
      <c r="E848" s="7"/>
    </row>
    <row r="849">
      <c r="A849" s="8"/>
      <c r="E849" s="7"/>
    </row>
    <row r="850">
      <c r="A850" s="8"/>
      <c r="E850" s="7"/>
    </row>
    <row r="851">
      <c r="A851" s="8"/>
      <c r="E851" s="7"/>
    </row>
    <row r="852">
      <c r="A852" s="8"/>
      <c r="E852" s="7"/>
    </row>
    <row r="853">
      <c r="A853" s="8"/>
      <c r="E853" s="7"/>
    </row>
    <row r="854">
      <c r="A854" s="8"/>
      <c r="E854" s="7"/>
    </row>
    <row r="855">
      <c r="A855" s="8"/>
      <c r="E855" s="7"/>
    </row>
    <row r="856">
      <c r="A856" s="8"/>
      <c r="E856" s="7"/>
    </row>
    <row r="857">
      <c r="A857" s="8"/>
      <c r="E857" s="7"/>
    </row>
    <row r="858">
      <c r="A858" s="8"/>
      <c r="E858" s="7"/>
    </row>
    <row r="859">
      <c r="A859" s="8"/>
      <c r="E859" s="7"/>
    </row>
    <row r="860">
      <c r="A860" s="8"/>
      <c r="E860" s="7"/>
    </row>
    <row r="861">
      <c r="A861" s="8"/>
      <c r="E861" s="7"/>
    </row>
    <row r="862">
      <c r="A862" s="8"/>
      <c r="E862" s="7"/>
    </row>
    <row r="863">
      <c r="A863" s="8"/>
      <c r="E863" s="7"/>
    </row>
    <row r="864">
      <c r="A864" s="8"/>
      <c r="E864" s="7"/>
    </row>
    <row r="865">
      <c r="A865" s="8"/>
      <c r="E865" s="7"/>
    </row>
    <row r="866">
      <c r="A866" s="8"/>
      <c r="E866" s="7"/>
    </row>
    <row r="867">
      <c r="A867" s="8"/>
      <c r="E867" s="7"/>
    </row>
    <row r="868">
      <c r="A868" s="8"/>
      <c r="E868" s="7"/>
    </row>
    <row r="869">
      <c r="A869" s="8"/>
      <c r="E869" s="7"/>
    </row>
    <row r="870">
      <c r="A870" s="8"/>
      <c r="E870" s="7"/>
    </row>
    <row r="871">
      <c r="A871" s="8"/>
      <c r="E871" s="7"/>
    </row>
    <row r="872">
      <c r="A872" s="8"/>
      <c r="E872" s="7"/>
    </row>
    <row r="873">
      <c r="A873" s="8"/>
      <c r="E873" s="7"/>
    </row>
    <row r="874">
      <c r="A874" s="8"/>
      <c r="E874" s="7"/>
    </row>
    <row r="875">
      <c r="A875" s="8"/>
      <c r="E875" s="7"/>
    </row>
    <row r="876">
      <c r="A876" s="8"/>
      <c r="E876" s="7"/>
    </row>
    <row r="877">
      <c r="A877" s="8"/>
      <c r="E877" s="7"/>
    </row>
    <row r="878">
      <c r="A878" s="8"/>
      <c r="E878" s="7"/>
    </row>
    <row r="879">
      <c r="A879" s="8"/>
      <c r="E879" s="7"/>
    </row>
    <row r="880">
      <c r="A880" s="8"/>
      <c r="E880" s="7"/>
    </row>
    <row r="881">
      <c r="A881" s="8"/>
      <c r="E881" s="7"/>
    </row>
    <row r="882">
      <c r="A882" s="8"/>
      <c r="E882" s="7"/>
    </row>
    <row r="883">
      <c r="A883" s="8"/>
      <c r="E883" s="7"/>
    </row>
    <row r="884">
      <c r="A884" s="8"/>
      <c r="E884" s="7"/>
    </row>
    <row r="885">
      <c r="A885" s="8"/>
      <c r="E885" s="7"/>
    </row>
    <row r="886">
      <c r="A886" s="8"/>
      <c r="E886" s="7"/>
    </row>
    <row r="887">
      <c r="A887" s="8"/>
      <c r="E887" s="7"/>
    </row>
    <row r="888">
      <c r="A888" s="8"/>
      <c r="E888" s="7"/>
    </row>
    <row r="889">
      <c r="A889" s="8"/>
      <c r="E889" s="7"/>
    </row>
    <row r="890">
      <c r="A890" s="8"/>
      <c r="E890" s="7"/>
    </row>
    <row r="891">
      <c r="A891" s="8"/>
      <c r="E891" s="7"/>
    </row>
    <row r="892">
      <c r="A892" s="8"/>
      <c r="E892" s="7"/>
    </row>
    <row r="893">
      <c r="A893" s="8"/>
      <c r="E893" s="7"/>
    </row>
    <row r="894">
      <c r="A894" s="8"/>
      <c r="E894" s="7"/>
    </row>
    <row r="895">
      <c r="A895" s="8"/>
      <c r="E895" s="7"/>
    </row>
    <row r="896">
      <c r="A896" s="8"/>
      <c r="E896" s="7"/>
    </row>
    <row r="897">
      <c r="A897" s="8"/>
      <c r="E897" s="7"/>
    </row>
    <row r="898">
      <c r="A898" s="8"/>
      <c r="E898" s="7"/>
    </row>
    <row r="899">
      <c r="A899" s="8"/>
      <c r="E899" s="7"/>
    </row>
    <row r="900">
      <c r="A900" s="8"/>
      <c r="E900" s="7"/>
    </row>
    <row r="901">
      <c r="A901" s="8"/>
      <c r="E901" s="7"/>
    </row>
    <row r="902">
      <c r="A902" s="8"/>
      <c r="E902" s="7"/>
    </row>
    <row r="903">
      <c r="A903" s="8"/>
      <c r="E903" s="7"/>
    </row>
    <row r="904">
      <c r="A904" s="8"/>
      <c r="E904" s="7"/>
    </row>
    <row r="905">
      <c r="A905" s="8"/>
      <c r="E905" s="7"/>
    </row>
    <row r="906">
      <c r="A906" s="8"/>
      <c r="E906" s="7"/>
    </row>
    <row r="907">
      <c r="A907" s="8"/>
      <c r="E907" s="7"/>
    </row>
    <row r="908">
      <c r="A908" s="8"/>
      <c r="E908" s="7"/>
    </row>
    <row r="909">
      <c r="A909" s="8"/>
      <c r="E909" s="7"/>
    </row>
    <row r="910">
      <c r="A910" s="8"/>
      <c r="E910" s="7"/>
    </row>
    <row r="911">
      <c r="A911" s="8"/>
      <c r="E911" s="7"/>
    </row>
    <row r="912">
      <c r="A912" s="8"/>
      <c r="E912" s="7"/>
    </row>
    <row r="913">
      <c r="A913" s="8"/>
      <c r="E913" s="7"/>
    </row>
    <row r="914">
      <c r="A914" s="8"/>
      <c r="E914" s="7"/>
    </row>
    <row r="915">
      <c r="A915" s="8"/>
      <c r="E915" s="7"/>
    </row>
    <row r="916">
      <c r="A916" s="8"/>
      <c r="E916" s="7"/>
    </row>
    <row r="917">
      <c r="A917" s="8"/>
      <c r="E917" s="7"/>
    </row>
    <row r="918">
      <c r="A918" s="8"/>
      <c r="E918" s="7"/>
    </row>
    <row r="919">
      <c r="A919" s="8"/>
      <c r="E919" s="7"/>
    </row>
    <row r="920">
      <c r="A920" s="8"/>
      <c r="E920" s="7"/>
    </row>
    <row r="921">
      <c r="A921" s="8"/>
      <c r="E921" s="7"/>
    </row>
    <row r="922">
      <c r="A922" s="8"/>
      <c r="E922" s="7"/>
    </row>
    <row r="923">
      <c r="A923" s="8"/>
      <c r="E923" s="7"/>
    </row>
    <row r="924">
      <c r="A924" s="8"/>
      <c r="E924" s="7"/>
    </row>
    <row r="925">
      <c r="A925" s="8"/>
      <c r="E925" s="7"/>
    </row>
    <row r="926">
      <c r="A926" s="8"/>
      <c r="E926" s="7"/>
    </row>
    <row r="927">
      <c r="A927" s="8"/>
      <c r="E927" s="7"/>
    </row>
    <row r="928">
      <c r="A928" s="8"/>
      <c r="E928" s="7"/>
    </row>
    <row r="929">
      <c r="A929" s="8"/>
      <c r="E929" s="7"/>
    </row>
    <row r="930">
      <c r="A930" s="8"/>
      <c r="E930" s="7"/>
    </row>
    <row r="931">
      <c r="A931" s="8"/>
      <c r="E931" s="7"/>
    </row>
    <row r="932">
      <c r="A932" s="8"/>
      <c r="E932" s="7"/>
    </row>
    <row r="933">
      <c r="A933" s="8"/>
      <c r="E933" s="7"/>
    </row>
    <row r="934">
      <c r="A934" s="8"/>
      <c r="E934" s="7"/>
    </row>
    <row r="935">
      <c r="A935" s="8"/>
      <c r="E935" s="7"/>
    </row>
    <row r="936">
      <c r="A936" s="8"/>
      <c r="E936" s="7"/>
    </row>
    <row r="937">
      <c r="A937" s="8"/>
      <c r="E937" s="7"/>
    </row>
    <row r="938">
      <c r="A938" s="8"/>
      <c r="E938" s="7"/>
    </row>
    <row r="939">
      <c r="A939" s="8"/>
      <c r="E939" s="7"/>
    </row>
    <row r="940">
      <c r="A940" s="8"/>
      <c r="E940" s="7"/>
    </row>
    <row r="941">
      <c r="A941" s="8"/>
      <c r="E941" s="7"/>
    </row>
    <row r="942">
      <c r="A942" s="8"/>
      <c r="E942" s="7"/>
    </row>
    <row r="943">
      <c r="A943" s="8"/>
      <c r="E943" s="7"/>
    </row>
    <row r="944">
      <c r="A944" s="8"/>
      <c r="E944" s="7"/>
    </row>
    <row r="945">
      <c r="A945" s="8"/>
      <c r="E945" s="7"/>
    </row>
    <row r="946">
      <c r="A946" s="8"/>
      <c r="E946" s="7"/>
    </row>
    <row r="947">
      <c r="A947" s="8"/>
      <c r="E947" s="7"/>
    </row>
    <row r="948">
      <c r="A948" s="8"/>
      <c r="E948" s="7"/>
    </row>
    <row r="949">
      <c r="A949" s="8"/>
      <c r="E949" s="7"/>
    </row>
    <row r="950">
      <c r="A950" s="8"/>
      <c r="E950" s="7"/>
    </row>
    <row r="951">
      <c r="A951" s="8"/>
      <c r="E951" s="7"/>
    </row>
    <row r="952">
      <c r="A952" s="8"/>
      <c r="E952" s="7"/>
    </row>
    <row r="953">
      <c r="A953" s="8"/>
      <c r="E953" s="7"/>
    </row>
    <row r="954">
      <c r="A954" s="8"/>
      <c r="E954" s="7"/>
    </row>
    <row r="955">
      <c r="A955" s="8"/>
      <c r="E955" s="7"/>
    </row>
    <row r="956">
      <c r="A956" s="8"/>
      <c r="E956" s="7"/>
    </row>
    <row r="957">
      <c r="A957" s="8"/>
      <c r="E957" s="7"/>
    </row>
    <row r="958">
      <c r="A958" s="8"/>
      <c r="E958" s="7"/>
    </row>
    <row r="959">
      <c r="A959" s="8"/>
      <c r="E959" s="7"/>
    </row>
    <row r="960">
      <c r="A960" s="8"/>
      <c r="E960" s="7"/>
    </row>
    <row r="961">
      <c r="A961" s="8"/>
      <c r="E961" s="7"/>
    </row>
    <row r="962">
      <c r="A962" s="8"/>
      <c r="E962" s="7"/>
    </row>
    <row r="963">
      <c r="A963" s="8"/>
      <c r="E963" s="7"/>
    </row>
    <row r="964">
      <c r="A964" s="8"/>
      <c r="E964" s="7"/>
    </row>
    <row r="965">
      <c r="A965" s="8"/>
      <c r="E965" s="7"/>
    </row>
    <row r="966">
      <c r="A966" s="8"/>
      <c r="E966" s="7"/>
    </row>
    <row r="967">
      <c r="A967" s="8"/>
      <c r="E967" s="7"/>
    </row>
    <row r="968">
      <c r="A968" s="8"/>
      <c r="E968" s="7"/>
    </row>
    <row r="969">
      <c r="A969" s="8"/>
      <c r="E969" s="7"/>
    </row>
    <row r="970">
      <c r="A970" s="8"/>
      <c r="E970" s="7"/>
    </row>
    <row r="971">
      <c r="A971" s="8"/>
      <c r="E971" s="7"/>
    </row>
    <row r="972">
      <c r="A972" s="8"/>
      <c r="E972" s="7"/>
    </row>
    <row r="973">
      <c r="A973" s="8"/>
      <c r="E973" s="7"/>
    </row>
    <row r="974">
      <c r="A974" s="8"/>
      <c r="E974" s="7"/>
    </row>
    <row r="975">
      <c r="A975" s="8"/>
      <c r="E975" s="7"/>
    </row>
    <row r="976">
      <c r="A976" s="8"/>
      <c r="E976" s="7"/>
    </row>
    <row r="977">
      <c r="A977" s="8"/>
      <c r="E977" s="7"/>
    </row>
    <row r="978">
      <c r="A978" s="8"/>
      <c r="E978" s="7"/>
    </row>
    <row r="979">
      <c r="A979" s="8"/>
      <c r="E979" s="7"/>
    </row>
    <row r="980">
      <c r="A980" s="8"/>
      <c r="E980" s="7"/>
    </row>
    <row r="981">
      <c r="A981" s="8"/>
      <c r="E981" s="7"/>
    </row>
    <row r="982">
      <c r="A982" s="8"/>
      <c r="E982" s="7"/>
    </row>
    <row r="983">
      <c r="A983" s="8"/>
      <c r="E983" s="7"/>
    </row>
    <row r="984">
      <c r="A984" s="8"/>
      <c r="E984" s="7"/>
    </row>
    <row r="985">
      <c r="A985" s="8"/>
      <c r="E985" s="7"/>
    </row>
    <row r="986">
      <c r="A986" s="8"/>
      <c r="E986" s="7"/>
    </row>
    <row r="987">
      <c r="A987" s="8"/>
      <c r="E987" s="7"/>
    </row>
    <row r="988">
      <c r="A988" s="8"/>
      <c r="E988" s="7"/>
    </row>
    <row r="989">
      <c r="A989" s="8"/>
      <c r="E989" s="7"/>
    </row>
    <row r="990">
      <c r="A990" s="8"/>
      <c r="E990" s="7"/>
    </row>
    <row r="991">
      <c r="A991" s="8"/>
      <c r="E991" s="7"/>
    </row>
    <row r="992">
      <c r="A992" s="8"/>
      <c r="E992" s="7"/>
    </row>
    <row r="993">
      <c r="A993" s="8"/>
      <c r="E993" s="7"/>
    </row>
    <row r="994">
      <c r="A994" s="8"/>
      <c r="E994" s="7"/>
    </row>
    <row r="995">
      <c r="A995" s="8"/>
      <c r="E995" s="7"/>
    </row>
    <row r="996">
      <c r="A996" s="8"/>
      <c r="E996" s="7"/>
    </row>
    <row r="997">
      <c r="A997" s="8"/>
      <c r="E997" s="7"/>
    </row>
    <row r="998">
      <c r="A998" s="8"/>
      <c r="E998" s="7"/>
    </row>
    <row r="999">
      <c r="A999" s="8"/>
      <c r="E999" s="7"/>
    </row>
    <row r="1000">
      <c r="A1000" s="8"/>
      <c r="E1000" s="7"/>
    </row>
    <row r="1001">
      <c r="A1001" s="8"/>
      <c r="E1001" s="7"/>
    </row>
    <row r="1002">
      <c r="A1002" s="8"/>
      <c r="E1002" s="7"/>
    </row>
    <row r="1003">
      <c r="A1003" s="8"/>
      <c r="E1003" s="7"/>
    </row>
    <row r="1004">
      <c r="A1004" s="8"/>
      <c r="E1004" s="7"/>
    </row>
    <row r="1005">
      <c r="A1005" s="8"/>
      <c r="E1005" s="7"/>
    </row>
    <row r="1006">
      <c r="A1006" s="8"/>
      <c r="E1006" s="7"/>
    </row>
    <row r="1007">
      <c r="A1007" s="8"/>
      <c r="E1007" s="7"/>
    </row>
    <row r="1008">
      <c r="A1008" s="8"/>
      <c r="E1008" s="7"/>
    </row>
    <row r="1009">
      <c r="A1009" s="8"/>
      <c r="E1009" s="7"/>
    </row>
    <row r="1010">
      <c r="A1010" s="8"/>
      <c r="E1010" s="7"/>
    </row>
    <row r="1011">
      <c r="A1011" s="8"/>
      <c r="E1011" s="7"/>
    </row>
    <row r="1012">
      <c r="A1012" s="8"/>
      <c r="E1012" s="7"/>
    </row>
    <row r="1013">
      <c r="A1013" s="8"/>
      <c r="E1013" s="7"/>
    </row>
    <row r="1014">
      <c r="A1014" s="8"/>
      <c r="E1014" s="7"/>
    </row>
    <row r="1015">
      <c r="A1015" s="8"/>
      <c r="E1015" s="7"/>
    </row>
    <row r="1016">
      <c r="A1016" s="8"/>
      <c r="E1016" s="7"/>
    </row>
    <row r="1017">
      <c r="A1017" s="8"/>
      <c r="E1017" s="7"/>
    </row>
    <row r="1018">
      <c r="A1018" s="8"/>
      <c r="E1018" s="7"/>
    </row>
  </sheetData>
  <mergeCells count="2">
    <mergeCell ref="E89:G89"/>
    <mergeCell ref="H89:L8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>
      <c r="A2" s="2" t="s">
        <v>4</v>
      </c>
      <c r="B2" s="3">
        <v>1.1</v>
      </c>
      <c r="C2" s="3">
        <v>3.35</v>
      </c>
      <c r="D2" s="3">
        <v>1.75</v>
      </c>
      <c r="E2" s="1"/>
    </row>
    <row r="3">
      <c r="A3" s="2" t="s">
        <v>5</v>
      </c>
      <c r="B3" s="3">
        <v>1.02</v>
      </c>
      <c r="C3" s="3">
        <v>0.08</v>
      </c>
      <c r="D3" s="3">
        <v>0.16</v>
      </c>
      <c r="E3" s="1"/>
    </row>
    <row r="4">
      <c r="A4" s="2" t="s">
        <v>6</v>
      </c>
      <c r="B4" s="4">
        <v>0.2205</v>
      </c>
      <c r="C4" s="4">
        <v>0.2154</v>
      </c>
      <c r="D4" s="4">
        <v>0.3023</v>
      </c>
      <c r="E4" s="1"/>
    </row>
    <row r="5">
      <c r="A5" s="2"/>
      <c r="B5" s="1"/>
      <c r="C5" s="1"/>
      <c r="D5" s="1"/>
      <c r="E5" s="1"/>
    </row>
    <row r="6">
      <c r="A6" s="2"/>
      <c r="B6" s="1"/>
      <c r="C6" s="5"/>
      <c r="D6" s="1"/>
      <c r="E6" s="1"/>
    </row>
    <row r="7">
      <c r="A7" s="1"/>
      <c r="B7" s="1"/>
      <c r="C7" s="1"/>
      <c r="D7" s="1"/>
      <c r="E7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14"/>
  </cols>
  <sheetData>
    <row r="1">
      <c r="A1" s="51"/>
    </row>
    <row r="2">
      <c r="A2" s="52" t="s">
        <v>25</v>
      </c>
    </row>
    <row r="3">
      <c r="A3" s="53" t="s">
        <v>26</v>
      </c>
      <c r="B3" s="9">
        <v>2017.0</v>
      </c>
      <c r="C3" s="9">
        <v>2018.0</v>
      </c>
      <c r="D3" s="9">
        <v>2019.0</v>
      </c>
      <c r="E3" s="9">
        <v>2020.0</v>
      </c>
      <c r="F3" s="9">
        <v>2021.0</v>
      </c>
      <c r="G3" s="22">
        <f t="shared" ref="G3:I3" si="1">F3+1</f>
        <v>2022</v>
      </c>
      <c r="H3" s="22">
        <f t="shared" si="1"/>
        <v>2023</v>
      </c>
      <c r="I3" s="22">
        <f t="shared" si="1"/>
        <v>2024</v>
      </c>
    </row>
    <row r="4">
      <c r="A4" s="54"/>
    </row>
    <row r="5">
      <c r="A5" s="53" t="s">
        <v>27</v>
      </c>
      <c r="B5" s="13">
        <v>32321.0</v>
      </c>
      <c r="C5" s="13">
        <v>41676.0</v>
      </c>
      <c r="D5" s="13">
        <v>55342.0</v>
      </c>
      <c r="E5" s="13"/>
      <c r="F5" s="13"/>
    </row>
    <row r="6">
      <c r="A6" s="53" t="s">
        <v>28</v>
      </c>
      <c r="B6" s="55">
        <v>0.2159</v>
      </c>
      <c r="C6" s="55">
        <v>0.2894</v>
      </c>
      <c r="D6" s="55">
        <v>0.3279</v>
      </c>
      <c r="G6" s="56"/>
      <c r="H6" s="56"/>
      <c r="I6" s="56"/>
    </row>
    <row r="7">
      <c r="A7" s="53" t="s">
        <v>31</v>
      </c>
      <c r="B7" s="57">
        <f t="shared" ref="B7:D7" si="2">B8-B5</f>
        <v>27876</v>
      </c>
      <c r="C7" s="57">
        <f t="shared" si="2"/>
        <v>33425</v>
      </c>
      <c r="D7" s="57">
        <f t="shared" si="2"/>
        <v>40992</v>
      </c>
    </row>
    <row r="8">
      <c r="A8" s="53" t="s">
        <v>32</v>
      </c>
      <c r="B8" s="13">
        <v>60197.0</v>
      </c>
      <c r="C8" s="13">
        <v>75101.0</v>
      </c>
      <c r="D8" s="13">
        <v>96334.0</v>
      </c>
    </row>
    <row r="9">
      <c r="A9" s="54"/>
    </row>
    <row r="10">
      <c r="A10" s="53" t="s">
        <v>33</v>
      </c>
      <c r="B10" s="13">
        <v>48866.0</v>
      </c>
      <c r="C10" s="13">
        <v>61797.0</v>
      </c>
      <c r="D10" s="13">
        <v>97846.0</v>
      </c>
    </row>
    <row r="11">
      <c r="A11" s="53" t="s">
        <v>34</v>
      </c>
      <c r="B11" s="13">
        <v>23790.0</v>
      </c>
      <c r="C11" s="13">
        <v>33973.0</v>
      </c>
      <c r="D11" s="13">
        <v>46975.0</v>
      </c>
    </row>
    <row r="12">
      <c r="A12" s="53" t="s">
        <v>35</v>
      </c>
      <c r="B12" s="13">
        <v>1400.0</v>
      </c>
      <c r="C12" s="13">
        <v>1517.0</v>
      </c>
      <c r="D12" s="9">
        <v>711.0</v>
      </c>
    </row>
    <row r="13">
      <c r="A13" s="53" t="s">
        <v>36</v>
      </c>
      <c r="B13" s="13">
        <v>16721.0</v>
      </c>
      <c r="C13" s="13">
        <v>18658.0</v>
      </c>
      <c r="D13" s="13">
        <v>18803.0</v>
      </c>
    </row>
    <row r="14">
      <c r="A14" s="53" t="s">
        <v>38</v>
      </c>
      <c r="B14" s="13">
        <v>4126.0</v>
      </c>
      <c r="C14" s="13">
        <v>5575.0</v>
      </c>
      <c r="D14" s="13">
        <v>11554.0</v>
      </c>
    </row>
    <row r="15">
      <c r="A15" s="53" t="s">
        <v>40</v>
      </c>
      <c r="B15" s="13">
        <v>131310.0</v>
      </c>
      <c r="C15" s="13">
        <v>162648.0</v>
      </c>
      <c r="D15" s="13">
        <v>225248.0</v>
      </c>
    </row>
    <row r="16">
      <c r="A16" s="54"/>
    </row>
    <row r="17">
      <c r="A17" s="53" t="s">
        <v>41</v>
      </c>
      <c r="B17" s="13">
        <v>17085.0</v>
      </c>
      <c r="C17" s="13">
        <v>20697.0</v>
      </c>
      <c r="D17" s="13">
        <v>26299.0</v>
      </c>
    </row>
    <row r="18">
      <c r="A18" s="53" t="s">
        <v>42</v>
      </c>
      <c r="C18" s="58">
        <f t="shared" ref="C18:D18" si="3">C17/B17</f>
        <v>1.211413521</v>
      </c>
      <c r="D18" s="58">
        <f t="shared" si="3"/>
        <v>1.270667246</v>
      </c>
    </row>
    <row r="19">
      <c r="A19" s="53" t="s">
        <v>54</v>
      </c>
      <c r="B19" s="13">
        <v>57883.0</v>
      </c>
      <c r="C19" s="13">
        <v>68391.0</v>
      </c>
      <c r="D19" s="13">
        <v>87812.0</v>
      </c>
    </row>
    <row r="20">
      <c r="A20" s="54"/>
    </row>
    <row r="21">
      <c r="A21" s="53" t="s">
        <v>56</v>
      </c>
      <c r="B21" s="13">
        <v>5798.0</v>
      </c>
      <c r="C21" s="13">
        <v>8535.0</v>
      </c>
      <c r="D21" s="13">
        <v>12171.0</v>
      </c>
    </row>
    <row r="22">
      <c r="A22" s="53" t="s">
        <v>57</v>
      </c>
      <c r="C22" s="58">
        <f t="shared" ref="C22:D22" si="4">C21/B21</f>
        <v>1.472059331</v>
      </c>
      <c r="D22" s="58">
        <f t="shared" si="4"/>
        <v>1.426010545</v>
      </c>
    </row>
    <row r="23">
      <c r="A23" s="53" t="s">
        <v>58</v>
      </c>
      <c r="B23" s="13">
        <v>103601.0</v>
      </c>
      <c r="C23" s="13">
        <v>119099.0</v>
      </c>
      <c r="D23" s="13">
        <v>163188.0</v>
      </c>
    </row>
    <row r="24">
      <c r="A24" s="54"/>
    </row>
    <row r="25">
      <c r="A25" s="53" t="s">
        <v>59</v>
      </c>
      <c r="B25" s="13">
        <v>27709.0</v>
      </c>
      <c r="C25" s="13">
        <v>43549.0</v>
      </c>
      <c r="D25" s="13">
        <v>62060.0</v>
      </c>
    </row>
    <row r="26">
      <c r="A26" s="53" t="s">
        <v>61</v>
      </c>
    </row>
    <row r="27">
      <c r="A27" s="53" t="s">
        <v>62</v>
      </c>
      <c r="B27" s="13">
        <v>8636.0</v>
      </c>
      <c r="C27" s="13">
        <v>19625.0</v>
      </c>
      <c r="D27" s="13">
        <v>31220.0</v>
      </c>
    </row>
    <row r="28">
      <c r="A28" s="53" t="s">
        <v>64</v>
      </c>
      <c r="B28" s="13">
        <v>27709.0</v>
      </c>
      <c r="C28" s="13">
        <v>43549.0</v>
      </c>
      <c r="D28" s="13">
        <v>62060.0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13.14"/>
    <col customWidth="1" min="3" max="3" width="13.29"/>
    <col customWidth="1" min="4" max="4" width="15.0"/>
    <col customWidth="1" min="5" max="5" width="12.29"/>
    <col customWidth="1" min="7" max="7" width="17.0"/>
    <col customWidth="1" min="8" max="8" width="19.14"/>
    <col customWidth="1" min="14" max="14" width="53.57"/>
  </cols>
  <sheetData>
    <row r="1">
      <c r="B1" s="9">
        <v>2016.0</v>
      </c>
      <c r="C1" s="9">
        <v>2017.0</v>
      </c>
      <c r="D1" s="9">
        <v>2018.0</v>
      </c>
      <c r="E1" s="9">
        <v>2019.0</v>
      </c>
      <c r="F1" s="22">
        <f t="shared" ref="F1:J1" si="1">E1+1</f>
        <v>2020</v>
      </c>
      <c r="G1" s="22">
        <f t="shared" si="1"/>
        <v>2021</v>
      </c>
      <c r="H1" s="22">
        <f t="shared" si="1"/>
        <v>2022</v>
      </c>
      <c r="I1" s="22">
        <f t="shared" si="1"/>
        <v>2023</v>
      </c>
      <c r="J1" s="22">
        <f t="shared" si="1"/>
        <v>2024</v>
      </c>
    </row>
    <row r="2">
      <c r="A2" s="23" t="s">
        <v>12</v>
      </c>
      <c r="B2" s="25">
        <f>'Income Statement'!B36</f>
        <v>2548</v>
      </c>
      <c r="C2" s="25">
        <f>'Income Statement'!C36</f>
        <v>2905</v>
      </c>
      <c r="D2" s="25">
        <f>'Income Statement'!D36</f>
        <v>10543</v>
      </c>
      <c r="E2" s="25">
        <f>'Income Statement'!E36</f>
        <v>11600</v>
      </c>
      <c r="F2" s="25">
        <f>'Income Statement'!F36</f>
        <v>1833.4075</v>
      </c>
      <c r="G2" s="25">
        <f>'Income Statement'!G36</f>
        <v>11183.0879</v>
      </c>
      <c r="H2" s="25">
        <f>'Income Statement'!H36</f>
        <v>14405.63945</v>
      </c>
      <c r="I2" s="25">
        <f>'Income Statement'!I36</f>
        <v>17883.99378</v>
      </c>
      <c r="J2" s="25">
        <f>'Income Statement'!J36</f>
        <v>21598.0276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9" t="s">
        <v>13</v>
      </c>
      <c r="B3" s="25">
        <v>10156.0</v>
      </c>
      <c r="C3" s="25">
        <v>15574.0</v>
      </c>
      <c r="D3" s="28">
        <v>21693.0</v>
      </c>
      <c r="E3" s="25">
        <v>29364.0</v>
      </c>
      <c r="F3" s="29"/>
      <c r="G3" s="29"/>
      <c r="H3" s="29"/>
      <c r="I3" s="29"/>
      <c r="J3" s="29"/>
      <c r="M3" s="30"/>
      <c r="N3" s="31"/>
      <c r="O3" s="32"/>
      <c r="P3" s="32"/>
      <c r="Q3" s="32"/>
      <c r="R3" s="32"/>
      <c r="S3" s="32"/>
    </row>
    <row r="4">
      <c r="A4" s="9" t="s">
        <v>14</v>
      </c>
      <c r="B4" s="25">
        <f>3.92*1000</f>
        <v>3920</v>
      </c>
      <c r="C4" s="25">
        <v>-173.0</v>
      </c>
      <c r="D4" s="28">
        <f>-1.04*1000</f>
        <v>-1040</v>
      </c>
      <c r="E4" s="25">
        <f>-2.44*1000</f>
        <v>-2440</v>
      </c>
      <c r="F4" s="29">
        <f t="shared" ref="F4:J4" si="2">E4</f>
        <v>-2440</v>
      </c>
      <c r="G4" s="29">
        <f t="shared" si="2"/>
        <v>-2440</v>
      </c>
      <c r="H4" s="29">
        <f t="shared" si="2"/>
        <v>-2440</v>
      </c>
      <c r="I4" s="29">
        <f t="shared" si="2"/>
        <v>-2440</v>
      </c>
      <c r="J4" s="29">
        <f t="shared" si="2"/>
        <v>-2440</v>
      </c>
      <c r="M4" s="30"/>
      <c r="N4" s="31" t="s">
        <v>13</v>
      </c>
      <c r="O4" s="32">
        <v>29364.0</v>
      </c>
      <c r="P4" s="32">
        <v>21693.0</v>
      </c>
      <c r="Q4" s="32">
        <v>15574.0</v>
      </c>
      <c r="R4" s="32">
        <v>10156.0</v>
      </c>
      <c r="S4" s="32">
        <v>8767.0</v>
      </c>
    </row>
    <row r="5">
      <c r="A5" s="33" t="s">
        <v>15</v>
      </c>
      <c r="B5" s="34">
        <f t="shared" ref="B5:E5" si="3">sum(B2:B4)</f>
        <v>16624</v>
      </c>
      <c r="C5" s="34">
        <f t="shared" si="3"/>
        <v>18306</v>
      </c>
      <c r="D5" s="34">
        <f t="shared" si="3"/>
        <v>31196</v>
      </c>
      <c r="E5" s="34">
        <f t="shared" si="3"/>
        <v>38524</v>
      </c>
      <c r="F5" s="36"/>
      <c r="G5" s="36"/>
      <c r="H5" s="36"/>
      <c r="I5" s="36"/>
      <c r="J5" s="36"/>
      <c r="K5" s="37"/>
      <c r="L5" s="37"/>
      <c r="M5" s="39"/>
      <c r="N5" s="40"/>
      <c r="O5" s="41"/>
      <c r="P5" s="41"/>
      <c r="Q5" s="41"/>
      <c r="R5" s="41"/>
      <c r="S5" s="41"/>
      <c r="T5" s="37"/>
      <c r="U5" s="37"/>
      <c r="V5" s="37"/>
      <c r="W5" s="37"/>
      <c r="X5" s="37"/>
      <c r="Y5" s="37"/>
      <c r="Z5" s="37"/>
    </row>
    <row r="6">
      <c r="A6" s="23" t="s">
        <v>17</v>
      </c>
      <c r="B6" s="25">
        <v>-7804.0</v>
      </c>
      <c r="C6" s="25">
        <v>-11955.0</v>
      </c>
      <c r="D6" s="25">
        <v>-13427.0</v>
      </c>
      <c r="E6" s="28">
        <v>-16861.0</v>
      </c>
      <c r="F6" s="29">
        <f t="shared" ref="F6:J6" si="4">E6</f>
        <v>-16861</v>
      </c>
      <c r="G6" s="29">
        <f t="shared" si="4"/>
        <v>-16861</v>
      </c>
      <c r="H6" s="29">
        <f t="shared" si="4"/>
        <v>-16861</v>
      </c>
      <c r="I6" s="29">
        <f t="shared" si="4"/>
        <v>-16861</v>
      </c>
      <c r="J6" s="29">
        <f t="shared" si="4"/>
        <v>-16861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9" t="s">
        <v>19</v>
      </c>
      <c r="B7" s="25">
        <v>1067.0</v>
      </c>
      <c r="C7" s="25">
        <v>1897.0</v>
      </c>
      <c r="D7" s="28">
        <v>2104.0</v>
      </c>
      <c r="E7" s="44">
        <v>4172.0</v>
      </c>
      <c r="F7" s="29"/>
      <c r="G7" s="29"/>
      <c r="H7" s="29"/>
      <c r="I7" s="29"/>
      <c r="J7" s="29"/>
      <c r="M7" s="46"/>
      <c r="N7" s="46" t="s">
        <v>20</v>
      </c>
      <c r="O7" s="32">
        <v>11588.0</v>
      </c>
      <c r="P7" s="32">
        <v>10073.0</v>
      </c>
      <c r="Q7" s="32">
        <v>3033.0</v>
      </c>
      <c r="R7" s="32">
        <v>2371.0</v>
      </c>
      <c r="S7" s="47">
        <v>596.0</v>
      </c>
    </row>
    <row r="8">
      <c r="A8" s="33" t="s">
        <v>21</v>
      </c>
      <c r="B8" s="36">
        <f t="shared" ref="B8:E8" si="5">sum(B6:B7)</f>
        <v>-6737</v>
      </c>
      <c r="C8" s="36">
        <f t="shared" si="5"/>
        <v>-10058</v>
      </c>
      <c r="D8" s="36">
        <f t="shared" si="5"/>
        <v>-11323</v>
      </c>
      <c r="E8" s="36">
        <f t="shared" si="5"/>
        <v>-12689</v>
      </c>
      <c r="F8" s="36"/>
      <c r="G8" s="36"/>
      <c r="H8" s="36"/>
      <c r="I8" s="36"/>
      <c r="J8" s="36"/>
      <c r="K8" s="37"/>
      <c r="L8" s="37"/>
      <c r="M8" s="39"/>
      <c r="N8" s="40" t="s">
        <v>23</v>
      </c>
      <c r="O8" s="41">
        <v>-2438.0</v>
      </c>
      <c r="P8" s="41">
        <v>-1043.0</v>
      </c>
      <c r="Q8" s="49">
        <v>-173.0</v>
      </c>
      <c r="R8" s="41">
        <v>3916.0</v>
      </c>
      <c r="S8" s="41">
        <v>2557.0</v>
      </c>
      <c r="T8" s="37"/>
      <c r="U8" s="37"/>
      <c r="V8" s="37"/>
      <c r="W8" s="37"/>
      <c r="X8" s="37"/>
      <c r="Y8" s="37"/>
      <c r="Z8" s="37"/>
    </row>
    <row r="9">
      <c r="A9" s="9"/>
      <c r="B9" s="29"/>
      <c r="C9" s="29"/>
      <c r="D9" s="29"/>
      <c r="E9" s="29"/>
      <c r="F9" s="29"/>
      <c r="G9" s="29"/>
      <c r="H9" s="29"/>
      <c r="I9" s="29"/>
      <c r="J9" s="29"/>
      <c r="M9" s="39"/>
      <c r="N9" s="40"/>
      <c r="O9" s="41"/>
      <c r="P9" s="41"/>
      <c r="Q9" s="41"/>
      <c r="R9" s="41"/>
      <c r="S9" s="41"/>
    </row>
    <row r="10">
      <c r="A10" s="9" t="s">
        <v>24</v>
      </c>
      <c r="B10" s="29">
        <f>'Income Statement'!B32</f>
        <v>3873</v>
      </c>
      <c r="C10" s="29">
        <f>'Income Statement'!C32</f>
        <v>3472</v>
      </c>
      <c r="D10" s="29">
        <f>'Income Statement'!D32</f>
        <v>11300</v>
      </c>
      <c r="E10" s="29">
        <f>'Income Statement'!E32</f>
        <v>13142</v>
      </c>
      <c r="F10" s="29">
        <f>'Income Statement'!F32</f>
        <v>2156.95</v>
      </c>
      <c r="G10" s="29">
        <f>'Income Statement'!G32</f>
        <v>13156.574</v>
      </c>
      <c r="H10" s="29">
        <f>'Income Statement'!H32</f>
        <v>16947.81112</v>
      </c>
      <c r="I10" s="29">
        <f>'Income Statement'!I32</f>
        <v>21039.99268</v>
      </c>
      <c r="J10" s="29">
        <f>'Income Statement'!J32</f>
        <v>25409.44424</v>
      </c>
      <c r="M10" s="39"/>
      <c r="N10" s="40" t="s">
        <v>29</v>
      </c>
      <c r="O10" s="41">
        <v>38514.0</v>
      </c>
      <c r="P10" s="41">
        <v>30723.0</v>
      </c>
      <c r="Q10" s="41">
        <v>18434.0</v>
      </c>
      <c r="R10" s="41">
        <v>16443.0</v>
      </c>
      <c r="S10" s="41">
        <v>11920.0</v>
      </c>
    </row>
    <row r="11">
      <c r="A11" s="9" t="s">
        <v>30</v>
      </c>
      <c r="B11" s="29">
        <f>'Income Statement'!B33</f>
        <v>1425</v>
      </c>
      <c r="C11" s="29">
        <f>'Income Statement'!C33</f>
        <v>769</v>
      </c>
      <c r="D11" s="29">
        <f>'Income Statement'!D33</f>
        <v>1197</v>
      </c>
      <c r="E11" s="29">
        <f>'Income Statement'!E33</f>
        <v>2374</v>
      </c>
      <c r="F11" s="29">
        <f>'Income Statement'!F33</f>
        <v>323.5425</v>
      </c>
      <c r="G11" s="29">
        <f>'Income Statement'!G33</f>
        <v>1973.4861</v>
      </c>
      <c r="H11" s="29">
        <f>'Income Statement'!H33</f>
        <v>2542.171668</v>
      </c>
      <c r="I11" s="29">
        <f>'Income Statement'!I33</f>
        <v>3155.998902</v>
      </c>
      <c r="J11" s="29">
        <f>'Income Statement'!J33</f>
        <v>3811.416635</v>
      </c>
      <c r="M11" s="30"/>
      <c r="N11" s="31" t="s">
        <v>37</v>
      </c>
      <c r="O11" s="32">
        <v>1263.0</v>
      </c>
      <c r="P11" s="32">
        <v>1104.0</v>
      </c>
      <c r="Q11" s="47">
        <v>421.0</v>
      </c>
      <c r="R11" s="47">
        <v>314.0</v>
      </c>
      <c r="S11" s="47">
        <v>188.0</v>
      </c>
    </row>
    <row r="12">
      <c r="A12" s="9" t="s">
        <v>39</v>
      </c>
      <c r="B12" s="29">
        <f>'Income Statement'!B27</f>
        <v>6053</v>
      </c>
      <c r="C12" s="29">
        <f>'Income Statement'!C27</f>
        <v>9197</v>
      </c>
      <c r="D12" s="29">
        <f>'Income Statement'!D27</f>
        <v>12613</v>
      </c>
      <c r="E12" s="29">
        <f>'Income Statement'!E27</f>
        <v>15715</v>
      </c>
      <c r="F12" s="29">
        <f>'Income Statement'!F27</f>
        <v>18072.25</v>
      </c>
      <c r="G12" s="29">
        <f>'Income Statement'!G27</f>
        <v>18072.25</v>
      </c>
      <c r="H12" s="29">
        <f>'Income Statement'!H27</f>
        <v>18072.25</v>
      </c>
      <c r="I12" s="29">
        <f>'Income Statement'!I27</f>
        <v>18072.25</v>
      </c>
      <c r="J12" s="29">
        <f>'Income Statement'!J27</f>
        <v>18072.25</v>
      </c>
      <c r="M12" s="30"/>
      <c r="N12" s="31" t="s">
        <v>44</v>
      </c>
      <c r="O12" s="32">
        <v>-16861.0</v>
      </c>
      <c r="P12" s="32">
        <v>-13427.0</v>
      </c>
      <c r="Q12" s="32">
        <v>-11955.0</v>
      </c>
      <c r="R12" s="32">
        <v>-7804.0</v>
      </c>
      <c r="S12" s="32">
        <v>-5387.0</v>
      </c>
    </row>
    <row r="13">
      <c r="A13" s="9" t="s">
        <v>45</v>
      </c>
      <c r="B13" s="29" t="str">
        <f t="shared" ref="B13:J13" si="6">B10-B11+B12-B6+#REF!</f>
        <v>#REF!</v>
      </c>
      <c r="C13" s="29" t="str">
        <f t="shared" si="6"/>
        <v>#REF!</v>
      </c>
      <c r="D13" s="29" t="str">
        <f t="shared" si="6"/>
        <v>#REF!</v>
      </c>
      <c r="E13" s="29" t="str">
        <f t="shared" si="6"/>
        <v>#REF!</v>
      </c>
      <c r="F13" s="29" t="str">
        <f t="shared" si="6"/>
        <v>#REF!</v>
      </c>
      <c r="G13" s="29" t="str">
        <f t="shared" si="6"/>
        <v>#REF!</v>
      </c>
      <c r="H13" s="29" t="str">
        <f t="shared" si="6"/>
        <v>#REF!</v>
      </c>
      <c r="I13" s="29" t="str">
        <f t="shared" si="6"/>
        <v>#REF!</v>
      </c>
      <c r="J13" s="29" t="str">
        <f t="shared" si="6"/>
        <v>#REF!</v>
      </c>
      <c r="M13" s="30"/>
      <c r="N13" s="31" t="s">
        <v>46</v>
      </c>
      <c r="O13" s="32">
        <v>4172.0</v>
      </c>
      <c r="P13" s="32">
        <v>2104.0</v>
      </c>
      <c r="Q13" s="32">
        <v>1897.0</v>
      </c>
      <c r="R13" s="32">
        <v>1067.0</v>
      </c>
      <c r="S13" s="47">
        <v>798.0</v>
      </c>
    </row>
    <row r="14">
      <c r="M14" s="30"/>
      <c r="N14" s="31" t="s">
        <v>48</v>
      </c>
      <c r="O14" s="32">
        <v>-13723.0</v>
      </c>
      <c r="P14" s="32">
        <v>-10615.0</v>
      </c>
      <c r="Q14" s="32">
        <v>-9637.0</v>
      </c>
      <c r="R14" s="32">
        <v>-5704.0</v>
      </c>
      <c r="S14" s="32">
        <v>-4717.0</v>
      </c>
    </row>
    <row r="15">
      <c r="M15" s="60"/>
      <c r="N15" s="62" t="s">
        <v>49</v>
      </c>
      <c r="O15" s="63">
        <v>13365.0</v>
      </c>
      <c r="P15" s="63">
        <v>9889.0</v>
      </c>
      <c r="Q15" s="64">
        <v>-840.0</v>
      </c>
      <c r="R15" s="63">
        <v>4316.0</v>
      </c>
      <c r="S15" s="63">
        <v>2802.0</v>
      </c>
    </row>
    <row r="16">
      <c r="B16" s="65">
        <v>2016.0</v>
      </c>
      <c r="C16" s="65">
        <v>2017.0</v>
      </c>
      <c r="D16" s="65">
        <v>2018.0</v>
      </c>
      <c r="E16" s="65">
        <v>2019.0</v>
      </c>
    </row>
    <row r="17">
      <c r="A17" s="46" t="s">
        <v>20</v>
      </c>
      <c r="B17" s="32">
        <v>2371.0</v>
      </c>
      <c r="C17" s="32">
        <v>3033.0</v>
      </c>
      <c r="D17" s="32">
        <v>10073.0</v>
      </c>
      <c r="E17" s="32">
        <v>11588.0</v>
      </c>
      <c r="F17" s="47"/>
    </row>
    <row r="18">
      <c r="A18" s="67" t="s">
        <v>13</v>
      </c>
      <c r="B18" s="32">
        <v>10156.0</v>
      </c>
      <c r="C18" s="32">
        <v>15574.0</v>
      </c>
      <c r="D18" s="32">
        <v>21693.0</v>
      </c>
      <c r="E18" s="32">
        <v>29364.0</v>
      </c>
      <c r="F18" s="32"/>
    </row>
    <row r="19">
      <c r="A19" s="31" t="s">
        <v>23</v>
      </c>
      <c r="B19" s="32">
        <v>3916.0</v>
      </c>
      <c r="C19" s="47">
        <v>-173.0</v>
      </c>
      <c r="D19" s="32">
        <v>-1043.0</v>
      </c>
      <c r="E19" s="32">
        <v>-2438.0</v>
      </c>
      <c r="F19" s="32"/>
    </row>
    <row r="20">
      <c r="A20" s="69" t="s">
        <v>29</v>
      </c>
      <c r="B20" s="41">
        <v>16443.0</v>
      </c>
      <c r="C20" s="41">
        <v>18434.0</v>
      </c>
      <c r="D20" s="41">
        <v>30723.0</v>
      </c>
      <c r="E20" s="41">
        <v>38514.0</v>
      </c>
      <c r="F20" s="41"/>
    </row>
    <row r="21">
      <c r="A21" s="31" t="s">
        <v>37</v>
      </c>
      <c r="B21" s="47">
        <v>314.0</v>
      </c>
      <c r="C21" s="47">
        <v>421.0</v>
      </c>
      <c r="D21" s="32">
        <v>1104.0</v>
      </c>
      <c r="E21" s="32">
        <v>1263.0</v>
      </c>
      <c r="F21" s="47"/>
    </row>
    <row r="22">
      <c r="A22" s="67" t="s">
        <v>44</v>
      </c>
      <c r="B22" s="73">
        <v>-7804.0</v>
      </c>
      <c r="C22" s="32">
        <v>-11955.0</v>
      </c>
      <c r="D22" s="32">
        <v>-13427.0</v>
      </c>
      <c r="E22" s="32">
        <v>-16861.0</v>
      </c>
      <c r="F22" s="32"/>
    </row>
    <row r="23">
      <c r="A23" s="31" t="s">
        <v>46</v>
      </c>
      <c r="B23" s="73">
        <v>1067.0</v>
      </c>
      <c r="C23" s="73">
        <v>1897.0</v>
      </c>
      <c r="D23" s="73">
        <v>2104.0</v>
      </c>
      <c r="E23" s="73">
        <v>4172.0</v>
      </c>
      <c r="F23" s="47"/>
    </row>
    <row r="24">
      <c r="A24" s="67" t="s">
        <v>48</v>
      </c>
      <c r="B24" s="32">
        <v>-5704.0</v>
      </c>
      <c r="C24" s="32">
        <v>-9637.0</v>
      </c>
      <c r="D24" s="32">
        <v>-10615.0</v>
      </c>
      <c r="E24" s="32">
        <v>-13723.0</v>
      </c>
      <c r="F24" s="32"/>
    </row>
    <row r="25">
      <c r="A25" s="62" t="s">
        <v>49</v>
      </c>
      <c r="B25" s="63">
        <v>4316.0</v>
      </c>
      <c r="C25" s="64">
        <v>-840.0</v>
      </c>
      <c r="D25" s="63">
        <v>9889.0</v>
      </c>
      <c r="E25" s="63">
        <v>13365.0</v>
      </c>
      <c r="F25" s="63"/>
      <c r="G25" s="74"/>
    </row>
    <row r="26">
      <c r="B26" s="57">
        <f>sum(B20:B24)</f>
        <v>4316</v>
      </c>
      <c r="D26" s="65"/>
      <c r="E26" s="65"/>
    </row>
    <row r="27">
      <c r="D27" s="32"/>
      <c r="E27" s="32"/>
    </row>
    <row r="28">
      <c r="D28" s="32"/>
      <c r="E28" s="32"/>
    </row>
    <row r="29">
      <c r="A29" s="53" t="s">
        <v>12</v>
      </c>
      <c r="B29" s="76">
        <f>'Income Statement'!B36</f>
        <v>2548</v>
      </c>
      <c r="C29" s="76">
        <f>'Income Statement'!C36</f>
        <v>2905</v>
      </c>
      <c r="D29" s="32"/>
      <c r="E29" s="32"/>
    </row>
    <row r="30">
      <c r="A30" s="53" t="s">
        <v>60</v>
      </c>
      <c r="B30" s="76">
        <f>'Income Statement'!B27</f>
        <v>6053</v>
      </c>
      <c r="C30" s="76">
        <f>'Income Statement'!C27</f>
        <v>9197</v>
      </c>
      <c r="D30" s="41"/>
      <c r="E30" s="41"/>
    </row>
    <row r="31">
      <c r="A31" s="53" t="s">
        <v>65</v>
      </c>
      <c r="B31" s="79">
        <f>3.92*1000</f>
        <v>3920</v>
      </c>
      <c r="C31" s="53">
        <v>-173.0</v>
      </c>
      <c r="D31" s="32"/>
      <c r="E31" s="32"/>
    </row>
    <row r="32">
      <c r="A32" s="53" t="s">
        <v>66</v>
      </c>
      <c r="B32" s="80">
        <v>0.0</v>
      </c>
      <c r="C32" s="80">
        <v>-1.53</v>
      </c>
      <c r="D32" s="32"/>
      <c r="E32" s="32"/>
    </row>
    <row r="33">
      <c r="A33" s="81" t="s">
        <v>67</v>
      </c>
      <c r="B33" s="76">
        <f t="shared" ref="B33:C33" si="7">sum(B29:B31)</f>
        <v>12521</v>
      </c>
      <c r="C33" s="76">
        <f t="shared" si="7"/>
        <v>11929</v>
      </c>
      <c r="D33" s="32"/>
      <c r="E33" s="32"/>
    </row>
    <row r="34">
      <c r="A34" s="54"/>
      <c r="B34" s="54"/>
      <c r="C34" s="54"/>
      <c r="D34" s="32"/>
      <c r="E34" s="32"/>
    </row>
    <row r="35">
      <c r="A35" s="53" t="s">
        <v>68</v>
      </c>
      <c r="B35" s="76">
        <v>-7804.0</v>
      </c>
      <c r="C35" s="76">
        <v>-11955.0</v>
      </c>
      <c r="D35" s="63"/>
      <c r="E35" s="63"/>
    </row>
    <row r="36">
      <c r="A36" s="53" t="s">
        <v>69</v>
      </c>
      <c r="B36" s="80">
        <v>0.0</v>
      </c>
      <c r="C36" s="80">
        <v>0.36</v>
      </c>
    </row>
    <row r="37">
      <c r="A37" s="53" t="s">
        <v>70</v>
      </c>
      <c r="B37" s="76">
        <v>-399034.0</v>
      </c>
      <c r="C37" s="76">
        <v>-979403.0</v>
      </c>
    </row>
    <row r="38">
      <c r="A38" s="53" t="s">
        <v>71</v>
      </c>
      <c r="B38" s="80">
        <v>0.0</v>
      </c>
      <c r="C38" s="80">
        <v>1.45</v>
      </c>
    </row>
    <row r="39">
      <c r="A39" s="81" t="s">
        <v>72</v>
      </c>
      <c r="B39" s="76">
        <v>-407853.0</v>
      </c>
      <c r="C39" s="76">
        <v>-991426.0</v>
      </c>
    </row>
    <row r="40">
      <c r="A40" s="54"/>
      <c r="B40" s="54"/>
      <c r="C40" s="54"/>
    </row>
    <row r="41">
      <c r="A41" s="53" t="s">
        <v>73</v>
      </c>
      <c r="B41" s="76">
        <v>-1092893.0</v>
      </c>
      <c r="C41" s="76">
        <v>-1677405.0</v>
      </c>
    </row>
    <row r="43">
      <c r="B43" s="9">
        <v>2016.0</v>
      </c>
      <c r="C43" s="9">
        <v>2017.0</v>
      </c>
      <c r="D43" s="9">
        <v>2018.0</v>
      </c>
      <c r="E43" s="9">
        <v>2019.0</v>
      </c>
      <c r="F43" s="22">
        <f t="shared" ref="F43:J43" si="8">E43+1</f>
        <v>2020</v>
      </c>
      <c r="G43" s="22">
        <f t="shared" si="8"/>
        <v>2021</v>
      </c>
      <c r="H43" s="22">
        <f t="shared" si="8"/>
        <v>2022</v>
      </c>
      <c r="I43" s="22">
        <f t="shared" si="8"/>
        <v>2023</v>
      </c>
      <c r="J43" s="22">
        <f t="shared" si="8"/>
        <v>2024</v>
      </c>
    </row>
    <row r="44">
      <c r="A44" s="9" t="s">
        <v>14</v>
      </c>
      <c r="B44" s="25">
        <f>4676.8</f>
        <v>4676.8</v>
      </c>
      <c r="C44" s="25">
        <f>-173+13772.96</f>
        <v>13599.96</v>
      </c>
      <c r="D44" s="28">
        <f>-1.04*1000+15297.43</f>
        <v>14257.43</v>
      </c>
      <c r="E44" s="25">
        <f>-2.44*1000+17174.86</f>
        <v>14734.86</v>
      </c>
      <c r="F44" s="29">
        <f t="shared" ref="F44:J44" si="9">E44*E45</f>
        <v>13556.0712</v>
      </c>
      <c r="G44" s="29">
        <f t="shared" si="9"/>
        <v>11793.78194</v>
      </c>
      <c r="H44" s="29">
        <f t="shared" si="9"/>
        <v>11086.15503</v>
      </c>
      <c r="I44" s="29">
        <f t="shared" si="9"/>
        <v>10753.57038</v>
      </c>
      <c r="J44" s="29">
        <f t="shared" si="9"/>
        <v>10861.10608</v>
      </c>
    </row>
    <row r="45">
      <c r="A45" s="90" t="s">
        <v>78</v>
      </c>
      <c r="B45" s="34"/>
      <c r="C45" s="34">
        <f t="shared" ref="C45:D45" si="10">C44/B44</f>
        <v>2.90796271</v>
      </c>
      <c r="D45" s="34">
        <f t="shared" si="10"/>
        <v>1.048343525</v>
      </c>
      <c r="E45" s="34">
        <f>0.92</f>
        <v>0.92</v>
      </c>
      <c r="F45" s="98">
        <v>0.87</v>
      </c>
      <c r="G45" s="98">
        <v>0.94</v>
      </c>
      <c r="H45" s="98">
        <v>0.97</v>
      </c>
      <c r="I45" s="98">
        <v>1.01</v>
      </c>
      <c r="J45" s="98">
        <v>1.01</v>
      </c>
    </row>
    <row r="46">
      <c r="A46" s="23" t="s">
        <v>17</v>
      </c>
      <c r="B46" s="25">
        <v>-7.804</v>
      </c>
      <c r="C46" s="25">
        <v>-11.955</v>
      </c>
      <c r="D46" s="25">
        <v>-13.427</v>
      </c>
      <c r="E46" s="28">
        <v>-16.861</v>
      </c>
      <c r="F46" s="29">
        <f>E46*E47</f>
        <v>-21.17325694</v>
      </c>
      <c r="G46" s="29">
        <f t="shared" ref="G46:J46" si="11">F46</f>
        <v>-21.17325694</v>
      </c>
      <c r="H46" s="29">
        <f t="shared" si="11"/>
        <v>-21.17325694</v>
      </c>
      <c r="I46" s="29">
        <f t="shared" si="11"/>
        <v>-21.17325694</v>
      </c>
      <c r="J46" s="29">
        <f t="shared" si="11"/>
        <v>-21.17325694</v>
      </c>
    </row>
    <row r="47">
      <c r="A47" s="9" t="s">
        <v>85</v>
      </c>
      <c r="B47" s="29"/>
      <c r="C47" s="29">
        <f t="shared" ref="C47:F47" si="12">C46/B46</f>
        <v>1.531906715</v>
      </c>
      <c r="D47" s="29">
        <f t="shared" si="12"/>
        <v>1.123128398</v>
      </c>
      <c r="E47" s="29">
        <f t="shared" si="12"/>
        <v>1.255753333</v>
      </c>
      <c r="F47" s="29">
        <f t="shared" si="12"/>
        <v>1.255753333</v>
      </c>
      <c r="G47" s="29"/>
      <c r="H47" s="29"/>
      <c r="I47" s="29"/>
      <c r="J47" s="29"/>
    </row>
    <row r="48">
      <c r="A48" s="9" t="s">
        <v>24</v>
      </c>
      <c r="B48" s="29">
        <f>'Income Statement'!B29</f>
        <v>4357</v>
      </c>
      <c r="C48" s="29">
        <f>'Income Statement'!C29</f>
        <v>4320</v>
      </c>
      <c r="D48" s="29">
        <f>'Income Statement'!D29</f>
        <v>12717</v>
      </c>
      <c r="E48" s="29">
        <f>'Income Statement'!E29</f>
        <v>14742</v>
      </c>
      <c r="F48" s="29">
        <f>'Income Statement'!F29</f>
        <v>3916.95</v>
      </c>
      <c r="G48" s="29">
        <f>'Income Statement'!G29</f>
        <v>15092.574</v>
      </c>
      <c r="H48" s="29">
        <f>'Income Statement'!H29</f>
        <v>19077.41112</v>
      </c>
      <c r="I48" s="29">
        <f>'Income Statement'!I29</f>
        <v>23382.55268</v>
      </c>
      <c r="J48" s="29">
        <f>'Income Statement'!J29</f>
        <v>27986.26024</v>
      </c>
      <c r="M48" s="39"/>
      <c r="N48" s="40" t="s">
        <v>29</v>
      </c>
      <c r="O48" s="41">
        <v>38514.0</v>
      </c>
      <c r="P48" s="41">
        <v>30723.0</v>
      </c>
      <c r="Q48" s="41">
        <v>18434.0</v>
      </c>
      <c r="R48" s="41">
        <v>16443.0</v>
      </c>
      <c r="S48" s="41">
        <v>11920.0</v>
      </c>
    </row>
    <row r="49">
      <c r="A49" s="9" t="s">
        <v>30</v>
      </c>
      <c r="B49" s="29">
        <f>'Income Statement'!B33</f>
        <v>1425</v>
      </c>
      <c r="C49" s="29">
        <f>'Income Statement'!C33</f>
        <v>769</v>
      </c>
      <c r="D49" s="29">
        <f>'Income Statement'!D33</f>
        <v>1197</v>
      </c>
      <c r="E49" s="29">
        <f>'Income Statement'!E33</f>
        <v>2374</v>
      </c>
      <c r="F49" s="29">
        <f>'Income Statement'!F33</f>
        <v>323.5425</v>
      </c>
      <c r="G49" s="29">
        <f>'Income Statement'!G33</f>
        <v>1973.4861</v>
      </c>
      <c r="H49" s="29">
        <f>'Income Statement'!H33</f>
        <v>2542.171668</v>
      </c>
      <c r="I49" s="29">
        <f>'Income Statement'!I33</f>
        <v>3155.998902</v>
      </c>
      <c r="J49" s="29">
        <f>'Income Statement'!J33</f>
        <v>3811.416635</v>
      </c>
    </row>
    <row r="50">
      <c r="A50" s="9" t="s">
        <v>39</v>
      </c>
      <c r="B50" s="29">
        <f>'Income Statement'!B25+'Income Statement'!B26</f>
        <v>6053</v>
      </c>
      <c r="C50" s="29">
        <f>'Income Statement'!C25+'Income Statement'!C26</f>
        <v>9197</v>
      </c>
      <c r="D50" s="29">
        <f>'Income Statement'!D25+'Income Statement'!D26</f>
        <v>12613</v>
      </c>
      <c r="E50" s="29">
        <f>'Income Statement'!E25+'Income Statement'!E26</f>
        <v>15715</v>
      </c>
      <c r="F50" s="25">
        <v>14325.0</v>
      </c>
      <c r="G50" s="25">
        <v>14935.0</v>
      </c>
      <c r="H50" s="25">
        <v>15249.0</v>
      </c>
      <c r="I50" s="25">
        <v>15627.0</v>
      </c>
      <c r="J50" s="25">
        <v>16139.0</v>
      </c>
    </row>
    <row r="51">
      <c r="A51" s="9" t="s">
        <v>95</v>
      </c>
      <c r="B51" s="29">
        <f t="shared" ref="B51:J51" si="13">B48-B49+B50-B46-B44</f>
        <v>4316.004</v>
      </c>
      <c r="C51" s="29">
        <f t="shared" si="13"/>
        <v>-840.005</v>
      </c>
      <c r="D51" s="29">
        <f t="shared" si="13"/>
        <v>9888.997</v>
      </c>
      <c r="E51" s="29">
        <f t="shared" si="13"/>
        <v>13365.001</v>
      </c>
      <c r="F51" s="29">
        <f t="shared" si="13"/>
        <v>4383.509557</v>
      </c>
      <c r="G51" s="29">
        <f t="shared" si="13"/>
        <v>16281.47921</v>
      </c>
      <c r="H51" s="29">
        <f t="shared" si="13"/>
        <v>20719.25768</v>
      </c>
      <c r="I51" s="29">
        <f t="shared" si="13"/>
        <v>25121.15666</v>
      </c>
      <c r="J51" s="29">
        <f t="shared" si="13"/>
        <v>29473.91078</v>
      </c>
    </row>
    <row r="52">
      <c r="B52" s="9"/>
      <c r="C52" s="9"/>
      <c r="D52" s="9"/>
      <c r="E52" s="9"/>
    </row>
    <row r="53">
      <c r="B53" s="9">
        <v>2016.0</v>
      </c>
      <c r="C53" s="9">
        <v>2017.0</v>
      </c>
      <c r="D53" s="9">
        <v>2018.0</v>
      </c>
      <c r="E53" s="9">
        <v>2019.0</v>
      </c>
      <c r="F53" s="22">
        <f t="shared" ref="F53:J53" si="14">E53+1</f>
        <v>2020</v>
      </c>
      <c r="G53" s="22">
        <f t="shared" si="14"/>
        <v>2021</v>
      </c>
      <c r="H53" s="22">
        <f t="shared" si="14"/>
        <v>2022</v>
      </c>
      <c r="I53" s="22">
        <f t="shared" si="14"/>
        <v>2023</v>
      </c>
      <c r="J53" s="22">
        <f t="shared" si="14"/>
        <v>2024</v>
      </c>
    </row>
    <row r="54">
      <c r="A54" s="9" t="s">
        <v>100</v>
      </c>
      <c r="B54" s="9">
        <v>350500.0</v>
      </c>
      <c r="C54" s="9">
        <v>576200.0</v>
      </c>
      <c r="D54" s="9">
        <v>727000.0</v>
      </c>
      <c r="E54" s="9">
        <v>936500.0</v>
      </c>
      <c r="F54" s="22">
        <f t="shared" ref="F54:J54" si="15">E54*E55</f>
        <v>1206371.733</v>
      </c>
      <c r="G54" s="22">
        <f t="shared" si="15"/>
        <v>1126751.199</v>
      </c>
      <c r="H54" s="22">
        <f t="shared" si="15"/>
        <v>1074920.644</v>
      </c>
      <c r="I54" s="22">
        <f t="shared" si="15"/>
        <v>1211435.565</v>
      </c>
      <c r="J54" s="22">
        <f t="shared" si="15"/>
        <v>1457599.272</v>
      </c>
    </row>
    <row r="55">
      <c r="A55" s="9" t="s">
        <v>110</v>
      </c>
      <c r="C55" s="22">
        <f t="shared" ref="C55:E55" si="16">C54/B54</f>
        <v>1.643937233</v>
      </c>
      <c r="D55" s="22">
        <f t="shared" si="16"/>
        <v>1.261714682</v>
      </c>
      <c r="E55" s="22">
        <f t="shared" si="16"/>
        <v>1.288170564</v>
      </c>
      <c r="F55" s="9">
        <v>0.934</v>
      </c>
      <c r="G55" s="9">
        <v>0.954</v>
      </c>
      <c r="H55" s="9">
        <v>1.127</v>
      </c>
      <c r="I55" s="9">
        <v>1.2032</v>
      </c>
      <c r="J55" s="9">
        <v>1.2912</v>
      </c>
    </row>
    <row r="56">
      <c r="A56" s="115" t="s">
        <v>108</v>
      </c>
      <c r="B56" s="57">
        <f>'Income Statement'!B23</f>
        <v>10410</v>
      </c>
      <c r="C56" s="57">
        <f>'Income Statement'!C23</f>
        <v>13517</v>
      </c>
      <c r="D56" s="57">
        <f>'Income Statement'!D23</f>
        <v>25330</v>
      </c>
      <c r="E56" s="57">
        <f>'Income Statement'!E23</f>
        <v>30457</v>
      </c>
      <c r="F56" s="29">
        <f>'Income Statement'!F23</f>
        <v>21989.2</v>
      </c>
      <c r="G56" s="29">
        <f>'Income Statement'!G23</f>
        <v>33164.824</v>
      </c>
      <c r="H56" s="29">
        <f>'Income Statement'!H23</f>
        <v>37149.66112</v>
      </c>
      <c r="I56" s="29">
        <f>'Income Statement'!I23</f>
        <v>41454.80268</v>
      </c>
      <c r="J56" s="29">
        <f>'Income Statement'!J23</f>
        <v>46058.51024</v>
      </c>
    </row>
    <row r="57">
      <c r="A57" s="9" t="s">
        <v>125</v>
      </c>
      <c r="B57" s="22">
        <f t="shared" ref="B57:J57" si="17">B54/B56</f>
        <v>33.66954851</v>
      </c>
      <c r="C57" s="22">
        <f t="shared" si="17"/>
        <v>42.62780203</v>
      </c>
      <c r="D57" s="22">
        <f t="shared" si="17"/>
        <v>28.70114489</v>
      </c>
      <c r="E57" s="22">
        <f t="shared" si="17"/>
        <v>30.74826805</v>
      </c>
      <c r="F57" s="22">
        <f t="shared" si="17"/>
        <v>54.86201104</v>
      </c>
      <c r="G57" s="22">
        <f t="shared" si="17"/>
        <v>33.97428549</v>
      </c>
      <c r="H57" s="22">
        <f t="shared" si="17"/>
        <v>28.93487077</v>
      </c>
      <c r="I57" s="22">
        <f t="shared" si="17"/>
        <v>29.22304503</v>
      </c>
      <c r="J57" s="22">
        <f t="shared" si="17"/>
        <v>31.64668733</v>
      </c>
    </row>
    <row r="58">
      <c r="A58" s="9" t="s">
        <v>127</v>
      </c>
      <c r="B58" s="9">
        <v>5.39</v>
      </c>
      <c r="C58" s="9">
        <v>5.94</v>
      </c>
      <c r="D58" s="9">
        <v>6.47</v>
      </c>
      <c r="E58" s="9">
        <v>7.12</v>
      </c>
      <c r="F58" s="9">
        <v>7.53</v>
      </c>
      <c r="G58" s="9">
        <f t="shared" ref="G58:J58" si="18">F58*F59</f>
        <v>7.963609551</v>
      </c>
      <c r="H58" s="9">
        <f t="shared" si="18"/>
        <v>7.350411615</v>
      </c>
      <c r="I58" s="9">
        <f t="shared" si="18"/>
        <v>7.138719761</v>
      </c>
      <c r="J58" s="9">
        <f t="shared" si="18"/>
        <v>7.300768699</v>
      </c>
    </row>
    <row r="59">
      <c r="A59" s="9" t="s">
        <v>129</v>
      </c>
      <c r="C59" s="22">
        <f t="shared" ref="C59:F59" si="19">C58/B58</f>
        <v>1.102040816</v>
      </c>
      <c r="D59" s="22">
        <f t="shared" si="19"/>
        <v>1.089225589</v>
      </c>
      <c r="E59" s="22">
        <f t="shared" si="19"/>
        <v>1.100463679</v>
      </c>
      <c r="F59" s="22">
        <f t="shared" si="19"/>
        <v>1.05758427</v>
      </c>
      <c r="G59" s="22">
        <f>0.923</f>
        <v>0.923</v>
      </c>
      <c r="H59" s="22">
        <f>0.9712</f>
        <v>0.9712</v>
      </c>
      <c r="I59" s="22">
        <f>1.0227</f>
        <v>1.0227</v>
      </c>
      <c r="J59" s="22">
        <f>1.048</f>
        <v>1.048</v>
      </c>
    </row>
    <row r="61">
      <c r="A61" s="121"/>
      <c r="B61" s="123"/>
      <c r="C61" s="123"/>
      <c r="D61" s="123"/>
      <c r="E61" s="123"/>
      <c r="F61" s="123"/>
      <c r="G61" s="9"/>
    </row>
    <row r="62">
      <c r="A62" s="121" t="s">
        <v>135</v>
      </c>
      <c r="B62" s="123">
        <v>1.0</v>
      </c>
      <c r="C62" s="123">
        <v>2.0</v>
      </c>
      <c r="D62" s="123">
        <v>3.0</v>
      </c>
      <c r="E62" s="123">
        <v>4.0</v>
      </c>
      <c r="F62" s="123">
        <v>5.0</v>
      </c>
      <c r="G62" s="9" t="s">
        <v>137</v>
      </c>
    </row>
    <row r="63">
      <c r="A63" s="9" t="s">
        <v>138</v>
      </c>
      <c r="B63" s="29">
        <f t="shared" ref="B63:F63" si="20">F51</f>
        <v>4383.509557</v>
      </c>
      <c r="C63" s="29">
        <f t="shared" si="20"/>
        <v>16281.47921</v>
      </c>
      <c r="D63" s="29">
        <f t="shared" si="20"/>
        <v>20719.25768</v>
      </c>
      <c r="E63" s="29">
        <f t="shared" si="20"/>
        <v>25121.15666</v>
      </c>
      <c r="F63" s="29">
        <f t="shared" si="20"/>
        <v>29473.91078</v>
      </c>
      <c r="G63" s="22">
        <f>J56*I63</f>
        <v>2526862.497</v>
      </c>
      <c r="H63" s="9" t="s">
        <v>139</v>
      </c>
      <c r="I63" s="22">
        <f>F57</f>
        <v>54.86201104</v>
      </c>
    </row>
    <row r="64">
      <c r="A64" s="9" t="s">
        <v>141</v>
      </c>
      <c r="B64" s="125">
        <f t="shared" ref="B64:F64" si="21">PV(I64, B62, 0, -B63)</f>
        <v>4085.25457</v>
      </c>
      <c r="C64" s="125">
        <f t="shared" si="21"/>
        <v>16281.47921</v>
      </c>
      <c r="D64" s="125">
        <f t="shared" si="21"/>
        <v>20719.25768</v>
      </c>
      <c r="E64" s="125">
        <f t="shared" si="21"/>
        <v>25121.15666</v>
      </c>
      <c r="F64" s="125">
        <f t="shared" si="21"/>
        <v>29473.91078</v>
      </c>
      <c r="G64" s="125">
        <f>PV(N64, F62, 0, -G63)</f>
        <v>2526862.497</v>
      </c>
      <c r="H64" s="9" t="s">
        <v>127</v>
      </c>
      <c r="I64" s="102">
        <f>J58/100</f>
        <v>0.07300768699</v>
      </c>
    </row>
    <row r="65">
      <c r="A65" s="9" t="s">
        <v>146</v>
      </c>
      <c r="B65" s="125">
        <f>B64</f>
        <v>4085.25457</v>
      </c>
      <c r="C65" s="125">
        <f t="shared" ref="C65:G65" si="22">C64+B65</f>
        <v>20366.73378</v>
      </c>
      <c r="D65" s="125">
        <f t="shared" si="22"/>
        <v>41085.99146</v>
      </c>
      <c r="E65" s="125">
        <f t="shared" si="22"/>
        <v>66207.14812</v>
      </c>
      <c r="F65" s="125">
        <f t="shared" si="22"/>
        <v>95681.0589</v>
      </c>
      <c r="G65" s="125">
        <f t="shared" si="22"/>
        <v>2622543.556</v>
      </c>
    </row>
    <row r="67">
      <c r="A67" s="9" t="s">
        <v>150</v>
      </c>
      <c r="B67" s="9">
        <f>1510200</f>
        <v>1510200</v>
      </c>
    </row>
    <row r="68">
      <c r="A68" s="9" t="s">
        <v>152</v>
      </c>
      <c r="B68" s="125">
        <f>G65-B67</f>
        <v>1112343.556</v>
      </c>
    </row>
    <row r="69">
      <c r="A69" s="9" t="s">
        <v>154</v>
      </c>
      <c r="B69" s="127">
        <v>504.0</v>
      </c>
    </row>
    <row r="70">
      <c r="A70" s="9" t="s">
        <v>155</v>
      </c>
      <c r="B70" s="125">
        <f>B68/B69</f>
        <v>2207.030865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19.43"/>
    <col customWidth="1" min="4" max="4" width="24.86"/>
  </cols>
  <sheetData>
    <row r="1">
      <c r="A1" s="82"/>
      <c r="B1" s="83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4"/>
      <c r="O1" s="85"/>
      <c r="P1" s="85"/>
      <c r="Q1" s="85"/>
      <c r="R1" s="85"/>
      <c r="S1" s="85"/>
    </row>
    <row r="2">
      <c r="A2" s="82"/>
      <c r="B2" s="86" t="s">
        <v>74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4"/>
      <c r="O2" s="85"/>
      <c r="P2" s="85"/>
      <c r="Q2" s="85"/>
      <c r="R2" s="85"/>
      <c r="S2" s="85"/>
    </row>
    <row r="3">
      <c r="A3" s="82"/>
      <c r="B3" s="88" t="s">
        <v>75</v>
      </c>
      <c r="C3" s="87"/>
      <c r="D3" s="87"/>
      <c r="E3" s="89" t="s">
        <v>76</v>
      </c>
      <c r="H3" s="89" t="s">
        <v>77</v>
      </c>
      <c r="N3" s="84"/>
      <c r="O3" s="85"/>
      <c r="P3" s="85"/>
      <c r="Q3" s="85"/>
      <c r="R3" s="85"/>
      <c r="S3" s="85"/>
    </row>
    <row r="4">
      <c r="A4" s="82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4"/>
      <c r="O4" s="85"/>
      <c r="P4" s="85"/>
      <c r="Q4" s="85"/>
      <c r="R4" s="85"/>
      <c r="S4" s="85"/>
    </row>
    <row r="5">
      <c r="A5" s="82"/>
      <c r="B5" s="86" t="s">
        <v>79</v>
      </c>
      <c r="C5" s="87"/>
      <c r="D5" s="87"/>
      <c r="E5" s="91">
        <v>2017.0</v>
      </c>
      <c r="F5" s="91">
        <v>2018.0</v>
      </c>
      <c r="G5" s="91">
        <v>2019.0</v>
      </c>
      <c r="H5" s="91">
        <v>2020.0</v>
      </c>
      <c r="I5" s="91">
        <v>2021.0</v>
      </c>
      <c r="J5" s="91">
        <v>2022.0</v>
      </c>
      <c r="K5" s="91">
        <v>2023.0</v>
      </c>
      <c r="L5" s="91">
        <v>2024.0</v>
      </c>
      <c r="M5" s="91"/>
      <c r="N5" s="84"/>
      <c r="O5" s="85"/>
      <c r="P5" s="85"/>
      <c r="Q5" s="85"/>
      <c r="R5" s="85"/>
      <c r="S5" s="85"/>
    </row>
    <row r="6">
      <c r="A6" s="82"/>
      <c r="B6" s="92" t="s">
        <v>80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4"/>
      <c r="O6" s="85"/>
      <c r="P6" s="85"/>
      <c r="Q6" s="85"/>
      <c r="R6" s="85"/>
      <c r="S6" s="85"/>
    </row>
    <row r="7">
      <c r="A7" s="82"/>
      <c r="B7" s="82"/>
      <c r="C7" s="93" t="s">
        <v>81</v>
      </c>
      <c r="D7" s="82"/>
      <c r="E7" s="94">
        <v>1394.0</v>
      </c>
      <c r="F7" s="94">
        <v>1366.0</v>
      </c>
      <c r="G7" s="95">
        <v>22.0</v>
      </c>
      <c r="H7" s="82"/>
      <c r="I7" s="82"/>
      <c r="J7" s="82"/>
      <c r="K7" s="82"/>
      <c r="L7" s="82"/>
      <c r="M7" s="82"/>
      <c r="N7" s="84"/>
      <c r="O7" s="85"/>
      <c r="P7" s="85"/>
      <c r="Q7" s="85"/>
      <c r="R7" s="85"/>
      <c r="S7" s="85"/>
    </row>
    <row r="8">
      <c r="A8" s="82"/>
      <c r="B8" s="82"/>
      <c r="C8" s="93" t="s">
        <v>82</v>
      </c>
      <c r="D8" s="82"/>
      <c r="E8" s="96">
        <v>838.0</v>
      </c>
      <c r="F8" s="96">
        <v>896.0</v>
      </c>
      <c r="G8" s="96">
        <v>897.0</v>
      </c>
      <c r="H8" s="96">
        <v>905.2</v>
      </c>
      <c r="I8" s="96">
        <v>943.7</v>
      </c>
      <c r="J8" s="96">
        <v>981.7</v>
      </c>
      <c r="K8" s="97">
        <v>1016.4</v>
      </c>
      <c r="L8" s="97">
        <v>1050.6</v>
      </c>
      <c r="M8" s="97"/>
      <c r="N8" s="84"/>
      <c r="O8" s="85"/>
      <c r="P8" s="85"/>
      <c r="Q8" s="85"/>
      <c r="R8" s="85"/>
      <c r="S8" s="85"/>
    </row>
    <row r="9">
      <c r="A9" s="82"/>
      <c r="B9" s="82"/>
      <c r="C9" s="93" t="s">
        <v>83</v>
      </c>
      <c r="D9" s="82"/>
      <c r="E9" s="99">
        <v>0.0</v>
      </c>
      <c r="F9" s="99">
        <v>0.0</v>
      </c>
      <c r="G9" s="99">
        <v>0.0</v>
      </c>
      <c r="H9" s="99">
        <v>0.0</v>
      </c>
      <c r="I9" s="99">
        <v>0.0</v>
      </c>
      <c r="J9" s="99">
        <v>0.0</v>
      </c>
      <c r="K9" s="99">
        <v>0.0</v>
      </c>
      <c r="L9" s="99">
        <v>0.0</v>
      </c>
      <c r="M9" s="99"/>
      <c r="N9" s="84"/>
      <c r="O9" s="85"/>
      <c r="P9" s="85"/>
      <c r="Q9" s="85"/>
      <c r="R9" s="85"/>
      <c r="S9" s="85"/>
    </row>
    <row r="10">
      <c r="A10" s="82"/>
      <c r="B10" s="82"/>
      <c r="C10" s="93" t="s">
        <v>84</v>
      </c>
      <c r="D10" s="82"/>
      <c r="E10" s="100">
        <v>88.0</v>
      </c>
      <c r="F10" s="100">
        <v>82.0</v>
      </c>
      <c r="G10" s="100">
        <v>48.0</v>
      </c>
      <c r="H10" s="96">
        <v>46.5</v>
      </c>
      <c r="I10" s="96">
        <v>45.5</v>
      </c>
      <c r="J10" s="96">
        <v>44.6</v>
      </c>
      <c r="K10" s="96">
        <v>43.7</v>
      </c>
      <c r="L10" s="96">
        <v>44.2</v>
      </c>
      <c r="M10" s="96"/>
      <c r="N10" s="84"/>
      <c r="O10" s="85"/>
      <c r="P10" s="85"/>
      <c r="Q10" s="85"/>
      <c r="R10" s="85"/>
      <c r="S10" s="85"/>
    </row>
    <row r="11">
      <c r="A11" s="82"/>
      <c r="B11" s="82"/>
      <c r="C11" s="93" t="s">
        <v>86</v>
      </c>
      <c r="D11" s="82"/>
      <c r="E11" s="100">
        <v>52.0</v>
      </c>
      <c r="F11" s="100">
        <v>222.0</v>
      </c>
      <c r="G11" s="100">
        <v>288.0</v>
      </c>
      <c r="H11" s="100">
        <v>0.0</v>
      </c>
      <c r="I11" s="100">
        <v>0.0</v>
      </c>
      <c r="J11" s="100">
        <v>0.0</v>
      </c>
      <c r="K11" s="100">
        <v>0.0</v>
      </c>
      <c r="L11" s="100">
        <v>0.0</v>
      </c>
      <c r="M11" s="100"/>
      <c r="N11" s="84"/>
      <c r="O11" s="85"/>
      <c r="P11" s="85"/>
      <c r="Q11" s="85"/>
      <c r="R11" s="85"/>
      <c r="S11" s="85"/>
    </row>
    <row r="12">
      <c r="A12" s="82"/>
      <c r="B12" s="82"/>
      <c r="C12" s="93" t="s">
        <v>87</v>
      </c>
      <c r="D12" s="82"/>
      <c r="E12" s="100">
        <v>0.0</v>
      </c>
      <c r="F12" s="100">
        <v>0.0</v>
      </c>
      <c r="G12" s="101">
        <v>1207.0</v>
      </c>
      <c r="H12" s="100">
        <v>0.0</v>
      </c>
      <c r="I12" s="100">
        <v>0.0</v>
      </c>
      <c r="J12" s="100">
        <v>0.0</v>
      </c>
      <c r="K12" s="100">
        <v>0.0</v>
      </c>
      <c r="L12" s="100">
        <v>0.0</v>
      </c>
      <c r="M12" s="100"/>
      <c r="N12" s="84"/>
      <c r="O12" s="85"/>
      <c r="P12" s="85"/>
      <c r="Q12" s="85"/>
      <c r="R12" s="85"/>
      <c r="S12" s="85"/>
    </row>
    <row r="13">
      <c r="A13" s="82"/>
      <c r="B13" s="82"/>
      <c r="C13" s="93" t="s">
        <v>89</v>
      </c>
      <c r="D13" s="82"/>
      <c r="E13" s="100">
        <v>118.0</v>
      </c>
      <c r="F13" s="100">
        <v>121.0</v>
      </c>
      <c r="G13" s="100">
        <v>120.0</v>
      </c>
      <c r="H13" s="103">
        <v>120.0</v>
      </c>
      <c r="I13" s="103">
        <v>120.0</v>
      </c>
      <c r="J13" s="103">
        <v>120.0</v>
      </c>
      <c r="K13" s="103">
        <v>120.0</v>
      </c>
      <c r="L13" s="103">
        <v>120.0</v>
      </c>
      <c r="M13" s="103"/>
      <c r="N13" s="84"/>
      <c r="O13" s="85"/>
      <c r="P13" s="85"/>
      <c r="Q13" s="85"/>
      <c r="R13" s="85"/>
      <c r="S13" s="85"/>
    </row>
    <row r="14">
      <c r="A14" s="82"/>
      <c r="B14" s="82"/>
      <c r="C14" s="93" t="s">
        <v>90</v>
      </c>
      <c r="D14" s="82"/>
      <c r="E14" s="100">
        <v>0.0</v>
      </c>
      <c r="F14" s="100">
        <v>0.0</v>
      </c>
      <c r="G14" s="100">
        <v>-55.0</v>
      </c>
      <c r="H14" s="100">
        <v>0.0</v>
      </c>
      <c r="I14" s="100">
        <v>0.0</v>
      </c>
      <c r="J14" s="100">
        <v>0.0</v>
      </c>
      <c r="K14" s="100">
        <v>0.0</v>
      </c>
      <c r="L14" s="100">
        <v>0.0</v>
      </c>
      <c r="M14" s="100"/>
      <c r="N14" s="84"/>
      <c r="O14" s="85"/>
      <c r="P14" s="85"/>
      <c r="Q14" s="85"/>
      <c r="R14" s="85"/>
      <c r="S14" s="85"/>
    </row>
    <row r="15">
      <c r="A15" s="82"/>
      <c r="B15" s="82"/>
      <c r="C15" s="93" t="s">
        <v>92</v>
      </c>
      <c r="D15" s="82"/>
      <c r="E15" s="100">
        <v>-30.0</v>
      </c>
      <c r="F15" s="100">
        <v>-134.0</v>
      </c>
      <c r="G15" s="100">
        <v>28.0</v>
      </c>
      <c r="H15" s="96">
        <v>-30.0</v>
      </c>
      <c r="I15" s="96">
        <v>-134.0</v>
      </c>
      <c r="J15" s="96">
        <v>28.0</v>
      </c>
      <c r="K15" s="96">
        <v>-30.0</v>
      </c>
      <c r="L15" s="96">
        <v>-134.0</v>
      </c>
      <c r="M15" s="96"/>
      <c r="N15" s="84"/>
      <c r="O15" s="85"/>
      <c r="P15" s="85"/>
      <c r="Q15" s="85"/>
      <c r="R15" s="85"/>
      <c r="S15" s="85"/>
    </row>
    <row r="16">
      <c r="A16" s="82"/>
      <c r="B16" s="82"/>
      <c r="C16" s="93" t="s">
        <v>93</v>
      </c>
      <c r="D16" s="82"/>
      <c r="E16" s="100">
        <v>-7.0</v>
      </c>
      <c r="F16" s="100">
        <v>-11.0</v>
      </c>
      <c r="G16" s="100">
        <v>0.0</v>
      </c>
      <c r="H16" s="96">
        <v>-11.0</v>
      </c>
      <c r="I16" s="96">
        <v>-11.0</v>
      </c>
      <c r="J16" s="96">
        <v>-11.0</v>
      </c>
      <c r="K16" s="96">
        <v>-11.0</v>
      </c>
      <c r="L16" s="96">
        <v>-11.0</v>
      </c>
      <c r="M16" s="96"/>
      <c r="N16" s="84"/>
      <c r="O16" s="85"/>
      <c r="P16" s="85"/>
      <c r="Q16" s="85"/>
      <c r="R16" s="85"/>
      <c r="S16" s="85"/>
    </row>
    <row r="17">
      <c r="A17" s="82"/>
      <c r="B17" s="82"/>
      <c r="C17" s="93" t="s">
        <v>94</v>
      </c>
      <c r="D17" s="82"/>
      <c r="E17" s="100">
        <v>0.0</v>
      </c>
      <c r="F17" s="100">
        <v>11.0</v>
      </c>
      <c r="G17" s="100">
        <v>25.0</v>
      </c>
      <c r="H17" s="99">
        <v>0.0</v>
      </c>
      <c r="I17" s="99">
        <v>0.0</v>
      </c>
      <c r="J17" s="99">
        <v>0.0</v>
      </c>
      <c r="K17" s="99">
        <v>0.0</v>
      </c>
      <c r="L17" s="99">
        <v>0.0</v>
      </c>
      <c r="M17" s="99"/>
      <c r="N17" s="84"/>
      <c r="O17" s="85"/>
      <c r="P17" s="85"/>
      <c r="Q17" s="85"/>
      <c r="R17" s="85"/>
      <c r="S17" s="85"/>
    </row>
    <row r="18">
      <c r="A18" s="82"/>
      <c r="B18" s="82"/>
      <c r="C18" s="93" t="s">
        <v>96</v>
      </c>
      <c r="D18" s="82"/>
      <c r="E18" s="100">
        <v>103.0</v>
      </c>
      <c r="F18" s="100">
        <v>-33.0</v>
      </c>
      <c r="G18" s="100">
        <v>25.0</v>
      </c>
      <c r="H18" s="96">
        <v>103.0</v>
      </c>
      <c r="I18" s="96">
        <v>-33.0</v>
      </c>
      <c r="J18" s="96">
        <v>25.0</v>
      </c>
      <c r="K18" s="96">
        <v>103.0</v>
      </c>
      <c r="L18" s="96">
        <v>-33.0</v>
      </c>
      <c r="M18" s="96"/>
      <c r="N18" s="84"/>
      <c r="O18" s="85"/>
      <c r="P18" s="85"/>
      <c r="Q18" s="85"/>
      <c r="R18" s="85"/>
      <c r="S18" s="85"/>
    </row>
    <row r="19">
      <c r="A19" s="82"/>
      <c r="B19" s="82"/>
      <c r="C19" s="92" t="s">
        <v>97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4"/>
      <c r="O19" s="85"/>
      <c r="P19" s="85"/>
      <c r="Q19" s="85"/>
      <c r="R19" s="85"/>
      <c r="S19" s="85"/>
    </row>
    <row r="20">
      <c r="A20" s="82"/>
      <c r="B20" s="82"/>
      <c r="C20" s="82"/>
      <c r="D20" s="93" t="s">
        <v>99</v>
      </c>
      <c r="E20" s="100">
        <v>-63.0</v>
      </c>
      <c r="F20" s="100">
        <v>-371.0</v>
      </c>
      <c r="G20" s="100">
        <v>41.0</v>
      </c>
      <c r="H20" s="99">
        <v>44.2</v>
      </c>
      <c r="I20" s="99">
        <v>44.9</v>
      </c>
      <c r="J20" s="99">
        <v>44.0</v>
      </c>
      <c r="K20" s="99">
        <v>43.1</v>
      </c>
      <c r="L20" s="99">
        <v>-21.1</v>
      </c>
      <c r="M20" s="99"/>
      <c r="N20" s="84"/>
      <c r="O20" s="85"/>
      <c r="P20" s="85"/>
      <c r="Q20" s="85"/>
      <c r="R20" s="85"/>
      <c r="S20" s="85"/>
    </row>
    <row r="21">
      <c r="A21" s="82"/>
      <c r="B21" s="82"/>
      <c r="C21" s="82"/>
      <c r="D21" s="93" t="s">
        <v>101</v>
      </c>
      <c r="E21" s="100">
        <v>-609.0</v>
      </c>
      <c r="F21" s="100">
        <v>-400.0</v>
      </c>
      <c r="G21" s="100">
        <v>120.0</v>
      </c>
      <c r="H21" s="99">
        <v>82.1</v>
      </c>
      <c r="I21" s="99">
        <v>105.4</v>
      </c>
      <c r="J21" s="99">
        <v>110.9</v>
      </c>
      <c r="K21" s="99">
        <v>108.7</v>
      </c>
      <c r="L21" s="99">
        <v>-53.2</v>
      </c>
      <c r="M21" s="99"/>
      <c r="N21" s="84"/>
      <c r="O21" s="85"/>
      <c r="P21" s="85"/>
      <c r="Q21" s="85"/>
      <c r="R21" s="85"/>
      <c r="S21" s="85"/>
    </row>
    <row r="22">
      <c r="A22" s="82"/>
      <c r="B22" s="82"/>
      <c r="C22" s="82"/>
      <c r="D22" s="93" t="s">
        <v>102</v>
      </c>
      <c r="E22" s="100">
        <v>-98.0</v>
      </c>
      <c r="F22" s="100">
        <v>40.0</v>
      </c>
      <c r="G22" s="100">
        <v>-24.0</v>
      </c>
      <c r="H22" s="99">
        <v>34.5</v>
      </c>
      <c r="I22" s="99">
        <v>20.9</v>
      </c>
      <c r="J22" s="99">
        <v>20.5</v>
      </c>
      <c r="K22" s="99">
        <v>20.1</v>
      </c>
      <c r="L22" s="99">
        <v>-9.8</v>
      </c>
      <c r="M22" s="99"/>
      <c r="N22" s="84"/>
      <c r="O22" s="85"/>
      <c r="P22" s="85"/>
      <c r="Q22" s="85"/>
      <c r="R22" s="85"/>
      <c r="S22" s="85"/>
    </row>
    <row r="23">
      <c r="A23" s="82"/>
      <c r="B23" s="82"/>
      <c r="C23" s="82"/>
      <c r="D23" s="93" t="s">
        <v>103</v>
      </c>
      <c r="E23" s="100">
        <v>141.0</v>
      </c>
      <c r="F23" s="100">
        <v>-443.0</v>
      </c>
      <c r="G23" s="100">
        <v>574.0</v>
      </c>
      <c r="H23" s="99">
        <v>-380.7</v>
      </c>
      <c r="I23" s="99">
        <v>-93.0</v>
      </c>
      <c r="J23" s="99">
        <v>-97.8</v>
      </c>
      <c r="K23" s="99">
        <v>-95.9</v>
      </c>
      <c r="L23" s="99">
        <v>47.0</v>
      </c>
      <c r="M23" s="99"/>
      <c r="N23" s="84"/>
      <c r="O23" s="85"/>
      <c r="P23" s="85"/>
      <c r="Q23" s="85"/>
      <c r="R23" s="85"/>
      <c r="S23" s="85"/>
    </row>
    <row r="24">
      <c r="A24" s="82"/>
      <c r="B24" s="82"/>
      <c r="C24" s="82"/>
      <c r="D24" s="93" t="s">
        <v>104</v>
      </c>
      <c r="E24" s="100">
        <v>0.0</v>
      </c>
      <c r="F24" s="100">
        <v>0.0</v>
      </c>
      <c r="G24" s="100">
        <v>0.0</v>
      </c>
      <c r="H24" s="99">
        <v>-5.9</v>
      </c>
      <c r="I24" s="99">
        <v>-9.0</v>
      </c>
      <c r="J24" s="99">
        <v>-8.8</v>
      </c>
      <c r="K24" s="99">
        <v>-8.6</v>
      </c>
      <c r="L24" s="99">
        <v>4.2</v>
      </c>
      <c r="M24" s="99"/>
      <c r="N24" s="84"/>
      <c r="O24" s="85"/>
      <c r="P24" s="85"/>
      <c r="Q24" s="85"/>
      <c r="R24" s="85"/>
      <c r="S24" s="85"/>
    </row>
    <row r="25">
      <c r="A25" s="82"/>
      <c r="B25" s="82"/>
      <c r="C25" s="82"/>
      <c r="D25" s="93" t="s">
        <v>106</v>
      </c>
      <c r="E25" s="100">
        <v>0.0</v>
      </c>
      <c r="F25" s="100">
        <v>0.0</v>
      </c>
      <c r="G25" s="100">
        <v>0.0</v>
      </c>
      <c r="H25" s="99">
        <v>20.9</v>
      </c>
      <c r="I25" s="99">
        <v>-8.6</v>
      </c>
      <c r="J25" s="99">
        <v>-11.0</v>
      </c>
      <c r="K25" s="99">
        <v>-10.8</v>
      </c>
      <c r="L25" s="99">
        <v>5.3</v>
      </c>
      <c r="M25" s="99"/>
      <c r="N25" s="84"/>
      <c r="O25" s="85"/>
      <c r="P25" s="85"/>
      <c r="Q25" s="85"/>
      <c r="R25" s="85"/>
      <c r="S25" s="85"/>
    </row>
    <row r="26">
      <c r="A26" s="82"/>
      <c r="B26" s="82"/>
      <c r="C26" s="82"/>
      <c r="D26" s="93" t="s">
        <v>107</v>
      </c>
      <c r="E26" s="100">
        <v>279.0</v>
      </c>
      <c r="F26" s="100">
        <v>-156.0</v>
      </c>
      <c r="G26" s="100">
        <v>-23.0</v>
      </c>
      <c r="H26" s="99">
        <v>-91.6</v>
      </c>
      <c r="I26" s="99">
        <v>-24.6</v>
      </c>
      <c r="J26" s="99">
        <v>-31.4</v>
      </c>
      <c r="K26" s="99">
        <v>-30.7</v>
      </c>
      <c r="L26" s="99">
        <v>15.1</v>
      </c>
      <c r="M26" s="99"/>
      <c r="N26" s="84"/>
      <c r="O26" s="85"/>
      <c r="P26" s="85"/>
      <c r="Q26" s="85"/>
      <c r="R26" s="85"/>
      <c r="S26" s="85"/>
    </row>
    <row r="27">
      <c r="A27" s="82"/>
      <c r="B27" s="82"/>
      <c r="C27" s="82"/>
      <c r="D27" s="92" t="s">
        <v>109</v>
      </c>
      <c r="E27" s="111">
        <v>-350.0</v>
      </c>
      <c r="F27" s="113">
        <v>-1330.0</v>
      </c>
      <c r="G27" s="111">
        <v>688.0</v>
      </c>
      <c r="H27" s="111">
        <v>-296.5</v>
      </c>
      <c r="I27" s="111">
        <v>35.9</v>
      </c>
      <c r="J27" s="111">
        <v>26.3</v>
      </c>
      <c r="K27" s="111">
        <v>25.8</v>
      </c>
      <c r="L27" s="111">
        <v>-12.6</v>
      </c>
      <c r="M27" s="111"/>
      <c r="N27" s="84"/>
      <c r="O27" s="85"/>
      <c r="P27" s="85"/>
      <c r="Q27" s="85"/>
      <c r="R27" s="85"/>
      <c r="S27" s="85"/>
    </row>
    <row r="28">
      <c r="A28" s="82"/>
      <c r="B28" s="82"/>
      <c r="C28" s="92" t="s">
        <v>111</v>
      </c>
      <c r="D28" s="82"/>
      <c r="E28" s="113">
        <v>2206.0</v>
      </c>
      <c r="F28" s="113">
        <v>1190.0</v>
      </c>
      <c r="G28" s="113">
        <v>3293.0</v>
      </c>
      <c r="H28" s="82"/>
      <c r="I28" s="82"/>
      <c r="J28" s="82"/>
      <c r="K28" s="82"/>
      <c r="L28" s="82"/>
      <c r="M28" s="82"/>
      <c r="N28" s="84"/>
      <c r="O28" s="85"/>
      <c r="P28" s="85"/>
      <c r="Q28" s="85"/>
      <c r="R28" s="85"/>
      <c r="S28" s="85"/>
    </row>
    <row r="29">
      <c r="A29" s="82"/>
      <c r="B29" s="92" t="s">
        <v>113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4"/>
      <c r="O29" s="85"/>
      <c r="P29" s="85"/>
      <c r="Q29" s="85"/>
      <c r="R29" s="85"/>
      <c r="S29" s="85"/>
    </row>
    <row r="30">
      <c r="A30" s="82"/>
      <c r="B30" s="82"/>
      <c r="C30" s="93" t="s">
        <v>114</v>
      </c>
      <c r="D30" s="82"/>
      <c r="E30" s="100">
        <v>-615.0</v>
      </c>
      <c r="F30" s="100">
        <v>-744.0</v>
      </c>
      <c r="G30" s="100">
        <v>-766.0</v>
      </c>
      <c r="H30" s="118">
        <v>-749.5</v>
      </c>
      <c r="I30" s="118">
        <v>-770.5</v>
      </c>
      <c r="J30" s="118">
        <v>-760.0</v>
      </c>
      <c r="K30" s="118">
        <v>-693.0</v>
      </c>
      <c r="L30" s="118">
        <v>-683.3</v>
      </c>
      <c r="M30" s="118"/>
      <c r="N30" s="84"/>
      <c r="O30" s="85"/>
      <c r="P30" s="85"/>
      <c r="Q30" s="85"/>
      <c r="R30" s="85"/>
      <c r="S30" s="85"/>
    </row>
    <row r="31">
      <c r="A31" s="82"/>
      <c r="B31" s="82"/>
      <c r="C31" s="93" t="s">
        <v>115</v>
      </c>
      <c r="D31" s="82"/>
      <c r="E31" s="100">
        <v>-16.0</v>
      </c>
      <c r="F31" s="100">
        <v>-267.0</v>
      </c>
      <c r="G31" s="100">
        <v>-112.0</v>
      </c>
      <c r="H31" s="103">
        <v>-112.0</v>
      </c>
      <c r="I31" s="103">
        <v>-112.0</v>
      </c>
      <c r="J31" s="103">
        <v>-112.0</v>
      </c>
      <c r="K31" s="103">
        <v>-112.0</v>
      </c>
      <c r="L31" s="103">
        <v>-112.0</v>
      </c>
      <c r="M31" s="103"/>
      <c r="N31" s="84"/>
      <c r="O31" s="85"/>
      <c r="P31" s="85"/>
      <c r="Q31" s="85"/>
      <c r="R31" s="85"/>
      <c r="S31" s="85"/>
    </row>
    <row r="32">
      <c r="A32" s="82"/>
      <c r="B32" s="82"/>
      <c r="C32" s="93" t="s">
        <v>118</v>
      </c>
      <c r="D32" s="82"/>
      <c r="E32" s="100">
        <v>-7.0</v>
      </c>
      <c r="F32" s="100">
        <v>0.0</v>
      </c>
      <c r="G32" s="100">
        <v>-174.0</v>
      </c>
      <c r="H32" s="100">
        <v>0.0</v>
      </c>
      <c r="I32" s="100">
        <v>0.0</v>
      </c>
      <c r="J32" s="100">
        <v>0.0</v>
      </c>
      <c r="K32" s="100">
        <v>0.0</v>
      </c>
      <c r="L32" s="100">
        <v>0.0</v>
      </c>
      <c r="M32" s="100"/>
      <c r="N32" s="84"/>
      <c r="O32" s="85"/>
      <c r="P32" s="85"/>
      <c r="Q32" s="85"/>
      <c r="R32" s="85"/>
      <c r="S32" s="85"/>
    </row>
    <row r="33">
      <c r="A33" s="82"/>
      <c r="B33" s="82"/>
      <c r="C33" s="93" t="s">
        <v>119</v>
      </c>
      <c r="D33" s="82"/>
      <c r="E33" s="100">
        <v>0.0</v>
      </c>
      <c r="F33" s="100">
        <v>21.0</v>
      </c>
      <c r="G33" s="100">
        <v>0.0</v>
      </c>
      <c r="H33" s="100">
        <v>0.0</v>
      </c>
      <c r="I33" s="100">
        <v>0.0</v>
      </c>
      <c r="J33" s="100">
        <v>0.0</v>
      </c>
      <c r="K33" s="100">
        <v>0.0</v>
      </c>
      <c r="L33" s="100">
        <v>0.0</v>
      </c>
      <c r="M33" s="100"/>
      <c r="N33" s="84"/>
      <c r="O33" s="85"/>
      <c r="P33" s="85"/>
      <c r="Q33" s="85"/>
      <c r="R33" s="85"/>
      <c r="S33" s="85"/>
    </row>
    <row r="34">
      <c r="A34" s="82"/>
      <c r="B34" s="82"/>
      <c r="C34" s="93" t="s">
        <v>120</v>
      </c>
      <c r="D34" s="82"/>
      <c r="E34" s="100">
        <v>56.0</v>
      </c>
      <c r="F34" s="100">
        <v>415.0</v>
      </c>
      <c r="G34" s="100">
        <v>290.0</v>
      </c>
      <c r="H34" s="100">
        <v>0.0</v>
      </c>
      <c r="I34" s="100">
        <v>0.0</v>
      </c>
      <c r="J34" s="100">
        <v>0.0</v>
      </c>
      <c r="K34" s="100">
        <v>0.0</v>
      </c>
      <c r="L34" s="100">
        <v>0.0</v>
      </c>
      <c r="M34" s="100"/>
      <c r="N34" s="84"/>
      <c r="O34" s="85"/>
      <c r="P34" s="85"/>
      <c r="Q34" s="85"/>
      <c r="R34" s="85"/>
      <c r="S34" s="85"/>
    </row>
    <row r="35">
      <c r="A35" s="82"/>
      <c r="B35" s="82"/>
      <c r="C35" s="93" t="s">
        <v>121</v>
      </c>
      <c r="D35" s="82"/>
      <c r="E35" s="100">
        <v>18.0</v>
      </c>
      <c r="F35" s="100">
        <v>-2.0</v>
      </c>
      <c r="G35" s="100">
        <v>40.0</v>
      </c>
      <c r="H35" s="100">
        <v>0.0</v>
      </c>
      <c r="I35" s="100">
        <v>0.0</v>
      </c>
      <c r="J35" s="100">
        <v>0.0</v>
      </c>
      <c r="K35" s="100">
        <v>0.0</v>
      </c>
      <c r="L35" s="100">
        <v>0.0</v>
      </c>
      <c r="M35" s="100"/>
      <c r="N35" s="84"/>
      <c r="O35" s="85"/>
      <c r="P35" s="85"/>
      <c r="Q35" s="85"/>
      <c r="R35" s="85"/>
      <c r="S35" s="85"/>
    </row>
    <row r="36">
      <c r="A36" s="82"/>
      <c r="B36" s="82"/>
      <c r="C36" s="93" t="s">
        <v>122</v>
      </c>
      <c r="D36" s="82"/>
      <c r="E36" s="100">
        <v>40.0</v>
      </c>
      <c r="F36" s="100">
        <v>12.0</v>
      </c>
      <c r="G36" s="100">
        <v>0.0</v>
      </c>
      <c r="H36" s="100">
        <v>0.0</v>
      </c>
      <c r="I36" s="100">
        <v>0.0</v>
      </c>
      <c r="J36" s="100">
        <v>0.0</v>
      </c>
      <c r="K36" s="100">
        <v>0.0</v>
      </c>
      <c r="L36" s="100">
        <v>0.0</v>
      </c>
      <c r="M36" s="100"/>
      <c r="N36" s="84"/>
      <c r="O36" s="85"/>
      <c r="P36" s="85"/>
      <c r="Q36" s="85"/>
      <c r="R36" s="85"/>
      <c r="S36" s="85"/>
    </row>
    <row r="37">
      <c r="A37" s="82"/>
      <c r="B37" s="82"/>
      <c r="C37" s="93" t="s">
        <v>91</v>
      </c>
      <c r="D37" s="82"/>
      <c r="E37" s="100">
        <v>-16.0</v>
      </c>
      <c r="F37" s="100">
        <v>-4.0</v>
      </c>
      <c r="G37" s="100">
        <v>-2.0</v>
      </c>
      <c r="H37" s="100">
        <v>0.0</v>
      </c>
      <c r="I37" s="100">
        <v>0.0</v>
      </c>
      <c r="J37" s="100">
        <v>0.0</v>
      </c>
      <c r="K37" s="100">
        <v>0.0</v>
      </c>
      <c r="L37" s="100">
        <v>0.0</v>
      </c>
      <c r="M37" s="100"/>
      <c r="N37" s="84"/>
      <c r="O37" s="85"/>
      <c r="P37" s="85"/>
      <c r="Q37" s="85"/>
      <c r="R37" s="85"/>
      <c r="S37" s="85"/>
    </row>
    <row r="38">
      <c r="A38" s="82"/>
      <c r="B38" s="82"/>
      <c r="C38" s="92" t="s">
        <v>123</v>
      </c>
      <c r="D38" s="82"/>
      <c r="E38" s="111">
        <v>-540.0</v>
      </c>
      <c r="F38" s="111">
        <v>-569.0</v>
      </c>
      <c r="G38" s="111">
        <v>-724.0</v>
      </c>
      <c r="H38" s="111">
        <v>-861.5</v>
      </c>
      <c r="I38" s="111">
        <v>-882.5</v>
      </c>
      <c r="J38" s="111">
        <v>-872.0</v>
      </c>
      <c r="K38" s="111">
        <v>-805.0</v>
      </c>
      <c r="L38" s="111">
        <v>-795.3</v>
      </c>
      <c r="M38" s="111"/>
      <c r="N38" s="84"/>
      <c r="O38" s="85"/>
      <c r="P38" s="85"/>
      <c r="Q38" s="85"/>
      <c r="R38" s="85"/>
      <c r="S38" s="85"/>
    </row>
    <row r="39">
      <c r="A39" s="82"/>
      <c r="B39" s="92" t="s">
        <v>124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4"/>
      <c r="O39" s="85"/>
      <c r="P39" s="85"/>
      <c r="Q39" s="85"/>
      <c r="R39" s="85"/>
      <c r="S39" s="85"/>
    </row>
    <row r="40">
      <c r="A40" s="82"/>
      <c r="B40" s="82"/>
      <c r="C40" s="93" t="s">
        <v>126</v>
      </c>
      <c r="D40" s="82"/>
      <c r="E40" s="100">
        <v>0.0</v>
      </c>
      <c r="F40" s="100">
        <v>0.0</v>
      </c>
      <c r="G40" s="100">
        <v>0.0</v>
      </c>
      <c r="H40" s="82"/>
      <c r="I40" s="82"/>
      <c r="J40" s="82"/>
      <c r="K40" s="82"/>
      <c r="L40" s="82"/>
      <c r="M40" s="82"/>
      <c r="N40" s="84"/>
      <c r="O40" s="85"/>
      <c r="P40" s="85"/>
      <c r="Q40" s="85"/>
      <c r="R40" s="85"/>
      <c r="S40" s="85"/>
    </row>
    <row r="41">
      <c r="A41" s="82"/>
      <c r="B41" s="82"/>
      <c r="C41" s="93" t="s">
        <v>128</v>
      </c>
      <c r="D41" s="82"/>
      <c r="E41" s="100">
        <v>-210.0</v>
      </c>
      <c r="F41" s="100">
        <v>-99.0</v>
      </c>
      <c r="G41" s="100">
        <v>509.0</v>
      </c>
      <c r="H41" s="82"/>
      <c r="I41" s="82"/>
      <c r="J41" s="82"/>
      <c r="K41" s="82"/>
      <c r="L41" s="82"/>
      <c r="M41" s="82"/>
      <c r="N41" s="84"/>
      <c r="O41" s="85"/>
      <c r="P41" s="85"/>
      <c r="Q41" s="85"/>
      <c r="R41" s="85"/>
      <c r="S41" s="85"/>
    </row>
    <row r="42">
      <c r="A42" s="82"/>
      <c r="B42" s="82"/>
      <c r="C42" s="93" t="s">
        <v>130</v>
      </c>
      <c r="D42" s="82"/>
      <c r="E42" s="100">
        <v>138.0</v>
      </c>
      <c r="F42" s="100">
        <v>179.0</v>
      </c>
      <c r="G42" s="100">
        <v>67.0</v>
      </c>
      <c r="H42" s="100">
        <v>0.0</v>
      </c>
      <c r="I42" s="100">
        <v>0.0</v>
      </c>
      <c r="J42" s="100">
        <v>0.0</v>
      </c>
      <c r="K42" s="100">
        <v>0.0</v>
      </c>
      <c r="L42" s="100">
        <v>0.0</v>
      </c>
      <c r="M42" s="100"/>
      <c r="N42" s="84"/>
      <c r="O42" s="85"/>
      <c r="P42" s="85"/>
      <c r="Q42" s="85"/>
      <c r="R42" s="85"/>
      <c r="S42" s="85"/>
    </row>
    <row r="43">
      <c r="A43" s="82"/>
      <c r="B43" s="82"/>
      <c r="C43" s="93" t="s">
        <v>131</v>
      </c>
      <c r="D43" s="82"/>
      <c r="E43" s="100">
        <v>0.0</v>
      </c>
      <c r="F43" s="101">
        <v>-1193.0</v>
      </c>
      <c r="G43" s="101">
        <v>-1500.0</v>
      </c>
      <c r="H43" s="100">
        <v>0.0</v>
      </c>
      <c r="I43" s="100">
        <v>0.0</v>
      </c>
      <c r="J43" s="100">
        <v>0.0</v>
      </c>
      <c r="K43" s="100">
        <v>0.0</v>
      </c>
      <c r="L43" s="100">
        <v>0.0</v>
      </c>
      <c r="M43" s="100"/>
      <c r="N43" s="84"/>
      <c r="O43" s="85"/>
      <c r="P43" s="85"/>
      <c r="Q43" s="85"/>
      <c r="R43" s="85"/>
      <c r="S43" s="85"/>
    </row>
    <row r="44">
      <c r="A44" s="82"/>
      <c r="B44" s="82"/>
      <c r="C44" s="93" t="s">
        <v>132</v>
      </c>
      <c r="D44" s="82"/>
      <c r="E44" s="100">
        <v>0.0</v>
      </c>
      <c r="F44" s="100">
        <v>0.0</v>
      </c>
      <c r="G44" s="100">
        <v>0.0</v>
      </c>
      <c r="H44" s="99">
        <v>0.0</v>
      </c>
      <c r="I44" s="99">
        <v>0.0</v>
      </c>
      <c r="J44" s="99">
        <v>0.0</v>
      </c>
      <c r="K44" s="99">
        <v>0.0</v>
      </c>
      <c r="L44" s="99">
        <v>0.0</v>
      </c>
      <c r="M44" s="99"/>
      <c r="N44" s="84"/>
      <c r="O44" s="85"/>
      <c r="P44" s="85"/>
      <c r="Q44" s="85"/>
      <c r="R44" s="85"/>
      <c r="S44" s="85"/>
    </row>
    <row r="45">
      <c r="A45" s="82"/>
      <c r="B45" s="82"/>
      <c r="C45" s="93" t="s">
        <v>133</v>
      </c>
      <c r="D45" s="82"/>
      <c r="E45" s="100">
        <v>-234.0</v>
      </c>
      <c r="F45" s="100">
        <v>-237.0</v>
      </c>
      <c r="G45" s="100">
        <v>-228.0</v>
      </c>
      <c r="H45" s="82"/>
      <c r="I45" s="82"/>
      <c r="J45" s="82"/>
      <c r="K45" s="82"/>
      <c r="L45" s="82"/>
      <c r="M45" s="82"/>
      <c r="N45" s="84"/>
      <c r="O45" s="85"/>
      <c r="P45" s="85"/>
      <c r="Q45" s="85"/>
      <c r="R45" s="85"/>
      <c r="S45" s="85"/>
    </row>
    <row r="46">
      <c r="A46" s="82"/>
      <c r="B46" s="82"/>
      <c r="C46" s="93" t="s">
        <v>134</v>
      </c>
      <c r="D46" s="82"/>
      <c r="E46" s="100">
        <v>0.0</v>
      </c>
      <c r="F46" s="100">
        <v>0.0</v>
      </c>
      <c r="G46" s="101">
        <v>-1303.0</v>
      </c>
      <c r="H46" s="100">
        <v>0.0</v>
      </c>
      <c r="I46" s="100">
        <v>0.0</v>
      </c>
      <c r="J46" s="100">
        <v>0.0</v>
      </c>
      <c r="K46" s="100">
        <v>0.0</v>
      </c>
      <c r="L46" s="100">
        <v>0.0</v>
      </c>
      <c r="M46" s="100"/>
      <c r="N46" s="84"/>
      <c r="O46" s="85"/>
      <c r="P46" s="85"/>
      <c r="Q46" s="85"/>
      <c r="R46" s="85"/>
      <c r="S46" s="85"/>
    </row>
    <row r="47">
      <c r="A47" s="82"/>
      <c r="B47" s="82"/>
      <c r="C47" s="93" t="s">
        <v>91</v>
      </c>
      <c r="D47" s="82"/>
      <c r="E47" s="100">
        <v>-42.0</v>
      </c>
      <c r="F47" s="100">
        <v>-7.0</v>
      </c>
      <c r="G47" s="100">
        <v>-23.0</v>
      </c>
      <c r="H47" s="100">
        <v>0.0</v>
      </c>
      <c r="I47" s="100">
        <v>0.0</v>
      </c>
      <c r="J47" s="100">
        <v>0.0</v>
      </c>
      <c r="K47" s="100">
        <v>0.0</v>
      </c>
      <c r="L47" s="100">
        <v>0.0</v>
      </c>
      <c r="M47" s="100"/>
      <c r="N47" s="84"/>
      <c r="O47" s="85"/>
      <c r="P47" s="85"/>
      <c r="Q47" s="85"/>
      <c r="R47" s="85"/>
      <c r="S47" s="85"/>
    </row>
    <row r="48">
      <c r="A48" s="82"/>
      <c r="B48" s="82"/>
      <c r="C48" s="92" t="s">
        <v>140</v>
      </c>
      <c r="D48" s="82"/>
      <c r="E48" s="111">
        <v>-348.0</v>
      </c>
      <c r="F48" s="113">
        <v>-1357.0</v>
      </c>
      <c r="G48" s="113">
        <v>-2478.0</v>
      </c>
      <c r="H48" s="82"/>
      <c r="I48" s="82"/>
      <c r="J48" s="82"/>
      <c r="K48" s="82"/>
      <c r="L48" s="82"/>
      <c r="M48" s="82"/>
      <c r="N48" s="84"/>
      <c r="O48" s="85"/>
      <c r="P48" s="85"/>
      <c r="Q48" s="85"/>
      <c r="R48" s="85"/>
      <c r="S48" s="85"/>
    </row>
    <row r="49">
      <c r="A49" s="82"/>
      <c r="B49" s="82"/>
      <c r="C49" s="92" t="s">
        <v>142</v>
      </c>
      <c r="D49" s="82"/>
      <c r="E49" s="124">
        <v>10.0</v>
      </c>
      <c r="F49" s="124">
        <v>13.0</v>
      </c>
      <c r="G49" s="124">
        <v>5.0</v>
      </c>
      <c r="H49" s="124">
        <v>0.0</v>
      </c>
      <c r="I49" s="124">
        <v>0.0</v>
      </c>
      <c r="J49" s="124">
        <v>0.0</v>
      </c>
      <c r="K49" s="124">
        <v>0.0</v>
      </c>
      <c r="L49" s="124">
        <v>0.0</v>
      </c>
      <c r="M49" s="124"/>
      <c r="N49" s="84"/>
      <c r="O49" s="85"/>
      <c r="P49" s="85"/>
      <c r="Q49" s="85"/>
      <c r="R49" s="85"/>
      <c r="S49" s="85"/>
    </row>
    <row r="50">
      <c r="A50" s="82"/>
      <c r="B50" s="92" t="s">
        <v>144</v>
      </c>
      <c r="C50" s="82"/>
      <c r="D50" s="82"/>
      <c r="E50" s="113">
        <v>1328.0</v>
      </c>
      <c r="F50" s="111">
        <v>-723.0</v>
      </c>
      <c r="G50" s="111">
        <v>96.0</v>
      </c>
      <c r="H50" s="82"/>
      <c r="I50" s="82"/>
      <c r="J50" s="82"/>
      <c r="K50" s="82"/>
      <c r="L50" s="82"/>
      <c r="M50" s="82"/>
      <c r="N50" s="84"/>
      <c r="O50" s="85"/>
      <c r="P50" s="85"/>
      <c r="Q50" s="85"/>
      <c r="R50" s="85"/>
      <c r="S50" s="85"/>
    </row>
    <row r="51">
      <c r="A51" s="82"/>
      <c r="B51" s="92" t="s">
        <v>145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4"/>
      <c r="O51" s="85"/>
      <c r="P51" s="85"/>
      <c r="Q51" s="85"/>
      <c r="R51" s="85"/>
      <c r="S51" s="85"/>
    </row>
    <row r="52">
      <c r="A52" s="82"/>
      <c r="B52" s="82"/>
      <c r="C52" s="93" t="s">
        <v>147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4"/>
      <c r="O52" s="85"/>
      <c r="P52" s="85"/>
      <c r="Q52" s="85"/>
      <c r="R52" s="85"/>
      <c r="S52" s="85"/>
    </row>
    <row r="54">
      <c r="B54" s="9" t="s">
        <v>148</v>
      </c>
    </row>
    <row r="55">
      <c r="A55" s="37"/>
      <c r="B55" s="37"/>
      <c r="C55" s="33">
        <v>2015.0</v>
      </c>
      <c r="D55" s="33">
        <v>2016.0</v>
      </c>
      <c r="E55" s="33">
        <v>2017.0</v>
      </c>
      <c r="F55" s="33">
        <v>2018.0</v>
      </c>
      <c r="G55" s="33">
        <v>2019.0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B56" s="9" t="s">
        <v>151</v>
      </c>
      <c r="C56" s="13">
        <v>21838.0</v>
      </c>
      <c r="D56" s="13">
        <v>29114.0</v>
      </c>
      <c r="E56" s="13">
        <v>48866.0</v>
      </c>
      <c r="F56" s="9">
        <v>61797.0</v>
      </c>
      <c r="G56" s="13">
        <v>72705.0</v>
      </c>
    </row>
    <row r="57">
      <c r="B57" s="9" t="s">
        <v>153</v>
      </c>
      <c r="C57" s="126">
        <v>3759.0</v>
      </c>
      <c r="D57" s="13">
        <v>3784.0</v>
      </c>
      <c r="E57" s="13">
        <v>13350.0</v>
      </c>
      <c r="F57" s="13">
        <v>14548.0</v>
      </c>
      <c r="G57" s="13">
        <v>14754.0</v>
      </c>
    </row>
    <row r="58">
      <c r="B58" s="9" t="s">
        <v>17</v>
      </c>
      <c r="D58" s="13">
        <f>D56+D57-C56-C57+'Income Statement'!B25+'Income Statement'!B26</f>
        <v>13354</v>
      </c>
      <c r="E58" s="13">
        <f>E56+E57-D56-D57+'Income Statement'!C25+'Income Statement'!C26</f>
        <v>38515</v>
      </c>
      <c r="F58" s="13">
        <f>F56+F57-E56-E57+'Income Statement'!D25+'Income Statement'!D26</f>
        <v>26742</v>
      </c>
      <c r="G58" s="13">
        <f>G56+G57-F56-F57+'Income Statement'!E25+'Income Statement'!E26</f>
        <v>26829</v>
      </c>
    </row>
    <row r="59">
      <c r="B59" s="128"/>
      <c r="C59" s="13"/>
      <c r="D59" s="13"/>
      <c r="E59" s="13"/>
      <c r="F59" s="13"/>
      <c r="G59" s="13"/>
    </row>
    <row r="60">
      <c r="B60" s="128" t="s">
        <v>158</v>
      </c>
      <c r="C60" s="13">
        <v>5654.0</v>
      </c>
      <c r="D60" s="13">
        <v>8339.0</v>
      </c>
      <c r="E60" s="13">
        <v>13164.0</v>
      </c>
      <c r="F60" s="13">
        <v>16677.0</v>
      </c>
      <c r="G60" s="13">
        <v>20816.0</v>
      </c>
    </row>
    <row r="61">
      <c r="B61" s="129" t="s">
        <v>159</v>
      </c>
      <c r="C61" s="13"/>
      <c r="D61" s="13">
        <f t="shared" ref="D61:G61" si="1">D60-C60</f>
        <v>2685</v>
      </c>
      <c r="E61" s="13">
        <f t="shared" si="1"/>
        <v>4825</v>
      </c>
      <c r="F61" s="13">
        <f t="shared" si="1"/>
        <v>3513</v>
      </c>
      <c r="G61" s="13">
        <f t="shared" si="1"/>
        <v>4139</v>
      </c>
    </row>
    <row r="62">
      <c r="B62" s="9" t="s">
        <v>161</v>
      </c>
      <c r="C62" s="13">
        <v>10243.0</v>
      </c>
      <c r="D62" s="13">
        <v>11461.0</v>
      </c>
      <c r="E62" s="13">
        <v>16047.0</v>
      </c>
      <c r="F62" s="13">
        <v>17174.0</v>
      </c>
      <c r="G62" s="9">
        <v>20497.0</v>
      </c>
    </row>
    <row r="63">
      <c r="B63" s="129" t="s">
        <v>162</v>
      </c>
      <c r="C63" s="9"/>
      <c r="D63" s="13">
        <f t="shared" ref="D63:G63" si="2">D62-C62</f>
        <v>1218</v>
      </c>
      <c r="E63" s="13">
        <f t="shared" si="2"/>
        <v>4586</v>
      </c>
      <c r="F63" s="13">
        <f t="shared" si="2"/>
        <v>1127</v>
      </c>
      <c r="G63" s="23">
        <f t="shared" si="2"/>
        <v>3323</v>
      </c>
    </row>
    <row r="64">
      <c r="B64" s="9" t="s">
        <v>163</v>
      </c>
      <c r="C64" s="9">
        <v>0.0</v>
      </c>
      <c r="D64" s="9">
        <v>0.0</v>
      </c>
      <c r="E64" s="9">
        <v>0.0</v>
      </c>
      <c r="F64" s="9">
        <v>0.0</v>
      </c>
      <c r="G64" s="9">
        <v>0.0</v>
      </c>
    </row>
    <row r="65">
      <c r="B65" s="129" t="s">
        <v>164</v>
      </c>
      <c r="C65" s="9">
        <v>0.0</v>
      </c>
      <c r="D65" s="9">
        <v>0.0</v>
      </c>
      <c r="E65" s="9">
        <v>0.0</v>
      </c>
      <c r="F65" s="9">
        <v>0.0</v>
      </c>
      <c r="G65" s="9">
        <v>0.0</v>
      </c>
    </row>
    <row r="66">
      <c r="B66" s="9" t="s">
        <v>165</v>
      </c>
      <c r="C66" s="9">
        <v>0.0</v>
      </c>
      <c r="D66" s="9">
        <v>0.0</v>
      </c>
      <c r="E66" s="9">
        <v>0.0</v>
      </c>
      <c r="F66" s="9">
        <v>0.0</v>
      </c>
      <c r="G66" s="9">
        <v>0.0</v>
      </c>
    </row>
    <row r="67">
      <c r="B67" s="9" t="s">
        <v>166</v>
      </c>
      <c r="C67" s="13">
        <v>20397.0</v>
      </c>
      <c r="D67" s="13">
        <v>25309.0</v>
      </c>
      <c r="E67" s="13">
        <v>34616.0</v>
      </c>
      <c r="F67" s="13">
        <v>38192.0</v>
      </c>
      <c r="G67" s="13">
        <v>47183.0</v>
      </c>
    </row>
    <row r="68">
      <c r="B68" s="133" t="s">
        <v>167</v>
      </c>
      <c r="C68" s="13"/>
      <c r="D68" s="13">
        <f t="shared" ref="D68:G68" si="3">D67-C67</f>
        <v>4912</v>
      </c>
      <c r="E68" s="13">
        <f t="shared" si="3"/>
        <v>9307</v>
      </c>
      <c r="F68" s="13">
        <f t="shared" si="3"/>
        <v>3576</v>
      </c>
      <c r="G68" s="13">
        <f t="shared" si="3"/>
        <v>8991</v>
      </c>
    </row>
    <row r="69">
      <c r="B69" s="9" t="s">
        <v>168</v>
      </c>
      <c r="C69" s="13">
        <v>10372.0</v>
      </c>
      <c r="D69" s="13">
        <v>13739.0</v>
      </c>
      <c r="E69" s="13">
        <v>18170.0</v>
      </c>
      <c r="F69" s="13">
        <v>23663.0</v>
      </c>
      <c r="G69" s="13">
        <v>32439.0</v>
      </c>
    </row>
    <row r="70">
      <c r="B70" s="135" t="s">
        <v>169</v>
      </c>
      <c r="C70" s="13"/>
      <c r="D70" s="13">
        <f t="shared" ref="D70:G70" si="4">D69-C69</f>
        <v>3367</v>
      </c>
      <c r="E70" s="13">
        <f t="shared" si="4"/>
        <v>4431</v>
      </c>
      <c r="F70" s="13">
        <f t="shared" si="4"/>
        <v>5493</v>
      </c>
      <c r="G70" s="13">
        <f t="shared" si="4"/>
        <v>8776</v>
      </c>
    </row>
    <row r="71">
      <c r="B71" s="9" t="s">
        <v>171</v>
      </c>
      <c r="C71" s="13">
        <v>3118.0</v>
      </c>
      <c r="D71" s="13">
        <v>4768.0</v>
      </c>
      <c r="E71" s="13">
        <v>5097.0</v>
      </c>
      <c r="F71" s="13">
        <v>6536.0</v>
      </c>
      <c r="G71" s="13">
        <v>8190.0</v>
      </c>
    </row>
    <row r="72">
      <c r="B72" s="135" t="s">
        <v>172</v>
      </c>
      <c r="D72" s="57">
        <f t="shared" ref="D72:G72" si="5">D71-C71</f>
        <v>1650</v>
      </c>
      <c r="E72" s="57">
        <f t="shared" si="5"/>
        <v>329</v>
      </c>
      <c r="F72" s="57">
        <f t="shared" si="5"/>
        <v>1439</v>
      </c>
      <c r="G72" s="57">
        <f t="shared" si="5"/>
        <v>1654</v>
      </c>
    </row>
    <row r="73">
      <c r="B73" s="9" t="s">
        <v>173</v>
      </c>
      <c r="D73" s="57">
        <f t="shared" ref="D73:G73" si="6">D61+D63+D65-D68-D70-D72</f>
        <v>-6026</v>
      </c>
      <c r="E73" s="57">
        <f t="shared" si="6"/>
        <v>-4656</v>
      </c>
      <c r="F73" s="57">
        <f t="shared" si="6"/>
        <v>-5868</v>
      </c>
      <c r="G73" s="57">
        <f t="shared" si="6"/>
        <v>-11959</v>
      </c>
    </row>
    <row r="76">
      <c r="B76" s="9" t="s">
        <v>45</v>
      </c>
      <c r="D76" s="57">
        <f>'Income Statement'!B29-'Income Statement'!B33+'Income Statement'!B25+'Income Statement'!B26-D58+D73</f>
        <v>-10395</v>
      </c>
      <c r="E76" s="57">
        <f>'Income Statement'!C29-'Income Statement'!C33+'Income Statement'!C25+'Income Statement'!C26-E58+E73</f>
        <v>-30423</v>
      </c>
      <c r="F76" s="57">
        <f>'Income Statement'!D29-'Income Statement'!D33+'Income Statement'!D25+'Income Statement'!D26-F58+F73</f>
        <v>-8477</v>
      </c>
      <c r="G76" s="57">
        <f>'Income Statement'!E29-'Income Statement'!E33+'Income Statement'!E25+'Income Statement'!E26-G58+G73</f>
        <v>-10705</v>
      </c>
    </row>
    <row r="77">
      <c r="B77" s="146"/>
    </row>
    <row r="78">
      <c r="B78" s="146"/>
    </row>
    <row r="79">
      <c r="B79" s="146"/>
    </row>
    <row r="80">
      <c r="B80" s="148"/>
    </row>
    <row r="81">
      <c r="B81" s="146"/>
    </row>
    <row r="82">
      <c r="B82" s="146"/>
    </row>
  </sheetData>
  <mergeCells count="2">
    <mergeCell ref="E3:G3"/>
    <mergeCell ref="H3:M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1" t="s">
        <v>116</v>
      </c>
      <c r="B1" s="132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>
      <c r="A2" s="137" t="s">
        <v>75</v>
      </c>
      <c r="C2" s="139"/>
      <c r="D2" s="140" t="s">
        <v>76</v>
      </c>
      <c r="E2" s="141"/>
      <c r="F2" s="142"/>
      <c r="G2" s="140"/>
      <c r="H2" s="143" t="s">
        <v>77</v>
      </c>
      <c r="I2" s="141"/>
      <c r="J2" s="141"/>
      <c r="K2" s="141"/>
      <c r="L2" s="141"/>
      <c r="M2" s="141"/>
    </row>
    <row r="3">
      <c r="A3" s="139"/>
      <c r="B3" s="139"/>
      <c r="C3" s="139"/>
      <c r="D3" s="145"/>
      <c r="E3" s="145"/>
      <c r="F3" s="147"/>
      <c r="G3" s="145"/>
      <c r="H3" s="145"/>
      <c r="I3" s="145"/>
      <c r="J3" s="145"/>
      <c r="K3" s="145"/>
      <c r="L3" s="145"/>
      <c r="M3" s="145"/>
    </row>
    <row r="4">
      <c r="A4" s="149" t="s">
        <v>175</v>
      </c>
      <c r="B4" s="141"/>
      <c r="C4" s="141"/>
      <c r="D4" s="151" t="s">
        <v>176</v>
      </c>
      <c r="E4" s="151" t="s">
        <v>177</v>
      </c>
      <c r="F4" s="153" t="s">
        <v>178</v>
      </c>
      <c r="G4" s="151" t="s">
        <v>179</v>
      </c>
      <c r="H4" s="151">
        <v>2020.0</v>
      </c>
      <c r="I4" s="151" t="s">
        <v>180</v>
      </c>
      <c r="J4" s="151" t="s">
        <v>181</v>
      </c>
      <c r="K4" s="151" t="s">
        <v>182</v>
      </c>
      <c r="L4" s="151" t="s">
        <v>183</v>
      </c>
      <c r="M4" s="151" t="s">
        <v>184</v>
      </c>
    </row>
    <row r="5">
      <c r="A5" s="156"/>
      <c r="B5" s="157" t="s">
        <v>185</v>
      </c>
      <c r="E5" s="159"/>
      <c r="F5" s="161"/>
      <c r="G5" s="159"/>
      <c r="H5" s="162">
        <v>3471.0</v>
      </c>
      <c r="I5" s="159"/>
      <c r="J5" s="159"/>
      <c r="K5" s="159"/>
      <c r="L5" s="159"/>
      <c r="M5" s="159"/>
    </row>
    <row r="6">
      <c r="A6" s="156"/>
      <c r="B6" s="157" t="s">
        <v>187</v>
      </c>
      <c r="D6" s="164">
        <v>-615.0</v>
      </c>
      <c r="E6" s="164">
        <v>-744.0</v>
      </c>
      <c r="F6" s="166">
        <v>-766.0</v>
      </c>
      <c r="G6" s="164"/>
      <c r="H6" s="168">
        <v>749.5</v>
      </c>
      <c r="I6" s="168">
        <v>770.5</v>
      </c>
      <c r="J6" s="168">
        <v>760.0</v>
      </c>
      <c r="K6" s="168">
        <v>693.0</v>
      </c>
      <c r="L6" s="168">
        <v>683.3</v>
      </c>
      <c r="M6" s="164">
        <v>683.3</v>
      </c>
    </row>
    <row r="7">
      <c r="A7" s="157" t="s">
        <v>194</v>
      </c>
      <c r="D7" s="116">
        <v>0.012</v>
      </c>
      <c r="E7" s="116">
        <v>0.015</v>
      </c>
      <c r="F7" s="116">
        <v>0.015</v>
      </c>
      <c r="G7" s="116"/>
      <c r="H7" s="116">
        <v>0.015</v>
      </c>
      <c r="I7" s="116">
        <v>0.016</v>
      </c>
      <c r="J7" s="116">
        <v>0.016</v>
      </c>
      <c r="K7" s="116">
        <v>0.015</v>
      </c>
      <c r="L7" s="116">
        <v>0.015</v>
      </c>
      <c r="M7" s="116">
        <v>0.015</v>
      </c>
    </row>
    <row r="8">
      <c r="A8" s="156"/>
      <c r="B8" s="157" t="s">
        <v>195</v>
      </c>
      <c r="C8" s="156"/>
      <c r="D8" s="157"/>
      <c r="E8" s="156"/>
      <c r="F8" s="173"/>
      <c r="G8" s="156"/>
      <c r="H8" s="168">
        <v>4.0</v>
      </c>
      <c r="I8" s="175"/>
      <c r="J8" s="175"/>
      <c r="K8" s="175"/>
      <c r="L8" s="175"/>
      <c r="M8" s="175"/>
    </row>
    <row r="9">
      <c r="A9" s="156"/>
      <c r="B9" s="157" t="s">
        <v>196</v>
      </c>
      <c r="C9" s="156"/>
      <c r="D9" s="177"/>
      <c r="E9" s="177"/>
      <c r="F9" s="178"/>
      <c r="G9" s="177"/>
      <c r="H9" s="168">
        <v>20.0</v>
      </c>
      <c r="I9" s="168">
        <v>20.0</v>
      </c>
      <c r="J9" s="168">
        <v>20.0</v>
      </c>
      <c r="K9" s="168">
        <v>20.0</v>
      </c>
      <c r="L9" s="168">
        <v>20.0</v>
      </c>
      <c r="M9" s="168">
        <v>20.0</v>
      </c>
    </row>
    <row r="10">
      <c r="A10" s="156"/>
      <c r="B10" s="180"/>
      <c r="C10" s="42" t="s">
        <v>198</v>
      </c>
      <c r="D10" s="180"/>
      <c r="E10" s="180"/>
      <c r="F10" s="182"/>
      <c r="G10" s="180"/>
      <c r="H10" s="183">
        <v>867.8</v>
      </c>
      <c r="I10" s="183">
        <v>867.8</v>
      </c>
      <c r="J10" s="183">
        <v>867.8</v>
      </c>
      <c r="K10" s="183">
        <v>867.8</v>
      </c>
      <c r="L10" s="183">
        <v>867.8</v>
      </c>
      <c r="M10" s="183">
        <v>867.8</v>
      </c>
    </row>
    <row r="11">
      <c r="A11" s="180"/>
      <c r="B11" s="180"/>
      <c r="C11" s="42" t="s">
        <v>201</v>
      </c>
      <c r="D11" s="184"/>
      <c r="E11" s="185"/>
      <c r="F11" s="186"/>
      <c r="G11" s="185"/>
      <c r="H11" s="119">
        <v>37.5</v>
      </c>
      <c r="I11" s="119">
        <v>37.5</v>
      </c>
      <c r="J11" s="119">
        <v>37.5</v>
      </c>
      <c r="K11" s="119">
        <v>37.5</v>
      </c>
      <c r="L11" s="119">
        <v>37.5</v>
      </c>
      <c r="M11" s="119">
        <v>37.5</v>
      </c>
    </row>
    <row r="12">
      <c r="A12" s="180"/>
      <c r="B12" s="180"/>
      <c r="C12" s="42" t="s">
        <v>202</v>
      </c>
      <c r="D12" s="184"/>
      <c r="E12" s="185"/>
      <c r="F12" s="186"/>
      <c r="G12" s="185"/>
      <c r="H12" s="185"/>
      <c r="I12" s="119">
        <v>38.5</v>
      </c>
      <c r="J12" s="119">
        <v>38.5</v>
      </c>
      <c r="K12" s="119">
        <v>38.5</v>
      </c>
      <c r="L12" s="119">
        <v>38.5</v>
      </c>
      <c r="M12" s="119">
        <v>38.5</v>
      </c>
    </row>
    <row r="13">
      <c r="A13" s="156"/>
      <c r="B13" s="180"/>
      <c r="C13" s="42" t="s">
        <v>203</v>
      </c>
      <c r="D13" s="175"/>
      <c r="E13" s="175"/>
      <c r="F13" s="189"/>
      <c r="G13" s="175"/>
      <c r="H13" s="175"/>
      <c r="I13" s="175"/>
      <c r="J13" s="119">
        <v>38.0</v>
      </c>
      <c r="K13" s="119">
        <v>38.0</v>
      </c>
      <c r="L13" s="119">
        <v>38.0</v>
      </c>
      <c r="M13" s="119">
        <v>38.0</v>
      </c>
    </row>
    <row r="14">
      <c r="A14" s="156"/>
      <c r="B14" s="180"/>
      <c r="C14" s="42" t="s">
        <v>207</v>
      </c>
      <c r="D14" s="185"/>
      <c r="E14" s="185"/>
      <c r="F14" s="186"/>
      <c r="G14" s="185"/>
      <c r="H14" s="185"/>
      <c r="I14" s="185"/>
      <c r="J14" s="185"/>
      <c r="K14" s="119">
        <v>34.7</v>
      </c>
      <c r="L14" s="119">
        <v>34.7</v>
      </c>
      <c r="M14" s="119">
        <v>34.7</v>
      </c>
    </row>
    <row r="15">
      <c r="A15" s="156"/>
      <c r="B15" s="180"/>
      <c r="C15" s="42" t="s">
        <v>210</v>
      </c>
      <c r="D15" s="184"/>
      <c r="E15" s="185"/>
      <c r="F15" s="186"/>
      <c r="G15" s="185"/>
      <c r="H15" s="185"/>
      <c r="I15" s="185"/>
      <c r="J15" s="185"/>
      <c r="K15" s="185"/>
      <c r="L15" s="119">
        <v>34.2</v>
      </c>
      <c r="M15" s="119">
        <v>34.2</v>
      </c>
    </row>
    <row r="16">
      <c r="A16" s="156"/>
      <c r="B16" s="180"/>
      <c r="C16" s="42" t="s">
        <v>215</v>
      </c>
      <c r="D16" s="184"/>
      <c r="E16" s="185"/>
      <c r="F16" s="186"/>
      <c r="G16" s="185"/>
      <c r="H16" s="193"/>
      <c r="I16" s="193"/>
      <c r="J16" s="193"/>
      <c r="K16" s="193"/>
      <c r="L16" s="193"/>
      <c r="M16" s="195">
        <v>34.2</v>
      </c>
    </row>
    <row r="17">
      <c r="A17" s="156"/>
      <c r="B17" s="157" t="s">
        <v>218</v>
      </c>
      <c r="D17" s="196">
        <v>838.0</v>
      </c>
      <c r="E17" s="196">
        <v>896.0</v>
      </c>
      <c r="F17" s="197">
        <v>897.0</v>
      </c>
      <c r="G17" s="196"/>
      <c r="H17" s="196">
        <v>905.2</v>
      </c>
      <c r="I17" s="196">
        <v>943.7</v>
      </c>
      <c r="J17" s="196">
        <v>981.7</v>
      </c>
      <c r="K17" s="198">
        <v>1016.4</v>
      </c>
      <c r="L17" s="198">
        <v>1050.6</v>
      </c>
      <c r="M17" s="198">
        <v>1084.7</v>
      </c>
    </row>
    <row r="18">
      <c r="A18" s="156"/>
      <c r="B18" s="199" t="s">
        <v>219</v>
      </c>
      <c r="D18" s="200">
        <v>0.02</v>
      </c>
      <c r="E18" s="200">
        <v>0.02</v>
      </c>
      <c r="F18" s="201">
        <v>0.02</v>
      </c>
      <c r="G18" s="200"/>
      <c r="H18" s="200">
        <v>0.02</v>
      </c>
      <c r="I18" s="200">
        <v>0.02</v>
      </c>
      <c r="J18" s="200">
        <v>0.02</v>
      </c>
      <c r="K18" s="200">
        <v>0.02</v>
      </c>
      <c r="L18" s="200">
        <v>0.02</v>
      </c>
      <c r="M18" s="200">
        <v>0.02</v>
      </c>
    </row>
    <row r="19">
      <c r="A19" s="156"/>
      <c r="B19" s="157" t="s">
        <v>84</v>
      </c>
      <c r="D19" s="164">
        <v>88.0</v>
      </c>
      <c r="E19" s="164">
        <v>82.0</v>
      </c>
      <c r="F19" s="166">
        <v>48.0</v>
      </c>
      <c r="G19" s="164"/>
      <c r="H19" s="196">
        <v>46.5</v>
      </c>
      <c r="I19" s="196">
        <v>45.5</v>
      </c>
      <c r="J19" s="196">
        <v>44.6</v>
      </c>
      <c r="K19" s="196">
        <v>43.7</v>
      </c>
      <c r="L19" s="196">
        <v>44.2</v>
      </c>
      <c r="M19" s="196">
        <v>44.6</v>
      </c>
    </row>
    <row r="20">
      <c r="A20" s="156"/>
      <c r="B20" s="202" t="s">
        <v>219</v>
      </c>
      <c r="C20" s="141"/>
      <c r="D20" s="203">
        <v>0.002</v>
      </c>
      <c r="E20" s="203">
        <v>0.002</v>
      </c>
      <c r="F20" s="204">
        <v>0.001</v>
      </c>
      <c r="G20" s="203"/>
      <c r="H20" s="206">
        <v>0.001</v>
      </c>
      <c r="I20" s="206">
        <v>0.001</v>
      </c>
      <c r="J20" s="206">
        <v>0.001</v>
      </c>
      <c r="K20" s="206">
        <v>0.001</v>
      </c>
      <c r="L20" s="206">
        <v>0.001</v>
      </c>
      <c r="M20" s="206">
        <v>0.001</v>
      </c>
    </row>
    <row r="24">
      <c r="B24" s="1"/>
      <c r="C24" s="2" t="s">
        <v>0</v>
      </c>
      <c r="D24" s="2" t="s">
        <v>1</v>
      </c>
      <c r="E24" s="2" t="s">
        <v>2</v>
      </c>
      <c r="F24" s="2" t="s">
        <v>3</v>
      </c>
    </row>
    <row r="25">
      <c r="B25" s="2" t="s">
        <v>4</v>
      </c>
      <c r="C25" s="1"/>
      <c r="D25" s="1"/>
      <c r="E25" s="1"/>
      <c r="F25" s="1"/>
    </row>
    <row r="26">
      <c r="B26" s="2" t="s">
        <v>5</v>
      </c>
      <c r="C26" s="1"/>
      <c r="D26" s="1"/>
      <c r="E26" s="1"/>
      <c r="F26" s="1"/>
    </row>
    <row r="27">
      <c r="B27" s="2" t="s">
        <v>6</v>
      </c>
      <c r="C27" s="1"/>
      <c r="D27" s="1"/>
      <c r="E27" s="1"/>
      <c r="F27" s="1"/>
    </row>
    <row r="28">
      <c r="B28" s="2" t="s">
        <v>314</v>
      </c>
      <c r="C28" s="1"/>
      <c r="D28" s="1"/>
      <c r="E28" s="1"/>
      <c r="F28" s="1"/>
    </row>
    <row r="29">
      <c r="B29" s="2" t="s">
        <v>321</v>
      </c>
      <c r="C29" s="1"/>
      <c r="D29" s="1"/>
      <c r="E29" s="1"/>
      <c r="F29" s="1"/>
    </row>
    <row r="30">
      <c r="B30" s="1"/>
      <c r="C30" s="1"/>
      <c r="D30" s="1"/>
      <c r="E30" s="1"/>
      <c r="F30" s="1"/>
    </row>
  </sheetData>
  <mergeCells count="12">
    <mergeCell ref="B6:C6"/>
    <mergeCell ref="B17:C17"/>
    <mergeCell ref="B18:C18"/>
    <mergeCell ref="B19:C19"/>
    <mergeCell ref="B20:C20"/>
    <mergeCell ref="A1:B1"/>
    <mergeCell ref="A2:B2"/>
    <mergeCell ref="D2:F2"/>
    <mergeCell ref="H2:M2"/>
    <mergeCell ref="A4:C4"/>
    <mergeCell ref="B5:D5"/>
    <mergeCell ref="A7:C7"/>
  </mergeCells>
  <conditionalFormatting sqref="D8">
    <cfRule type="notContainsBlanks" dxfId="0" priority="1">
      <formula>LEN(TRIM(D8))&gt;0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10" max="10" width="25.0"/>
  </cols>
  <sheetData>
    <row r="1">
      <c r="A1" s="169" t="s">
        <v>189</v>
      </c>
      <c r="B1" s="170">
        <v>2016.0</v>
      </c>
      <c r="C1" s="170">
        <v>2017.0</v>
      </c>
      <c r="D1" s="170">
        <v>2018.0</v>
      </c>
      <c r="E1" s="170">
        <v>2019.0</v>
      </c>
      <c r="F1" s="172"/>
      <c r="G1" s="172"/>
      <c r="H1" s="172"/>
      <c r="I1" s="172"/>
      <c r="J1" s="172"/>
      <c r="K1" s="172"/>
    </row>
    <row r="2" ht="37.5" customHeight="1">
      <c r="A2" s="187" t="s">
        <v>4</v>
      </c>
      <c r="B2" s="188" t="s">
        <v>204</v>
      </c>
      <c r="C2" s="188" t="s">
        <v>204</v>
      </c>
      <c r="D2" s="188" t="s">
        <v>205</v>
      </c>
      <c r="E2" s="188" t="s">
        <v>205</v>
      </c>
      <c r="F2" s="205" t="s">
        <v>206</v>
      </c>
    </row>
    <row r="3" ht="22.5" customHeight="1">
      <c r="A3" s="187" t="s">
        <v>220</v>
      </c>
      <c r="B3" s="188" t="s">
        <v>221</v>
      </c>
      <c r="C3" s="188" t="s">
        <v>222</v>
      </c>
      <c r="D3" s="188" t="s">
        <v>223</v>
      </c>
      <c r="E3" s="188" t="s">
        <v>224</v>
      </c>
      <c r="K3" s="172"/>
    </row>
    <row r="4">
      <c r="A4" s="187" t="s">
        <v>225</v>
      </c>
      <c r="B4" s="188" t="s">
        <v>226</v>
      </c>
      <c r="C4" s="188" t="s">
        <v>227</v>
      </c>
      <c r="D4" s="188" t="s">
        <v>228</v>
      </c>
      <c r="E4" s="188" t="s">
        <v>230</v>
      </c>
      <c r="F4" s="208" t="s">
        <v>232</v>
      </c>
    </row>
    <row r="5">
      <c r="A5" s="187" t="s">
        <v>238</v>
      </c>
      <c r="B5" s="188" t="s">
        <v>239</v>
      </c>
      <c r="C5" s="188" t="s">
        <v>240</v>
      </c>
      <c r="D5" s="188" t="s">
        <v>241</v>
      </c>
      <c r="E5" s="188" t="s">
        <v>242</v>
      </c>
      <c r="F5" s="172"/>
      <c r="G5" s="172"/>
      <c r="H5" s="172"/>
      <c r="I5" s="172"/>
      <c r="J5" s="172"/>
      <c r="K5" s="172"/>
    </row>
    <row r="6">
      <c r="A6" s="187" t="s">
        <v>243</v>
      </c>
      <c r="B6" s="188" t="s">
        <v>244</v>
      </c>
      <c r="C6" s="188" t="s">
        <v>245</v>
      </c>
      <c r="D6" s="188" t="s">
        <v>246</v>
      </c>
      <c r="E6" s="188" t="s">
        <v>247</v>
      </c>
      <c r="F6" s="172"/>
      <c r="G6" s="172"/>
      <c r="H6" s="172"/>
      <c r="I6" s="172"/>
      <c r="J6" s="172"/>
      <c r="K6" s="172"/>
    </row>
    <row r="7">
      <c r="A7" s="187" t="s">
        <v>248</v>
      </c>
      <c r="B7" s="188" t="s">
        <v>244</v>
      </c>
      <c r="C7" s="188" t="s">
        <v>245</v>
      </c>
      <c r="D7" s="188" t="s">
        <v>246</v>
      </c>
      <c r="E7" s="188" t="s">
        <v>247</v>
      </c>
      <c r="F7" s="172"/>
      <c r="G7" s="172"/>
      <c r="H7" s="172"/>
      <c r="I7" s="172"/>
      <c r="J7" s="172"/>
      <c r="K7" s="172"/>
    </row>
    <row r="8">
      <c r="A8" s="187" t="s">
        <v>254</v>
      </c>
      <c r="B8" s="188" t="s">
        <v>257</v>
      </c>
      <c r="C8" s="188" t="s">
        <v>259</v>
      </c>
      <c r="D8" s="188" t="s">
        <v>260</v>
      </c>
      <c r="E8" s="188" t="s">
        <v>261</v>
      </c>
      <c r="F8" s="172"/>
      <c r="G8" s="172"/>
      <c r="H8" s="172"/>
      <c r="I8" s="172"/>
      <c r="J8" s="172"/>
      <c r="K8" s="172"/>
    </row>
    <row r="9">
      <c r="A9" s="187" t="s">
        <v>263</v>
      </c>
      <c r="B9" s="188" t="s">
        <v>264</v>
      </c>
      <c r="C9" s="188" t="s">
        <v>265</v>
      </c>
      <c r="D9" s="188" t="s">
        <v>266</v>
      </c>
      <c r="E9" s="188" t="s">
        <v>267</v>
      </c>
      <c r="F9" s="172"/>
      <c r="G9" s="172"/>
      <c r="H9" s="172"/>
      <c r="I9" s="172"/>
      <c r="J9" s="172"/>
      <c r="K9" s="172"/>
    </row>
    <row r="10">
      <c r="A10" s="187" t="s">
        <v>269</v>
      </c>
      <c r="B10" s="188" t="s">
        <v>270</v>
      </c>
      <c r="C10" s="188" t="s">
        <v>271</v>
      </c>
      <c r="D10" s="188" t="s">
        <v>272</v>
      </c>
      <c r="E10" s="188" t="s">
        <v>274</v>
      </c>
      <c r="F10" s="172"/>
      <c r="G10" s="172"/>
      <c r="H10" s="172"/>
      <c r="I10" s="172"/>
      <c r="J10" s="172"/>
      <c r="K10" s="172"/>
    </row>
    <row r="11" ht="58.5" customHeight="1">
      <c r="A11" s="187" t="s">
        <v>278</v>
      </c>
      <c r="B11" s="188" t="s">
        <v>279</v>
      </c>
      <c r="C11" s="188" t="s">
        <v>280</v>
      </c>
      <c r="D11" s="188" t="s">
        <v>281</v>
      </c>
      <c r="E11" s="188" t="s">
        <v>282</v>
      </c>
      <c r="F11" s="213" t="s">
        <v>283</v>
      </c>
    </row>
    <row r="12" ht="64.5" customHeight="1">
      <c r="A12" s="187" t="s">
        <v>284</v>
      </c>
      <c r="B12" s="188" t="s">
        <v>285</v>
      </c>
      <c r="C12" s="188" t="s">
        <v>286</v>
      </c>
      <c r="D12" s="188" t="s">
        <v>287</v>
      </c>
      <c r="E12" s="188" t="s">
        <v>288</v>
      </c>
      <c r="F12" s="214" t="s">
        <v>290</v>
      </c>
    </row>
    <row r="13">
      <c r="A13" s="187" t="s">
        <v>291</v>
      </c>
      <c r="B13" s="188" t="s">
        <v>292</v>
      </c>
      <c r="C13" s="188" t="s">
        <v>295</v>
      </c>
      <c r="D13" s="188" t="s">
        <v>297</v>
      </c>
      <c r="E13" s="188" t="s">
        <v>299</v>
      </c>
      <c r="F13" s="172"/>
      <c r="G13" s="172"/>
      <c r="H13" s="172"/>
      <c r="I13" s="172"/>
      <c r="J13" s="172"/>
      <c r="K13" s="172"/>
    </row>
    <row r="14">
      <c r="A14" s="187" t="s">
        <v>304</v>
      </c>
      <c r="B14" s="188" t="s">
        <v>305</v>
      </c>
      <c r="C14" s="188" t="s">
        <v>306</v>
      </c>
      <c r="D14" s="188" t="s">
        <v>309</v>
      </c>
      <c r="E14" s="188" t="s">
        <v>311</v>
      </c>
      <c r="F14" s="172"/>
      <c r="G14" s="172"/>
      <c r="H14" s="172"/>
      <c r="I14" s="172"/>
      <c r="J14" s="172"/>
      <c r="K14" s="172"/>
    </row>
    <row r="15">
      <c r="A15" s="187" t="s">
        <v>315</v>
      </c>
      <c r="B15" s="188" t="s">
        <v>316</v>
      </c>
      <c r="C15" s="188" t="s">
        <v>317</v>
      </c>
      <c r="D15" s="188" t="s">
        <v>318</v>
      </c>
      <c r="E15" s="188" t="s">
        <v>319</v>
      </c>
      <c r="F15" s="215" t="s">
        <v>320</v>
      </c>
    </row>
    <row r="16">
      <c r="A16" s="187" t="s">
        <v>325</v>
      </c>
      <c r="B16" s="188" t="s">
        <v>328</v>
      </c>
      <c r="C16" s="188" t="s">
        <v>330</v>
      </c>
      <c r="D16" s="188" t="s">
        <v>332</v>
      </c>
      <c r="E16" s="188" t="s">
        <v>334</v>
      </c>
      <c r="F16" s="172"/>
      <c r="G16" s="172"/>
      <c r="H16" s="172"/>
      <c r="I16" s="172"/>
      <c r="J16" s="172"/>
      <c r="K16" s="172"/>
    </row>
    <row r="17">
      <c r="A17" s="187" t="s">
        <v>336</v>
      </c>
      <c r="B17" s="188" t="s">
        <v>338</v>
      </c>
      <c r="C17" s="188" t="s">
        <v>245</v>
      </c>
      <c r="D17" s="188" t="s">
        <v>342</v>
      </c>
      <c r="E17" s="188" t="s">
        <v>345</v>
      </c>
      <c r="F17" s="215" t="s">
        <v>347</v>
      </c>
    </row>
    <row r="18">
      <c r="A18" s="187" t="s">
        <v>349</v>
      </c>
      <c r="B18" s="188" t="s">
        <v>352</v>
      </c>
      <c r="C18" s="188" t="s">
        <v>355</v>
      </c>
      <c r="D18" s="188" t="s">
        <v>357</v>
      </c>
      <c r="E18" s="188" t="s">
        <v>359</v>
      </c>
      <c r="F18" s="215" t="s">
        <v>361</v>
      </c>
    </row>
    <row r="19">
      <c r="A19" s="187" t="s">
        <v>363</v>
      </c>
      <c r="B19" s="188" t="s">
        <v>366</v>
      </c>
      <c r="C19" s="188" t="s">
        <v>367</v>
      </c>
      <c r="D19" s="188" t="s">
        <v>369</v>
      </c>
      <c r="E19" s="188" t="s">
        <v>371</v>
      </c>
      <c r="F19" s="216"/>
      <c r="G19" s="172"/>
      <c r="H19" s="172"/>
      <c r="I19" s="172"/>
      <c r="J19" s="172"/>
      <c r="K19" s="172"/>
    </row>
    <row r="20">
      <c r="A20" s="187" t="s">
        <v>379</v>
      </c>
      <c r="B20" s="188" t="s">
        <v>380</v>
      </c>
      <c r="C20" s="188" t="s">
        <v>381</v>
      </c>
      <c r="D20" s="188" t="s">
        <v>382</v>
      </c>
      <c r="E20" s="188" t="s">
        <v>383</v>
      </c>
      <c r="F20" s="213" t="s">
        <v>384</v>
      </c>
    </row>
    <row r="21">
      <c r="A21" s="187" t="s">
        <v>385</v>
      </c>
      <c r="B21" s="188" t="s">
        <v>386</v>
      </c>
      <c r="C21" s="188" t="s">
        <v>388</v>
      </c>
      <c r="D21" s="188" t="s">
        <v>389</v>
      </c>
      <c r="E21" s="188" t="s">
        <v>390</v>
      </c>
      <c r="F21" s="213" t="s">
        <v>391</v>
      </c>
    </row>
    <row r="24">
      <c r="A24" s="218" t="s">
        <v>392</v>
      </c>
    </row>
    <row r="25" ht="21.0" customHeight="1"/>
  </sheetData>
  <mergeCells count="11">
    <mergeCell ref="F18:K18"/>
    <mergeCell ref="F20:K20"/>
    <mergeCell ref="F21:K21"/>
    <mergeCell ref="A24:J25"/>
    <mergeCell ref="F2:M2"/>
    <mergeCell ref="F3:J3"/>
    <mergeCell ref="F12:K12"/>
    <mergeCell ref="F15:K15"/>
    <mergeCell ref="F17:K17"/>
    <mergeCell ref="F4:L4"/>
    <mergeCell ref="F11:K11"/>
  </mergeCells>
  <drawing r:id="rId1"/>
</worksheet>
</file>