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ntoseguros-my.sharepoint.com/personal/pedroa_juntoseguros_com/Documents/Documentos/IOMOB/"/>
    </mc:Choice>
  </mc:AlternateContent>
  <xr:revisionPtr revIDLastSave="123" documentId="13_ncr:1_{9A809ECE-FC58-4108-8824-C81DF467DDAF}" xr6:coauthVersionLast="47" xr6:coauthVersionMax="47" xr10:uidLastSave="{9E765A2D-C466-433B-A0C1-B6EEF4DEA360}"/>
  <bookViews>
    <workbookView xWindow="-28920" yWindow="-120" windowWidth="29040" windowHeight="15840" xr2:uid="{B448B681-51BD-41A0-85B1-E448116EC223}"/>
  </bookViews>
  <sheets>
    <sheet name="conversao clt p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B23" i="1" s="1"/>
  <c r="B19" i="1"/>
  <c r="F6" i="1"/>
  <c r="B28" i="1"/>
  <c r="B29" i="1" s="1"/>
  <c r="B25" i="1"/>
  <c r="B26" i="1"/>
  <c r="F31" i="1"/>
  <c r="F29" i="1" s="1"/>
  <c r="B24" i="1"/>
  <c r="B9" i="1"/>
  <c r="B35" i="1"/>
  <c r="F25" i="1" l="1"/>
  <c r="F28" i="1"/>
  <c r="F4" i="1"/>
  <c r="F15" i="1" l="1"/>
  <c r="F14" i="1" s="1"/>
  <c r="F33" i="1" s="1"/>
  <c r="F23" i="1"/>
  <c r="F10" i="1"/>
  <c r="F8" i="1" s="1"/>
  <c r="B22" i="1"/>
  <c r="B21" i="1" s="1"/>
  <c r="B4" i="1"/>
  <c r="B12" i="1"/>
  <c r="B10" i="1"/>
  <c r="B8" i="1" s="1"/>
  <c r="B15" i="1" l="1"/>
  <c r="B14" i="1" s="1"/>
  <c r="B31" i="1" s="1"/>
  <c r="F22" i="1"/>
  <c r="F21" i="1" s="1"/>
  <c r="B32" i="1"/>
  <c r="B33" i="1" l="1"/>
  <c r="B36" i="1" s="1"/>
  <c r="B37" i="1" s="1"/>
  <c r="F34" i="1"/>
  <c r="F35" i="1" s="1"/>
  <c r="F36" i="1" s="1"/>
  <c r="F37" i="1" l="1"/>
</calcChain>
</file>

<file path=xl/sharedStrings.xml><?xml version="1.0" encoding="utf-8"?>
<sst xmlns="http://schemas.openxmlformats.org/spreadsheetml/2006/main" count="72" uniqueCount="58">
  <si>
    <t>Total de remunerações mensais</t>
  </si>
  <si>
    <t>Férias</t>
  </si>
  <si>
    <t>13 salário</t>
  </si>
  <si>
    <t>Total benefícios anuais</t>
  </si>
  <si>
    <t>FGTS</t>
  </si>
  <si>
    <t>Total Descontos Anuais (salario 13º e férias)</t>
  </si>
  <si>
    <t>Total dos recebimentos anuais</t>
  </si>
  <si>
    <t>Total dos descontos anuais</t>
  </si>
  <si>
    <t xml:space="preserve">Liquido de rendimentos </t>
  </si>
  <si>
    <t>Total incluindo o FGTS</t>
  </si>
  <si>
    <t>Total mensal</t>
  </si>
  <si>
    <t>IRRF do bônus</t>
  </si>
  <si>
    <t>Bonus anual (PLR)</t>
  </si>
  <si>
    <t>CLT</t>
  </si>
  <si>
    <t>tempo de referência (meses)</t>
  </si>
  <si>
    <t>CNPJ</t>
  </si>
  <si>
    <t>Gastos anuais</t>
  </si>
  <si>
    <t>Total Mensal</t>
  </si>
  <si>
    <t>Adicional de risco por contrato PJ</t>
  </si>
  <si>
    <t>Cotação dolar</t>
  </si>
  <si>
    <t>https://www.canaltributario.com.br/simulador/</t>
  </si>
  <si>
    <t>Pro labore - apenas para referência</t>
  </si>
  <si>
    <t>Total de remunerações mensais (RBT12)</t>
  </si>
  <si>
    <t>TETO INSS</t>
  </si>
  <si>
    <t>ISENÇÃO IR</t>
  </si>
  <si>
    <t>ALIQUOTA IR</t>
  </si>
  <si>
    <t>ALIQUOTA TETO INSS</t>
  </si>
  <si>
    <t>ALIQUOTA IR PLR</t>
  </si>
  <si>
    <t>DEDUÇÃO IR</t>
  </si>
  <si>
    <t>DEDUÇÃO IR PLR</t>
  </si>
  <si>
    <t>Percentual Previdencia Privada</t>
  </si>
  <si>
    <t>Previdência Privada Patrocinada</t>
  </si>
  <si>
    <t>PLR em Salários</t>
  </si>
  <si>
    <t>Pecentual Aliquota INSS</t>
  </si>
  <si>
    <t xml:space="preserve">    Remuneração Mensal Bruta</t>
  </si>
  <si>
    <t xml:space="preserve">    Horas extras</t>
  </si>
  <si>
    <t xml:space="preserve">    Total de benefícios mensal</t>
  </si>
  <si>
    <t xml:space="preserve">        Vale Refeição mensal</t>
  </si>
  <si>
    <t xml:space="preserve">        Vale Alimentação mensal</t>
  </si>
  <si>
    <t xml:space="preserve">        Plano de saúde mensal</t>
  </si>
  <si>
    <t xml:space="preserve">        Previdência privada</t>
  </si>
  <si>
    <t xml:space="preserve">    Total Descontos Mensal</t>
  </si>
  <si>
    <t xml:space="preserve">         INSS</t>
  </si>
  <si>
    <t xml:space="preserve">         IRRF</t>
  </si>
  <si>
    <t xml:space="preserve">         Previdência privada</t>
  </si>
  <si>
    <t xml:space="preserve">         Vale Refeição </t>
  </si>
  <si>
    <t xml:space="preserve">    Valor total da nota em Dolar</t>
  </si>
  <si>
    <t xml:space="preserve">    Valor total da nota, mensal</t>
  </si>
  <si>
    <t xml:space="preserve">    Valor das férias + variáveis</t>
  </si>
  <si>
    <t xml:space="preserve">    1/3 das férias</t>
  </si>
  <si>
    <t xml:space="preserve">        Assistência médica mensal</t>
  </si>
  <si>
    <t xml:space="preserve">    Gastos mensal</t>
  </si>
  <si>
    <t xml:space="preserve">        Previdência privada (previdencia CLT + FGTS)</t>
  </si>
  <si>
    <t xml:space="preserve">        Contador</t>
  </si>
  <si>
    <t xml:space="preserve">        INSS sobre Prolabore Mensal</t>
  </si>
  <si>
    <t xml:space="preserve">        IRPF sobre prolabore</t>
  </si>
  <si>
    <t xml:space="preserve">        DAS Simples nacional</t>
  </si>
  <si>
    <t xml:space="preserve">        Alimentação (VR+VA)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</si>
</sst>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_-[$$-409]* #,##0.00_ ;_-[$$-409]* \-#,##0.00\ ;_-[$$-409]* &quot;-&quot;??_ ;_-@_ "/>
    <numFmt numFmtId="165" formatCode="_-&quot;R$&quot;* #,##0.000_-;\-&quot;R$&quot;* #,##0.0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0" borderId="1" xfId="1" applyFont="1" applyBorder="1"/>
    <xf numFmtId="0" fontId="0" fillId="0" borderId="1" xfId="0" applyFill="1" applyBorder="1"/>
    <xf numFmtId="0" fontId="2" fillId="0" borderId="0" xfId="3"/>
    <xf numFmtId="0" fontId="0" fillId="2" borderId="1" xfId="0" applyFill="1" applyBorder="1" applyProtection="1"/>
    <xf numFmtId="44" fontId="0" fillId="2" borderId="1" xfId="0" applyNumberFormat="1" applyFill="1" applyBorder="1" applyProtection="1"/>
    <xf numFmtId="44" fontId="0" fillId="2" borderId="1" xfId="1" applyFont="1" applyFill="1" applyBorder="1"/>
    <xf numFmtId="164" fontId="0" fillId="2" borderId="1" xfId="0" applyNumberFormat="1" applyFill="1" applyBorder="1"/>
    <xf numFmtId="44" fontId="0" fillId="2" borderId="1" xfId="1" applyFont="1" applyFill="1" applyBorder="1" applyProtection="1"/>
    <xf numFmtId="44" fontId="0" fillId="2" borderId="1" xfId="0" applyNumberFormat="1" applyFill="1" applyBorder="1"/>
    <xf numFmtId="10" fontId="0" fillId="2" borderId="1" xfId="2" applyNumberFormat="1" applyFont="1" applyFill="1" applyBorder="1" applyProtection="1"/>
    <xf numFmtId="44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1" fillId="0" borderId="1" xfId="1" applyFont="1" applyBorder="1"/>
    <xf numFmtId="0" fontId="3" fillId="0" borderId="1" xfId="0" applyFont="1" applyBorder="1"/>
    <xf numFmtId="44" fontId="3" fillId="2" borderId="1" xfId="0" applyNumberFormat="1" applyFont="1" applyFill="1" applyBorder="1" applyProtection="1"/>
    <xf numFmtId="44" fontId="3" fillId="2" borderId="1" xfId="1" applyFont="1" applyFill="1" applyBorder="1" applyProtection="1"/>
    <xf numFmtId="44" fontId="3" fillId="0" borderId="1" xfId="0" applyNumberFormat="1" applyFont="1" applyBorder="1"/>
    <xf numFmtId="44" fontId="3" fillId="0" borderId="1" xfId="1" applyFont="1" applyBorder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ltributario.com.br/simulad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D713-613A-4D32-A91A-ADC6F69DF617}">
  <dimension ref="A1:J37"/>
  <sheetViews>
    <sheetView tabSelected="1" workbookViewId="0">
      <selection activeCell="C15" sqref="C15"/>
    </sheetView>
  </sheetViews>
  <sheetFormatPr defaultRowHeight="15" x14ac:dyDescent="0.25"/>
  <cols>
    <col min="1" max="1" width="40.42578125" bestFit="1" customWidth="1"/>
    <col min="2" max="2" width="13.85546875" bestFit="1" customWidth="1"/>
    <col min="5" max="5" width="51.85546875" bestFit="1" customWidth="1"/>
    <col min="6" max="6" width="13.85546875" bestFit="1" customWidth="1"/>
    <col min="7" max="7" width="15.42578125" bestFit="1" customWidth="1"/>
    <col min="8" max="8" width="29" bestFit="1" customWidth="1"/>
    <col min="9" max="9" width="12.42578125" style="14" customWidth="1"/>
    <col min="10" max="10" width="11.7109375" bestFit="1" customWidth="1"/>
  </cols>
  <sheetData>
    <row r="1" spans="1:10" x14ac:dyDescent="0.25">
      <c r="A1" s="19" t="s">
        <v>13</v>
      </c>
      <c r="B1" s="19"/>
      <c r="E1" s="19" t="s">
        <v>15</v>
      </c>
      <c r="F1" s="19"/>
    </row>
    <row r="2" spans="1:10" x14ac:dyDescent="0.25">
      <c r="A2" s="1"/>
      <c r="B2" s="1"/>
      <c r="E2" s="1"/>
      <c r="F2" s="1"/>
      <c r="H2" t="s">
        <v>19</v>
      </c>
      <c r="I2" s="15">
        <v>5.6</v>
      </c>
    </row>
    <row r="3" spans="1:10" x14ac:dyDescent="0.25">
      <c r="A3" s="1" t="s">
        <v>14</v>
      </c>
      <c r="B3" s="6">
        <v>12</v>
      </c>
      <c r="E3" s="1" t="s">
        <v>14</v>
      </c>
      <c r="F3" s="6">
        <v>12</v>
      </c>
      <c r="H3" t="s">
        <v>23</v>
      </c>
      <c r="I3" s="16">
        <v>6433.57</v>
      </c>
      <c r="J3" s="13"/>
    </row>
    <row r="4" spans="1:10" x14ac:dyDescent="0.25">
      <c r="A4" s="21" t="s">
        <v>0</v>
      </c>
      <c r="B4" s="22">
        <f>SUM(B5:B6)*B3</f>
        <v>77202.84</v>
      </c>
      <c r="E4" s="21" t="s">
        <v>22</v>
      </c>
      <c r="F4" s="22">
        <f>SUM(F5)*F3</f>
        <v>162000</v>
      </c>
      <c r="H4" t="s">
        <v>33</v>
      </c>
      <c r="I4" s="17">
        <v>0.1169</v>
      </c>
    </row>
    <row r="5" spans="1:10" x14ac:dyDescent="0.25">
      <c r="A5" s="1" t="s">
        <v>34</v>
      </c>
      <c r="B5" s="20">
        <v>6433.57</v>
      </c>
      <c r="C5" s="13"/>
      <c r="E5" s="1" t="s">
        <v>47</v>
      </c>
      <c r="F5" s="8">
        <v>13500</v>
      </c>
      <c r="G5" s="13"/>
      <c r="H5" t="s">
        <v>26</v>
      </c>
      <c r="I5" s="16">
        <f>I3*I4</f>
        <v>752.08433300000002</v>
      </c>
    </row>
    <row r="6" spans="1:10" x14ac:dyDescent="0.25">
      <c r="A6" s="1" t="s">
        <v>35</v>
      </c>
      <c r="B6" s="3">
        <v>0</v>
      </c>
      <c r="E6" s="1" t="s">
        <v>46</v>
      </c>
      <c r="F6" s="9">
        <f>F5/I2</f>
        <v>2410.7142857142858</v>
      </c>
      <c r="H6" t="s">
        <v>24</v>
      </c>
      <c r="I6" s="16">
        <v>1506.97</v>
      </c>
    </row>
    <row r="7" spans="1:10" x14ac:dyDescent="0.25">
      <c r="A7" s="1"/>
      <c r="B7" s="1"/>
      <c r="E7" s="1"/>
      <c r="F7" s="1"/>
      <c r="H7" t="s">
        <v>28</v>
      </c>
      <c r="I7" s="16">
        <v>869.36</v>
      </c>
    </row>
    <row r="8" spans="1:10" x14ac:dyDescent="0.25">
      <c r="A8" s="21" t="s">
        <v>1</v>
      </c>
      <c r="B8" s="22">
        <f>SUM(B9:B10)</f>
        <v>8578.0933333333323</v>
      </c>
      <c r="E8" s="21" t="s">
        <v>1</v>
      </c>
      <c r="F8" s="24">
        <f>SUM(F9:F10)</f>
        <v>0</v>
      </c>
      <c r="H8" t="s">
        <v>25</v>
      </c>
      <c r="I8" s="17">
        <v>0.27500000000000002</v>
      </c>
    </row>
    <row r="9" spans="1:10" x14ac:dyDescent="0.25">
      <c r="A9" s="1" t="s">
        <v>48</v>
      </c>
      <c r="B9" s="10">
        <f>B5</f>
        <v>6433.57</v>
      </c>
      <c r="E9" s="1" t="s">
        <v>48</v>
      </c>
      <c r="F9" s="3">
        <v>0</v>
      </c>
      <c r="H9" t="s">
        <v>27</v>
      </c>
      <c r="I9" s="17">
        <v>0.27500000000000002</v>
      </c>
    </row>
    <row r="10" spans="1:10" x14ac:dyDescent="0.25">
      <c r="A10" s="1" t="s">
        <v>49</v>
      </c>
      <c r="B10" s="10">
        <f>B9/3</f>
        <v>2144.5233333333331</v>
      </c>
      <c r="E10" s="1" t="s">
        <v>49</v>
      </c>
      <c r="F10" s="3">
        <f>F9/3</f>
        <v>0</v>
      </c>
      <c r="H10" t="s">
        <v>29</v>
      </c>
      <c r="I10" s="16">
        <v>3051.53</v>
      </c>
    </row>
    <row r="11" spans="1:10" x14ac:dyDescent="0.25">
      <c r="A11" s="1"/>
      <c r="B11" s="1"/>
      <c r="E11" s="1"/>
      <c r="F11" s="1"/>
      <c r="H11" t="s">
        <v>30</v>
      </c>
      <c r="I11" s="18">
        <v>0.05</v>
      </c>
    </row>
    <row r="12" spans="1:10" x14ac:dyDescent="0.25">
      <c r="A12" s="1" t="s">
        <v>2</v>
      </c>
      <c r="B12" s="7">
        <f>B5</f>
        <v>6433.57</v>
      </c>
      <c r="E12" s="1" t="s">
        <v>2</v>
      </c>
      <c r="F12" s="2">
        <v>0</v>
      </c>
      <c r="H12" t="s">
        <v>31</v>
      </c>
      <c r="I12" s="18">
        <v>0.01</v>
      </c>
    </row>
    <row r="13" spans="1:10" x14ac:dyDescent="0.25">
      <c r="A13" s="1"/>
      <c r="B13" s="1"/>
      <c r="E13" s="1"/>
      <c r="F13" s="1"/>
      <c r="H13" t="s">
        <v>32</v>
      </c>
      <c r="I13" s="14">
        <v>2.5</v>
      </c>
    </row>
    <row r="14" spans="1:10" x14ac:dyDescent="0.25">
      <c r="A14" s="21" t="s">
        <v>3</v>
      </c>
      <c r="B14" s="23">
        <f>B15*B3</f>
        <v>22912.7484</v>
      </c>
      <c r="E14" s="21" t="s">
        <v>3</v>
      </c>
      <c r="F14" s="25">
        <f>F15*F3</f>
        <v>6336</v>
      </c>
    </row>
    <row r="15" spans="1:10" x14ac:dyDescent="0.25">
      <c r="A15" s="1" t="s">
        <v>36</v>
      </c>
      <c r="B15" s="10">
        <f>SUM(B16:B19)</f>
        <v>1909.3957</v>
      </c>
      <c r="E15" s="1" t="s">
        <v>36</v>
      </c>
      <c r="F15" s="3">
        <f>SUM(F16:F19)</f>
        <v>528</v>
      </c>
    </row>
    <row r="16" spans="1:10" x14ac:dyDescent="0.25">
      <c r="A16" s="1" t="s">
        <v>37</v>
      </c>
      <c r="B16" s="3">
        <v>742.94</v>
      </c>
      <c r="E16" s="1" t="s">
        <v>37</v>
      </c>
      <c r="F16" s="3">
        <v>0</v>
      </c>
    </row>
    <row r="17" spans="1:7" x14ac:dyDescent="0.25">
      <c r="A17" s="1" t="s">
        <v>38</v>
      </c>
      <c r="B17" s="3">
        <v>574.1</v>
      </c>
      <c r="E17" s="1" t="s">
        <v>38</v>
      </c>
      <c r="F17" s="3">
        <v>0</v>
      </c>
    </row>
    <row r="18" spans="1:7" x14ac:dyDescent="0.25">
      <c r="A18" s="1" t="s">
        <v>39</v>
      </c>
      <c r="B18" s="3">
        <v>528.02</v>
      </c>
      <c r="E18" s="1" t="s">
        <v>50</v>
      </c>
      <c r="F18" s="3">
        <v>528</v>
      </c>
    </row>
    <row r="19" spans="1:7" x14ac:dyDescent="0.25">
      <c r="A19" s="1" t="s">
        <v>40</v>
      </c>
      <c r="B19" s="11">
        <f>B5*I12</f>
        <v>64.335700000000003</v>
      </c>
      <c r="E19" s="1" t="s">
        <v>40</v>
      </c>
      <c r="F19" s="2">
        <v>0</v>
      </c>
    </row>
    <row r="20" spans="1:7" x14ac:dyDescent="0.25">
      <c r="A20" s="1"/>
      <c r="B20" s="1"/>
      <c r="E20" s="1"/>
      <c r="F20" s="1"/>
    </row>
    <row r="21" spans="1:7" x14ac:dyDescent="0.25">
      <c r="A21" s="21" t="s">
        <v>5</v>
      </c>
      <c r="B21" s="23">
        <f>B22*(B3+2)</f>
        <v>22009.189622000002</v>
      </c>
      <c r="E21" s="21" t="s">
        <v>16</v>
      </c>
      <c r="F21" s="23">
        <f>(F22*F3)</f>
        <v>51753.349596</v>
      </c>
    </row>
    <row r="22" spans="1:7" x14ac:dyDescent="0.25">
      <c r="A22" s="1" t="s">
        <v>41</v>
      </c>
      <c r="B22" s="10">
        <f>SUM(B23:B26)</f>
        <v>1572.0849730000002</v>
      </c>
      <c r="E22" s="1" t="s">
        <v>51</v>
      </c>
      <c r="F22" s="10">
        <f>SUM(F23:F29)</f>
        <v>4312.779133</v>
      </c>
    </row>
    <row r="23" spans="1:7" x14ac:dyDescent="0.25">
      <c r="A23" s="1" t="s">
        <v>42</v>
      </c>
      <c r="B23" s="10">
        <f>I5</f>
        <v>752.08433300000002</v>
      </c>
      <c r="E23" s="1" t="s">
        <v>57</v>
      </c>
      <c r="F23" s="10">
        <f>B16+B17</f>
        <v>1317.04</v>
      </c>
    </row>
    <row r="24" spans="1:7" x14ac:dyDescent="0.25">
      <c r="A24" s="1" t="s">
        <v>43</v>
      </c>
      <c r="B24" s="10">
        <f>((B5-I6)*I8)-I7</f>
        <v>485.45500000000004</v>
      </c>
      <c r="E24" s="1" t="s">
        <v>39</v>
      </c>
      <c r="F24" s="3">
        <v>0</v>
      </c>
    </row>
    <row r="25" spans="1:7" x14ac:dyDescent="0.25">
      <c r="A25" s="1" t="s">
        <v>44</v>
      </c>
      <c r="B25" s="10">
        <f>B5*I11</f>
        <v>321.67849999999999</v>
      </c>
      <c r="E25" s="1" t="s">
        <v>52</v>
      </c>
      <c r="F25" s="7">
        <f>B19+B25+(B35/13)</f>
        <v>900.69979999999998</v>
      </c>
    </row>
    <row r="26" spans="1:7" x14ac:dyDescent="0.25">
      <c r="A26" s="1" t="s">
        <v>45</v>
      </c>
      <c r="B26" s="10">
        <f>(B5/20)*0.04</f>
        <v>12.867139999999999</v>
      </c>
      <c r="E26" s="4" t="s">
        <v>53</v>
      </c>
      <c r="F26" s="3">
        <v>250</v>
      </c>
    </row>
    <row r="27" spans="1:7" x14ac:dyDescent="0.25">
      <c r="A27" s="1"/>
      <c r="B27" s="3"/>
      <c r="E27" s="1" t="s">
        <v>56</v>
      </c>
      <c r="F27" s="2">
        <v>607.5</v>
      </c>
      <c r="G27" s="5" t="s">
        <v>20</v>
      </c>
    </row>
    <row r="28" spans="1:7" x14ac:dyDescent="0.25">
      <c r="A28" s="1" t="s">
        <v>12</v>
      </c>
      <c r="B28" s="10">
        <f>B5*I13</f>
        <v>16083.924999999999</v>
      </c>
      <c r="E28" s="1" t="s">
        <v>54</v>
      </c>
      <c r="F28" s="10">
        <f>I5</f>
        <v>752.08433300000002</v>
      </c>
    </row>
    <row r="29" spans="1:7" x14ac:dyDescent="0.25">
      <c r="A29" s="1" t="s">
        <v>11</v>
      </c>
      <c r="B29" s="10">
        <f xml:space="preserve"> (B28*I9)-I10</f>
        <v>1371.5493750000001</v>
      </c>
      <c r="E29" s="4" t="s">
        <v>55</v>
      </c>
      <c r="F29" s="11">
        <f>((F31-I6)*I8)-I7</f>
        <v>485.45500000000004</v>
      </c>
    </row>
    <row r="30" spans="1:7" x14ac:dyDescent="0.25">
      <c r="A30" s="1"/>
      <c r="B30" s="1"/>
      <c r="E30" s="1"/>
      <c r="F30" s="1"/>
    </row>
    <row r="31" spans="1:7" x14ac:dyDescent="0.25">
      <c r="A31" s="1" t="s">
        <v>6</v>
      </c>
      <c r="B31" s="7">
        <f>B4+B8+B12+B14+B28</f>
        <v>131211.17673333333</v>
      </c>
      <c r="E31" s="1" t="s">
        <v>21</v>
      </c>
      <c r="F31" s="7">
        <f>I3</f>
        <v>6433.57</v>
      </c>
    </row>
    <row r="32" spans="1:7" x14ac:dyDescent="0.25">
      <c r="A32" s="1" t="s">
        <v>7</v>
      </c>
      <c r="B32" s="7">
        <f>B21+B29</f>
        <v>23380.738997</v>
      </c>
      <c r="E32" s="1"/>
      <c r="F32" s="1"/>
    </row>
    <row r="33" spans="1:6" x14ac:dyDescent="0.25">
      <c r="A33" s="1" t="s">
        <v>8</v>
      </c>
      <c r="B33" s="7">
        <f>B31-B32</f>
        <v>107830.43773633332</v>
      </c>
      <c r="E33" s="1" t="s">
        <v>6</v>
      </c>
      <c r="F33" s="7">
        <f>F4+F8+F14</f>
        <v>168336</v>
      </c>
    </row>
    <row r="34" spans="1:6" x14ac:dyDescent="0.25">
      <c r="A34" s="1"/>
      <c r="B34" s="1"/>
      <c r="E34" s="1" t="s">
        <v>7</v>
      </c>
      <c r="F34" s="7">
        <f>F21</f>
        <v>51753.349596</v>
      </c>
    </row>
    <row r="35" spans="1:6" x14ac:dyDescent="0.25">
      <c r="A35" s="1" t="s">
        <v>4</v>
      </c>
      <c r="B35" s="10">
        <f>(B5*0.08)*(B3+1)</f>
        <v>6690.9128000000001</v>
      </c>
      <c r="E35" s="1" t="s">
        <v>8</v>
      </c>
      <c r="F35" s="7">
        <f>F33-F34</f>
        <v>116582.650404</v>
      </c>
    </row>
    <row r="36" spans="1:6" x14ac:dyDescent="0.25">
      <c r="A36" s="1" t="s">
        <v>9</v>
      </c>
      <c r="B36" s="7">
        <f>B33+B35</f>
        <v>114521.35053633332</v>
      </c>
      <c r="E36" s="4" t="s">
        <v>17</v>
      </c>
      <c r="F36" s="7">
        <f>F35/F3</f>
        <v>9715.220867</v>
      </c>
    </row>
    <row r="37" spans="1:6" x14ac:dyDescent="0.25">
      <c r="A37" s="1" t="s">
        <v>10</v>
      </c>
      <c r="B37" s="7">
        <f>B36/B3</f>
        <v>9543.4458780277764</v>
      </c>
      <c r="E37" s="4" t="s">
        <v>18</v>
      </c>
      <c r="F37" s="12">
        <f>(F36/B37)-1</f>
        <v>1.7999262652885983E-2</v>
      </c>
    </row>
  </sheetData>
  <mergeCells count="2">
    <mergeCell ref="A1:B1"/>
    <mergeCell ref="E1:F1"/>
  </mergeCells>
  <hyperlinks>
    <hyperlink ref="G27" r:id="rId1" xr:uid="{28F893A5-4B73-46DF-8325-AA98CE2C56F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conversao clt 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Andriow</dc:creator>
  <cp:lastModifiedBy>Pedro Andriow</cp:lastModifiedBy>
  <dcterms:created xsi:type="dcterms:W3CDTF">2020-08-15T02:40:07Z</dcterms:created>
  <dcterms:modified xsi:type="dcterms:W3CDTF">2022-08-22T12:52:17Z</dcterms:modified>
</cp:coreProperties>
</file>