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B9AA739-3C3E-4482-9110-E620EA559F7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askaitos" sheetId="1" r:id="rId1"/>
    <sheet name="Pratyb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E47" i="1"/>
  <c r="E46" i="1"/>
  <c r="C49" i="1"/>
  <c r="C48" i="1"/>
  <c r="C47" i="1"/>
  <c r="C46" i="1"/>
  <c r="C44" i="1"/>
  <c r="C42" i="1"/>
  <c r="C41" i="1"/>
  <c r="C40" i="1"/>
  <c r="F38" i="1"/>
  <c r="F37" i="1"/>
  <c r="D38" i="1"/>
  <c r="D37" i="1"/>
  <c r="C37" i="1"/>
  <c r="D34" i="1"/>
  <c r="C35" i="1" s="1"/>
  <c r="C34" i="1"/>
  <c r="A32" i="1" l="1"/>
  <c r="A31" i="1"/>
  <c r="B31" i="1" s="1"/>
  <c r="B32" i="1" s="1"/>
  <c r="A29" i="1"/>
  <c r="A30" i="1"/>
  <c r="A28" i="1"/>
  <c r="A27" i="1"/>
  <c r="A25" i="1"/>
  <c r="B22" i="1"/>
  <c r="A22" i="1"/>
  <c r="A23" i="1" s="1"/>
  <c r="A21" i="1"/>
  <c r="B23" i="1" s="1"/>
  <c r="A17" i="1"/>
  <c r="A16" i="1"/>
  <c r="A18" i="1" s="1"/>
  <c r="A12" i="1"/>
  <c r="A19" i="1" s="1"/>
  <c r="A9" i="1"/>
  <c r="A7" i="1"/>
  <c r="A8" i="1" s="1"/>
  <c r="A10" i="1" s="1"/>
  <c r="A6" i="1"/>
  <c r="A4" i="1"/>
  <c r="A1" i="1"/>
  <c r="A3" i="1" s="1"/>
  <c r="A2" i="1" l="1"/>
  <c r="A13" i="1"/>
  <c r="A14" i="1" s="1"/>
  <c r="A15" i="1" s="1"/>
  <c r="C38" i="1"/>
</calcChain>
</file>

<file path=xl/sharedStrings.xml><?xml version="1.0" encoding="utf-8"?>
<sst xmlns="http://schemas.openxmlformats.org/spreadsheetml/2006/main" count="10" uniqueCount="10">
  <si>
    <t>B36</t>
  </si>
  <si>
    <t>B48</t>
  </si>
  <si>
    <t>B35</t>
  </si>
  <si>
    <t>I36</t>
  </si>
  <si>
    <t>P36</t>
  </si>
  <si>
    <t>P48,37</t>
  </si>
  <si>
    <t>I48,37</t>
  </si>
  <si>
    <t>R</t>
  </si>
  <si>
    <t>R1=</t>
  </si>
  <si>
    <t>R2=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</si>
</sst>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44" formatCode="_-&quot;£&quot;* #,##0.00_-;\-&quot;£&quot;* #,##0.00_-;_-&quot;£&quot;* &quot;-&quot;??_-;_-@_-"/>
    <numFmt numFmtId="164" formatCode="_-[$€-2]\ * #,##0.00_-;\-[$€-2]\ * #,##0.00_-;_-[$€-2]\ * &quot;-&quot;??_-;_-@_-"/>
    <numFmt numFmtId="166" formatCode="&quot;£&quot;#,##0.0000;[Red]\-&quot;£&quot;#,##0.0000"/>
    <numFmt numFmtId="169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/>
    </xf>
    <xf numFmtId="44" fontId="0" fillId="0" borderId="1" xfId="1" applyFont="1" applyBorder="1" applyAlignment="1">
      <alignment horizontal="right"/>
    </xf>
    <xf numFmtId="8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8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8" fontId="0" fillId="0" borderId="5" xfId="0" applyNumberFormat="1" applyBorder="1"/>
    <xf numFmtId="8" fontId="0" fillId="0" borderId="8" xfId="0" applyNumberFormat="1" applyBorder="1"/>
    <xf numFmtId="8" fontId="0" fillId="0" borderId="4" xfId="0" applyNumberFormat="1" applyBorder="1"/>
    <xf numFmtId="8" fontId="0" fillId="0" borderId="7" xfId="0" applyNumberFormat="1" applyBorder="1"/>
    <xf numFmtId="0" fontId="0" fillId="0" borderId="5" xfId="0" applyBorder="1"/>
    <xf numFmtId="0" fontId="2" fillId="0" borderId="9" xfId="0" applyFont="1" applyBorder="1" applyAlignment="1">
      <alignment horizontal="center" vertical="center"/>
    </xf>
    <xf numFmtId="0" fontId="0" fillId="0" borderId="0" xfId="0" applyBorder="1"/>
    <xf numFmtId="8" fontId="0" fillId="0" borderId="10" xfId="0" applyNumberFormat="1" applyBorder="1"/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8" fontId="0" fillId="0" borderId="0" xfId="0" applyNumberFormat="1" applyBorder="1"/>
    <xf numFmtId="166" fontId="0" fillId="0" borderId="0" xfId="0" applyNumberFormat="1" applyBorder="1"/>
    <xf numFmtId="0" fontId="0" fillId="0" borderId="10" xfId="0" applyBorder="1"/>
    <xf numFmtId="169" fontId="0" fillId="0" borderId="1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32" workbookViewId="0">
      <selection activeCell="E54" sqref="E54"/>
    </sheetView>
  </sheetViews>
  <sheetFormatPr defaultRowHeight="14.4" x14ac:dyDescent="0.3"/>
  <cols>
    <col min="1" max="1" width="14.88671875" bestFit="1" customWidth="1"/>
    <col min="2" max="2" width="11.77734375" bestFit="1" customWidth="1"/>
    <col min="3" max="3" width="12.44140625" bestFit="1" customWidth="1"/>
    <col min="4" max="4" width="11" bestFit="1" customWidth="1"/>
    <col min="5" max="6" width="10" bestFit="1" customWidth="1"/>
  </cols>
  <sheetData>
    <row r="1" spans="1:2" x14ac:dyDescent="0.3">
      <c r="A1" s="1">
        <f>PMT(0.005, 48, -30000)</f>
        <v>704.55087143806838</v>
      </c>
    </row>
    <row r="2" spans="1:2" x14ac:dyDescent="0.3">
      <c r="A2" s="1">
        <f>PV(0.005, 18, -A1)</f>
        <v>12099.088676041529</v>
      </c>
    </row>
    <row r="3" spans="1:2" x14ac:dyDescent="0.3">
      <c r="A3" s="1">
        <f>30000 * 1.005^30 - A1*FV(0.005, 30, -1)</f>
        <v>12099.088676042484</v>
      </c>
    </row>
    <row r="4" spans="1:2" x14ac:dyDescent="0.3">
      <c r="A4" s="1">
        <f>PV(0.005, 12, -A1)</f>
        <v>8186.1287128549739</v>
      </c>
    </row>
    <row r="6" spans="1:2" x14ac:dyDescent="0.3">
      <c r="A6" s="1">
        <f>290000*(1 + 0.102/12)^5/PV(0.102/12,91,-1)</f>
        <v>4787.9122864759656</v>
      </c>
    </row>
    <row r="7" spans="1:2" x14ac:dyDescent="0.3">
      <c r="A7" s="1">
        <f>PMT(0.102/12, 91, -290000*(1 + 0.102/12)^5)</f>
        <v>4787.9122864759565</v>
      </c>
    </row>
    <row r="8" spans="1:2" x14ac:dyDescent="0.3">
      <c r="A8" s="1">
        <f>PV(0.0085, 36, -A7)</f>
        <v>147952.39635101997</v>
      </c>
    </row>
    <row r="9" spans="1:2" x14ac:dyDescent="0.3">
      <c r="A9" s="1">
        <f>PV(0.0085, 24, -A7)</f>
        <v>103550.88323418729</v>
      </c>
    </row>
    <row r="10" spans="1:2" x14ac:dyDescent="0.3">
      <c r="A10" s="1">
        <f>A8-A9</f>
        <v>44401.513116832677</v>
      </c>
    </row>
    <row r="12" spans="1:2" x14ac:dyDescent="0.3">
      <c r="A12" s="1">
        <f>PMT(0.096/12, 49, -180000)</f>
        <v>4454.8779791252782</v>
      </c>
      <c r="B12" t="s">
        <v>7</v>
      </c>
    </row>
    <row r="13" spans="1:2" x14ac:dyDescent="0.3">
      <c r="A13" s="1">
        <f>PV(0.008, 25, -A12)</f>
        <v>100578.60175480504</v>
      </c>
      <c r="B13" t="s">
        <v>2</v>
      </c>
    </row>
    <row r="14" spans="1:2" x14ac:dyDescent="0.3">
      <c r="A14" s="1">
        <f>A13*0.008</f>
        <v>804.6288140384404</v>
      </c>
      <c r="B14" t="s">
        <v>3</v>
      </c>
    </row>
    <row r="15" spans="1:2" x14ac:dyDescent="0.3">
      <c r="A15" s="1">
        <f>A12-A14</f>
        <v>3650.2491650868378</v>
      </c>
      <c r="B15" t="s">
        <v>4</v>
      </c>
    </row>
    <row r="16" spans="1:2" x14ac:dyDescent="0.3">
      <c r="A16" s="1">
        <f>PV(0.008, 24, -A12)</f>
        <v>96928.352589718197</v>
      </c>
      <c r="B16" t="s">
        <v>0</v>
      </c>
    </row>
    <row r="17" spans="1:2" x14ac:dyDescent="0.3">
      <c r="A17" s="1">
        <f>PV(0.008, 12, -A12)</f>
        <v>50779.437236346341</v>
      </c>
      <c r="B17" t="s">
        <v>1</v>
      </c>
    </row>
    <row r="18" spans="1:2" x14ac:dyDescent="0.3">
      <c r="A18" s="1">
        <f>A16-A17</f>
        <v>46148.915353371856</v>
      </c>
      <c r="B18" t="s">
        <v>5</v>
      </c>
    </row>
    <row r="19" spans="1:2" x14ac:dyDescent="0.3">
      <c r="A19" s="1">
        <f>12*A12-A18</f>
        <v>7309.6203961314823</v>
      </c>
      <c r="B19" t="s">
        <v>6</v>
      </c>
    </row>
    <row r="21" spans="1:2" x14ac:dyDescent="0.3">
      <c r="A21" s="1">
        <f>PV(0.08/12, 6, -500)</f>
        <v>2931.2260236590637</v>
      </c>
    </row>
    <row r="22" spans="1:2" x14ac:dyDescent="0.3">
      <c r="A22" s="1">
        <f>PV(0.08/12, 18, -800)</f>
        <v>13527.155241225382</v>
      </c>
      <c r="B22" s="1">
        <f>PV(0.06/12, 18, -800)</f>
        <v>13738.214418891755</v>
      </c>
    </row>
    <row r="23" spans="1:2" x14ac:dyDescent="0.3">
      <c r="A23" s="1">
        <f>A22-A21</f>
        <v>10595.929217566318</v>
      </c>
      <c r="B23" s="1">
        <f>B22-A21</f>
        <v>10806.988395232693</v>
      </c>
    </row>
    <row r="25" spans="1:2" x14ac:dyDescent="0.3">
      <c r="A25" s="1">
        <f>2000/1.025 + 2100/1.025^2 + 2200/1.025^3 + 2300/1.025^4</f>
        <v>8076.6349312627663</v>
      </c>
    </row>
    <row r="27" spans="1:2" x14ac:dyDescent="0.3">
      <c r="A27" s="1">
        <f>PV(0.08/4, 14, -7000)</f>
        <v>84743.741394098673</v>
      </c>
    </row>
    <row r="28" spans="1:2" x14ac:dyDescent="0.3">
      <c r="A28" s="1">
        <f>80000*1.02^4 - 7000*FV(0.02, 4, -1)</f>
        <v>57743.316800000001</v>
      </c>
    </row>
    <row r="29" spans="1:2" x14ac:dyDescent="0.3">
      <c r="A29" s="1">
        <f>80000*1.02^8 - 7000*FV(0.02, 8, -1)</f>
        <v>33651.967129388315</v>
      </c>
    </row>
    <row r="30" spans="1:2" x14ac:dyDescent="0.3">
      <c r="A30" s="1">
        <f>A28*1.02^4 - 7000*FV(0.02, 4, -1)</f>
        <v>33651.9671293883</v>
      </c>
    </row>
    <row r="31" spans="1:2" x14ac:dyDescent="0.3">
      <c r="A31" s="1">
        <f>80000*1.02^12 - 7000*FV(0.02, 12, -1)</f>
        <v>7574.7154681127868</v>
      </c>
      <c r="B31" s="1">
        <f>0.02*A31</f>
        <v>151.49430936225573</v>
      </c>
    </row>
    <row r="32" spans="1:2" x14ac:dyDescent="0.3">
      <c r="A32" s="1">
        <f>80000*1.02^13 - 7000*FV(0.02, 13, -1)</f>
        <v>726.20977747504367</v>
      </c>
      <c r="B32" s="1">
        <f>A31+B31</f>
        <v>7726.2097774750428</v>
      </c>
    </row>
    <row r="34" spans="1:6" x14ac:dyDescent="0.3">
      <c r="A34" s="5">
        <v>7</v>
      </c>
      <c r="B34" s="6" t="s">
        <v>8</v>
      </c>
      <c r="C34" s="3">
        <f>80000/PV(0.01, 120, -1)</f>
        <v>1147.7675872206983</v>
      </c>
      <c r="D34" s="7">
        <f>PV(0.01, 108, -C34)</f>
        <v>75589.436527181242</v>
      </c>
    </row>
    <row r="35" spans="1:6" x14ac:dyDescent="0.3">
      <c r="A35" s="8"/>
      <c r="B35" s="9" t="s">
        <v>9</v>
      </c>
      <c r="C35" s="4">
        <f>PMT(0.0075, 108, -D34)</f>
        <v>1023.7008340297321</v>
      </c>
      <c r="D35" s="10"/>
    </row>
    <row r="36" spans="1:6" x14ac:dyDescent="0.3">
      <c r="A36" s="2"/>
    </row>
    <row r="37" spans="1:6" x14ac:dyDescent="0.3">
      <c r="A37" s="5">
        <v>8</v>
      </c>
      <c r="B37" s="6"/>
      <c r="C37" s="6">
        <f>280000/(PV(0.119/12, 240, -1))</f>
        <v>3063.5428519047327</v>
      </c>
      <c r="D37" s="13">
        <f>PV(0.119/12, 234, -C37)</f>
        <v>278235.50161321089</v>
      </c>
      <c r="E37" s="6"/>
      <c r="F37" s="11">
        <f>280000-D38</f>
        <v>3734.812233375269</v>
      </c>
    </row>
    <row r="38" spans="1:6" x14ac:dyDescent="0.3">
      <c r="A38" s="8"/>
      <c r="B38" s="9"/>
      <c r="C38" s="9">
        <f>D37/(PV(0.115/12, 234, -1))</f>
        <v>2987.0291656757918</v>
      </c>
      <c r="D38" s="14">
        <f>PV(0.115/12, 228, -C38)</f>
        <v>276265.18776662473</v>
      </c>
      <c r="E38" s="9"/>
      <c r="F38" s="12">
        <f>6*(C37+C38)-F37</f>
        <v>32568.619872107876</v>
      </c>
    </row>
    <row r="39" spans="1:6" x14ac:dyDescent="0.3">
      <c r="A39" s="2"/>
    </row>
    <row r="40" spans="1:6" x14ac:dyDescent="0.3">
      <c r="A40" s="5">
        <v>9</v>
      </c>
      <c r="B40" s="6"/>
      <c r="C40" s="15">
        <f>-LN(0.4)/LN(1.06)</f>
        <v>15.725208543887751</v>
      </c>
    </row>
    <row r="41" spans="1:6" x14ac:dyDescent="0.3">
      <c r="A41" s="16"/>
      <c r="B41" s="17"/>
      <c r="C41" s="18">
        <f>PMT(0.06, 15, -10^7)</f>
        <v>1029627.639553127</v>
      </c>
    </row>
    <row r="42" spans="1:6" x14ac:dyDescent="0.3">
      <c r="A42" s="8"/>
      <c r="B42" s="9"/>
      <c r="C42" s="12">
        <f>PMT(0.06, 16, -10^7)</f>
        <v>989521.43589367252</v>
      </c>
    </row>
    <row r="43" spans="1:6" x14ac:dyDescent="0.3">
      <c r="A43" s="2"/>
    </row>
    <row r="44" spans="1:6" x14ac:dyDescent="0.3">
      <c r="A44" s="19">
        <v>10</v>
      </c>
      <c r="B44" s="20"/>
      <c r="C44" s="21">
        <f>PV(0.08, 3, -20000) + 60000/1.08^3</f>
        <v>99171.874206167791</v>
      </c>
    </row>
    <row r="45" spans="1:6" x14ac:dyDescent="0.3">
      <c r="A45" s="2"/>
    </row>
    <row r="46" spans="1:6" x14ac:dyDescent="0.3">
      <c r="A46" s="5">
        <v>11</v>
      </c>
      <c r="B46" s="6"/>
      <c r="C46" s="13">
        <f>PMT(0.05, 4, -100000)</f>
        <v>28201.183260346275</v>
      </c>
      <c r="D46" s="6"/>
      <c r="E46" s="11">
        <f>PMT(0.08, 4, -100000)</f>
        <v>30192.080445403935</v>
      </c>
    </row>
    <row r="47" spans="1:6" x14ac:dyDescent="0.3">
      <c r="A47" s="16"/>
      <c r="B47" s="17"/>
      <c r="C47" s="22">
        <f>PV(0.08, 4, -C46)</f>
        <v>93405.895997601881</v>
      </c>
      <c r="D47" s="17"/>
      <c r="E47" s="18">
        <f>E46-C46</f>
        <v>1990.89718505766</v>
      </c>
    </row>
    <row r="48" spans="1:6" x14ac:dyDescent="0.3">
      <c r="A48" s="16"/>
      <c r="B48" s="17"/>
      <c r="C48" s="23">
        <f>100000-C47</f>
        <v>6594.1040023981186</v>
      </c>
      <c r="D48" s="17"/>
      <c r="E48" s="24"/>
    </row>
    <row r="49" spans="1:5" x14ac:dyDescent="0.3">
      <c r="A49" s="8"/>
      <c r="B49" s="9"/>
      <c r="C49" s="14">
        <f>C48*1.08^4</f>
        <v>8971.2056963544564</v>
      </c>
      <c r="D49" s="9"/>
      <c r="E49" s="10"/>
    </row>
    <row r="50" spans="1:5" x14ac:dyDescent="0.3">
      <c r="A50" s="2"/>
    </row>
    <row r="51" spans="1:5" x14ac:dyDescent="0.3">
      <c r="A51" s="5">
        <v>12</v>
      </c>
      <c r="B51" s="6"/>
      <c r="C51" s="15">
        <f>3000*(1+0.06/2)/6</f>
        <v>515</v>
      </c>
    </row>
    <row r="52" spans="1:5" x14ac:dyDescent="0.3">
      <c r="A52" s="16"/>
      <c r="B52" s="17"/>
      <c r="C52" s="25">
        <f>RATE(6, C51, -3000)</f>
        <v>8.5113179173413114E-3</v>
      </c>
    </row>
    <row r="53" spans="1:5" x14ac:dyDescent="0.3">
      <c r="A53" s="16"/>
      <c r="B53" s="17"/>
      <c r="C53" s="24">
        <f>12*C52</f>
        <v>0.10213581500809574</v>
      </c>
    </row>
    <row r="54" spans="1:5" x14ac:dyDescent="0.3">
      <c r="A54" s="8"/>
      <c r="B54" s="9"/>
      <c r="C54" s="10">
        <f>(1+C52)^12-1</f>
        <v>0.10705530353002835</v>
      </c>
    </row>
    <row r="55" spans="1:5" x14ac:dyDescent="0.3">
      <c r="A55" s="2"/>
    </row>
    <row r="56" spans="1:5" x14ac:dyDescent="0.3">
      <c r="A56" s="2"/>
    </row>
    <row r="57" spans="1:5" x14ac:dyDescent="0.3">
      <c r="A57" s="2"/>
    </row>
    <row r="58" spans="1:5" x14ac:dyDescent="0.3">
      <c r="A58" s="2"/>
    </row>
    <row r="59" spans="1:5" x14ac:dyDescent="0.3">
      <c r="A59" s="2"/>
    </row>
    <row r="60" spans="1:5" x14ac:dyDescent="0.3">
      <c r="A60" s="2"/>
    </row>
    <row r="61" spans="1:5" x14ac:dyDescent="0.3">
      <c r="A61" s="2"/>
    </row>
    <row r="62" spans="1:5" x14ac:dyDescent="0.3">
      <c r="A62" s="2"/>
    </row>
    <row r="63" spans="1:5" x14ac:dyDescent="0.3">
      <c r="A63" s="2"/>
    </row>
    <row r="64" spans="1:5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1B1C-9624-4D52-8DC7-C0185CEB95EF}">
  <dimension ref="A1:A61"/>
  <sheetViews>
    <sheetView workbookViewId="0"/>
  </sheetViews>
  <sheetFormatPr defaultRowHeight="14.4" x14ac:dyDescent="0.3"/>
  <sheetData>
    <row r="1" spans="1:1" x14ac:dyDescent="0.3">
      <c r="A1" s="2"/>
    </row>
    <row r="2" spans="1:1" x14ac:dyDescent="0.3">
      <c r="A2" s="2"/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Paskaitos</vt:lpstr>
      <vt:lpstr>Pratybos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2019-03-29T09:24:27Z</dcterms:modified>
</cp:coreProperties>
</file>