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странственные данные" sheetId="1" r:id="rId4"/>
    <sheet state="visible" name="Графики" sheetId="2" r:id="rId5"/>
    <sheet state="visible" name="Показатели центра" sheetId="3" r:id="rId6"/>
    <sheet state="visible" name="Показатели вариации" sheetId="4" r:id="rId7"/>
    <sheet state="visible" name="Квартильный анализ" sheetId="5" r:id="rId8"/>
    <sheet state="visible" name="Временные данные" sheetId="6" r:id="rId9"/>
    <sheet state="visible" name="Показатели динамики" sheetId="7" r:id="rId10"/>
  </sheets>
  <definedNames/>
  <calcPr/>
  <extLst>
    <ext uri="GoogleSheetsCustomDataVersion2">
      <go:sheetsCustomData xmlns:go="http://customooxmlschemas.google.com/" r:id="rId11" roundtripDataChecksum="9aWmlxnx4dkkwqVrA2BKN38jEJz14u2acMaKN7q9/24="/>
    </ext>
  </extLst>
</workbook>
</file>

<file path=xl/sharedStrings.xml><?xml version="1.0" encoding="utf-8"?>
<sst xmlns="http://schemas.openxmlformats.org/spreadsheetml/2006/main" count="1287" uniqueCount="282">
  <si>
    <t>Среднемесячная номинальная начисленная заработная плата работников по полному кругу организаций в целом по экономике по субъектам Российской Федерации , рублей</t>
  </si>
  <si>
    <t>№</t>
  </si>
  <si>
    <t>Регион</t>
  </si>
  <si>
    <t>2022</t>
  </si>
  <si>
    <t>2023</t>
  </si>
  <si>
    <t>Республика Ингушетия</t>
  </si>
  <si>
    <t>Источник</t>
  </si>
  <si>
    <t>https://rosstat.gov.ru/labor_market_employment_salaries#</t>
  </si>
  <si>
    <t>Чеченская Республика</t>
  </si>
  <si>
    <t>Адыгея</t>
  </si>
  <si>
    <t>Республика Дагестан</t>
  </si>
  <si>
    <t>Алтай</t>
  </si>
  <si>
    <t>Кабардино-Балкарская Республика</t>
  </si>
  <si>
    <t>Алтайский край</t>
  </si>
  <si>
    <t>Карачаево-Черкесская Республика</t>
  </si>
  <si>
    <t>Амурская обл,</t>
  </si>
  <si>
    <t>Республика Калмыкия</t>
  </si>
  <si>
    <t>Архангельская обл,</t>
  </si>
  <si>
    <r>
      <rPr>
        <rFont val="Times New Roman"/>
        <color theme="1"/>
        <sz val="14.0"/>
      </rPr>
      <t xml:space="preserve">Республика Северная Осетия </t>
    </r>
    <r>
      <rPr>
        <rFont val="Times New Roman"/>
        <color theme="1"/>
        <sz val="14.0"/>
      </rPr>
      <t>-</t>
    </r>
    <r>
      <rPr>
        <rFont val="Times New Roman"/>
        <color theme="1"/>
        <sz val="14.0"/>
      </rPr>
      <t xml:space="preserve"> Алания</t>
    </r>
  </si>
  <si>
    <t>Астраханская обл,</t>
  </si>
  <si>
    <t>Ивановская область</t>
  </si>
  <si>
    <t>Башкортостан</t>
  </si>
  <si>
    <t>Псковская область</t>
  </si>
  <si>
    <t>Белгородская обл,</t>
  </si>
  <si>
    <t>Брянская обл,</t>
  </si>
  <si>
    <t xml:space="preserve">Тамбовская область </t>
  </si>
  <si>
    <t>Бурятия</t>
  </si>
  <si>
    <t>Республика Мордовия</t>
  </si>
  <si>
    <t>Владимирская обл,</t>
  </si>
  <si>
    <t>Республика Адыгея</t>
  </si>
  <si>
    <t>Волгоградская обл,</t>
  </si>
  <si>
    <t xml:space="preserve">Костромская область </t>
  </si>
  <si>
    <t>Вологодская обл,</t>
  </si>
  <si>
    <t>Республика Марий Эл</t>
  </si>
  <si>
    <t>Воронежская обл,</t>
  </si>
  <si>
    <t>Брянская область</t>
  </si>
  <si>
    <t>Дагестан</t>
  </si>
  <si>
    <t>Кировская область</t>
  </si>
  <si>
    <t>Еврейская АО</t>
  </si>
  <si>
    <t>Орловская область</t>
  </si>
  <si>
    <t>Забайкальский край</t>
  </si>
  <si>
    <t>Пензенская область</t>
  </si>
  <si>
    <t>Ивановская обл,</t>
  </si>
  <si>
    <t>Ставропольский край</t>
  </si>
  <si>
    <t>Ингушетия</t>
  </si>
  <si>
    <t>Ульяновская область</t>
  </si>
  <si>
    <t>Иркутская обл,</t>
  </si>
  <si>
    <t>Чувашская Республика</t>
  </si>
  <si>
    <t>Кабардино-Балкария</t>
  </si>
  <si>
    <t>Смоленская область</t>
  </si>
  <si>
    <t>Калининградская обл,</t>
  </si>
  <si>
    <t>Курганская область</t>
  </si>
  <si>
    <t>Калмыкия</t>
  </si>
  <si>
    <t>Республика Крым</t>
  </si>
  <si>
    <t>Калужская обл,</t>
  </si>
  <si>
    <t>Саратовская область</t>
  </si>
  <si>
    <t>Камчатский край</t>
  </si>
  <si>
    <t>г. Севастополь</t>
  </si>
  <si>
    <t>Карачаево-Черкесия</t>
  </si>
  <si>
    <t>Оренбургская область</t>
  </si>
  <si>
    <t>Карелия</t>
  </si>
  <si>
    <t>Республика Алтай</t>
  </si>
  <si>
    <t>Кемеровская обл,</t>
  </si>
  <si>
    <t>Волгоградская область</t>
  </si>
  <si>
    <t>Кировская обл,</t>
  </si>
  <si>
    <t>Ростовская область</t>
  </si>
  <si>
    <t>Коми</t>
  </si>
  <si>
    <t>Новгородская область</t>
  </si>
  <si>
    <t>Костромская обл,</t>
  </si>
  <si>
    <t>Владимирская область</t>
  </si>
  <si>
    <t>Краснодарский край</t>
  </si>
  <si>
    <t>Тверская область</t>
  </si>
  <si>
    <t>Красноярский край</t>
  </si>
  <si>
    <t>Рязанская область</t>
  </si>
  <si>
    <t>Крым</t>
  </si>
  <si>
    <t>Удмуртская Республика</t>
  </si>
  <si>
    <t>Курганская обл,</t>
  </si>
  <si>
    <t>Курская область</t>
  </si>
  <si>
    <t>Курская обл,</t>
  </si>
  <si>
    <t>Воронежская область</t>
  </si>
  <si>
    <t>Ленинградская обл,</t>
  </si>
  <si>
    <t>Липецкая область</t>
  </si>
  <si>
    <t>Липецкая обл,</t>
  </si>
  <si>
    <t>Омская область</t>
  </si>
  <si>
    <t>Магаданская обл,</t>
  </si>
  <si>
    <t>Калининградская область</t>
  </si>
  <si>
    <t>Марий Эл</t>
  </si>
  <si>
    <t xml:space="preserve">Ярославская область   </t>
  </si>
  <si>
    <t>Мордовия</t>
  </si>
  <si>
    <t xml:space="preserve">Белгородская область  </t>
  </si>
  <si>
    <t>Москва</t>
  </si>
  <si>
    <t>Астраханская область</t>
  </si>
  <si>
    <t>Московская обл,</t>
  </si>
  <si>
    <t>Нижегородская область</t>
  </si>
  <si>
    <t>Мурманская обл,</t>
  </si>
  <si>
    <t>Самарская область</t>
  </si>
  <si>
    <t>Ненецкий АО</t>
  </si>
  <si>
    <t>Республика Башкортостан</t>
  </si>
  <si>
    <t>Нижегородская обл,</t>
  </si>
  <si>
    <t>Челябинская область</t>
  </si>
  <si>
    <t>Новгородская обл,</t>
  </si>
  <si>
    <t>Новосибирская обл,</t>
  </si>
  <si>
    <t>Тульская область</t>
  </si>
  <si>
    <t>Омская обл,</t>
  </si>
  <si>
    <t>Республика Тыва</t>
  </si>
  <si>
    <t>Оренбургская обл,</t>
  </si>
  <si>
    <t>Республика Татарстан</t>
  </si>
  <si>
    <t>Орловская обл,</t>
  </si>
  <si>
    <t>Пермский край</t>
  </si>
  <si>
    <t>Пензенская обл,</t>
  </si>
  <si>
    <t>Республика Бурятия</t>
  </si>
  <si>
    <t>Вологодская область</t>
  </si>
  <si>
    <t>Приморский край</t>
  </si>
  <si>
    <t>Новосибирская область</t>
  </si>
  <si>
    <t>Псковская обл,</t>
  </si>
  <si>
    <t>Калужская область</t>
  </si>
  <si>
    <t>Ростовская обл,</t>
  </si>
  <si>
    <t>Республика Хакасия</t>
  </si>
  <si>
    <t>Рязанская обл,</t>
  </si>
  <si>
    <t>Свердловская область</t>
  </si>
  <si>
    <t>Самарская обл,</t>
  </si>
  <si>
    <t>Республика Карелия</t>
  </si>
  <si>
    <t>Санкт-Петербург</t>
  </si>
  <si>
    <t>Еврейская авт.область</t>
  </si>
  <si>
    <t>Саратовская обл,</t>
  </si>
  <si>
    <t>Кемеровская область</t>
  </si>
  <si>
    <t>Саха</t>
  </si>
  <si>
    <t>Томская область</t>
  </si>
  <si>
    <t>Сахалинская обл,</t>
  </si>
  <si>
    <t>Свердловская обл,</t>
  </si>
  <si>
    <t>Ленинградская область</t>
  </si>
  <si>
    <t>Севастополь</t>
  </si>
  <si>
    <t>Тюменская область без авт. округов</t>
  </si>
  <si>
    <t>Северная Осетия</t>
  </si>
  <si>
    <t>Смоленская обл,</t>
  </si>
  <si>
    <t>Архангельская область</t>
  </si>
  <si>
    <t>Иркутская область</t>
  </si>
  <si>
    <t>Тамбовская обл,</t>
  </si>
  <si>
    <t>Амурская область</t>
  </si>
  <si>
    <t>Татарстан</t>
  </si>
  <si>
    <t>Хабаровский край</t>
  </si>
  <si>
    <t>Тверская обл,</t>
  </si>
  <si>
    <t>Томская обл,</t>
  </si>
  <si>
    <t>Республика Коми</t>
  </si>
  <si>
    <t>Тульская обл,</t>
  </si>
  <si>
    <t>Московская область</t>
  </si>
  <si>
    <t>Тыва</t>
  </si>
  <si>
    <t>Тюменская обл,</t>
  </si>
  <si>
    <t>г.Санкт-Петербург</t>
  </si>
  <si>
    <t>Удмуртия</t>
  </si>
  <si>
    <t>Мурманская область</t>
  </si>
  <si>
    <t>Ульяновская обл,</t>
  </si>
  <si>
    <t>Тюменская область</t>
  </si>
  <si>
    <t>Республика Саха (Якутия)</t>
  </si>
  <si>
    <t>Хакасия</t>
  </si>
  <si>
    <r>
      <rPr>
        <rFont val="Times New Roman"/>
        <color theme="1"/>
        <sz val="14.0"/>
      </rPr>
      <t xml:space="preserve">Ханты-Мансийский авт.округ </t>
    </r>
    <r>
      <rPr>
        <rFont val="Times New Roman"/>
        <color theme="1"/>
        <sz val="14.0"/>
      </rPr>
      <t>-</t>
    </r>
    <r>
      <rPr>
        <rFont val="Times New Roman"/>
        <color theme="1"/>
        <sz val="14.0"/>
      </rPr>
      <t xml:space="preserve"> Югра</t>
    </r>
  </si>
  <si>
    <t>Ханты-Мансийский АО</t>
  </si>
  <si>
    <t>Сахалинская область</t>
  </si>
  <si>
    <t>Челябинская обл,</t>
  </si>
  <si>
    <t>Чечня</t>
  </si>
  <si>
    <t>в том числе Ненецкий авт.округ</t>
  </si>
  <si>
    <t>Чувашия</t>
  </si>
  <si>
    <t>Магаданская область</t>
  </si>
  <si>
    <t>Чукотский АО</t>
  </si>
  <si>
    <t>г. Москва</t>
  </si>
  <si>
    <t>Ямало-Ненецкий АО</t>
  </si>
  <si>
    <t>Ямало-Ненецкий авт.округ</t>
  </si>
  <si>
    <t>Ярославская обл,</t>
  </si>
  <si>
    <t>Чукотский авт.округ</t>
  </si>
  <si>
    <t>Россия</t>
  </si>
  <si>
    <t>Число наблюдений</t>
  </si>
  <si>
    <r>
      <rPr>
        <rFont val="Times New Roman"/>
        <color theme="1"/>
        <sz val="18.0"/>
      </rPr>
      <t xml:space="preserve">Республика Северная Осетия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Алания</t>
    </r>
  </si>
  <si>
    <r>
      <rPr>
        <rFont val="Times New Roman"/>
        <color theme="1"/>
        <sz val="18.0"/>
      </rPr>
      <t xml:space="preserve">Республика Северная Осетия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Алания</t>
    </r>
  </si>
  <si>
    <t>Min</t>
  </si>
  <si>
    <t>Max</t>
  </si>
  <si>
    <t>R</t>
  </si>
  <si>
    <t>n = 1 + ld(N)</t>
  </si>
  <si>
    <t>h = R/n</t>
  </si>
  <si>
    <t>левая граница ai</t>
  </si>
  <si>
    <t>правая граница bi</t>
  </si>
  <si>
    <t>Середина интервала xi</t>
  </si>
  <si>
    <t>Частота fi</t>
  </si>
  <si>
    <t>Накопленная Частота</t>
  </si>
  <si>
    <t>xi * fi</t>
  </si>
  <si>
    <r>
      <rPr>
        <rFont val="Times New Roman"/>
        <color theme="1"/>
        <sz val="18.0"/>
      </rPr>
      <t xml:space="preserve">Ханты-Мансийский авт.округ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Югра</t>
    </r>
  </si>
  <si>
    <r>
      <rPr>
        <rFont val="Times New Roman"/>
        <color theme="1"/>
        <sz val="18.0"/>
      </rPr>
      <t xml:space="preserve">Ханты-Мансийский авт.округ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Югра</t>
    </r>
  </si>
  <si>
    <r>
      <rPr>
        <rFont val="Times New Roman"/>
        <color theme="1"/>
        <sz val="18.0"/>
      </rPr>
      <t xml:space="preserve">Республика Северная Осетия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Алания</t>
    </r>
  </si>
  <si>
    <r>
      <rPr>
        <rFont val="Times New Roman"/>
        <color theme="1"/>
        <sz val="18.0"/>
      </rPr>
      <t xml:space="preserve">Республика Северная Осетия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Алания</t>
    </r>
  </si>
  <si>
    <t>Дискретный ряд</t>
  </si>
  <si>
    <t>Среднее</t>
  </si>
  <si>
    <t>Мода</t>
  </si>
  <si>
    <t>Медиана</t>
  </si>
  <si>
    <t>(нет)</t>
  </si>
  <si>
    <t>Номер ячейки</t>
  </si>
  <si>
    <t>Значение</t>
  </si>
  <si>
    <t>Интервальный ряд</t>
  </si>
  <si>
    <r>
      <rPr>
        <rFont val="Times New Roman"/>
        <color theme="1"/>
        <sz val="18.0"/>
      </rPr>
      <t xml:space="preserve">Ханты-Мансийский авт.округ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Югра</t>
    </r>
  </si>
  <si>
    <r>
      <rPr>
        <rFont val="Times New Roman"/>
        <color theme="1"/>
        <sz val="18.0"/>
      </rPr>
      <t xml:space="preserve">Ханты-Мансийский авт.округ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Югра</t>
    </r>
  </si>
  <si>
    <r>
      <rPr>
        <rFont val="Times New Roman"/>
        <color theme="1"/>
        <sz val="18.0"/>
      </rPr>
      <t xml:space="preserve">Республика Северная Осетия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Алания</t>
    </r>
  </si>
  <si>
    <r>
      <rPr>
        <rFont val="Times New Roman"/>
        <color theme="1"/>
        <sz val="18.0"/>
      </rPr>
      <t xml:space="preserve">Республика Северная Осетия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Алания</t>
    </r>
  </si>
  <si>
    <t>Показатели вариации средней зарплаты по регионам РФ (2022 г.)</t>
  </si>
  <si>
    <t>Вспомогательная таблица для интервального ряда (2022 г.)</t>
  </si>
  <si>
    <t>Характеристика</t>
  </si>
  <si>
    <t>По исходным данным (дискретным)</t>
  </si>
  <si>
    <t>По интервальному ряду</t>
  </si>
  <si>
    <t>|xi - x_avg|</t>
  </si>
  <si>
    <t>(xi - x_avg)^2</t>
  </si>
  <si>
    <t>|xi - x_avg| * fi</t>
  </si>
  <si>
    <t>(xi - x_avg)^2 * fi</t>
  </si>
  <si>
    <t>По формуле</t>
  </si>
  <si>
    <t>Встроенной функцией EXCEL</t>
  </si>
  <si>
    <t>Дисперсия</t>
  </si>
  <si>
    <t>Среднее линейное отклонение</t>
  </si>
  <si>
    <t>Среднее квадратичное отклонение</t>
  </si>
  <si>
    <t>Коэффициэнт осцилляции (%)</t>
  </si>
  <si>
    <t>Коэффициэнт линейной вариации (%)</t>
  </si>
  <si>
    <t>Коэффициэнт вариации (%)</t>
  </si>
  <si>
    <t>Квартильный показатель вариации Гальтона</t>
  </si>
  <si>
    <t>Вспомогательная таблица для дискретного ряда (2022 г.)</t>
  </si>
  <si>
    <t>xi</t>
  </si>
  <si>
    <t>xi - x_avg</t>
  </si>
  <si>
    <r>
      <rPr>
        <rFont val="Times New Roman"/>
        <color theme="1"/>
        <sz val="18.0"/>
      </rPr>
      <t xml:space="preserve">Ханты-Мансийский авт.округ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Югра</t>
    </r>
  </si>
  <si>
    <r>
      <rPr>
        <rFont val="Times New Roman"/>
        <color theme="1"/>
        <sz val="18.0"/>
      </rPr>
      <t xml:space="preserve">Ханты-Мансийский авт.округ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Югра</t>
    </r>
  </si>
  <si>
    <r>
      <rPr>
        <rFont val="Times New Roman"/>
        <color theme="1"/>
        <sz val="18.0"/>
      </rPr>
      <t xml:space="preserve">Республика Северная Осетия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Алания</t>
    </r>
  </si>
  <si>
    <r>
      <rPr>
        <rFont val="Times New Roman"/>
        <color theme="1"/>
        <sz val="18.0"/>
      </rPr>
      <t xml:space="preserve">Республика Северная Осетия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Алания</t>
    </r>
  </si>
  <si>
    <t>Асимметрия</t>
  </si>
  <si>
    <t>Эксцесс</t>
  </si>
  <si>
    <t>Показатель</t>
  </si>
  <si>
    <t>По формуле для дискретного ряда</t>
  </si>
  <si>
    <t>Руками</t>
  </si>
  <si>
    <t>По формуле EXCEL</t>
  </si>
  <si>
    <t>Q1</t>
  </si>
  <si>
    <t>Q2</t>
  </si>
  <si>
    <t>Q3</t>
  </si>
  <si>
    <t>IQR</t>
  </si>
  <si>
    <t>Среднее квадратичное</t>
  </si>
  <si>
    <t>d1</t>
  </si>
  <si>
    <t>Средний куб отклонения</t>
  </si>
  <si>
    <t>d9</t>
  </si>
  <si>
    <t>Средняя 4 степень отклонения</t>
  </si>
  <si>
    <t>kd</t>
  </si>
  <si>
    <t>(xi - x_avg)^3</t>
  </si>
  <si>
    <t>(xi - x_avg)^4</t>
  </si>
  <si>
    <r>
      <rPr>
        <rFont val="Times New Roman"/>
        <color theme="1"/>
        <sz val="18.0"/>
      </rPr>
      <t xml:space="preserve">Ханты-Мансийский авт.округ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Югра</t>
    </r>
  </si>
  <si>
    <r>
      <rPr>
        <rFont val="Times New Roman"/>
        <color theme="1"/>
        <sz val="18.0"/>
      </rPr>
      <t xml:space="preserve">Ханты-Мансийский авт.округ </t>
    </r>
    <r>
      <rPr>
        <rFont val="Times New Roman"/>
        <color theme="1"/>
        <sz val="18.0"/>
      </rPr>
      <t>-</t>
    </r>
    <r>
      <rPr>
        <rFont val="Times New Roman"/>
        <color theme="1"/>
        <sz val="18.0"/>
      </rPr>
      <t xml:space="preserve"> Югра</t>
    </r>
  </si>
  <si>
    <t>Наименование</t>
  </si>
  <si>
    <r>
      <rPr>
        <rFont val="inherit"/>
        <color rgb="FF1155CC"/>
        <sz val="14.0"/>
        <u/>
      </rPr>
      <t>Москва</t>
    </r>
  </si>
  <si>
    <t>Год</t>
  </si>
  <si>
    <t>Абсолютный базисный прирост</t>
  </si>
  <si>
    <t>Абсолютный цепной прирост</t>
  </si>
  <si>
    <t>Базисный темп роста</t>
  </si>
  <si>
    <t>Цепной темп роста</t>
  </si>
  <si>
    <t>Базисный темп прироста</t>
  </si>
  <si>
    <t>Цепной темп прироста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</si>
  <si>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</si>
  <si>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</si>
  <si>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</si>
  <si>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</si>
  <si>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</si>
  <si>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</si>
  <si>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</si>
  <si>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</si>
  <si>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</si>
  <si>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</si>
  <si>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</si>
  <si>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</si>
  <si>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</si>
  <si>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</si>
  <si>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</si>
  <si>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</si>
  <si>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</si>
  <si>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</si>
  <si>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</si>
  <si>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</si>
  <si>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</si>
  <si>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</si>
  <si>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136401</t>
  </si>
  <si>
    <t>73709</t>
  </si>
  <si>
    <t>Значение величины</t>
  </si>
  <si>
    <t>Прогноз</t>
  </si>
  <si>
    <t>Средний абсолютный прирост</t>
  </si>
  <si>
    <t>Средний темп роста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</si>
</sst>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1.0"/>
      <color theme="1"/>
      <name val="Calibri"/>
      <scheme val="minor"/>
    </font>
    <font>
      <b/>
      <sz val="12.0"/>
      <color theme="1"/>
      <name val="Times New Roman"/>
    </font>
    <font>
      <b/>
      <sz val="14.0"/>
      <color theme="1"/>
      <name val="Times New Roman"/>
    </font>
    <font>
      <color theme="1"/>
      <name val="Arial"/>
    </font>
    <font>
      <sz val="18.0"/>
      <color rgb="FF008000"/>
      <name val="Inherit"/>
    </font>
    <font>
      <sz val="18.0"/>
      <color rgb="FF222222"/>
      <name val="Inherit"/>
    </font>
    <font>
      <b/>
      <sz val="14.0"/>
      <color rgb="FFFFFFFF"/>
      <name val="Times New Roman"/>
    </font>
    <font>
      <color theme="1"/>
      <name val="Calibri"/>
    </font>
    <font>
      <sz val="14.0"/>
      <color theme="1"/>
      <name val="Times New Roman"/>
    </font>
    <font>
      <b/>
      <sz val="12.0"/>
      <color theme="1"/>
      <name val="Arial"/>
    </font>
    <font>
      <u/>
      <color rgb="FF1155CC"/>
      <name val="Arial"/>
    </font>
    <font>
      <sz val="14.0"/>
      <color rgb="FF434343"/>
      <name val="Times New Roman"/>
    </font>
    <font>
      <sz val="18.0"/>
      <color rgb="FF008000"/>
      <name val="Calibri"/>
    </font>
    <font>
      <sz val="18.0"/>
      <color rgb="FF222222"/>
      <name val="Calibri"/>
    </font>
    <font>
      <sz val="11.0"/>
      <color theme="1"/>
      <name val="Calibri"/>
    </font>
    <font>
      <b/>
      <sz val="18.0"/>
      <color theme="1"/>
      <name val="Times New Roman"/>
    </font>
    <font>
      <b/>
      <sz val="14.0"/>
      <color theme="1"/>
      <name val="Calibri"/>
    </font>
    <font>
      <sz val="18.0"/>
      <color theme="1"/>
      <name val="Times New Roman"/>
    </font>
    <font>
      <u/>
      <sz val="14.0"/>
      <color rgb="FF0000FF"/>
      <name val="Times New Roman"/>
    </font>
    <font>
      <sz val="14.0"/>
      <color rgb="FF008000"/>
      <name val="Inherit"/>
    </font>
    <font>
      <sz val="14.0"/>
      <color rgb="FF008000"/>
      <name val="Calibri"/>
    </font>
    <font>
      <sz val="18.0"/>
      <color theme="1"/>
      <name val="Calibri"/>
    </font>
    <font>
      <b/>
      <sz val="18.0"/>
      <color theme="1"/>
      <name val="Calibri"/>
    </font>
    <font/>
    <font>
      <sz val="18.0"/>
      <color rgb="FF000000"/>
      <name val="Calibri"/>
    </font>
    <font>
      <sz val="18.0"/>
      <color theme="1"/>
      <name val="Inherit"/>
    </font>
    <font>
      <sz val="18.0"/>
      <color theme="1"/>
      <name val="Arial"/>
    </font>
    <font>
      <sz val="18.0"/>
      <color rgb="FF000000"/>
      <name val="Inherit"/>
    </font>
    <font>
      <sz val="18.0"/>
      <color rgb="FF000000"/>
      <name val="Times New Roman"/>
    </font>
    <font>
      <color theme="1"/>
      <name val="Calibri"/>
      <scheme val="minor"/>
    </font>
    <font>
      <u/>
      <sz val="14.0"/>
      <color rgb="FF1155CC"/>
      <name val="Arial"/>
    </font>
    <font>
      <sz val="14.0"/>
      <color rgb="FF008000"/>
      <name val="Arial"/>
    </font>
    <font>
      <sz val="14.0"/>
      <color rgb="FF222222"/>
      <name val="Arial"/>
    </font>
    <font>
      <sz val="11.0"/>
      <color theme="1"/>
      <name val="Arial"/>
    </font>
    <font>
      <color rgb="FF000000"/>
      <name val="Calibri"/>
    </font>
    <font>
      <color theme="1"/>
      <name val="Times New Roman"/>
    </font>
  </fonts>
  <fills count="1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073763"/>
        <bgColor rgb="FF073763"/>
      </patternFill>
    </fill>
    <fill>
      <patternFill patternType="solid">
        <fgColor rgb="FFEA9999"/>
        <bgColor rgb="FFEA9999"/>
      </patternFill>
    </fill>
  </fills>
  <borders count="2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AAAAAA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3" numFmtId="1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Font="1"/>
    <xf borderId="1" fillId="0" fontId="2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1" fillId="2" fontId="6" numFmtId="0" xfId="0" applyAlignment="1" applyBorder="1" applyFill="1" applyFont="1">
      <alignment horizontal="left" shrinkToFit="0" vertical="bottom" wrapText="0"/>
    </xf>
    <xf borderId="2" fillId="0" fontId="7" numFmtId="0" xfId="0" applyAlignment="1" applyBorder="1" applyFont="1">
      <alignment horizontal="left" shrinkToFit="0" vertical="center" wrapText="0"/>
    </xf>
    <xf borderId="2" fillId="0" fontId="7" numFmtId="49" xfId="0" applyAlignment="1" applyBorder="1" applyFont="1" applyNumberFormat="1">
      <alignment horizontal="left" shrinkToFit="0" vertical="center" wrapText="1"/>
    </xf>
    <xf borderId="3" fillId="0" fontId="7" numFmtId="49" xfId="0" applyAlignment="1" applyBorder="1" applyFont="1" applyNumberFormat="1">
      <alignment horizontal="left" shrinkToFit="0" vertical="center" wrapText="0"/>
    </xf>
    <xf borderId="4" fillId="0" fontId="8" numFmtId="0" xfId="0" applyAlignment="1" applyBorder="1" applyFont="1">
      <alignment shrinkToFit="0" vertical="bottom" wrapText="1"/>
    </xf>
    <xf borderId="5" fillId="0" fontId="8" numFmtId="0" xfId="0" applyAlignment="1" applyBorder="1" applyFont="1">
      <alignment shrinkToFit="0" vertical="bottom" wrapText="1"/>
    </xf>
    <xf borderId="5" fillId="0" fontId="8" numFmtId="1" xfId="0" applyAlignment="1" applyBorder="1" applyFont="1" applyNumberFormat="1">
      <alignment horizontal="right" shrinkToFit="0" vertical="bottom" wrapText="1"/>
    </xf>
    <xf borderId="5" fillId="0" fontId="8" numFmtId="1" xfId="0" applyAlignment="1" applyBorder="1" applyFont="1" applyNumberFormat="1">
      <alignment horizontal="right" shrinkToFit="0" vertical="bottom" wrapText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4" fillId="3" fontId="11" numFmtId="0" xfId="0" applyAlignment="1" applyBorder="1" applyFill="1" applyFont="1">
      <alignment horizontal="right" shrinkToFit="0" vertical="bottom" wrapText="1"/>
    </xf>
    <xf borderId="6" fillId="0" fontId="7" numFmtId="0" xfId="0" applyAlignment="1" applyBorder="1" applyFont="1">
      <alignment shrinkToFit="0" vertical="center" wrapText="0"/>
    </xf>
    <xf borderId="6" fillId="0" fontId="7" numFmtId="1" xfId="0" applyAlignment="1" applyBorder="1" applyFont="1" applyNumberFormat="1">
      <alignment shrinkToFit="0" vertical="center" wrapText="0"/>
    </xf>
    <xf borderId="7" fillId="0" fontId="7" numFmtId="0" xfId="0" applyAlignment="1" applyBorder="1" applyFont="1">
      <alignment shrinkToFit="0" vertical="center" wrapText="0"/>
    </xf>
    <xf borderId="8" fillId="0" fontId="8" numFmtId="0" xfId="0" applyAlignment="1" applyBorder="1" applyFont="1">
      <alignment shrinkToFit="0" vertical="bottom" wrapText="1"/>
    </xf>
    <xf borderId="8" fillId="4" fontId="11" numFmtId="0" xfId="0" applyAlignment="1" applyBorder="1" applyFill="1" applyFont="1">
      <alignment horizontal="right" shrinkToFit="0" vertical="bottom" wrapText="1"/>
    </xf>
    <xf borderId="9" fillId="0" fontId="7" numFmtId="0" xfId="0" applyAlignment="1" applyBorder="1" applyFont="1">
      <alignment shrinkToFit="0" vertical="center" wrapText="0"/>
    </xf>
    <xf borderId="9" fillId="0" fontId="7" numFmtId="1" xfId="0" applyAlignment="1" applyBorder="1" applyFont="1" applyNumberFormat="1">
      <alignment shrinkToFit="0" vertical="center" wrapText="0"/>
    </xf>
    <xf borderId="10" fillId="0" fontId="7" numFmtId="0" xfId="0" applyAlignment="1" applyBorder="1" applyFont="1">
      <alignment shrinkToFit="0" vertical="center" wrapText="0"/>
    </xf>
    <xf borderId="0" fillId="0" fontId="12" numFmtId="0" xfId="0" applyFont="1"/>
    <xf borderId="0" fillId="0" fontId="13" numFmtId="0" xfId="0" applyFont="1"/>
    <xf borderId="5" fillId="0" fontId="8" numFmtId="0" xfId="0" applyAlignment="1" applyBorder="1" applyFont="1">
      <alignment shrinkToFit="0" vertical="bottom" wrapText="0"/>
    </xf>
    <xf borderId="11" fillId="0" fontId="8" numFmtId="0" xfId="0" applyAlignment="1" applyBorder="1" applyFont="1">
      <alignment shrinkToFit="0" vertical="bottom" wrapText="1"/>
    </xf>
    <xf borderId="12" fillId="0" fontId="8" numFmtId="0" xfId="0" applyAlignment="1" applyBorder="1" applyFont="1">
      <alignment shrinkToFit="0" vertical="bottom" wrapText="1"/>
    </xf>
    <xf borderId="12" fillId="3" fontId="11" numFmtId="0" xfId="0" applyAlignment="1" applyBorder="1" applyFont="1">
      <alignment horizontal="right" shrinkToFit="0" vertical="bottom" wrapText="1"/>
    </xf>
    <xf borderId="13" fillId="0" fontId="7" numFmtId="0" xfId="0" applyAlignment="1" applyBorder="1" applyFont="1">
      <alignment shrinkToFit="0" vertical="center" wrapText="0"/>
    </xf>
    <xf borderId="13" fillId="0" fontId="7" numFmtId="1" xfId="0" applyAlignment="1" applyBorder="1" applyFont="1" applyNumberFormat="1">
      <alignment shrinkToFit="0" vertical="center" wrapText="0"/>
    </xf>
    <xf borderId="14" fillId="0" fontId="7" numFmtId="0" xfId="0" applyAlignment="1" applyBorder="1" applyFont="1">
      <alignment shrinkToFit="0" vertical="center" wrapText="0"/>
    </xf>
    <xf borderId="0" fillId="0" fontId="14" numFmtId="0" xfId="0" applyFont="1"/>
    <xf borderId="5" fillId="5" fontId="15" numFmtId="0" xfId="0" applyAlignment="1" applyBorder="1" applyFill="1" applyFont="1">
      <alignment vertical="bottom"/>
    </xf>
    <xf borderId="5" fillId="5" fontId="15" numFmtId="0" xfId="0" applyAlignment="1" applyBorder="1" applyFont="1">
      <alignment horizontal="center" shrinkToFit="0" vertical="bottom" wrapText="1"/>
    </xf>
    <xf borderId="0" fillId="0" fontId="16" numFmtId="0" xfId="0" applyFont="1"/>
    <xf borderId="5" fillId="6" fontId="17" numFmtId="0" xfId="0" applyAlignment="1" applyBorder="1" applyFill="1" applyFont="1">
      <alignment shrinkToFit="0" vertical="bottom" wrapText="1"/>
    </xf>
    <xf borderId="5" fillId="6" fontId="17" numFmtId="1" xfId="0" applyAlignment="1" applyBorder="1" applyFont="1" applyNumberFormat="1">
      <alignment horizontal="right" shrinkToFit="0" vertical="bottom" wrapText="1"/>
    </xf>
    <xf borderId="0" fillId="0" fontId="4" numFmtId="1" xfId="0" applyFont="1" applyNumberFormat="1"/>
    <xf borderId="0" fillId="0" fontId="18" numFmtId="0" xfId="0" applyAlignment="1" applyFont="1">
      <alignment vertical="bottom"/>
    </xf>
    <xf borderId="0" fillId="0" fontId="19" numFmtId="0" xfId="0" applyFont="1"/>
    <xf borderId="5" fillId="6" fontId="17" numFmtId="1" xfId="0" applyAlignment="1" applyBorder="1" applyFont="1" applyNumberFormat="1">
      <alignment horizontal="right" vertical="bottom"/>
    </xf>
    <xf borderId="0" fillId="0" fontId="20" numFmtId="1" xfId="0" applyFont="1" applyNumberFormat="1"/>
    <xf borderId="0" fillId="0" fontId="21" numFmtId="0" xfId="0" applyFont="1"/>
    <xf borderId="15" fillId="5" fontId="22" numFmtId="0" xfId="0" applyAlignment="1" applyBorder="1" applyFont="1">
      <alignment horizontal="center"/>
    </xf>
    <xf borderId="16" fillId="0" fontId="23" numFmtId="0" xfId="0" applyBorder="1" applyFont="1"/>
    <xf borderId="5" fillId="0" fontId="21" numFmtId="0" xfId="0" applyBorder="1" applyFont="1"/>
    <xf borderId="5" fillId="0" fontId="21" numFmtId="1" xfId="0" applyBorder="1" applyFont="1" applyNumberFormat="1"/>
    <xf borderId="5" fillId="7" fontId="17" numFmtId="0" xfId="0" applyAlignment="1" applyBorder="1" applyFill="1" applyFont="1">
      <alignment shrinkToFit="0" vertical="bottom" wrapText="1"/>
    </xf>
    <xf borderId="5" fillId="7" fontId="17" numFmtId="1" xfId="0" applyAlignment="1" applyBorder="1" applyFont="1" applyNumberFormat="1">
      <alignment horizontal="right" shrinkToFit="0" vertical="bottom" wrapText="1"/>
    </xf>
    <xf borderId="5" fillId="7" fontId="17" numFmtId="1" xfId="0" applyAlignment="1" applyBorder="1" applyFont="1" applyNumberFormat="1">
      <alignment horizontal="right" vertical="bottom"/>
    </xf>
    <xf borderId="5" fillId="5" fontId="21" numFmtId="0" xfId="0" applyBorder="1" applyFont="1"/>
    <xf borderId="0" fillId="6" fontId="12" numFmtId="0" xfId="0" applyFont="1"/>
    <xf borderId="5" fillId="0" fontId="24" numFmtId="0" xfId="0" applyBorder="1" applyFont="1"/>
    <xf borderId="0" fillId="7" fontId="12" numFmtId="0" xfId="0" applyFont="1"/>
    <xf borderId="5" fillId="7" fontId="17" numFmtId="0" xfId="0" applyAlignment="1" applyBorder="1" applyFont="1">
      <alignment vertical="bottom"/>
    </xf>
    <xf borderId="0" fillId="8" fontId="12" numFmtId="0" xfId="0" applyFill="1" applyFont="1"/>
    <xf borderId="0" fillId="9" fontId="12" numFmtId="0" xfId="0" applyFill="1" applyFont="1"/>
    <xf borderId="0" fillId="10" fontId="12" numFmtId="0" xfId="0" applyFill="1" applyFont="1"/>
    <xf borderId="0" fillId="11" fontId="12" numFmtId="0" xfId="0" applyFill="1" applyFont="1"/>
    <xf borderId="0" fillId="12" fontId="12" numFmtId="0" xfId="0" applyFill="1" applyFont="1"/>
    <xf borderId="0" fillId="0" fontId="21" numFmtId="1" xfId="0" applyFont="1" applyNumberFormat="1"/>
    <xf borderId="5" fillId="8" fontId="17" numFmtId="0" xfId="0" applyAlignment="1" applyBorder="1" applyFont="1">
      <alignment shrinkToFit="0" vertical="bottom" wrapText="1"/>
    </xf>
    <xf borderId="5" fillId="8" fontId="17" numFmtId="1" xfId="0" applyAlignment="1" applyBorder="1" applyFont="1" applyNumberFormat="1">
      <alignment horizontal="right" vertical="bottom"/>
    </xf>
    <xf borderId="5" fillId="8" fontId="17" numFmtId="1" xfId="0" applyAlignment="1" applyBorder="1" applyFont="1" applyNumberFormat="1">
      <alignment horizontal="right" shrinkToFit="0" vertical="bottom" wrapText="1"/>
    </xf>
    <xf borderId="15" fillId="8" fontId="17" numFmtId="0" xfId="0" applyAlignment="1" applyBorder="1" applyFont="1">
      <alignment shrinkToFit="0" vertical="bottom" wrapText="1"/>
    </xf>
    <xf borderId="5" fillId="9" fontId="17" numFmtId="0" xfId="0" applyAlignment="1" applyBorder="1" applyFont="1">
      <alignment shrinkToFit="0" vertical="bottom" wrapText="1"/>
    </xf>
    <xf borderId="5" fillId="9" fontId="17" numFmtId="1" xfId="0" applyAlignment="1" applyBorder="1" applyFont="1" applyNumberFormat="1">
      <alignment horizontal="right" vertical="bottom"/>
    </xf>
    <xf borderId="5" fillId="9" fontId="17" numFmtId="1" xfId="0" applyAlignment="1" applyBorder="1" applyFont="1" applyNumberFormat="1">
      <alignment horizontal="right" shrinkToFit="0" vertical="bottom" wrapText="1"/>
    </xf>
    <xf borderId="5" fillId="10" fontId="17" numFmtId="0" xfId="0" applyAlignment="1" applyBorder="1" applyFont="1">
      <alignment shrinkToFit="0" vertical="bottom" wrapText="1"/>
    </xf>
    <xf borderId="5" fillId="10" fontId="17" numFmtId="1" xfId="0" applyAlignment="1" applyBorder="1" applyFont="1" applyNumberFormat="1">
      <alignment horizontal="right" vertical="bottom"/>
    </xf>
    <xf borderId="5" fillId="10" fontId="17" numFmtId="1" xfId="0" applyAlignment="1" applyBorder="1" applyFont="1" applyNumberFormat="1">
      <alignment horizontal="right" shrinkToFit="0" vertical="bottom" wrapText="1"/>
    </xf>
    <xf borderId="5" fillId="11" fontId="17" numFmtId="0" xfId="0" applyAlignment="1" applyBorder="1" applyFont="1">
      <alignment shrinkToFit="0" vertical="bottom" wrapText="1"/>
    </xf>
    <xf borderId="5" fillId="11" fontId="17" numFmtId="1" xfId="0" applyAlignment="1" applyBorder="1" applyFont="1" applyNumberFormat="1">
      <alignment horizontal="right" vertical="bottom"/>
    </xf>
    <xf borderId="5" fillId="11" fontId="17" numFmtId="1" xfId="0" applyAlignment="1" applyBorder="1" applyFont="1" applyNumberFormat="1">
      <alignment horizontal="right" shrinkToFit="0" vertical="bottom" wrapText="1"/>
    </xf>
    <xf borderId="5" fillId="12" fontId="17" numFmtId="0" xfId="0" applyAlignment="1" applyBorder="1" applyFont="1">
      <alignment shrinkToFit="0" vertical="bottom" wrapText="1"/>
    </xf>
    <xf borderId="5" fillId="12" fontId="17" numFmtId="1" xfId="0" applyAlignment="1" applyBorder="1" applyFont="1" applyNumberFormat="1">
      <alignment horizontal="right" shrinkToFit="0" vertical="bottom" wrapText="1"/>
    </xf>
    <xf borderId="5" fillId="12" fontId="17" numFmtId="1" xfId="0" applyAlignment="1" applyBorder="1" applyFont="1" applyNumberFormat="1">
      <alignment horizontal="right" vertical="bottom"/>
    </xf>
    <xf borderId="5" fillId="0" fontId="17" numFmtId="0" xfId="0" applyAlignment="1" applyBorder="1" applyFont="1">
      <alignment shrinkToFit="0" vertical="bottom" wrapText="1"/>
    </xf>
    <xf borderId="5" fillId="0" fontId="17" numFmtId="1" xfId="0" applyAlignment="1" applyBorder="1" applyFont="1" applyNumberFormat="1">
      <alignment horizontal="right" shrinkToFit="0" vertical="bottom" wrapText="1"/>
    </xf>
    <xf borderId="5" fillId="0" fontId="17" numFmtId="1" xfId="0" applyAlignment="1" applyBorder="1" applyFont="1" applyNumberFormat="1">
      <alignment horizontal="right" vertical="bottom"/>
    </xf>
    <xf borderId="0" fillId="6" fontId="14" numFmtId="1" xfId="0" applyAlignment="1" applyFont="1" applyNumberFormat="1">
      <alignment vertical="bottom"/>
    </xf>
    <xf borderId="0" fillId="7" fontId="14" numFmtId="1" xfId="0" applyAlignment="1" applyFont="1" applyNumberFormat="1">
      <alignment vertical="bottom"/>
    </xf>
    <xf borderId="0" fillId="8" fontId="14" numFmtId="1" xfId="0" applyAlignment="1" applyFont="1" applyNumberFormat="1">
      <alignment vertical="bottom"/>
    </xf>
    <xf borderId="0" fillId="9" fontId="14" numFmtId="1" xfId="0" applyAlignment="1" applyFont="1" applyNumberFormat="1">
      <alignment vertical="bottom"/>
    </xf>
    <xf borderId="0" fillId="10" fontId="14" numFmtId="1" xfId="0" applyAlignment="1" applyFont="1" applyNumberFormat="1">
      <alignment vertical="bottom"/>
    </xf>
    <xf borderId="0" fillId="11" fontId="14" numFmtId="1" xfId="0" applyAlignment="1" applyFont="1" applyNumberFormat="1">
      <alignment vertical="bottom"/>
    </xf>
    <xf borderId="0" fillId="12" fontId="14" numFmtId="1" xfId="0" applyAlignment="1" applyFont="1" applyNumberFormat="1">
      <alignment vertical="bottom"/>
    </xf>
    <xf borderId="17" fillId="0" fontId="23" numFmtId="0" xfId="0" applyBorder="1" applyFont="1"/>
    <xf borderId="5" fillId="5" fontId="22" numFmtId="0" xfId="0" applyAlignment="1" applyBorder="1" applyFont="1">
      <alignment horizontal="center"/>
    </xf>
    <xf borderId="18" fillId="0" fontId="25" numFmtId="1" xfId="0" applyAlignment="1" applyBorder="1" applyFont="1" applyNumberFormat="1">
      <alignment horizontal="center" vertical="center"/>
    </xf>
    <xf borderId="18" fillId="0" fontId="26" numFmtId="0" xfId="0" applyAlignment="1" applyBorder="1" applyFont="1">
      <alignment horizontal="center" vertical="center"/>
    </xf>
    <xf borderId="5" fillId="0" fontId="26" numFmtId="0" xfId="0" applyAlignment="1" applyBorder="1" applyFont="1">
      <alignment horizontal="center"/>
    </xf>
    <xf borderId="19" fillId="0" fontId="23" numFmtId="0" xfId="0" applyBorder="1" applyFont="1"/>
    <xf borderId="18" fillId="0" fontId="27" numFmtId="0" xfId="0" applyAlignment="1" applyBorder="1" applyFont="1">
      <alignment horizontal="center" vertical="center"/>
    </xf>
    <xf borderId="18" fillId="0" fontId="27" numFmtId="1" xfId="0" applyAlignment="1" applyBorder="1" applyFont="1" applyNumberFormat="1">
      <alignment horizontal="center" vertical="center"/>
    </xf>
    <xf borderId="20" fillId="0" fontId="23" numFmtId="0" xfId="0" applyBorder="1" applyFont="1"/>
    <xf borderId="0" fillId="0" fontId="25" numFmtId="0" xfId="0" applyFont="1"/>
    <xf borderId="0" fillId="0" fontId="26" numFmtId="0" xfId="0" applyFont="1"/>
    <xf borderId="18" fillId="0" fontId="25" numFmtId="0" xfId="0" applyAlignment="1" applyBorder="1" applyFont="1">
      <alignment horizontal="center" vertical="center"/>
    </xf>
    <xf borderId="5" fillId="13" fontId="17" numFmtId="0" xfId="0" applyAlignment="1" applyBorder="1" applyFill="1" applyFont="1">
      <alignment shrinkToFit="0" vertical="bottom" wrapText="1"/>
    </xf>
    <xf borderId="5" fillId="13" fontId="17" numFmtId="1" xfId="0" applyAlignment="1" applyBorder="1" applyFont="1" applyNumberFormat="1">
      <alignment horizontal="right" shrinkToFit="0" vertical="bottom" wrapText="1"/>
    </xf>
    <xf borderId="5" fillId="13" fontId="17" numFmtId="1" xfId="0" applyAlignment="1" applyBorder="1" applyFont="1" applyNumberFormat="1">
      <alignment horizontal="right" vertical="bottom"/>
    </xf>
    <xf borderId="18" fillId="5" fontId="22" numFmtId="0" xfId="0" applyAlignment="1" applyBorder="1" applyFont="1">
      <alignment horizontal="center"/>
    </xf>
    <xf borderId="18" fillId="5" fontId="22" numFmtId="0" xfId="0" applyAlignment="1" applyBorder="1" applyFont="1">
      <alignment horizontal="center" shrinkToFit="0" wrapText="1"/>
    </xf>
    <xf borderId="5" fillId="0" fontId="25" numFmtId="0" xfId="0" applyBorder="1" applyFont="1"/>
    <xf borderId="5" fillId="0" fontId="25" numFmtId="0" xfId="0" applyAlignment="1" applyBorder="1" applyFont="1">
      <alignment shrinkToFit="0" wrapText="1"/>
    </xf>
    <xf borderId="15" fillId="0" fontId="25" numFmtId="0" xfId="0" applyAlignment="1" applyBorder="1" applyFont="1">
      <alignment horizontal="center"/>
    </xf>
    <xf borderId="5" fillId="0" fontId="28" numFmtId="1" xfId="0" applyBorder="1" applyFont="1" applyNumberFormat="1"/>
    <xf borderId="5" fillId="0" fontId="28" numFmtId="0" xfId="0" applyBorder="1" applyFont="1"/>
    <xf borderId="5" fillId="6" fontId="28" numFmtId="1" xfId="0" applyBorder="1" applyFont="1" applyNumberFormat="1"/>
    <xf borderId="5" fillId="7" fontId="28" numFmtId="1" xfId="0" applyBorder="1" applyFont="1" applyNumberFormat="1"/>
    <xf borderId="5" fillId="5" fontId="22" numFmtId="0" xfId="0" applyBorder="1" applyFont="1"/>
    <xf borderId="5" fillId="0" fontId="21" numFmtId="4" xfId="0" applyBorder="1" applyFont="1" applyNumberFormat="1"/>
    <xf borderId="0" fillId="0" fontId="29" numFmtId="0" xfId="0" applyFont="1"/>
    <xf borderId="0" fillId="0" fontId="3" numFmtId="0" xfId="0" applyAlignment="1" applyFont="1">
      <alignment horizontal="right" vertical="bottom"/>
    </xf>
    <xf borderId="21" fillId="0" fontId="30" numFmtId="0" xfId="0" applyAlignment="1" applyBorder="1" applyFont="1">
      <alignment vertical="bottom"/>
    </xf>
    <xf borderId="21" fillId="3" fontId="31" numFmtId="0" xfId="0" applyAlignment="1" applyBorder="1" applyFont="1">
      <alignment horizontal="right" vertical="bottom"/>
    </xf>
    <xf borderId="21" fillId="3" fontId="32" numFmtId="0" xfId="0" applyAlignment="1" applyBorder="1" applyFont="1">
      <alignment horizontal="right" vertical="bottom"/>
    </xf>
    <xf borderId="21" fillId="3" fontId="32" numFmtId="0" xfId="0" applyAlignment="1" applyBorder="1" applyFont="1">
      <alignment vertical="bottom"/>
    </xf>
    <xf borderId="0" fillId="0" fontId="33" numFmtId="0" xfId="0" applyAlignment="1" applyFont="1">
      <alignment vertical="bottom"/>
    </xf>
    <xf borderId="1" fillId="0" fontId="7" numFmtId="0" xfId="0" applyAlignment="1" applyBorder="1" applyFont="1">
      <alignment horizontal="left" shrinkToFit="0" vertical="center" wrapText="0"/>
    </xf>
    <xf borderId="3" fillId="0" fontId="7" numFmtId="0" xfId="0" applyAlignment="1" applyBorder="1" applyFont="1">
      <alignment horizontal="left" shrinkToFit="0" vertical="center" wrapText="0"/>
    </xf>
    <xf borderId="2" fillId="0" fontId="7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4" fillId="0" fontId="34" numFmtId="0" xfId="0" applyAlignment="1" applyBorder="1" applyFont="1">
      <alignment shrinkToFit="0" vertical="center" wrapText="0"/>
    </xf>
    <xf borderId="7" fillId="0" fontId="34" numFmtId="0" xfId="0" applyAlignment="1" applyBorder="1" applyFont="1">
      <alignment shrinkToFit="0" vertical="center" wrapText="0"/>
    </xf>
    <xf borderId="6" fillId="0" fontId="34" numFmtId="0" xfId="0" applyAlignment="1" applyBorder="1" applyFont="1">
      <alignment shrinkToFit="0" vertical="center" wrapText="0"/>
    </xf>
    <xf borderId="8" fillId="0" fontId="34" numFmtId="0" xfId="0" applyAlignment="1" applyBorder="1" applyFont="1">
      <alignment shrinkToFit="0" vertical="center" wrapText="0"/>
    </xf>
    <xf borderId="10" fillId="0" fontId="34" numFmtId="0" xfId="0" applyAlignment="1" applyBorder="1" applyFont="1">
      <alignment shrinkToFit="0" vertical="center" wrapText="0"/>
    </xf>
    <xf borderId="9" fillId="0" fontId="34" numFmtId="0" xfId="0" applyAlignment="1" applyBorder="1" applyFont="1">
      <alignment shrinkToFit="0" vertical="center" wrapText="0"/>
    </xf>
    <xf borderId="9" fillId="0" fontId="7" numFmtId="10" xfId="0" applyAlignment="1" applyBorder="1" applyFont="1" applyNumberFormat="1">
      <alignment shrinkToFit="0" vertical="center" wrapText="0"/>
    </xf>
    <xf borderId="10" fillId="0" fontId="7" numFmtId="10" xfId="0" applyAlignment="1" applyBorder="1" applyFont="1" applyNumberFormat="1">
      <alignment shrinkToFit="0" vertical="center" wrapText="0"/>
    </xf>
    <xf borderId="6" fillId="0" fontId="7" numFmtId="10" xfId="0" applyAlignment="1" applyBorder="1" applyFont="1" applyNumberFormat="1">
      <alignment shrinkToFit="0" vertical="center" wrapText="0"/>
    </xf>
    <xf borderId="7" fillId="0" fontId="7" numFmtId="10" xfId="0" applyAlignment="1" applyBorder="1" applyFont="1" applyNumberFormat="1">
      <alignment shrinkToFit="0" vertical="center" wrapText="0"/>
    </xf>
    <xf borderId="0" fillId="0" fontId="35" numFmtId="0" xfId="0" applyFont="1"/>
    <xf borderId="22" fillId="0" fontId="34" numFmtId="0" xfId="0" applyAlignment="1" applyBorder="1" applyFont="1">
      <alignment shrinkToFit="0" vertical="center" wrapText="0"/>
    </xf>
    <xf borderId="23" fillId="0" fontId="7" numFmtId="49" xfId="0" applyAlignment="1" applyBorder="1" applyFont="1" applyNumberFormat="1">
      <alignment horizontal="right" shrinkToFit="0" vertical="center" wrapText="0"/>
    </xf>
    <xf borderId="24" fillId="0" fontId="34" numFmtId="49" xfId="0" applyAlignment="1" applyBorder="1" applyFont="1" applyNumberFormat="1">
      <alignment horizontal="right" shrinkToFit="0" vertical="center" wrapText="0"/>
    </xf>
    <xf borderId="23" fillId="0" fontId="34" numFmtId="49" xfId="0" applyAlignment="1" applyBorder="1" applyFont="1" applyNumberFormat="1">
      <alignment horizontal="right" shrinkToFit="0" vertical="center" wrapText="0"/>
    </xf>
    <xf borderId="23" fillId="0" fontId="7" numFmtId="10" xfId="0" applyAlignment="1" applyBorder="1" applyFont="1" applyNumberFormat="1">
      <alignment shrinkToFit="0" vertical="center" wrapText="0"/>
    </xf>
    <xf borderId="24" fillId="0" fontId="7" numFmtId="10" xfId="0" applyAlignment="1" applyBorder="1" applyFont="1" applyNumberFormat="1">
      <alignment shrinkToFit="0" vertical="center" wrapText="0"/>
    </xf>
    <xf borderId="0" fillId="0" fontId="33" numFmtId="0" xfId="0" applyAlignment="1" applyFont="1">
      <alignment horizontal="right" vertical="bottom"/>
    </xf>
    <xf borderId="5" fillId="0" fontId="7" numFmtId="0" xfId="0" applyBorder="1" applyFont="1"/>
    <xf borderId="5" fillId="0" fontId="34" numFmtId="0" xfId="0" applyAlignment="1" applyBorder="1" applyFont="1">
      <alignment shrinkToFit="0" wrapText="0"/>
    </xf>
    <xf borderId="5" fillId="0" fontId="7" numFmtId="4" xfId="0" applyBorder="1" applyFont="1" applyNumberFormat="1"/>
    <xf borderId="5" fillId="0" fontId="7" numFmtId="10" xfId="0" applyBorder="1" applyFont="1" applyNumberFormat="1"/>
    <xf borderId="0" fillId="0" fontId="7" numFmtId="4" xfId="0" applyFont="1" applyNumberFormat="1"/>
    <xf borderId="0" fillId="0" fontId="3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7">
    <tableStyle count="3" pivot="0" name="Пространственные данные-style">
      <tableStyleElement dxfId="1" type="headerRow"/>
      <tableStyleElement dxfId="2" type="firstRowStripe"/>
      <tableStyleElement dxfId="3" type="secondRowStripe"/>
    </tableStyle>
    <tableStyle count="3" pivot="0" name="Пространственные данные-style 2">
      <tableStyleElement dxfId="1" type="headerRow"/>
      <tableStyleElement dxfId="2" type="firstRowStripe"/>
      <tableStyleElement dxfId="3" type="secondRowStripe"/>
    </tableStyle>
    <tableStyle count="3" pivot="0" name="Временные данные-style">
      <tableStyleElement dxfId="1" type="headerRow"/>
      <tableStyleElement dxfId="2" type="firstRowStripe"/>
      <tableStyleElement dxfId="3" type="secondRowStripe"/>
    </tableStyle>
    <tableStyle count="3" pivot="0" name="Временные данные-style 2">
      <tableStyleElement dxfId="1" type="headerRow"/>
      <tableStyleElement dxfId="2" type="firstRowStripe"/>
      <tableStyleElement dxfId="3" type="secondRowStripe"/>
    </tableStyle>
    <tableStyle count="3" pivot="0" name="Временные данные-style 3">
      <tableStyleElement dxfId="1" type="headerRow"/>
      <tableStyleElement dxfId="2" type="firstRowStripe"/>
      <tableStyleElement dxfId="3" type="secondRowStripe"/>
    </tableStyle>
    <tableStyle count="3" pivot="0" name="Показатели динамики-style">
      <tableStyleElement dxfId="1" type="headerRow"/>
      <tableStyleElement dxfId="2" type="firstRowStripe"/>
      <tableStyleElement dxfId="3" type="secondRowStripe"/>
    </tableStyle>
    <tableStyle count="3" pivot="0" name="Показатели динамики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'Пространственные данные'!$E$3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'Пространственные данные'!$D$4:$D$90</c:f>
            </c:numRef>
          </c:xVal>
          <c:yVal>
            <c:numRef>
              <c:f>'Пространственные данные'!$E$4:$E$90</c:f>
              <c:numCache/>
            </c:numRef>
          </c:yVal>
        </c:ser>
        <c:ser>
          <c:idx val="1"/>
          <c:order val="1"/>
          <c:tx>
            <c:strRef>
              <c:f>'Пространственные данные'!$F$3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'Пространственные данные'!$D$4:$D$90</c:f>
            </c:numRef>
          </c:xVal>
          <c:yVal>
            <c:numRef>
              <c:f>'Пространственные данные'!$F$4:$F$90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525316"/>
        <c:axId val="1795159503"/>
      </c:scatterChart>
      <c:valAx>
        <c:axId val="14405253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700">
                <a:solidFill>
                  <a:srgbClr val="000000"/>
                </a:solidFill>
                <a:latin typeface="+mn-lt"/>
              </a:defRPr>
            </a:pPr>
          </a:p>
        </c:txPr>
        <c:crossAx val="1795159503"/>
      </c:valAx>
      <c:valAx>
        <c:axId val="17951595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800">
                <a:solidFill>
                  <a:srgbClr val="000000"/>
                </a:solidFill>
                <a:latin typeface="+mn-lt"/>
              </a:defRPr>
            </a:pPr>
          </a:p>
        </c:txPr>
        <c:crossAx val="1440525316"/>
      </c:valAx>
    </c:plotArea>
    <c:legend>
      <c:legendPos val="r"/>
      <c:overlay val="0"/>
      <c:txPr>
        <a:bodyPr/>
        <a:lstStyle/>
        <a:p>
          <a:pPr lvl="0">
            <a:defRPr b="0" i="0" sz="2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  <a:latin typeface="Arial"/>
              </a:defRPr>
            </a:pPr>
            <a:r>
              <a:rPr b="1" i="0" sz="1800">
                <a:solidFill>
                  <a:srgbClr val="000000"/>
                </a:solidFill>
                <a:latin typeface="Arial"/>
              </a:rPr>
              <a:t>Группировка средних заработных плат по регионам РФ (2022г.)</a:t>
            </a:r>
          </a:p>
        </c:rich>
      </c:tx>
      <c:layout>
        <c:manualLayout>
          <c:xMode val="edge"/>
          <c:yMode val="edge"/>
          <c:x val="0.034230445752733395"/>
          <c:y val="0.046314496314496315"/>
        </c:manualLayout>
      </c:layout>
      <c:overlay val="0"/>
    </c:title>
    <c:plotArea>
      <c:layout/>
      <c:barChart>
        <c:barDir val="col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'Графики'!$G$16:$G$22</c:f>
            </c:strRef>
          </c:cat>
          <c:val>
            <c:numRef>
              <c:f>'Графики'!$H$16:$H$22</c:f>
              <c:numCache/>
            </c:numRef>
          </c:val>
        </c:ser>
        <c:axId val="1981985018"/>
        <c:axId val="989179553"/>
      </c:barChart>
      <c:catAx>
        <c:axId val="1981985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Arial"/>
                  </a:rPr>
                  <a:t>Средняя заработная плата (руб.)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989179553"/>
      </c:catAx>
      <c:valAx>
        <c:axId val="9891795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Arial"/>
                  </a:rPr>
                  <a:t>Количество регионов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981985018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400">
                <a:solidFill>
                  <a:srgbClr val="000000"/>
                </a:solidFill>
                <a:latin typeface="+mn-lt"/>
              </a:defRPr>
            </a:pPr>
            <a:r>
              <a:rPr b="1" i="0" sz="2400">
                <a:solidFill>
                  <a:srgbClr val="000000"/>
                </a:solidFill>
                <a:latin typeface="+mn-lt"/>
              </a:rPr>
              <a:t>Распределение средних заработных плат по регионам РФ (2022г.)</a:t>
            </a:r>
          </a:p>
        </c:rich>
      </c:tx>
      <c:layout>
        <c:manualLayout>
          <c:xMode val="edge"/>
          <c:yMode val="edge"/>
          <c:x val="0.18047970271412686"/>
          <c:y val="0.0"/>
        </c:manualLayout>
      </c:layout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'Графики'!$A$2:$A$75</c:f>
            </c:strRef>
          </c:cat>
          <c:val>
            <c:numRef>
              <c:f>'Графики'!$B$2:$B$75</c:f>
              <c:numCache/>
            </c:numRef>
          </c:val>
          <c:smooth val="0"/>
        </c:ser>
        <c:axId val="1488028996"/>
        <c:axId val="1016951364"/>
      </c:lineChart>
      <c:catAx>
        <c:axId val="1488028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800">
                    <a:solidFill>
                      <a:srgbClr val="000000"/>
                    </a:solidFill>
                    <a:latin typeface="+mn-lt"/>
                  </a:rPr>
                  <a:t>Регион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016951364"/>
      </c:catAx>
      <c:valAx>
        <c:axId val="10169513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800">
                    <a:solidFill>
                      <a:srgbClr val="000000"/>
                    </a:solidFill>
                    <a:latin typeface="+mn-lt"/>
                  </a:rPr>
                  <a:t>Средняя зарплата (руб.)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800">
                <a:solidFill>
                  <a:srgbClr val="000000"/>
                </a:solidFill>
                <a:latin typeface="+mn-lt"/>
              </a:defRPr>
            </a:pPr>
          </a:p>
        </c:txPr>
        <c:crossAx val="1488028996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000000"/>
                </a:solidFill>
                <a:latin typeface="+mn-lt"/>
              </a:defRPr>
            </a:pPr>
            <a:r>
              <a:rPr b="1" i="0" sz="2000">
                <a:solidFill>
                  <a:srgbClr val="000000"/>
                </a:solidFill>
                <a:latin typeface="+mn-lt"/>
              </a:rPr>
              <a:t>Группировка средних заработных плат по регионам РФ (2023г.)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'Графики'!$U$16:$U$22</c:f>
            </c:strRef>
          </c:cat>
          <c:val>
            <c:numRef>
              <c:f>'Графики'!$V$16:$V$22</c:f>
              <c:numCache/>
            </c:numRef>
          </c:val>
        </c:ser>
        <c:axId val="914191874"/>
        <c:axId val="2048004292"/>
      </c:barChart>
      <c:catAx>
        <c:axId val="9141918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+mn-lt"/>
                  </a:rPr>
                  <a:t>Средняя заработная плата (руб.)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800">
                <a:solidFill>
                  <a:srgbClr val="000000"/>
                </a:solidFill>
                <a:latin typeface="+mn-lt"/>
              </a:defRPr>
            </a:pPr>
          </a:p>
        </c:txPr>
        <c:crossAx val="2048004292"/>
      </c:catAx>
      <c:valAx>
        <c:axId val="2048004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+mn-lt"/>
                  </a:rPr>
                  <a:t>Количество регионов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91419187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000000"/>
                </a:solidFill>
                <a:latin typeface="+mn-lt"/>
              </a:defRPr>
            </a:pPr>
            <a:r>
              <a:rPr b="1" i="0" sz="2000">
                <a:solidFill>
                  <a:srgbClr val="000000"/>
                </a:solidFill>
                <a:latin typeface="+mn-lt"/>
              </a:rPr>
              <a:t>Распределение средних заработных плат по регионам РФ (2023г.)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cat>
            <c:strRef>
              <c:f>'Графики'!$O$2:$O$76</c:f>
            </c:strRef>
          </c:cat>
          <c:val>
            <c:numRef>
              <c:f>'Графики'!$P$2:$P$76</c:f>
              <c:numCache/>
            </c:numRef>
          </c:val>
          <c:smooth val="0"/>
        </c:ser>
        <c:axId val="1062046603"/>
        <c:axId val="486131985"/>
      </c:lineChart>
      <c:catAx>
        <c:axId val="10620466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+mn-lt"/>
                  </a:rPr>
                  <a:t>Регион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486131985"/>
      </c:catAx>
      <c:valAx>
        <c:axId val="486131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+mn-lt"/>
                  </a:rPr>
                  <a:t>Средняя зарплата (руб.)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106204660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r>
              <a:rPr b="1" i="0">
                <a:solidFill>
                  <a:srgbClr val="000000"/>
                </a:solidFill>
                <a:latin typeface="+mn-lt"/>
              </a:rPr>
              <a:t>Средняя зарплата по России в целом и по Москве, 2000-2023 гг.</a:t>
            </a:r>
          </a:p>
        </c:rich>
      </c:tx>
      <c:overlay val="0"/>
    </c:title>
    <c:plotArea>
      <c:layout/>
      <c:lineChart>
        <c:ser>
          <c:idx val="0"/>
          <c:order val="0"/>
          <c:tx>
            <c:v>Москва</c:v>
          </c:tx>
          <c:spPr>
            <a:ln cmpd="sng">
              <a:solidFill>
                <a:srgbClr val="4F81BD"/>
              </a:solidFill>
            </a:ln>
          </c:spPr>
          <c:marker>
            <c:symbol val="circle"/>
            <c:size val="10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cat>
            <c:strRef>
              <c:f>'Временные данные'!$A$9:$A$32</c:f>
            </c:strRef>
          </c:cat>
          <c:val>
            <c:numRef>
              <c:f>'Временные данные'!$B$9:$B$32</c:f>
              <c:numCache/>
            </c:numRef>
          </c:val>
          <c:smooth val="0"/>
        </c:ser>
        <c:ser>
          <c:idx val="1"/>
          <c:order val="1"/>
          <c:tx>
            <c:v>Россия</c:v>
          </c:tx>
          <c:spPr>
            <a:ln cmpd="sng">
              <a:solidFill>
                <a:srgbClr val="C0504D"/>
              </a:solidFill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cat>
            <c:strRef>
              <c:f>'Временные данные'!$A$9:$A$32</c:f>
            </c:strRef>
          </c:cat>
          <c:val>
            <c:numRef>
              <c:f>'Временные данные'!$C$9:$C$32</c:f>
              <c:numCache/>
            </c:numRef>
          </c:val>
          <c:smooth val="0"/>
        </c:ser>
        <c:axId val="696702715"/>
        <c:axId val="1165359710"/>
      </c:lineChart>
      <c:catAx>
        <c:axId val="6967027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+mn-lt"/>
                  </a:rPr>
                  <a:t>Год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65359710"/>
      </c:catAx>
      <c:valAx>
        <c:axId val="11653597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+mn-lt"/>
                  </a:rPr>
                  <a:t>Зарплата, руб.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96702715"/>
        <c:majorUnit val="20000.0"/>
        <c:minorUnit val="10000.0"/>
      </c:valAx>
    </c:plotArea>
    <c:legend>
      <c:legendPos val="r"/>
      <c:legendEntry>
        <c:idx val="0"/>
        <c:txPr>
          <a:bodyPr/>
          <a:lstStyle/>
          <a:p>
            <a:pPr lvl="0">
              <a:defRPr b="1" i="0" sz="1400">
                <a:solidFill>
                  <a:srgbClr val="000000"/>
                </a:solidFill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 b="1" i="0" sz="1400">
                <a:solidFill>
                  <a:srgbClr val="000000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rPr b="0" i="0">
                <a:solidFill>
                  <a:srgbClr val="000000"/>
                </a:solidFill>
                <a:latin typeface="+mn-lt"/>
              </a:rPr>
              <a:t>Абсолютный базисный прирост, Россия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'Показатели динамики'!$C$3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'Показатели динамики'!$A$4:$A$27</c:f>
            </c:strRef>
          </c:cat>
          <c:val>
            <c:numRef>
              <c:f>'Показатели динамики'!$C$4:$C$27</c:f>
              <c:numCache/>
            </c:numRef>
          </c:val>
          <c:smooth val="1"/>
        </c:ser>
        <c:axId val="1503382395"/>
        <c:axId val="758168317"/>
      </c:lineChart>
      <c:catAx>
        <c:axId val="1503382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Год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58168317"/>
      </c:catAx>
      <c:valAx>
        <c:axId val="758168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Абсолютный базисный прирост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0338239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rPr b="0" i="0">
                <a:solidFill>
                  <a:srgbClr val="000000"/>
                </a:solidFill>
                <a:latin typeface="+mn-lt"/>
              </a:rPr>
              <a:t>Абсолютный цепной прирост, Россия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'Показатели динамики'!$D$3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'Показатели динамики'!$A$4:$A$27</c:f>
            </c:strRef>
          </c:cat>
          <c:val>
            <c:numRef>
              <c:f>'Показатели динамики'!$D$4:$D$27</c:f>
              <c:numCache/>
            </c:numRef>
          </c:val>
          <c:smooth val="1"/>
        </c:ser>
        <c:axId val="54732823"/>
        <c:axId val="469614050"/>
      </c:lineChart>
      <c:catAx>
        <c:axId val="54732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Год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69614050"/>
      </c:catAx>
      <c:valAx>
        <c:axId val="4696140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Абсолютный цепной прирост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473282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rPr b="0" i="0">
                <a:solidFill>
                  <a:srgbClr val="000000"/>
                </a:solidFill>
                <a:latin typeface="+mn-lt"/>
              </a:rPr>
              <a:t>Абсолютный базисный прирост, Москва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'Показатели динамики'!$M$3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'Показатели динамики'!$K$4:$K$27</c:f>
            </c:strRef>
          </c:cat>
          <c:val>
            <c:numRef>
              <c:f>'Показатели динамики'!$M$4:$M$27</c:f>
              <c:numCache/>
            </c:numRef>
          </c:val>
          <c:smooth val="1"/>
        </c:ser>
        <c:axId val="1057588304"/>
        <c:axId val="714139901"/>
      </c:lineChart>
      <c:catAx>
        <c:axId val="1057588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Год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14139901"/>
      </c:catAx>
      <c:valAx>
        <c:axId val="7141399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Абсолютный базисный прирост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5758830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rPr b="0" i="0">
                <a:solidFill>
                  <a:srgbClr val="000000"/>
                </a:solidFill>
                <a:latin typeface="+mn-lt"/>
              </a:rPr>
              <a:t>Абсолютный цепной прирост, Москва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'Показатели динамики'!$N$3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'Показатели динамики'!$K$4:$K$27</c:f>
            </c:strRef>
          </c:cat>
          <c:val>
            <c:numRef>
              <c:f>'Показатели динамики'!$N$4:$N$27</c:f>
              <c:numCache/>
            </c:numRef>
          </c:val>
          <c:smooth val="1"/>
        </c:ser>
        <c:axId val="1817572697"/>
        <c:axId val="1087795561"/>
      </c:lineChart>
      <c:catAx>
        <c:axId val="18175726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Год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87795561"/>
      </c:catAx>
      <c:valAx>
        <c:axId val="10877955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Абсолютный цепной прирост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1757269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rPr b="0" i="0">
                <a:solidFill>
                  <a:srgbClr val="000000"/>
                </a:solidFill>
                <a:latin typeface="+mn-lt"/>
              </a:rPr>
              <a:t>Цепной темп прироста, Москва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'Показатели динамики'!$R$3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'Показатели динамики'!$K$4:$K$27</c:f>
            </c:strRef>
          </c:cat>
          <c:val>
            <c:numRef>
              <c:f>'Показатели динамики'!$R$4:$R$27</c:f>
              <c:numCache/>
            </c:numRef>
          </c:val>
          <c:smooth val="1"/>
        </c:ser>
        <c:axId val="1910614150"/>
        <c:axId val="672369405"/>
      </c:lineChart>
      <c:catAx>
        <c:axId val="1910614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Год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72369405"/>
      </c:catAx>
      <c:valAx>
        <c:axId val="6723694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Цепной темп прироста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1061415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rPr b="0" i="0">
                <a:solidFill>
                  <a:srgbClr val="000000"/>
                </a:solidFill>
                <a:latin typeface="+mn-lt"/>
              </a:rPr>
              <a:t>Цепной темп роста, Москва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'Показатели динамики'!$P$3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'Показатели динамики'!$K$4:$K$27</c:f>
            </c:strRef>
          </c:cat>
          <c:val>
            <c:numRef>
              <c:f>'Показатели динамики'!$P$4:$P$27</c:f>
              <c:numCache/>
            </c:numRef>
          </c:val>
          <c:smooth val="1"/>
        </c:ser>
        <c:axId val="979299944"/>
        <c:axId val="293453730"/>
      </c:lineChart>
      <c:catAx>
        <c:axId val="979299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Год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93453730"/>
      </c:catAx>
      <c:valAx>
        <c:axId val="2934537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Цепной темп роста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7929994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rPr b="0" i="0">
                <a:solidFill>
                  <a:srgbClr val="000000"/>
                </a:solidFill>
                <a:latin typeface="+mn-lt"/>
              </a:rPr>
              <a:t>Базисный темп роста, Москва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'Показатели динамики'!$O$3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'Показатели динамики'!$K$4:$K$27</c:f>
            </c:strRef>
          </c:cat>
          <c:val>
            <c:numRef>
              <c:f>'Показатели динамики'!$O$4:$O$27</c:f>
              <c:numCache/>
            </c:numRef>
          </c:val>
          <c:smooth val="1"/>
        </c:ser>
        <c:axId val="651438296"/>
        <c:axId val="2092867218"/>
      </c:lineChart>
      <c:catAx>
        <c:axId val="651438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Год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92867218"/>
      </c:catAx>
      <c:valAx>
        <c:axId val="2092867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Базисный темп роста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5143829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rPr b="0" i="0">
                <a:solidFill>
                  <a:srgbClr val="000000"/>
                </a:solidFill>
                <a:latin typeface="+mn-lt"/>
              </a:rPr>
              <a:t>Базисный темп прироста, Москва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'Показатели динамики'!$Q$3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'Показатели динамики'!$K$4:$K$27</c:f>
            </c:strRef>
          </c:cat>
          <c:val>
            <c:numRef>
              <c:f>'Показатели динамики'!$Q$4:$Q$27</c:f>
              <c:numCache/>
            </c:numRef>
          </c:val>
          <c:smooth val="1"/>
        </c:ser>
        <c:axId val="1458028352"/>
        <c:axId val="2138331376"/>
      </c:lineChart>
      <c:catAx>
        <c:axId val="145802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Год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38331376"/>
      </c:catAx>
      <c:valAx>
        <c:axId val="21383313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Базисный темп прироста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45802835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rPr b="0" i="0">
                <a:solidFill>
                  <a:srgbClr val="000000"/>
                </a:solidFill>
                <a:latin typeface="+mn-lt"/>
              </a:rPr>
              <a:t>Базисный темп роста, Россия</a:t>
            </a:r>
          </a:p>
        </c:rich>
      </c:tx>
      <c:layout>
        <c:manualLayout>
          <c:xMode val="edge"/>
          <c:yMode val="edge"/>
          <c:x val="0.03514344262295082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'Показатели динамики'!$E$3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'Показатели динамики'!$A$4:$A$27</c:f>
            </c:strRef>
          </c:cat>
          <c:val>
            <c:numRef>
              <c:f>'Показатели динамики'!$E$4:$E$27</c:f>
              <c:numCache/>
            </c:numRef>
          </c:val>
          <c:smooth val="1"/>
        </c:ser>
        <c:axId val="1898849427"/>
        <c:axId val="1011323110"/>
      </c:lineChart>
      <c:catAx>
        <c:axId val="18988494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Год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11323110"/>
      </c:catAx>
      <c:valAx>
        <c:axId val="10113231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Базисный темп роста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9884942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rPr b="0" i="0">
                <a:solidFill>
                  <a:srgbClr val="000000"/>
                </a:solidFill>
                <a:latin typeface="+mn-lt"/>
              </a:rPr>
              <a:t>Цепной темп роста, Россия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'Показатели динамики'!$F$3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'Показатели динамики'!$A$4:$A$27</c:f>
            </c:strRef>
          </c:cat>
          <c:val>
            <c:numRef>
              <c:f>'Показатели динамики'!$F$4:$F$27</c:f>
              <c:numCache/>
            </c:numRef>
          </c:val>
          <c:smooth val="1"/>
        </c:ser>
        <c:axId val="1927067036"/>
        <c:axId val="1487582397"/>
      </c:lineChart>
      <c:catAx>
        <c:axId val="1927067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Год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487582397"/>
      </c:catAx>
      <c:valAx>
        <c:axId val="14875823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Цепной темп роста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2706703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rPr b="0" i="0">
                <a:solidFill>
                  <a:srgbClr val="000000"/>
                </a:solidFill>
                <a:latin typeface="+mn-lt"/>
              </a:rPr>
              <a:t>Базисный темп прироста, Россия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'Показатели динамики'!$G$3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'Показатели динамики'!$A$4:$A$27</c:f>
            </c:strRef>
          </c:cat>
          <c:val>
            <c:numRef>
              <c:f>'Показатели динамики'!$G$4:$G$27</c:f>
              <c:numCache/>
            </c:numRef>
          </c:val>
          <c:smooth val="1"/>
        </c:ser>
        <c:axId val="1459527969"/>
        <c:axId val="948336297"/>
      </c:lineChart>
      <c:catAx>
        <c:axId val="14595279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Год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48336297"/>
      </c:catAx>
      <c:valAx>
        <c:axId val="9483362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Базисный темп прироста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45952796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rPr b="0" i="0">
                <a:solidFill>
                  <a:srgbClr val="000000"/>
                </a:solidFill>
                <a:latin typeface="+mn-lt"/>
              </a:rPr>
              <a:t>Цепной темп прироста, Россия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'Показатели динамики'!$H$3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'Показатели динамики'!$A$4:$A$27</c:f>
            </c:strRef>
          </c:cat>
          <c:val>
            <c:numRef>
              <c:f>'Показатели динамики'!$H$4:$H$27</c:f>
              <c:numCache/>
            </c:numRef>
          </c:val>
          <c:smooth val="1"/>
        </c:ser>
        <c:axId val="1142245955"/>
        <c:axId val="1545376343"/>
      </c:lineChart>
      <c:catAx>
        <c:axId val="11422459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Год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45376343"/>
      </c:catAx>
      <c:valAx>
        <c:axId val="15453763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Цепной темп прироста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4224595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11" Type="http://schemas.openxmlformats.org/officeDocument/2006/relationships/chart" Target="../charts/chart17.xml"/><Relationship Id="rId10" Type="http://schemas.openxmlformats.org/officeDocument/2006/relationships/chart" Target="../charts/chart16.xml"/><Relationship Id="rId12" Type="http://schemas.openxmlformats.org/officeDocument/2006/relationships/chart" Target="../charts/chart18.xml"/><Relationship Id="rId9" Type="http://schemas.openxmlformats.org/officeDocument/2006/relationships/chart" Target="../charts/chart15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933450</xdr:colOff>
      <xdr:row>60</xdr:row>
      <xdr:rowOff>514350</xdr:rowOff>
    </xdr:from>
    <xdr:ext cx="16259175" cy="10067925"/>
    <xdr:graphicFrame>
      <xdr:nvGraphicFramePr>
        <xdr:cNvPr id="1379437393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</xdr:colOff>
      <xdr:row>23</xdr:row>
      <xdr:rowOff>781050</xdr:rowOff>
    </xdr:from>
    <xdr:ext cx="11325225" cy="6734175"/>
    <xdr:graphicFrame>
      <xdr:nvGraphicFramePr>
        <xdr:cNvPr id="744350725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981075</xdr:colOff>
      <xdr:row>32</xdr:row>
      <xdr:rowOff>390525</xdr:rowOff>
    </xdr:from>
    <xdr:ext cx="13906500" cy="7010400"/>
    <xdr:graphicFrame>
      <xdr:nvGraphicFramePr>
        <xdr:cNvPr id="1518509370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9525</xdr:colOff>
      <xdr:row>23</xdr:row>
      <xdr:rowOff>695325</xdr:rowOff>
    </xdr:from>
    <xdr:ext cx="12858750" cy="7010400"/>
    <xdr:graphicFrame>
      <xdr:nvGraphicFramePr>
        <xdr:cNvPr id="579267455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18</xdr:col>
      <xdr:colOff>9525</xdr:colOff>
      <xdr:row>32</xdr:row>
      <xdr:rowOff>571500</xdr:rowOff>
    </xdr:from>
    <xdr:ext cx="13163550" cy="7248525"/>
    <xdr:graphicFrame>
      <xdr:nvGraphicFramePr>
        <xdr:cNvPr id="670454446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1447800</xdr:colOff>
      <xdr:row>42</xdr:row>
      <xdr:rowOff>266700</xdr:rowOff>
    </xdr:from>
    <xdr:ext cx="10953750" cy="6772275"/>
    <xdr:pic>
      <xdr:nvPicPr>
        <xdr:cNvPr id="0" name="image1.png" title="Диаграмма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7</xdr:row>
      <xdr:rowOff>190500</xdr:rowOff>
    </xdr:from>
    <xdr:ext cx="8829675" cy="5467350"/>
    <xdr:graphicFrame>
      <xdr:nvGraphicFramePr>
        <xdr:cNvPr id="92125232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314325</xdr:colOff>
      <xdr:row>26</xdr:row>
      <xdr:rowOff>38100</xdr:rowOff>
    </xdr:from>
    <xdr:ext cx="5229225" cy="3143250"/>
    <xdr:pic>
      <xdr:nvPicPr>
        <xdr:cNvPr id="0" name="image4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904875</xdr:colOff>
      <xdr:row>26</xdr:row>
      <xdr:rowOff>38100</xdr:rowOff>
    </xdr:from>
    <xdr:ext cx="5229225" cy="3143250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295275</xdr:colOff>
      <xdr:row>43</xdr:row>
      <xdr:rowOff>133350</xdr:rowOff>
    </xdr:from>
    <xdr:ext cx="6877050" cy="4133850"/>
    <xdr:pic>
      <xdr:nvPicPr>
        <xdr:cNvPr id="0" name="image2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27</xdr:row>
      <xdr:rowOff>152400</xdr:rowOff>
    </xdr:from>
    <xdr:ext cx="5000625" cy="3095625"/>
    <xdr:graphicFrame>
      <xdr:nvGraphicFramePr>
        <xdr:cNvPr id="1047615898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209550</xdr:colOff>
      <xdr:row>27</xdr:row>
      <xdr:rowOff>123825</xdr:rowOff>
    </xdr:from>
    <xdr:ext cx="5124450" cy="3143250"/>
    <xdr:graphicFrame>
      <xdr:nvGraphicFramePr>
        <xdr:cNvPr id="2086422041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723900</xdr:colOff>
      <xdr:row>28</xdr:row>
      <xdr:rowOff>0</xdr:rowOff>
    </xdr:from>
    <xdr:ext cx="4905375" cy="3009900"/>
    <xdr:graphicFrame>
      <xdr:nvGraphicFramePr>
        <xdr:cNvPr id="1332495758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200025</xdr:colOff>
      <xdr:row>28</xdr:row>
      <xdr:rowOff>0</xdr:rowOff>
    </xdr:from>
    <xdr:ext cx="4848225" cy="3009900"/>
    <xdr:graphicFrame>
      <xdr:nvGraphicFramePr>
        <xdr:cNvPr id="210582166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17</xdr:col>
      <xdr:colOff>314325</xdr:colOff>
      <xdr:row>61</xdr:row>
      <xdr:rowOff>76200</xdr:rowOff>
    </xdr:from>
    <xdr:ext cx="4848225" cy="3009900"/>
    <xdr:graphicFrame>
      <xdr:nvGraphicFramePr>
        <xdr:cNvPr id="102332243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17</xdr:col>
      <xdr:colOff>152400</xdr:colOff>
      <xdr:row>44</xdr:row>
      <xdr:rowOff>152400</xdr:rowOff>
    </xdr:from>
    <xdr:ext cx="4953000" cy="3095625"/>
    <xdr:graphicFrame>
      <xdr:nvGraphicFramePr>
        <xdr:cNvPr id="1313530533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11</xdr:col>
      <xdr:colOff>723900</xdr:colOff>
      <xdr:row>44</xdr:row>
      <xdr:rowOff>85725</xdr:rowOff>
    </xdr:from>
    <xdr:ext cx="4905375" cy="3009900"/>
    <xdr:graphicFrame>
      <xdr:nvGraphicFramePr>
        <xdr:cNvPr id="156558789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11</xdr:col>
      <xdr:colOff>723900</xdr:colOff>
      <xdr:row>61</xdr:row>
      <xdr:rowOff>171450</xdr:rowOff>
    </xdr:from>
    <xdr:ext cx="4905375" cy="3009900"/>
    <xdr:graphicFrame>
      <xdr:nvGraphicFramePr>
        <xdr:cNvPr id="501488995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142875</xdr:colOff>
      <xdr:row>44</xdr:row>
      <xdr:rowOff>152400</xdr:rowOff>
    </xdr:from>
    <xdr:ext cx="4648200" cy="2886075"/>
    <xdr:graphicFrame>
      <xdr:nvGraphicFramePr>
        <xdr:cNvPr id="1322809473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5</xdr:col>
      <xdr:colOff>361950</xdr:colOff>
      <xdr:row>45</xdr:row>
      <xdr:rowOff>133350</xdr:rowOff>
    </xdr:from>
    <xdr:ext cx="4905375" cy="3009900"/>
    <xdr:graphicFrame>
      <xdr:nvGraphicFramePr>
        <xdr:cNvPr id="1618117362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0</xdr:col>
      <xdr:colOff>0</xdr:colOff>
      <xdr:row>61</xdr:row>
      <xdr:rowOff>28575</xdr:rowOff>
    </xdr:from>
    <xdr:ext cx="5000625" cy="3095625"/>
    <xdr:graphicFrame>
      <xdr:nvGraphicFramePr>
        <xdr:cNvPr id="1815558479" name="Chart 1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5</xdr:col>
      <xdr:colOff>314325</xdr:colOff>
      <xdr:row>61</xdr:row>
      <xdr:rowOff>66675</xdr:rowOff>
    </xdr:from>
    <xdr:ext cx="5181600" cy="3209925"/>
    <xdr:graphicFrame>
      <xdr:nvGraphicFramePr>
        <xdr:cNvPr id="1283132905" name="Chart 1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C3:F90" displayName="Table_1" name="Table_1" id="1">
  <tableColumns count="4">
    <tableColumn name="№" id="1"/>
    <tableColumn name="Регион" id="2"/>
    <tableColumn name="2022" id="3"/>
    <tableColumn name="2023" id="4"/>
  </tableColumns>
  <tableStyleInfo name="Пространственные данные-style" showColumnStripes="0" showFirstColumn="1" showLastColumn="1" showRowStripes="1"/>
</table>
</file>

<file path=xl/tables/table2.xml><?xml version="1.0" encoding="utf-8"?>
<table xmlns="http://schemas.openxmlformats.org/spreadsheetml/2006/main" ref="J3:M90" displayName="Table_2" name="Table_2" id="2">
  <tableColumns count="4">
    <tableColumn name="№" id="1"/>
    <tableColumn name="Регион" id="2"/>
    <tableColumn name="2022" id="3"/>
    <tableColumn name="2023" id="4"/>
  </tableColumns>
  <tableStyleInfo name="Пространственные данные-style 2" showColumnStripes="0" showFirstColumn="1" showLastColumn="1" showRowStripes="1"/>
</table>
</file>

<file path=xl/tables/table3.xml><?xml version="1.0" encoding="utf-8"?>
<table xmlns="http://schemas.openxmlformats.org/spreadsheetml/2006/main" ref="A8:C32" displayName="Table_3" name="Table_3" id="3">
  <tableColumns count="3">
    <tableColumn name="Год" id="1"/>
    <tableColumn name="Москва" id="2"/>
    <tableColumn name="Россия" id="3"/>
  </tableColumns>
  <tableStyleInfo name="Временные данные-style" showColumnStripes="0" showFirstColumn="1" showLastColumn="1" showRowStripes="1"/>
</table>
</file>

<file path=xl/tables/table4.xml><?xml version="1.0" encoding="utf-8"?>
<table xmlns="http://schemas.openxmlformats.org/spreadsheetml/2006/main" ref="O8:V32" displayName="Table_4" name="Table_4" id="4">
  <tableColumns count="8">
    <tableColumn name="Год" id="1"/>
    <tableColumn name="Россия" id="2"/>
    <tableColumn name="Абсолютный базисный прирост" id="3"/>
    <tableColumn name="Абсолютный цепной прирост" id="4"/>
    <tableColumn name="Базисный темп роста" id="5"/>
    <tableColumn name="Цепной темп роста" id="6"/>
    <tableColumn name="Базисный темп прироста" id="7"/>
    <tableColumn name="Цепной темп прироста" id="8"/>
  </tableColumns>
  <tableStyleInfo name="Временные данные-style 2" showColumnStripes="0" showFirstColumn="1" showLastColumn="1" showRowStripes="1"/>
</table>
</file>

<file path=xl/tables/table5.xml><?xml version="1.0" encoding="utf-8"?>
<table xmlns="http://schemas.openxmlformats.org/spreadsheetml/2006/main" ref="O35:V59" displayName="Table_5" name="Table_5" id="5">
  <tableColumns count="8">
    <tableColumn name="Год" id="1"/>
    <tableColumn name="Москва" id="2"/>
    <tableColumn name="Абсолютный базисный прирост" id="3"/>
    <tableColumn name="Абсолютный цепной прирост" id="4"/>
    <tableColumn name="Базисный темп роста" id="5"/>
    <tableColumn name="Цепной темп роста" id="6"/>
    <tableColumn name="Базисный темп прироста" id="7"/>
    <tableColumn name="Цепной темп прироста" id="8"/>
  </tableColumns>
  <tableStyleInfo name="Временные данные-style 3" showColumnStripes="0" showFirstColumn="1" showLastColumn="1" showRowStripes="1"/>
</table>
</file>

<file path=xl/tables/table6.xml><?xml version="1.0" encoding="utf-8"?>
<table xmlns="http://schemas.openxmlformats.org/spreadsheetml/2006/main" ref="A3:H27" displayName="Table_6" name="Table_6" id="6">
  <tableColumns count="8">
    <tableColumn name="Год" id="1"/>
    <tableColumn name="Россия" id="2"/>
    <tableColumn name="Абсолютный базисный прирост" id="3"/>
    <tableColumn name="Абсолютный цепной прирост" id="4"/>
    <tableColumn name="Базисный темп роста" id="5"/>
    <tableColumn name="Цепной темп роста" id="6"/>
    <tableColumn name="Базисный темп прироста" id="7"/>
    <tableColumn name="Цепной темп прироста" id="8"/>
  </tableColumns>
  <tableStyleInfo name="Показатели динамики-style" showColumnStripes="0" showFirstColumn="1" showLastColumn="1" showRowStripes="1"/>
</table>
</file>

<file path=xl/tables/table7.xml><?xml version="1.0" encoding="utf-8"?>
<table xmlns="http://schemas.openxmlformats.org/spreadsheetml/2006/main" ref="K3:R27" displayName="Table_7" name="Table_7" id="7">
  <tableColumns count="8">
    <tableColumn name="Год" id="1"/>
    <tableColumn name="Москва" id="2"/>
    <tableColumn name="Абсолютный базисный прирост" id="3"/>
    <tableColumn name="Абсолютный цепной прирост" id="4"/>
    <tableColumn name="Базисный темп роста" id="5"/>
    <tableColumn name="Цепной темп роста" id="6"/>
    <tableColumn name="Базисный темп прироста" id="7"/>
    <tableColumn name="Цепной темп прироста" id="8"/>
  </tableColumns>
  <tableStyleInfo name="Показатели динамики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sstat.gov.ru/labor_market_employment_salaries" TargetMode="External"/><Relationship Id="rId2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osstat.gov.ru/labor_market_employment_salarie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osstat.gov.ru/labor_market_employment_salarie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osstat.gov.ru/labor_market_employment_salarie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osstat.gov.ru/labor_market_employment_salarie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ogov.ru/average-salary/msk" TargetMode="External"/><Relationship Id="rId2" Type="http://schemas.openxmlformats.org/officeDocument/2006/relationships/drawing" Target="../drawings/drawing6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Relationship Id="rId8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7.0"/>
    <col customWidth="1" min="3" max="3" width="6.71"/>
    <col customWidth="1" min="4" max="5" width="16.29"/>
    <col customWidth="1" min="6" max="6" width="18.71"/>
    <col customWidth="1" min="7" max="7" width="30.29"/>
    <col customWidth="1" min="8" max="8" width="28.29"/>
    <col customWidth="1" min="9" max="9" width="35.0"/>
    <col customWidth="1" min="10" max="11" width="22.43"/>
    <col customWidth="1" min="12" max="12" width="34.0"/>
    <col customWidth="1" min="13" max="13" width="22.71"/>
    <col customWidth="1" min="14" max="14" width="17.14"/>
    <col customWidth="1" min="15" max="15" width="15.29"/>
    <col customWidth="1" min="16" max="16" width="28.71"/>
    <col customWidth="1" min="17" max="17" width="30.14"/>
    <col customWidth="1" min="18" max="18" width="36.71"/>
    <col customWidth="1" min="19" max="19" width="16.29"/>
    <col customWidth="1" min="20" max="20" width="35.0"/>
    <col customWidth="1" min="21" max="21" width="17.29"/>
    <col customWidth="1" min="22" max="28" width="11.43"/>
  </cols>
  <sheetData>
    <row r="1" ht="29.25" customHeight="1">
      <c r="A1" s="1"/>
      <c r="B1" s="1" t="s">
        <v>0</v>
      </c>
    </row>
    <row r="2" ht="45.0" customHeight="1">
      <c r="A2" s="2"/>
      <c r="B2" s="2"/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U2" s="6"/>
      <c r="V2" s="6"/>
      <c r="W2" s="6"/>
      <c r="X2" s="6"/>
      <c r="Y2" s="6"/>
      <c r="Z2" s="6"/>
      <c r="AA2" s="6"/>
      <c r="AB2" s="7"/>
    </row>
    <row r="3" ht="45.0" customHeight="1">
      <c r="C3" s="8" t="s">
        <v>1</v>
      </c>
      <c r="D3" s="9" t="s">
        <v>2</v>
      </c>
      <c r="E3" s="10" t="s">
        <v>3</v>
      </c>
      <c r="F3" s="11" t="s">
        <v>4</v>
      </c>
      <c r="G3" s="5"/>
      <c r="H3" s="5"/>
      <c r="I3" s="5"/>
      <c r="J3" s="12" t="s">
        <v>1</v>
      </c>
      <c r="K3" s="13" t="s">
        <v>2</v>
      </c>
      <c r="L3" s="14" t="s">
        <v>3</v>
      </c>
      <c r="M3" s="15" t="s">
        <v>4</v>
      </c>
      <c r="N3" s="5"/>
      <c r="O3" s="5"/>
      <c r="P3" s="5"/>
      <c r="Q3" s="5"/>
      <c r="R3" s="5"/>
      <c r="T3" s="6"/>
      <c r="U3" s="6"/>
      <c r="V3" s="6"/>
      <c r="W3" s="6"/>
      <c r="X3" s="6"/>
      <c r="Y3" s="6"/>
      <c r="Z3" s="6"/>
      <c r="AA3" s="7"/>
    </row>
    <row r="4" ht="45.0" customHeight="1">
      <c r="C4" s="16">
        <v>1.0</v>
      </c>
      <c r="D4" s="17" t="s">
        <v>5</v>
      </c>
      <c r="E4" s="18">
        <v>32800.8</v>
      </c>
      <c r="F4" s="19">
        <v>35824.6</v>
      </c>
      <c r="G4" s="20" t="s">
        <v>6</v>
      </c>
      <c r="H4" s="21" t="s">
        <v>7</v>
      </c>
      <c r="I4" s="5"/>
      <c r="J4" s="22">
        <v>1.0</v>
      </c>
      <c r="K4" s="23" t="s">
        <v>2</v>
      </c>
      <c r="L4" s="24">
        <v>2022.0</v>
      </c>
      <c r="M4" s="25">
        <v>2023.0</v>
      </c>
      <c r="N4" s="5"/>
      <c r="O4" s="5"/>
      <c r="P4" s="5"/>
      <c r="Q4" s="5"/>
      <c r="R4" s="5"/>
      <c r="V4" s="6"/>
      <c r="W4" s="6"/>
      <c r="X4" s="6"/>
      <c r="Y4" s="6"/>
      <c r="Z4" s="6"/>
      <c r="AA4" s="7"/>
    </row>
    <row r="5" ht="45.0" customHeight="1">
      <c r="C5" s="26">
        <v>2.0</v>
      </c>
      <c r="D5" s="17" t="s">
        <v>8</v>
      </c>
      <c r="E5" s="18">
        <v>33699.9</v>
      </c>
      <c r="F5" s="19">
        <v>37589.2</v>
      </c>
      <c r="G5" s="5"/>
      <c r="H5" s="5"/>
      <c r="I5" s="5"/>
      <c r="J5" s="27">
        <v>2.0</v>
      </c>
      <c r="K5" s="28" t="s">
        <v>9</v>
      </c>
      <c r="L5" s="29">
        <v>40231.0</v>
      </c>
      <c r="M5" s="30">
        <v>45852.0</v>
      </c>
      <c r="N5" s="5"/>
      <c r="O5" s="5"/>
      <c r="P5" s="5"/>
      <c r="Q5" s="5"/>
      <c r="R5" s="5"/>
      <c r="V5" s="31"/>
      <c r="W5" s="6"/>
      <c r="X5" s="6"/>
      <c r="Y5" s="6"/>
      <c r="Z5" s="6"/>
      <c r="AA5" s="7"/>
    </row>
    <row r="6" ht="45.0" customHeight="1">
      <c r="C6" s="16">
        <v>3.0</v>
      </c>
      <c r="D6" s="17" t="s">
        <v>10</v>
      </c>
      <c r="E6" s="18">
        <v>35082.3</v>
      </c>
      <c r="F6" s="19">
        <v>39053.5</v>
      </c>
      <c r="G6" s="5"/>
      <c r="H6" s="5"/>
      <c r="I6" s="5"/>
      <c r="J6" s="22">
        <v>3.0</v>
      </c>
      <c r="K6" s="23" t="s">
        <v>11</v>
      </c>
      <c r="L6" s="24">
        <v>43974.0</v>
      </c>
      <c r="M6" s="25">
        <v>50983.0</v>
      </c>
      <c r="N6" s="5"/>
      <c r="O6" s="5"/>
      <c r="P6" s="5"/>
      <c r="Q6" s="5"/>
      <c r="R6" s="5"/>
      <c r="V6" s="31"/>
      <c r="W6" s="6"/>
      <c r="X6" s="6"/>
      <c r="Y6" s="6"/>
      <c r="Z6" s="6"/>
      <c r="AA6" s="7"/>
    </row>
    <row r="7" ht="45.0" customHeight="1">
      <c r="C7" s="26">
        <v>4.0</v>
      </c>
      <c r="D7" s="17" t="s">
        <v>12</v>
      </c>
      <c r="E7" s="18">
        <v>35250.8</v>
      </c>
      <c r="F7" s="19">
        <v>39987.6</v>
      </c>
      <c r="G7" s="5"/>
      <c r="H7" s="5"/>
      <c r="I7" s="5"/>
      <c r="J7" s="27">
        <v>4.0</v>
      </c>
      <c r="K7" s="28" t="s">
        <v>13</v>
      </c>
      <c r="L7" s="29">
        <v>39270.0</v>
      </c>
      <c r="M7" s="30">
        <v>45420.0</v>
      </c>
      <c r="N7" s="5"/>
      <c r="O7" s="5"/>
      <c r="P7" s="5"/>
      <c r="Q7" s="5"/>
      <c r="R7" s="5"/>
      <c r="V7" s="31"/>
      <c r="W7" s="6"/>
      <c r="X7" s="6"/>
      <c r="Y7" s="6"/>
      <c r="Z7" s="6"/>
      <c r="AA7" s="7"/>
    </row>
    <row r="8" ht="45.0" customHeight="1">
      <c r="C8" s="16">
        <v>5.0</v>
      </c>
      <c r="D8" s="17" t="s">
        <v>14</v>
      </c>
      <c r="E8" s="18">
        <v>35462.5</v>
      </c>
      <c r="F8" s="19">
        <v>40388.2</v>
      </c>
      <c r="G8" s="5"/>
      <c r="H8" s="5"/>
      <c r="I8" s="5"/>
      <c r="J8" s="22">
        <v>5.0</v>
      </c>
      <c r="K8" s="23" t="s">
        <v>15</v>
      </c>
      <c r="L8" s="24">
        <v>65864.0</v>
      </c>
      <c r="M8" s="25">
        <v>72994.0</v>
      </c>
      <c r="N8" s="5"/>
      <c r="O8" s="5"/>
      <c r="P8" s="5"/>
      <c r="Q8" s="5"/>
      <c r="R8" s="5"/>
      <c r="V8" s="31"/>
      <c r="W8" s="6"/>
      <c r="X8" s="6"/>
      <c r="Y8" s="6"/>
      <c r="Z8" s="6"/>
      <c r="AA8" s="7"/>
    </row>
    <row r="9" ht="45.0" customHeight="1">
      <c r="C9" s="26">
        <v>6.0</v>
      </c>
      <c r="D9" s="17" t="s">
        <v>16</v>
      </c>
      <c r="E9" s="18">
        <v>36349.2</v>
      </c>
      <c r="F9" s="19">
        <v>42151.2</v>
      </c>
      <c r="G9" s="5"/>
      <c r="H9" s="5"/>
      <c r="I9" s="5"/>
      <c r="J9" s="27">
        <v>6.0</v>
      </c>
      <c r="K9" s="28" t="s">
        <v>17</v>
      </c>
      <c r="L9" s="29">
        <v>64417.0</v>
      </c>
      <c r="M9" s="30">
        <v>71994.0</v>
      </c>
      <c r="N9" s="5"/>
      <c r="O9" s="5"/>
      <c r="P9" s="5"/>
      <c r="Q9" s="5"/>
      <c r="R9" s="5"/>
      <c r="V9" s="31"/>
      <c r="W9" s="6"/>
      <c r="X9" s="6"/>
      <c r="Y9" s="6"/>
      <c r="Z9" s="6"/>
      <c r="AA9" s="7"/>
    </row>
    <row r="10" ht="45.0" customHeight="1">
      <c r="C10" s="16">
        <v>7.0</v>
      </c>
      <c r="D10" s="17" t="s">
        <v>18</v>
      </c>
      <c r="E10" s="18">
        <v>36359.9</v>
      </c>
      <c r="F10" s="19">
        <v>41058.6</v>
      </c>
      <c r="G10" s="5"/>
      <c r="H10" s="5"/>
      <c r="I10" s="5"/>
      <c r="J10" s="22">
        <v>7.0</v>
      </c>
      <c r="K10" s="23" t="s">
        <v>19</v>
      </c>
      <c r="L10" s="24">
        <v>47780.0</v>
      </c>
      <c r="M10" s="25">
        <v>52889.0</v>
      </c>
      <c r="N10" s="5"/>
      <c r="O10" s="5"/>
      <c r="P10" s="5"/>
      <c r="Q10" s="5"/>
      <c r="R10" s="5"/>
      <c r="V10" s="31"/>
      <c r="W10" s="6"/>
      <c r="X10" s="6"/>
      <c r="Y10" s="6"/>
      <c r="Z10" s="6"/>
      <c r="AA10" s="7"/>
    </row>
    <row r="11" ht="45.0" customHeight="1">
      <c r="C11" s="26">
        <v>8.0</v>
      </c>
      <c r="D11" s="17" t="s">
        <v>20</v>
      </c>
      <c r="E11" s="18">
        <v>36379.9</v>
      </c>
      <c r="F11" s="19">
        <v>41928.8</v>
      </c>
      <c r="G11" s="5"/>
      <c r="H11" s="5"/>
      <c r="I11" s="5"/>
      <c r="J11" s="27">
        <v>8.0</v>
      </c>
      <c r="K11" s="28" t="s">
        <v>21</v>
      </c>
      <c r="L11" s="29">
        <v>49460.0</v>
      </c>
      <c r="M11" s="30">
        <v>56720.0</v>
      </c>
      <c r="N11" s="5"/>
      <c r="O11" s="5"/>
      <c r="P11" s="5"/>
      <c r="Q11" s="5"/>
      <c r="R11" s="5"/>
      <c r="V11" s="31"/>
      <c r="W11" s="6"/>
      <c r="X11" s="6"/>
      <c r="Y11" s="6"/>
      <c r="Z11" s="6"/>
      <c r="AA11" s="7"/>
    </row>
    <row r="12" ht="45.0" customHeight="1">
      <c r="C12" s="16">
        <v>9.0</v>
      </c>
      <c r="D12" s="17" t="s">
        <v>22</v>
      </c>
      <c r="E12" s="18">
        <v>38966.0</v>
      </c>
      <c r="F12" s="19">
        <v>44853.3</v>
      </c>
      <c r="G12" s="5"/>
      <c r="H12" s="5"/>
      <c r="I12" s="5"/>
      <c r="J12" s="22">
        <v>9.0</v>
      </c>
      <c r="K12" s="23" t="s">
        <v>23</v>
      </c>
      <c r="L12" s="24">
        <v>47638.0</v>
      </c>
      <c r="M12" s="25">
        <v>54164.0</v>
      </c>
      <c r="N12" s="5"/>
      <c r="O12" s="5"/>
      <c r="P12" s="5"/>
      <c r="Q12" s="5"/>
      <c r="R12" s="5"/>
      <c r="V12" s="31"/>
      <c r="W12" s="6"/>
      <c r="X12" s="6"/>
      <c r="Y12" s="6"/>
      <c r="Z12" s="6"/>
      <c r="AA12" s="7"/>
    </row>
    <row r="13" ht="45.0" customHeight="1">
      <c r="C13" s="26">
        <v>10.0</v>
      </c>
      <c r="D13" s="17" t="s">
        <v>13</v>
      </c>
      <c r="E13" s="18">
        <v>39270.4</v>
      </c>
      <c r="F13" s="19">
        <v>46137.2</v>
      </c>
      <c r="G13" s="5"/>
      <c r="H13" s="5"/>
      <c r="I13" s="5"/>
      <c r="J13" s="27">
        <v>10.0</v>
      </c>
      <c r="K13" s="28" t="s">
        <v>24</v>
      </c>
      <c r="L13" s="29">
        <v>40804.0</v>
      </c>
      <c r="M13" s="30">
        <v>47828.0</v>
      </c>
      <c r="N13" s="5"/>
      <c r="O13" s="5"/>
      <c r="P13" s="5"/>
      <c r="Q13" s="5"/>
      <c r="R13" s="5"/>
      <c r="V13" s="31"/>
      <c r="W13" s="6"/>
      <c r="X13" s="6"/>
      <c r="Y13" s="6"/>
      <c r="Z13" s="6"/>
      <c r="AA13" s="7"/>
    </row>
    <row r="14" ht="45.0" customHeight="1">
      <c r="C14" s="16">
        <v>11.0</v>
      </c>
      <c r="D14" s="17" t="s">
        <v>25</v>
      </c>
      <c r="E14" s="18">
        <v>39345.7</v>
      </c>
      <c r="F14" s="19">
        <v>45742.1</v>
      </c>
      <c r="G14" s="5"/>
      <c r="H14" s="5"/>
      <c r="I14" s="5"/>
      <c r="J14" s="22">
        <v>11.0</v>
      </c>
      <c r="K14" s="23" t="s">
        <v>26</v>
      </c>
      <c r="L14" s="24">
        <v>53495.0</v>
      </c>
      <c r="M14" s="25">
        <v>61552.0</v>
      </c>
      <c r="N14" s="5"/>
      <c r="O14" s="5"/>
      <c r="P14" s="5"/>
      <c r="Q14" s="5"/>
      <c r="R14" s="5"/>
      <c r="V14" s="32"/>
      <c r="W14" s="7"/>
      <c r="X14" s="7"/>
      <c r="Y14" s="7"/>
      <c r="Z14" s="7"/>
      <c r="AA14" s="7"/>
    </row>
    <row r="15" ht="45.0" customHeight="1">
      <c r="C15" s="26">
        <v>12.0</v>
      </c>
      <c r="D15" s="17" t="s">
        <v>27</v>
      </c>
      <c r="E15" s="18">
        <v>39537.9</v>
      </c>
      <c r="F15" s="19">
        <v>46405.5</v>
      </c>
      <c r="G15" s="5"/>
      <c r="H15" s="5"/>
      <c r="I15" s="5"/>
      <c r="J15" s="27">
        <v>12.0</v>
      </c>
      <c r="K15" s="28" t="s">
        <v>28</v>
      </c>
      <c r="L15" s="29">
        <v>45677.0</v>
      </c>
      <c r="M15" s="30">
        <v>52000.0</v>
      </c>
      <c r="N15" s="5"/>
      <c r="O15" s="5"/>
      <c r="P15" s="5"/>
      <c r="Q15" s="5"/>
      <c r="R15" s="5"/>
      <c r="V15" s="31"/>
      <c r="W15" s="6"/>
      <c r="X15" s="6"/>
      <c r="Y15" s="6"/>
      <c r="Z15" s="6"/>
      <c r="AA15" s="7"/>
    </row>
    <row r="16" ht="45.0" customHeight="1">
      <c r="C16" s="16">
        <v>13.0</v>
      </c>
      <c r="D16" s="17" t="s">
        <v>29</v>
      </c>
      <c r="E16" s="18">
        <v>40230.6</v>
      </c>
      <c r="F16" s="19">
        <v>46430.6</v>
      </c>
      <c r="G16" s="5"/>
      <c r="H16" s="5"/>
      <c r="I16" s="5"/>
      <c r="J16" s="22">
        <v>13.0</v>
      </c>
      <c r="K16" s="23" t="s">
        <v>30</v>
      </c>
      <c r="L16" s="24">
        <v>44242.0</v>
      </c>
      <c r="M16" s="25">
        <v>49462.0</v>
      </c>
      <c r="N16" s="5"/>
      <c r="O16" s="5"/>
      <c r="P16" s="5"/>
      <c r="Q16" s="5"/>
      <c r="R16" s="5"/>
      <c r="V16" s="31"/>
      <c r="W16" s="6"/>
      <c r="X16" s="6"/>
      <c r="Y16" s="6"/>
      <c r="Z16" s="6"/>
      <c r="AA16" s="7"/>
    </row>
    <row r="17" ht="45.0" customHeight="1">
      <c r="C17" s="26">
        <v>14.0</v>
      </c>
      <c r="D17" s="17" t="s">
        <v>31</v>
      </c>
      <c r="E17" s="18">
        <v>40241.5</v>
      </c>
      <c r="F17" s="19">
        <v>46730.1</v>
      </c>
      <c r="G17" s="5"/>
      <c r="H17" s="5"/>
      <c r="I17" s="5"/>
      <c r="J17" s="27">
        <v>14.0</v>
      </c>
      <c r="K17" s="28" t="s">
        <v>32</v>
      </c>
      <c r="L17" s="29">
        <v>53580.0</v>
      </c>
      <c r="M17" s="30">
        <v>59190.0</v>
      </c>
      <c r="N17" s="5"/>
      <c r="O17" s="5"/>
      <c r="P17" s="5"/>
      <c r="Q17" s="5"/>
      <c r="R17" s="5"/>
      <c r="V17" s="31"/>
      <c r="W17" s="6"/>
      <c r="X17" s="6"/>
      <c r="Y17" s="6"/>
      <c r="Z17" s="6"/>
      <c r="AA17" s="7"/>
    </row>
    <row r="18" ht="45.0" customHeight="1">
      <c r="C18" s="16">
        <v>15.0</v>
      </c>
      <c r="D18" s="17" t="s">
        <v>33</v>
      </c>
      <c r="E18" s="18">
        <v>40712.9</v>
      </c>
      <c r="F18" s="19">
        <v>48997.2</v>
      </c>
      <c r="G18" s="5"/>
      <c r="H18" s="5"/>
      <c r="I18" s="5"/>
      <c r="J18" s="22">
        <v>15.0</v>
      </c>
      <c r="K18" s="23" t="s">
        <v>34</v>
      </c>
      <c r="L18" s="24">
        <v>46277.0</v>
      </c>
      <c r="M18" s="25">
        <v>53339.0</v>
      </c>
      <c r="N18" s="5"/>
      <c r="O18" s="5"/>
      <c r="P18" s="5"/>
      <c r="Q18" s="5"/>
      <c r="R18" s="5"/>
      <c r="V18" s="31"/>
      <c r="W18" s="6"/>
      <c r="X18" s="6"/>
      <c r="Y18" s="6"/>
      <c r="Z18" s="6"/>
      <c r="AA18" s="7"/>
    </row>
    <row r="19" ht="45.0" customHeight="1">
      <c r="C19" s="26">
        <v>16.0</v>
      </c>
      <c r="D19" s="17" t="s">
        <v>35</v>
      </c>
      <c r="E19" s="18">
        <v>40804.1</v>
      </c>
      <c r="F19" s="19">
        <v>48080.1</v>
      </c>
      <c r="G19" s="5"/>
      <c r="H19" s="5"/>
      <c r="I19" s="5"/>
      <c r="J19" s="27">
        <v>16.0</v>
      </c>
      <c r="K19" s="28" t="s">
        <v>36</v>
      </c>
      <c r="L19" s="29">
        <v>35082.0</v>
      </c>
      <c r="M19" s="30">
        <v>38554.0</v>
      </c>
      <c r="N19" s="5"/>
      <c r="O19" s="5"/>
      <c r="P19" s="5"/>
      <c r="Q19" s="5"/>
      <c r="R19" s="5"/>
      <c r="V19" s="31"/>
      <c r="W19" s="6"/>
      <c r="X19" s="6"/>
      <c r="Y19" s="6"/>
      <c r="Z19" s="6"/>
      <c r="AA19" s="7"/>
    </row>
    <row r="20" ht="45.0" customHeight="1">
      <c r="C20" s="16">
        <v>17.0</v>
      </c>
      <c r="D20" s="17" t="s">
        <v>37</v>
      </c>
      <c r="E20" s="18">
        <v>40833.2</v>
      </c>
      <c r="F20" s="19">
        <v>48258.4</v>
      </c>
      <c r="G20" s="5"/>
      <c r="H20" s="5"/>
      <c r="I20" s="5"/>
      <c r="J20" s="22">
        <v>17.0</v>
      </c>
      <c r="K20" s="23" t="s">
        <v>38</v>
      </c>
      <c r="L20" s="24">
        <v>56957.0</v>
      </c>
      <c r="M20" s="25">
        <v>65179.0</v>
      </c>
      <c r="N20" s="5"/>
      <c r="O20" s="5"/>
      <c r="P20" s="5"/>
      <c r="Q20" s="5"/>
      <c r="R20" s="5"/>
      <c r="V20" s="31"/>
      <c r="W20" s="6"/>
      <c r="X20" s="6"/>
      <c r="Y20" s="6"/>
      <c r="Z20" s="6"/>
      <c r="AA20" s="7"/>
    </row>
    <row r="21" ht="45.0" customHeight="1">
      <c r="C21" s="26">
        <v>18.0</v>
      </c>
      <c r="D21" s="17" t="s">
        <v>39</v>
      </c>
      <c r="E21" s="18">
        <v>40843.4</v>
      </c>
      <c r="F21" s="19">
        <v>47381.6</v>
      </c>
      <c r="G21" s="5"/>
      <c r="H21" s="5"/>
      <c r="I21" s="5"/>
      <c r="J21" s="27">
        <v>18.0</v>
      </c>
      <c r="K21" s="28" t="s">
        <v>40</v>
      </c>
      <c r="L21" s="29">
        <v>59413.0</v>
      </c>
      <c r="M21" s="30">
        <v>68752.0</v>
      </c>
      <c r="N21" s="5"/>
      <c r="O21" s="5"/>
      <c r="P21" s="5"/>
      <c r="Q21" s="5"/>
      <c r="R21" s="5"/>
      <c r="V21" s="31"/>
      <c r="W21" s="6"/>
      <c r="X21" s="6"/>
      <c r="Y21" s="6"/>
      <c r="Z21" s="6"/>
      <c r="AA21" s="7"/>
    </row>
    <row r="22" ht="45.0" customHeight="1">
      <c r="C22" s="16">
        <v>19.0</v>
      </c>
      <c r="D22" s="17" t="s">
        <v>41</v>
      </c>
      <c r="E22" s="18">
        <v>41307.2</v>
      </c>
      <c r="F22" s="19">
        <v>48166.8</v>
      </c>
      <c r="G22" s="5"/>
      <c r="H22" s="5"/>
      <c r="I22" s="5"/>
      <c r="J22" s="22">
        <v>19.0</v>
      </c>
      <c r="K22" s="23" t="s">
        <v>42</v>
      </c>
      <c r="L22" s="24">
        <v>36380.0</v>
      </c>
      <c r="M22" s="25">
        <v>41922.0</v>
      </c>
      <c r="N22" s="5"/>
      <c r="O22" s="5"/>
      <c r="P22" s="5"/>
      <c r="Q22" s="5"/>
      <c r="R22" s="5"/>
      <c r="V22" s="31"/>
      <c r="W22" s="6"/>
      <c r="X22" s="6"/>
      <c r="Y22" s="6"/>
      <c r="Z22" s="6"/>
      <c r="AA22" s="7"/>
    </row>
    <row r="23" ht="45.0" customHeight="1">
      <c r="C23" s="26">
        <v>20.0</v>
      </c>
      <c r="D23" s="17" t="s">
        <v>43</v>
      </c>
      <c r="E23" s="18">
        <v>41401.8</v>
      </c>
      <c r="F23" s="19">
        <v>47054.2</v>
      </c>
      <c r="G23" s="5"/>
      <c r="H23" s="5"/>
      <c r="I23" s="5"/>
      <c r="J23" s="27">
        <v>20.0</v>
      </c>
      <c r="K23" s="28" t="s">
        <v>44</v>
      </c>
      <c r="L23" s="29">
        <v>32801.0</v>
      </c>
      <c r="M23" s="30">
        <v>35975.0</v>
      </c>
      <c r="N23" s="5"/>
      <c r="O23" s="5"/>
      <c r="P23" s="5"/>
      <c r="Q23" s="5"/>
      <c r="R23" s="5"/>
      <c r="V23" s="31"/>
      <c r="W23" s="6"/>
      <c r="X23" s="6"/>
      <c r="Y23" s="6"/>
      <c r="Z23" s="6"/>
      <c r="AA23" s="7"/>
    </row>
    <row r="24" ht="45.0" customHeight="1">
      <c r="C24" s="16">
        <v>21.0</v>
      </c>
      <c r="D24" s="17" t="s">
        <v>45</v>
      </c>
      <c r="E24" s="18">
        <v>41523.1</v>
      </c>
      <c r="F24" s="19">
        <v>48889.5</v>
      </c>
      <c r="G24" s="5"/>
      <c r="H24" s="5"/>
      <c r="I24" s="5"/>
      <c r="J24" s="22">
        <v>21.0</v>
      </c>
      <c r="K24" s="23" t="s">
        <v>46</v>
      </c>
      <c r="L24" s="24">
        <v>64635.0</v>
      </c>
      <c r="M24" s="25">
        <v>73023.0</v>
      </c>
      <c r="N24" s="5"/>
      <c r="O24" s="5"/>
      <c r="P24" s="5"/>
      <c r="Q24" s="5"/>
      <c r="R24" s="5"/>
      <c r="V24" s="32"/>
      <c r="W24" s="7"/>
      <c r="X24" s="7"/>
      <c r="Y24" s="7"/>
      <c r="Z24" s="7"/>
      <c r="AA24" s="7"/>
    </row>
    <row r="25" ht="45.0" customHeight="1">
      <c r="C25" s="26">
        <v>22.0</v>
      </c>
      <c r="D25" s="17" t="s">
        <v>47</v>
      </c>
      <c r="E25" s="18">
        <v>41527.0</v>
      </c>
      <c r="F25" s="19">
        <v>50262.5</v>
      </c>
      <c r="G25" s="5"/>
      <c r="H25" s="5"/>
      <c r="I25" s="5"/>
      <c r="J25" s="27">
        <v>22.0</v>
      </c>
      <c r="K25" s="28" t="s">
        <v>48</v>
      </c>
      <c r="L25" s="29">
        <v>35251.0</v>
      </c>
      <c r="M25" s="30">
        <v>39942.0</v>
      </c>
      <c r="N25" s="5"/>
      <c r="O25" s="5"/>
      <c r="P25" s="5"/>
      <c r="Q25" s="5"/>
      <c r="R25" s="5"/>
      <c r="V25" s="31"/>
      <c r="W25" s="6"/>
      <c r="X25" s="6"/>
      <c r="Y25" s="6"/>
      <c r="Z25" s="6"/>
      <c r="AA25" s="7"/>
    </row>
    <row r="26" ht="45.0" customHeight="1">
      <c r="C26" s="16">
        <v>23.0</v>
      </c>
      <c r="D26" s="17" t="s">
        <v>49</v>
      </c>
      <c r="E26" s="18">
        <v>41716.5</v>
      </c>
      <c r="F26" s="19">
        <v>49184.6</v>
      </c>
      <c r="G26" s="5"/>
      <c r="H26" s="5"/>
      <c r="I26" s="5"/>
      <c r="J26" s="22">
        <v>23.0</v>
      </c>
      <c r="K26" s="23" t="s">
        <v>50</v>
      </c>
      <c r="L26" s="24">
        <v>47349.0</v>
      </c>
      <c r="M26" s="25">
        <v>54674.0</v>
      </c>
      <c r="N26" s="5"/>
      <c r="O26" s="5"/>
      <c r="P26" s="5"/>
      <c r="Q26" s="5"/>
      <c r="R26" s="5"/>
      <c r="V26" s="6"/>
      <c r="W26" s="6"/>
      <c r="X26" s="6"/>
      <c r="Y26" s="6"/>
      <c r="Z26" s="6"/>
      <c r="AA26" s="7"/>
    </row>
    <row r="27" ht="45.0" customHeight="1">
      <c r="C27" s="26">
        <v>24.0</v>
      </c>
      <c r="D27" s="17" t="s">
        <v>51</v>
      </c>
      <c r="E27" s="18">
        <v>41791.7</v>
      </c>
      <c r="F27" s="19">
        <v>50938.2</v>
      </c>
      <c r="G27" s="5"/>
      <c r="H27" s="5"/>
      <c r="I27" s="5"/>
      <c r="J27" s="27">
        <v>24.0</v>
      </c>
      <c r="K27" s="28" t="s">
        <v>52</v>
      </c>
      <c r="L27" s="29">
        <v>36349.0</v>
      </c>
      <c r="M27" s="30">
        <v>40751.0</v>
      </c>
      <c r="N27" s="5"/>
      <c r="O27" s="5"/>
      <c r="P27" s="5"/>
      <c r="Q27" s="5"/>
      <c r="R27" s="5"/>
      <c r="V27" s="6"/>
      <c r="W27" s="6"/>
      <c r="X27" s="6"/>
      <c r="Y27" s="6"/>
      <c r="Z27" s="6"/>
      <c r="AA27" s="7"/>
    </row>
    <row r="28" ht="45.0" customHeight="1">
      <c r="C28" s="16">
        <v>25.0</v>
      </c>
      <c r="D28" s="33" t="s">
        <v>53</v>
      </c>
      <c r="E28" s="18">
        <v>41986.1</v>
      </c>
      <c r="F28" s="19">
        <v>47325.1</v>
      </c>
      <c r="G28" s="5"/>
      <c r="H28" s="5"/>
      <c r="I28" s="5"/>
      <c r="J28" s="22">
        <v>25.0</v>
      </c>
      <c r="K28" s="23" t="s">
        <v>54</v>
      </c>
      <c r="L28" s="24">
        <v>53910.0</v>
      </c>
      <c r="M28" s="25">
        <v>60154.0</v>
      </c>
      <c r="N28" s="5"/>
      <c r="O28" s="5"/>
      <c r="P28" s="5"/>
      <c r="Q28" s="5"/>
      <c r="R28" s="5"/>
      <c r="V28" s="6"/>
      <c r="W28" s="6"/>
      <c r="X28" s="6"/>
      <c r="Y28" s="6"/>
      <c r="Z28" s="6"/>
      <c r="AA28" s="7"/>
    </row>
    <row r="29" ht="45.0" customHeight="1">
      <c r="C29" s="26">
        <v>26.0</v>
      </c>
      <c r="D29" s="17" t="s">
        <v>55</v>
      </c>
      <c r="E29" s="18">
        <v>42916.6</v>
      </c>
      <c r="F29" s="19">
        <v>49995.0</v>
      </c>
      <c r="G29" s="5"/>
      <c r="H29" s="5"/>
      <c r="I29" s="5"/>
      <c r="J29" s="27">
        <v>26.0</v>
      </c>
      <c r="K29" s="28" t="s">
        <v>56</v>
      </c>
      <c r="L29" s="29">
        <v>103540.0</v>
      </c>
      <c r="M29" s="30">
        <v>119308.0</v>
      </c>
      <c r="N29" s="5"/>
      <c r="O29" s="5"/>
      <c r="P29" s="5"/>
      <c r="Q29" s="5"/>
      <c r="R29" s="5"/>
      <c r="V29" s="6"/>
      <c r="W29" s="6"/>
      <c r="X29" s="6"/>
      <c r="Y29" s="6"/>
      <c r="Z29" s="6"/>
      <c r="AA29" s="7"/>
    </row>
    <row r="30" ht="45.0" customHeight="1">
      <c r="C30" s="16">
        <v>27.0</v>
      </c>
      <c r="D30" s="33" t="s">
        <v>57</v>
      </c>
      <c r="E30" s="18">
        <v>43112.3</v>
      </c>
      <c r="F30" s="19">
        <v>47638.0</v>
      </c>
      <c r="G30" s="5"/>
      <c r="H30" s="5"/>
      <c r="I30" s="5"/>
      <c r="J30" s="22">
        <v>27.0</v>
      </c>
      <c r="K30" s="23" t="s">
        <v>58</v>
      </c>
      <c r="L30" s="24">
        <v>35463.0</v>
      </c>
      <c r="M30" s="25">
        <v>40158.0</v>
      </c>
      <c r="N30" s="5"/>
      <c r="O30" s="5"/>
      <c r="P30" s="5"/>
      <c r="Q30" s="5"/>
      <c r="R30" s="5"/>
      <c r="V30" s="6"/>
      <c r="W30" s="6"/>
      <c r="X30" s="6"/>
      <c r="Y30" s="6"/>
      <c r="Z30" s="6"/>
      <c r="AA30" s="7"/>
    </row>
    <row r="31" ht="45.0" customHeight="1">
      <c r="C31" s="26">
        <v>28.0</v>
      </c>
      <c r="D31" s="17" t="s">
        <v>59</v>
      </c>
      <c r="E31" s="18">
        <v>43540.3</v>
      </c>
      <c r="F31" s="19">
        <v>53118.8</v>
      </c>
      <c r="G31" s="5"/>
      <c r="H31" s="5"/>
      <c r="I31" s="5"/>
      <c r="J31" s="27">
        <v>28.0</v>
      </c>
      <c r="K31" s="28" t="s">
        <v>60</v>
      </c>
      <c r="L31" s="29">
        <v>56458.0</v>
      </c>
      <c r="M31" s="30">
        <v>64437.0</v>
      </c>
      <c r="N31" s="5"/>
      <c r="O31" s="5"/>
      <c r="P31" s="5"/>
      <c r="Q31" s="5"/>
      <c r="R31" s="5"/>
      <c r="X31" s="6"/>
      <c r="Y31" s="6"/>
      <c r="Z31" s="6"/>
      <c r="AA31" s="7"/>
    </row>
    <row r="32" ht="45.0" customHeight="1">
      <c r="C32" s="16">
        <v>29.0</v>
      </c>
      <c r="D32" s="17" t="s">
        <v>61</v>
      </c>
      <c r="E32" s="18">
        <v>43974.0</v>
      </c>
      <c r="F32" s="19">
        <v>52450.0</v>
      </c>
      <c r="G32" s="5"/>
      <c r="H32" s="5"/>
      <c r="I32" s="5"/>
      <c r="J32" s="22">
        <v>29.0</v>
      </c>
      <c r="K32" s="23" t="s">
        <v>62</v>
      </c>
      <c r="L32" s="24">
        <v>57653.0</v>
      </c>
      <c r="M32" s="25">
        <v>65645.0</v>
      </c>
      <c r="N32" s="5"/>
      <c r="O32" s="5"/>
      <c r="P32" s="5"/>
      <c r="Q32" s="5"/>
      <c r="R32" s="5"/>
      <c r="X32" s="6"/>
      <c r="Y32" s="6"/>
      <c r="Z32" s="6"/>
      <c r="AA32" s="7"/>
    </row>
    <row r="33" ht="45.0" customHeight="1">
      <c r="C33" s="26">
        <v>30.0</v>
      </c>
      <c r="D33" s="17" t="s">
        <v>63</v>
      </c>
      <c r="E33" s="18">
        <v>44241.5</v>
      </c>
      <c r="F33" s="19">
        <v>51833.4</v>
      </c>
      <c r="G33" s="5"/>
      <c r="H33" s="5"/>
      <c r="I33" s="5"/>
      <c r="J33" s="27">
        <v>30.0</v>
      </c>
      <c r="K33" s="28" t="s">
        <v>64</v>
      </c>
      <c r="L33" s="29">
        <v>40833.0</v>
      </c>
      <c r="M33" s="30">
        <v>47967.0</v>
      </c>
      <c r="N33" s="5"/>
      <c r="O33" s="5"/>
      <c r="P33" s="5"/>
      <c r="Q33" s="5"/>
      <c r="R33" s="5"/>
      <c r="X33" s="6"/>
      <c r="Y33" s="6"/>
      <c r="Z33" s="6"/>
      <c r="AA33" s="7"/>
    </row>
    <row r="34" ht="45.0" customHeight="1">
      <c r="C34" s="16">
        <v>31.0</v>
      </c>
      <c r="D34" s="17" t="s">
        <v>65</v>
      </c>
      <c r="E34" s="18">
        <v>44767.4</v>
      </c>
      <c r="F34" s="19">
        <v>52100.1</v>
      </c>
      <c r="G34" s="5"/>
      <c r="H34" s="5"/>
      <c r="I34" s="5"/>
      <c r="J34" s="22">
        <v>31.0</v>
      </c>
      <c r="K34" s="23" t="s">
        <v>66</v>
      </c>
      <c r="L34" s="24">
        <v>68790.0</v>
      </c>
      <c r="M34" s="25">
        <v>76811.0</v>
      </c>
      <c r="N34" s="5"/>
      <c r="O34" s="5"/>
      <c r="P34" s="5"/>
      <c r="Q34" s="5"/>
      <c r="R34" s="5"/>
      <c r="X34" s="6"/>
      <c r="Y34" s="6"/>
      <c r="Z34" s="6"/>
      <c r="AA34" s="7"/>
    </row>
    <row r="35" ht="45.0" customHeight="1">
      <c r="C35" s="26">
        <v>32.0</v>
      </c>
      <c r="D35" s="17" t="s">
        <v>67</v>
      </c>
      <c r="E35" s="18">
        <v>45247.3</v>
      </c>
      <c r="F35" s="19">
        <v>53188.3</v>
      </c>
      <c r="G35" s="5"/>
      <c r="H35" s="5"/>
      <c r="I35" s="5"/>
      <c r="J35" s="27">
        <v>32.0</v>
      </c>
      <c r="K35" s="28" t="s">
        <v>68</v>
      </c>
      <c r="L35" s="29">
        <v>40242.0</v>
      </c>
      <c r="M35" s="30">
        <v>45806.0</v>
      </c>
      <c r="N35" s="5"/>
      <c r="O35" s="5"/>
      <c r="P35" s="5"/>
      <c r="Q35" s="5"/>
      <c r="R35" s="5"/>
      <c r="X35" s="6"/>
      <c r="Y35" s="6"/>
      <c r="Z35" s="6"/>
      <c r="AA35" s="7"/>
    </row>
    <row r="36" ht="45.0" customHeight="1">
      <c r="C36" s="16">
        <v>33.0</v>
      </c>
      <c r="D36" s="34" t="s">
        <v>69</v>
      </c>
      <c r="E36" s="18">
        <v>45676.7</v>
      </c>
      <c r="F36" s="19">
        <v>53285.6</v>
      </c>
      <c r="G36" s="5"/>
      <c r="H36" s="5"/>
      <c r="I36" s="5"/>
      <c r="J36" s="22">
        <v>33.0</v>
      </c>
      <c r="K36" s="23" t="s">
        <v>70</v>
      </c>
      <c r="L36" s="24">
        <v>50252.0</v>
      </c>
      <c r="M36" s="25">
        <v>55930.0</v>
      </c>
      <c r="N36" s="5"/>
      <c r="O36" s="5"/>
      <c r="P36" s="5"/>
      <c r="Q36" s="5"/>
      <c r="R36" s="5"/>
      <c r="X36" s="6"/>
      <c r="Y36" s="6"/>
      <c r="Z36" s="6"/>
      <c r="AA36" s="7"/>
    </row>
    <row r="37" ht="45.0" customHeight="1">
      <c r="C37" s="26">
        <v>34.0</v>
      </c>
      <c r="D37" s="17" t="s">
        <v>71</v>
      </c>
      <c r="E37" s="18">
        <v>45732.2</v>
      </c>
      <c r="F37" s="19">
        <v>53777.7</v>
      </c>
      <c r="G37" s="5"/>
      <c r="H37" s="5"/>
      <c r="I37" s="5"/>
      <c r="J37" s="27">
        <v>34.0</v>
      </c>
      <c r="K37" s="28" t="s">
        <v>72</v>
      </c>
      <c r="L37" s="29">
        <v>71728.0</v>
      </c>
      <c r="M37" s="30">
        <v>80068.0</v>
      </c>
      <c r="N37" s="5"/>
      <c r="O37" s="5"/>
      <c r="P37" s="5"/>
      <c r="Q37" s="5"/>
      <c r="R37" s="5"/>
      <c r="X37" s="6"/>
      <c r="Y37" s="6"/>
      <c r="Z37" s="6"/>
      <c r="AA37" s="7"/>
    </row>
    <row r="38" ht="45.0" customHeight="1">
      <c r="C38" s="16">
        <v>35.0</v>
      </c>
      <c r="D38" s="17" t="s">
        <v>73</v>
      </c>
      <c r="E38" s="18">
        <v>45769.7</v>
      </c>
      <c r="F38" s="19">
        <v>53269.7</v>
      </c>
      <c r="G38" s="5"/>
      <c r="H38" s="5"/>
      <c r="I38" s="5"/>
      <c r="J38" s="22">
        <v>35.0</v>
      </c>
      <c r="K38" s="23" t="s">
        <v>74</v>
      </c>
      <c r="L38" s="24">
        <v>41986.0</v>
      </c>
      <c r="M38" s="25">
        <v>46825.0</v>
      </c>
      <c r="N38" s="5"/>
      <c r="O38" s="5"/>
      <c r="P38" s="5"/>
      <c r="Q38" s="5"/>
      <c r="R38" s="5"/>
      <c r="X38" s="6"/>
      <c r="Y38" s="6"/>
      <c r="Z38" s="6"/>
      <c r="AA38" s="7"/>
    </row>
    <row r="39" ht="45.0" customHeight="1">
      <c r="C39" s="26">
        <v>36.0</v>
      </c>
      <c r="D39" s="17" t="s">
        <v>75</v>
      </c>
      <c r="E39" s="18">
        <v>45811.4</v>
      </c>
      <c r="F39" s="19">
        <v>53720.8</v>
      </c>
      <c r="G39" s="5"/>
      <c r="H39" s="5"/>
      <c r="I39" s="5"/>
      <c r="J39" s="27">
        <v>36.0</v>
      </c>
      <c r="K39" s="28" t="s">
        <v>76</v>
      </c>
      <c r="L39" s="29">
        <v>41792.0</v>
      </c>
      <c r="M39" s="30">
        <v>50218.0</v>
      </c>
      <c r="N39" s="5"/>
      <c r="O39" s="5"/>
      <c r="P39" s="5"/>
      <c r="Q39" s="5"/>
      <c r="R39" s="5"/>
      <c r="X39" s="6"/>
      <c r="Y39" s="6"/>
      <c r="Z39" s="6"/>
      <c r="AA39" s="7"/>
    </row>
    <row r="40" ht="45.0" customHeight="1">
      <c r="C40" s="16">
        <v>37.0</v>
      </c>
      <c r="D40" s="17" t="s">
        <v>77</v>
      </c>
      <c r="E40" s="18">
        <v>46059.2</v>
      </c>
      <c r="F40" s="19">
        <v>53623.8</v>
      </c>
      <c r="G40" s="5"/>
      <c r="H40" s="5"/>
      <c r="I40" s="5"/>
      <c r="J40" s="22">
        <v>37.0</v>
      </c>
      <c r="K40" s="23" t="s">
        <v>78</v>
      </c>
      <c r="L40" s="24">
        <v>46059.0</v>
      </c>
      <c r="M40" s="25">
        <v>53064.0</v>
      </c>
      <c r="N40" s="5"/>
      <c r="O40" s="5"/>
      <c r="P40" s="5"/>
      <c r="Q40" s="5"/>
      <c r="R40" s="5"/>
      <c r="X40" s="6"/>
      <c r="Y40" s="6"/>
      <c r="Z40" s="6"/>
      <c r="AA40" s="7"/>
    </row>
    <row r="41" ht="45.0" customHeight="1">
      <c r="C41" s="26">
        <v>38.0</v>
      </c>
      <c r="D41" s="17" t="s">
        <v>79</v>
      </c>
      <c r="E41" s="18">
        <v>46276.7</v>
      </c>
      <c r="F41" s="19">
        <v>53331.5</v>
      </c>
      <c r="G41" s="5"/>
      <c r="H41" s="5"/>
      <c r="I41" s="5"/>
      <c r="J41" s="27">
        <v>38.0</v>
      </c>
      <c r="K41" s="28" t="s">
        <v>80</v>
      </c>
      <c r="L41" s="29">
        <v>60008.0</v>
      </c>
      <c r="M41" s="30">
        <v>67266.0</v>
      </c>
      <c r="N41" s="5"/>
      <c r="O41" s="5"/>
      <c r="P41" s="5"/>
      <c r="Q41" s="5"/>
      <c r="R41" s="5"/>
      <c r="X41" s="6"/>
      <c r="Y41" s="6"/>
      <c r="Z41" s="6"/>
      <c r="AA41" s="7"/>
    </row>
    <row r="42" ht="45.0" customHeight="1">
      <c r="C42" s="16">
        <v>39.0</v>
      </c>
      <c r="D42" s="17" t="s">
        <v>81</v>
      </c>
      <c r="E42" s="18">
        <v>46711.4</v>
      </c>
      <c r="F42" s="19">
        <v>54044.2</v>
      </c>
      <c r="G42" s="5"/>
      <c r="H42" s="5"/>
      <c r="I42" s="5"/>
      <c r="J42" s="22">
        <v>39.0</v>
      </c>
      <c r="K42" s="23" t="s">
        <v>82</v>
      </c>
      <c r="L42" s="24">
        <v>46711.0</v>
      </c>
      <c r="M42" s="25">
        <v>52691.0</v>
      </c>
      <c r="N42" s="5"/>
      <c r="O42" s="5"/>
      <c r="P42" s="5"/>
      <c r="Q42" s="5"/>
      <c r="R42" s="5"/>
      <c r="X42" s="6"/>
      <c r="Y42" s="6"/>
      <c r="Z42" s="6"/>
      <c r="AA42" s="7"/>
    </row>
    <row r="43" ht="45.0" customHeight="1">
      <c r="C43" s="26">
        <v>40.0</v>
      </c>
      <c r="D43" s="17" t="s">
        <v>83</v>
      </c>
      <c r="E43" s="18">
        <v>46952.3</v>
      </c>
      <c r="F43" s="19">
        <v>55227.2</v>
      </c>
      <c r="G43" s="5"/>
      <c r="H43" s="5"/>
      <c r="I43" s="5"/>
      <c r="J43" s="27">
        <v>40.0</v>
      </c>
      <c r="K43" s="28" t="s">
        <v>84</v>
      </c>
      <c r="L43" s="29">
        <v>121462.0</v>
      </c>
      <c r="M43" s="30">
        <v>132545.0</v>
      </c>
      <c r="N43" s="5"/>
      <c r="O43" s="5"/>
      <c r="P43" s="5"/>
      <c r="Q43" s="5"/>
      <c r="R43" s="5"/>
      <c r="X43" s="6"/>
      <c r="Y43" s="6"/>
      <c r="Z43" s="6"/>
      <c r="AA43" s="7"/>
    </row>
    <row r="44" ht="45.0" customHeight="1">
      <c r="C44" s="16">
        <v>41.0</v>
      </c>
      <c r="D44" s="17" t="s">
        <v>85</v>
      </c>
      <c r="E44" s="18">
        <v>47348.6</v>
      </c>
      <c r="F44" s="19">
        <v>54739.0</v>
      </c>
      <c r="G44" s="5"/>
      <c r="H44" s="5"/>
      <c r="I44" s="5"/>
      <c r="J44" s="22">
        <v>41.0</v>
      </c>
      <c r="K44" s="23" t="s">
        <v>86</v>
      </c>
      <c r="L44" s="24">
        <v>40713.0</v>
      </c>
      <c r="M44" s="25">
        <v>48558.0</v>
      </c>
      <c r="N44" s="5"/>
      <c r="O44" s="5"/>
      <c r="P44" s="5"/>
      <c r="Q44" s="5"/>
      <c r="R44" s="5"/>
      <c r="X44" s="6"/>
      <c r="Y44" s="6"/>
      <c r="Z44" s="6"/>
      <c r="AA44" s="7"/>
    </row>
    <row r="45" ht="45.0" customHeight="1">
      <c r="C45" s="26">
        <v>42.0</v>
      </c>
      <c r="D45" s="17" t="s">
        <v>87</v>
      </c>
      <c r="E45" s="18">
        <v>47388.3</v>
      </c>
      <c r="F45" s="19">
        <v>55535.7</v>
      </c>
      <c r="G45" s="5"/>
      <c r="H45" s="5"/>
      <c r="I45" s="5"/>
      <c r="J45" s="27">
        <v>42.0</v>
      </c>
      <c r="K45" s="28" t="s">
        <v>88</v>
      </c>
      <c r="L45" s="29">
        <v>39538.0</v>
      </c>
      <c r="M45" s="30">
        <v>46236.0</v>
      </c>
      <c r="N45" s="5"/>
      <c r="O45" s="5"/>
      <c r="P45" s="5"/>
      <c r="Q45" s="5"/>
      <c r="R45" s="5"/>
      <c r="X45" s="6"/>
      <c r="Y45" s="6"/>
      <c r="Z45" s="6"/>
      <c r="AA45" s="7"/>
    </row>
    <row r="46" ht="45.0" customHeight="1">
      <c r="C46" s="16">
        <v>43.0</v>
      </c>
      <c r="D46" s="17" t="s">
        <v>89</v>
      </c>
      <c r="E46" s="18">
        <v>47637.8</v>
      </c>
      <c r="F46" s="19">
        <v>54495.1</v>
      </c>
      <c r="G46" s="5"/>
      <c r="H46" s="5"/>
      <c r="I46" s="5"/>
      <c r="J46" s="22">
        <v>43.0</v>
      </c>
      <c r="K46" s="23" t="s">
        <v>90</v>
      </c>
      <c r="L46" s="24">
        <v>125638.0</v>
      </c>
      <c r="M46" s="25">
        <v>136401.0</v>
      </c>
      <c r="N46" s="5"/>
      <c r="O46" s="5"/>
      <c r="P46" s="5"/>
      <c r="Q46" s="5"/>
      <c r="R46" s="5"/>
      <c r="X46" s="6"/>
      <c r="Y46" s="6"/>
      <c r="Z46" s="6"/>
      <c r="AA46" s="7"/>
    </row>
    <row r="47" ht="45.0" customHeight="1">
      <c r="C47" s="26">
        <v>44.0</v>
      </c>
      <c r="D47" s="17" t="s">
        <v>91</v>
      </c>
      <c r="E47" s="18">
        <v>47779.9</v>
      </c>
      <c r="F47" s="19">
        <v>53963.8</v>
      </c>
      <c r="G47" s="5"/>
      <c r="H47" s="5"/>
      <c r="I47" s="5"/>
      <c r="J47" s="27">
        <v>44.0</v>
      </c>
      <c r="K47" s="28" t="s">
        <v>92</v>
      </c>
      <c r="L47" s="29">
        <v>70705.0</v>
      </c>
      <c r="M47" s="30">
        <v>82457.0</v>
      </c>
      <c r="N47" s="5"/>
      <c r="O47" s="5"/>
      <c r="P47" s="5"/>
      <c r="Q47" s="5"/>
      <c r="R47" s="5"/>
      <c r="X47" s="6"/>
      <c r="Y47" s="6"/>
      <c r="Z47" s="6"/>
      <c r="AA47" s="7"/>
    </row>
    <row r="48" ht="45.0" customHeight="1">
      <c r="C48" s="16">
        <v>45.0</v>
      </c>
      <c r="D48" s="17" t="s">
        <v>93</v>
      </c>
      <c r="E48" s="18">
        <v>48367.9</v>
      </c>
      <c r="F48" s="19">
        <v>56526.3</v>
      </c>
      <c r="G48" s="5"/>
      <c r="H48" s="5"/>
      <c r="I48" s="5"/>
      <c r="J48" s="22">
        <v>45.0</v>
      </c>
      <c r="K48" s="23" t="s">
        <v>94</v>
      </c>
      <c r="L48" s="24">
        <v>87326.0</v>
      </c>
      <c r="M48" s="25">
        <v>98492.0</v>
      </c>
      <c r="N48" s="5"/>
      <c r="O48" s="5"/>
      <c r="P48" s="5"/>
      <c r="Q48" s="5"/>
      <c r="R48" s="5"/>
      <c r="X48" s="6"/>
      <c r="Y48" s="6"/>
      <c r="Z48" s="6"/>
      <c r="AA48" s="7"/>
    </row>
    <row r="49" ht="45.0" customHeight="1">
      <c r="C49" s="26">
        <v>46.0</v>
      </c>
      <c r="D49" s="17" t="s">
        <v>95</v>
      </c>
      <c r="E49" s="18">
        <v>48874.0</v>
      </c>
      <c r="F49" s="19">
        <v>58063.3</v>
      </c>
      <c r="G49" s="5"/>
      <c r="H49" s="5"/>
      <c r="I49" s="5"/>
      <c r="J49" s="27">
        <v>46.0</v>
      </c>
      <c r="K49" s="28" t="s">
        <v>96</v>
      </c>
      <c r="L49" s="29">
        <v>106949.0</v>
      </c>
      <c r="M49" s="30">
        <v>118415.0</v>
      </c>
      <c r="N49" s="5"/>
      <c r="O49" s="5"/>
      <c r="P49" s="5"/>
      <c r="Q49" s="5"/>
      <c r="R49" s="5"/>
      <c r="X49" s="6"/>
      <c r="Y49" s="6"/>
      <c r="Z49" s="6"/>
      <c r="AA49" s="7"/>
    </row>
    <row r="50" ht="45.0" customHeight="1">
      <c r="C50" s="16">
        <v>47.0</v>
      </c>
      <c r="D50" s="17" t="s">
        <v>97</v>
      </c>
      <c r="E50" s="18">
        <v>49459.7</v>
      </c>
      <c r="F50" s="19">
        <v>56974.3</v>
      </c>
      <c r="G50" s="5"/>
      <c r="H50" s="5"/>
      <c r="I50" s="5"/>
      <c r="J50" s="22">
        <v>47.0</v>
      </c>
      <c r="K50" s="23" t="s">
        <v>98</v>
      </c>
      <c r="L50" s="24">
        <v>48368.0</v>
      </c>
      <c r="M50" s="25">
        <v>54204.0</v>
      </c>
      <c r="N50" s="5"/>
      <c r="O50" s="5"/>
      <c r="P50" s="5"/>
      <c r="Q50" s="5"/>
      <c r="R50" s="5"/>
      <c r="X50" s="6"/>
      <c r="Y50" s="6"/>
      <c r="Z50" s="6"/>
      <c r="AA50" s="7"/>
    </row>
    <row r="51" ht="45.0" customHeight="1">
      <c r="C51" s="26">
        <v>48.0</v>
      </c>
      <c r="D51" s="17" t="s">
        <v>99</v>
      </c>
      <c r="E51" s="18">
        <v>50104.4</v>
      </c>
      <c r="F51" s="19">
        <v>58424.1</v>
      </c>
      <c r="G51" s="5"/>
      <c r="H51" s="5"/>
      <c r="I51" s="5"/>
      <c r="J51" s="27">
        <v>48.0</v>
      </c>
      <c r="K51" s="28" t="s">
        <v>100</v>
      </c>
      <c r="L51" s="29">
        <v>45247.0</v>
      </c>
      <c r="M51" s="30">
        <v>54318.0</v>
      </c>
      <c r="N51" s="5"/>
      <c r="O51" s="5"/>
      <c r="P51" s="5"/>
      <c r="Q51" s="5"/>
      <c r="R51" s="5"/>
      <c r="AA51" s="7"/>
    </row>
    <row r="52" ht="45.0" customHeight="1">
      <c r="C52" s="16">
        <v>49.0</v>
      </c>
      <c r="D52" s="17" t="s">
        <v>70</v>
      </c>
      <c r="E52" s="18">
        <v>50251.9</v>
      </c>
      <c r="F52" s="19">
        <v>58256.4</v>
      </c>
      <c r="G52" s="5"/>
      <c r="H52" s="5"/>
      <c r="I52" s="5"/>
      <c r="J52" s="22">
        <v>49.0</v>
      </c>
      <c r="K52" s="23" t="s">
        <v>101</v>
      </c>
      <c r="L52" s="24">
        <v>53757.0</v>
      </c>
      <c r="M52" s="25">
        <v>62178.0</v>
      </c>
      <c r="N52" s="5"/>
      <c r="O52" s="5"/>
      <c r="P52" s="5"/>
      <c r="Q52" s="5"/>
      <c r="R52" s="5"/>
      <c r="AA52" s="7"/>
    </row>
    <row r="53" ht="45.0" customHeight="1">
      <c r="C53" s="26">
        <v>50.0</v>
      </c>
      <c r="D53" s="17" t="s">
        <v>102</v>
      </c>
      <c r="E53" s="18">
        <v>51217.8</v>
      </c>
      <c r="F53" s="19">
        <v>60463.6</v>
      </c>
      <c r="G53" s="5"/>
      <c r="H53" s="5"/>
      <c r="I53" s="5"/>
      <c r="J53" s="27">
        <v>50.0</v>
      </c>
      <c r="K53" s="28" t="s">
        <v>103</v>
      </c>
      <c r="L53" s="29">
        <v>46952.0</v>
      </c>
      <c r="M53" s="30">
        <v>54549.0</v>
      </c>
      <c r="N53" s="5"/>
      <c r="O53" s="5"/>
      <c r="P53" s="5"/>
      <c r="Q53" s="5"/>
      <c r="R53" s="5"/>
      <c r="AA53" s="7"/>
    </row>
    <row r="54" ht="45.0" customHeight="1">
      <c r="C54" s="16">
        <v>51.0</v>
      </c>
      <c r="D54" s="17" t="s">
        <v>104</v>
      </c>
      <c r="E54" s="18">
        <v>51781.7</v>
      </c>
      <c r="F54" s="19">
        <v>57793.1</v>
      </c>
      <c r="G54" s="5"/>
      <c r="H54" s="5"/>
      <c r="I54" s="5"/>
      <c r="J54" s="22">
        <v>51.0</v>
      </c>
      <c r="K54" s="23" t="s">
        <v>105</v>
      </c>
      <c r="L54" s="24">
        <v>43540.0</v>
      </c>
      <c r="M54" s="25">
        <v>53049.0</v>
      </c>
      <c r="N54" s="5"/>
      <c r="O54" s="5"/>
      <c r="P54" s="5"/>
      <c r="Q54" s="5"/>
      <c r="R54" s="5"/>
      <c r="AA54" s="7"/>
    </row>
    <row r="55" ht="45.0" customHeight="1">
      <c r="C55" s="26">
        <v>52.0</v>
      </c>
      <c r="D55" s="17" t="s">
        <v>106</v>
      </c>
      <c r="E55" s="18">
        <v>52274.1</v>
      </c>
      <c r="F55" s="19">
        <v>61894.4</v>
      </c>
      <c r="G55" s="5"/>
      <c r="H55" s="5"/>
      <c r="I55" s="5"/>
      <c r="J55" s="27">
        <v>52.0</v>
      </c>
      <c r="K55" s="28" t="s">
        <v>107</v>
      </c>
      <c r="L55" s="29">
        <v>40843.0</v>
      </c>
      <c r="M55" s="30">
        <v>47362.0</v>
      </c>
      <c r="N55" s="5"/>
      <c r="O55" s="5"/>
      <c r="P55" s="5"/>
      <c r="Q55" s="5"/>
      <c r="R55" s="5"/>
      <c r="AA55" s="7"/>
    </row>
    <row r="56" ht="45.0" customHeight="1">
      <c r="C56" s="16">
        <v>53.0</v>
      </c>
      <c r="D56" s="17" t="s">
        <v>108</v>
      </c>
      <c r="E56" s="18">
        <v>53234.1</v>
      </c>
      <c r="F56" s="19">
        <v>62393.0</v>
      </c>
      <c r="G56" s="5"/>
      <c r="H56" s="5"/>
      <c r="I56" s="5"/>
      <c r="J56" s="22">
        <v>53.0</v>
      </c>
      <c r="K56" s="23" t="s">
        <v>109</v>
      </c>
      <c r="L56" s="24">
        <v>41307.0</v>
      </c>
      <c r="M56" s="25">
        <v>48167.0</v>
      </c>
      <c r="N56" s="5"/>
      <c r="O56" s="5"/>
      <c r="P56" s="5"/>
      <c r="Q56" s="5"/>
      <c r="R56" s="5"/>
      <c r="AA56" s="7"/>
    </row>
    <row r="57" ht="45.0" customHeight="1">
      <c r="C57" s="26">
        <v>54.0</v>
      </c>
      <c r="D57" s="17" t="s">
        <v>110</v>
      </c>
      <c r="E57" s="18">
        <v>53495.3</v>
      </c>
      <c r="F57" s="19">
        <v>61564.6</v>
      </c>
      <c r="G57" s="5"/>
      <c r="H57" s="5"/>
      <c r="I57" s="5"/>
      <c r="J57" s="27">
        <v>54.0</v>
      </c>
      <c r="K57" s="28" t="s">
        <v>108</v>
      </c>
      <c r="L57" s="29">
        <v>53234.0</v>
      </c>
      <c r="M57" s="30">
        <v>60944.0</v>
      </c>
      <c r="N57" s="5"/>
      <c r="O57" s="5"/>
      <c r="P57" s="5"/>
      <c r="Q57" s="5"/>
      <c r="R57" s="5"/>
      <c r="AA57" s="7"/>
    </row>
    <row r="58" ht="45.0" customHeight="1">
      <c r="C58" s="16">
        <v>55.0</v>
      </c>
      <c r="D58" s="17" t="s">
        <v>111</v>
      </c>
      <c r="E58" s="18">
        <v>53580.1</v>
      </c>
      <c r="F58" s="19">
        <v>58939.2</v>
      </c>
      <c r="G58" s="5"/>
      <c r="H58" s="5"/>
      <c r="I58" s="5"/>
      <c r="J58" s="22">
        <v>55.0</v>
      </c>
      <c r="K58" s="23" t="s">
        <v>112</v>
      </c>
      <c r="L58" s="24">
        <v>63589.0</v>
      </c>
      <c r="M58" s="25">
        <v>70276.0</v>
      </c>
      <c r="N58" s="5"/>
      <c r="O58" s="5"/>
      <c r="P58" s="5"/>
      <c r="Q58" s="5"/>
      <c r="R58" s="5"/>
      <c r="AA58" s="7"/>
    </row>
    <row r="59" ht="45.0" customHeight="1">
      <c r="C59" s="26">
        <v>56.0</v>
      </c>
      <c r="D59" s="17" t="s">
        <v>113</v>
      </c>
      <c r="E59" s="18">
        <v>53756.8</v>
      </c>
      <c r="F59" s="19">
        <v>64188.7</v>
      </c>
      <c r="G59" s="5"/>
      <c r="H59" s="5"/>
      <c r="I59" s="5"/>
      <c r="J59" s="27">
        <v>56.0</v>
      </c>
      <c r="K59" s="28" t="s">
        <v>114</v>
      </c>
      <c r="L59" s="29">
        <v>38966.0</v>
      </c>
      <c r="M59" s="30">
        <v>44579.0</v>
      </c>
      <c r="N59" s="5"/>
      <c r="O59" s="5"/>
      <c r="P59" s="5"/>
      <c r="Q59" s="5"/>
      <c r="R59" s="5"/>
      <c r="AA59" s="7"/>
    </row>
    <row r="60" ht="45.0" customHeight="1">
      <c r="C60" s="16">
        <v>57.0</v>
      </c>
      <c r="D60" s="17" t="s">
        <v>115</v>
      </c>
      <c r="E60" s="18">
        <v>53909.9</v>
      </c>
      <c r="F60" s="19">
        <v>61587.9</v>
      </c>
      <c r="G60" s="5"/>
      <c r="H60" s="5"/>
      <c r="I60" s="5"/>
      <c r="J60" s="22">
        <v>57.0</v>
      </c>
      <c r="K60" s="23" t="s">
        <v>116</v>
      </c>
      <c r="L60" s="24">
        <v>44767.0</v>
      </c>
      <c r="M60" s="25">
        <v>51724.0</v>
      </c>
      <c r="N60" s="5"/>
      <c r="O60" s="5"/>
      <c r="P60" s="5"/>
      <c r="Q60" s="5"/>
      <c r="R60" s="5"/>
      <c r="AA60" s="7"/>
    </row>
    <row r="61" ht="45.0" customHeight="1">
      <c r="C61" s="26">
        <v>58.0</v>
      </c>
      <c r="D61" s="17" t="s">
        <v>117</v>
      </c>
      <c r="E61" s="18">
        <v>54522.3</v>
      </c>
      <c r="F61" s="19">
        <v>62014.5</v>
      </c>
      <c r="G61" s="5"/>
      <c r="H61" s="5"/>
      <c r="I61" s="5"/>
      <c r="J61" s="27">
        <v>58.0</v>
      </c>
      <c r="K61" s="28" t="s">
        <v>118</v>
      </c>
      <c r="L61" s="29">
        <v>45770.0</v>
      </c>
      <c r="M61" s="30">
        <v>53396.0</v>
      </c>
      <c r="N61" s="5"/>
      <c r="O61" s="5"/>
      <c r="P61" s="5"/>
      <c r="Q61" s="5"/>
      <c r="R61" s="5"/>
      <c r="AA61" s="7"/>
    </row>
    <row r="62" ht="45.0" customHeight="1">
      <c r="C62" s="16">
        <v>59.0</v>
      </c>
      <c r="D62" s="17" t="s">
        <v>119</v>
      </c>
      <c r="E62" s="18">
        <v>55307.6</v>
      </c>
      <c r="F62" s="19">
        <v>64996.8</v>
      </c>
      <c r="G62" s="5"/>
      <c r="H62" s="5"/>
      <c r="I62" s="5"/>
      <c r="J62" s="22">
        <v>59.0</v>
      </c>
      <c r="K62" s="23" t="s">
        <v>120</v>
      </c>
      <c r="L62" s="24">
        <v>48874.0</v>
      </c>
      <c r="M62" s="25">
        <v>55780.0</v>
      </c>
      <c r="N62" s="5"/>
      <c r="O62" s="5"/>
      <c r="P62" s="5"/>
      <c r="Q62" s="5"/>
      <c r="R62" s="5"/>
      <c r="AA62" s="7"/>
    </row>
    <row r="63" ht="45.0" customHeight="1">
      <c r="C63" s="26">
        <v>60.0</v>
      </c>
      <c r="D63" s="17" t="s">
        <v>121</v>
      </c>
      <c r="E63" s="18">
        <v>56458.4</v>
      </c>
      <c r="F63" s="19">
        <v>64778.7</v>
      </c>
      <c r="G63" s="5"/>
      <c r="H63" s="5"/>
      <c r="I63" s="5"/>
      <c r="J63" s="27">
        <v>60.0</v>
      </c>
      <c r="K63" s="28" t="s">
        <v>122</v>
      </c>
      <c r="L63" s="29">
        <v>86630.0</v>
      </c>
      <c r="M63" s="30">
        <v>95125.0</v>
      </c>
      <c r="N63" s="5"/>
      <c r="O63" s="5"/>
      <c r="P63" s="5"/>
      <c r="Q63" s="5"/>
      <c r="R63" s="5"/>
      <c r="AA63" s="7"/>
    </row>
    <row r="64" ht="45.0" customHeight="1">
      <c r="C64" s="16">
        <v>61.0</v>
      </c>
      <c r="D64" s="17" t="s">
        <v>123</v>
      </c>
      <c r="E64" s="18">
        <v>56956.8</v>
      </c>
      <c r="F64" s="19">
        <v>65815.3</v>
      </c>
      <c r="G64" s="5"/>
      <c r="H64" s="5"/>
      <c r="I64" s="5"/>
      <c r="J64" s="22">
        <v>61.0</v>
      </c>
      <c r="K64" s="23" t="s">
        <v>124</v>
      </c>
      <c r="L64" s="24">
        <v>42917.0</v>
      </c>
      <c r="M64" s="25">
        <v>49585.0</v>
      </c>
      <c r="N64" s="5"/>
      <c r="O64" s="5"/>
      <c r="P64" s="5"/>
      <c r="Q64" s="5"/>
      <c r="R64" s="5"/>
      <c r="AA64" s="7"/>
    </row>
    <row r="65" ht="45.0" customHeight="1">
      <c r="C65" s="26">
        <v>62.0</v>
      </c>
      <c r="D65" s="17" t="s">
        <v>125</v>
      </c>
      <c r="E65" s="18">
        <v>57652.6</v>
      </c>
      <c r="F65" s="19">
        <v>67239.4</v>
      </c>
      <c r="G65" s="5"/>
      <c r="H65" s="5"/>
      <c r="I65" s="5"/>
      <c r="J65" s="27">
        <v>62.0</v>
      </c>
      <c r="K65" s="28" t="s">
        <v>126</v>
      </c>
      <c r="L65" s="29">
        <v>96728.0</v>
      </c>
      <c r="M65" s="30">
        <v>108800.0</v>
      </c>
      <c r="N65" s="5"/>
      <c r="O65" s="5"/>
      <c r="P65" s="5"/>
      <c r="Q65" s="5"/>
      <c r="R65" s="5"/>
      <c r="S65" s="6"/>
      <c r="T65" s="6"/>
      <c r="U65" s="6"/>
      <c r="V65" s="6"/>
      <c r="W65" s="6"/>
      <c r="X65" s="6"/>
      <c r="Y65" s="6"/>
      <c r="Z65" s="6"/>
      <c r="AA65" s="7"/>
    </row>
    <row r="66" ht="45.0" customHeight="1">
      <c r="C66" s="16">
        <v>63.0</v>
      </c>
      <c r="D66" s="17" t="s">
        <v>127</v>
      </c>
      <c r="E66" s="18">
        <v>57879.0</v>
      </c>
      <c r="F66" s="19">
        <v>67743.5</v>
      </c>
      <c r="G66" s="5"/>
      <c r="H66" s="5"/>
      <c r="I66" s="5"/>
      <c r="J66" s="22">
        <v>63.0</v>
      </c>
      <c r="K66" s="23" t="s">
        <v>128</v>
      </c>
      <c r="L66" s="24">
        <v>102684.0</v>
      </c>
      <c r="M66" s="25">
        <v>114351.0</v>
      </c>
      <c r="N66" s="5"/>
      <c r="O66" s="5"/>
      <c r="P66" s="5"/>
      <c r="Q66" s="5"/>
      <c r="R66" s="5"/>
      <c r="S66" s="6"/>
      <c r="T66" s="6"/>
      <c r="U66" s="6"/>
      <c r="V66" s="6"/>
      <c r="W66" s="6"/>
      <c r="X66" s="6"/>
      <c r="Y66" s="6"/>
      <c r="Z66" s="6"/>
      <c r="AA66" s="7"/>
    </row>
    <row r="67" ht="45.0" customHeight="1">
      <c r="C67" s="26">
        <v>64.0</v>
      </c>
      <c r="D67" s="17" t="s">
        <v>40</v>
      </c>
      <c r="E67" s="18">
        <v>59412.9</v>
      </c>
      <c r="F67" s="19">
        <v>69830.3</v>
      </c>
      <c r="G67" s="5"/>
      <c r="H67" s="5"/>
      <c r="I67" s="5"/>
      <c r="J67" s="27">
        <v>64.0</v>
      </c>
      <c r="K67" s="28" t="s">
        <v>129</v>
      </c>
      <c r="L67" s="29">
        <v>55308.0</v>
      </c>
      <c r="M67" s="30">
        <v>64581.0</v>
      </c>
      <c r="N67" s="5"/>
      <c r="O67" s="5"/>
      <c r="P67" s="5"/>
      <c r="Q67" s="5"/>
      <c r="R67" s="5"/>
      <c r="S67" s="6"/>
      <c r="T67" s="6"/>
      <c r="U67" s="6"/>
      <c r="V67" s="6"/>
      <c r="W67" s="6"/>
      <c r="X67" s="6"/>
      <c r="Y67" s="6"/>
      <c r="Z67" s="6"/>
      <c r="AA67" s="7"/>
    </row>
    <row r="68" ht="45.0" customHeight="1">
      <c r="C68" s="16">
        <v>65.0</v>
      </c>
      <c r="D68" s="17" t="s">
        <v>130</v>
      </c>
      <c r="E68" s="18">
        <v>60007.5</v>
      </c>
      <c r="F68" s="19">
        <v>68104.6</v>
      </c>
      <c r="G68" s="5"/>
      <c r="H68" s="5"/>
      <c r="I68" s="5"/>
      <c r="J68" s="22">
        <v>65.0</v>
      </c>
      <c r="K68" s="23" t="s">
        <v>131</v>
      </c>
      <c r="L68" s="24">
        <v>43112.0</v>
      </c>
      <c r="M68" s="25">
        <v>47650.0</v>
      </c>
      <c r="N68" s="5"/>
      <c r="O68" s="5"/>
      <c r="P68" s="5"/>
      <c r="Q68" s="5"/>
      <c r="R68" s="5"/>
      <c r="S68" s="6"/>
      <c r="T68" s="6"/>
      <c r="U68" s="6"/>
      <c r="V68" s="6"/>
      <c r="W68" s="6"/>
      <c r="X68" s="6"/>
      <c r="Y68" s="6"/>
      <c r="Z68" s="6"/>
      <c r="AA68" s="7"/>
    </row>
    <row r="69" ht="45.0" customHeight="1">
      <c r="C69" s="26">
        <v>66.0</v>
      </c>
      <c r="D69" s="17" t="s">
        <v>132</v>
      </c>
      <c r="E69" s="18">
        <v>61900.6</v>
      </c>
      <c r="F69" s="19">
        <v>71184.4</v>
      </c>
      <c r="G69" s="5"/>
      <c r="H69" s="5"/>
      <c r="I69" s="5"/>
      <c r="J69" s="27">
        <v>66.0</v>
      </c>
      <c r="K69" s="28" t="s">
        <v>133</v>
      </c>
      <c r="L69" s="29">
        <v>36360.0</v>
      </c>
      <c r="M69" s="30">
        <v>40764.0</v>
      </c>
      <c r="N69" s="5"/>
      <c r="O69" s="5"/>
      <c r="P69" s="5"/>
      <c r="Q69" s="5"/>
      <c r="R69" s="5"/>
      <c r="S69" s="6"/>
      <c r="T69" s="6"/>
      <c r="U69" s="6"/>
      <c r="V69" s="6"/>
      <c r="W69" s="6"/>
      <c r="X69" s="6"/>
      <c r="Y69" s="6"/>
      <c r="Z69" s="6"/>
      <c r="AA69" s="7"/>
    </row>
    <row r="70" ht="45.0" customHeight="1">
      <c r="C70" s="16">
        <v>67.0</v>
      </c>
      <c r="D70" s="17" t="s">
        <v>112</v>
      </c>
      <c r="E70" s="18">
        <v>63588.6</v>
      </c>
      <c r="F70" s="19">
        <v>73959.9</v>
      </c>
      <c r="G70" s="5"/>
      <c r="H70" s="5"/>
      <c r="I70" s="5"/>
      <c r="J70" s="22">
        <v>67.0</v>
      </c>
      <c r="K70" s="23" t="s">
        <v>134</v>
      </c>
      <c r="L70" s="24">
        <v>41717.0</v>
      </c>
      <c r="M70" s="25">
        <v>48388.0</v>
      </c>
      <c r="N70" s="5"/>
      <c r="O70" s="5"/>
      <c r="P70" s="5"/>
      <c r="Q70" s="5"/>
      <c r="R70" s="5"/>
      <c r="S70" s="6"/>
      <c r="T70" s="6"/>
      <c r="U70" s="6"/>
      <c r="V70" s="6"/>
      <c r="W70" s="6"/>
      <c r="X70" s="6"/>
      <c r="Y70" s="6"/>
      <c r="Z70" s="6"/>
      <c r="AA70" s="7"/>
    </row>
    <row r="71" ht="45.0" customHeight="1">
      <c r="C71" s="26">
        <v>68.0</v>
      </c>
      <c r="D71" s="17" t="s">
        <v>135</v>
      </c>
      <c r="E71" s="18">
        <v>64416.6</v>
      </c>
      <c r="F71" s="19">
        <v>72540.2</v>
      </c>
      <c r="G71" s="5"/>
      <c r="H71" s="5"/>
      <c r="I71" s="5"/>
      <c r="J71" s="27">
        <v>68.0</v>
      </c>
      <c r="K71" s="28" t="s">
        <v>43</v>
      </c>
      <c r="L71" s="29">
        <v>41402.0</v>
      </c>
      <c r="M71" s="30">
        <v>47053.0</v>
      </c>
      <c r="N71" s="5"/>
      <c r="O71" s="5"/>
      <c r="P71" s="5"/>
      <c r="Q71" s="5"/>
      <c r="R71" s="5"/>
      <c r="S71" s="6"/>
      <c r="T71" s="6"/>
      <c r="U71" s="6"/>
      <c r="V71" s="6"/>
      <c r="W71" s="6"/>
      <c r="X71" s="6"/>
      <c r="Y71" s="6"/>
      <c r="Z71" s="6"/>
      <c r="AA71" s="7"/>
    </row>
    <row r="72" ht="45.0" customHeight="1">
      <c r="C72" s="16">
        <v>69.0</v>
      </c>
      <c r="D72" s="17" t="s">
        <v>136</v>
      </c>
      <c r="E72" s="18">
        <v>64634.9</v>
      </c>
      <c r="F72" s="19">
        <v>74257.1</v>
      </c>
      <c r="G72" s="5"/>
      <c r="H72" s="5"/>
      <c r="I72" s="5"/>
      <c r="J72" s="22">
        <v>69.0</v>
      </c>
      <c r="K72" s="23" t="s">
        <v>137</v>
      </c>
      <c r="L72" s="24">
        <v>39346.0</v>
      </c>
      <c r="M72" s="25">
        <v>44706.0</v>
      </c>
      <c r="N72" s="5"/>
      <c r="O72" s="5"/>
      <c r="P72" s="5"/>
      <c r="Q72" s="5"/>
      <c r="R72" s="5"/>
      <c r="S72" s="6"/>
      <c r="T72" s="6"/>
      <c r="U72" s="6"/>
      <c r="V72" s="6"/>
      <c r="W72" s="6"/>
      <c r="X72" s="6"/>
      <c r="Y72" s="6"/>
      <c r="Z72" s="6"/>
      <c r="AA72" s="7"/>
    </row>
    <row r="73" ht="45.0" customHeight="1">
      <c r="C73" s="26">
        <v>70.0</v>
      </c>
      <c r="D73" s="17" t="s">
        <v>138</v>
      </c>
      <c r="E73" s="18">
        <v>65863.9</v>
      </c>
      <c r="F73" s="19">
        <v>72998.8</v>
      </c>
      <c r="G73" s="5"/>
      <c r="H73" s="5"/>
      <c r="I73" s="5"/>
      <c r="J73" s="27">
        <v>70.0</v>
      </c>
      <c r="K73" s="28" t="s">
        <v>139</v>
      </c>
      <c r="L73" s="29">
        <v>52274.0</v>
      </c>
      <c r="M73" s="30">
        <v>61841.0</v>
      </c>
      <c r="N73" s="5"/>
      <c r="O73" s="5"/>
      <c r="P73" s="5"/>
      <c r="Q73" s="5"/>
      <c r="R73" s="5"/>
      <c r="S73" s="6"/>
      <c r="T73" s="6"/>
      <c r="U73" s="6"/>
      <c r="V73" s="6"/>
      <c r="W73" s="6"/>
      <c r="X73" s="6"/>
      <c r="Y73" s="6"/>
      <c r="Z73" s="6"/>
      <c r="AA73" s="7"/>
    </row>
    <row r="74" ht="45.0" customHeight="1">
      <c r="C74" s="16">
        <v>71.0</v>
      </c>
      <c r="D74" s="17" t="s">
        <v>140</v>
      </c>
      <c r="E74" s="18">
        <v>65896.6</v>
      </c>
      <c r="F74" s="19">
        <v>75227.4</v>
      </c>
      <c r="G74" s="5"/>
      <c r="H74" s="5"/>
      <c r="I74" s="5"/>
      <c r="J74" s="22">
        <v>71.0</v>
      </c>
      <c r="K74" s="23" t="s">
        <v>141</v>
      </c>
      <c r="L74" s="24">
        <v>45732.0</v>
      </c>
      <c r="M74" s="25">
        <v>53042.0</v>
      </c>
      <c r="N74" s="5"/>
      <c r="O74" s="5"/>
      <c r="P74" s="5"/>
      <c r="Q74" s="5"/>
      <c r="R74" s="5"/>
      <c r="S74" s="6"/>
      <c r="T74" s="6"/>
      <c r="U74" s="6"/>
      <c r="V74" s="6"/>
      <c r="W74" s="6"/>
      <c r="X74" s="6"/>
      <c r="Y74" s="6"/>
      <c r="Z74" s="6"/>
      <c r="AA74" s="7"/>
    </row>
    <row r="75" ht="45.0" customHeight="1">
      <c r="C75" s="26">
        <v>72.0</v>
      </c>
      <c r="D75" s="17" t="s">
        <v>135</v>
      </c>
      <c r="E75" s="18">
        <v>67834.8</v>
      </c>
      <c r="F75" s="19">
        <v>76367.9</v>
      </c>
      <c r="G75" s="5"/>
      <c r="H75" s="5"/>
      <c r="I75" s="5"/>
      <c r="J75" s="27">
        <v>72.0</v>
      </c>
      <c r="K75" s="28" t="s">
        <v>142</v>
      </c>
      <c r="L75" s="29">
        <v>57879.0</v>
      </c>
      <c r="M75" s="30">
        <v>64812.0</v>
      </c>
      <c r="N75" s="5"/>
      <c r="O75" s="5"/>
      <c r="P75" s="5"/>
      <c r="Q75" s="5"/>
      <c r="R75" s="5"/>
      <c r="S75" s="6"/>
      <c r="T75" s="6"/>
      <c r="U75" s="6"/>
      <c r="V75" s="6"/>
      <c r="W75" s="6"/>
      <c r="X75" s="6"/>
      <c r="Y75" s="6"/>
      <c r="Z75" s="6"/>
      <c r="AA75" s="7"/>
    </row>
    <row r="76" ht="45.0" customHeight="1">
      <c r="C76" s="16">
        <v>73.0</v>
      </c>
      <c r="D76" s="17" t="s">
        <v>143</v>
      </c>
      <c r="E76" s="18">
        <v>68790.1</v>
      </c>
      <c r="F76" s="19">
        <v>77601.1</v>
      </c>
      <c r="G76" s="5"/>
      <c r="H76" s="5"/>
      <c r="I76" s="5"/>
      <c r="J76" s="22">
        <v>73.0</v>
      </c>
      <c r="K76" s="23" t="s">
        <v>144</v>
      </c>
      <c r="L76" s="24">
        <v>51218.0</v>
      </c>
      <c r="M76" s="25">
        <v>58630.0</v>
      </c>
      <c r="N76" s="5"/>
      <c r="O76" s="5"/>
      <c r="P76" s="5"/>
      <c r="Q76" s="5"/>
      <c r="R76" s="5"/>
      <c r="S76" s="6"/>
      <c r="T76" s="6"/>
      <c r="U76" s="6"/>
      <c r="V76" s="6"/>
      <c r="W76" s="6"/>
      <c r="X76" s="6"/>
      <c r="Y76" s="6"/>
      <c r="Z76" s="6"/>
      <c r="AA76" s="7"/>
    </row>
    <row r="77" ht="45.0" customHeight="1">
      <c r="C77" s="26">
        <v>74.0</v>
      </c>
      <c r="D77" s="17" t="s">
        <v>145</v>
      </c>
      <c r="E77" s="18">
        <v>70704.6</v>
      </c>
      <c r="F77" s="19">
        <v>83195.1</v>
      </c>
      <c r="G77" s="5"/>
      <c r="H77" s="5"/>
      <c r="I77" s="5"/>
      <c r="J77" s="27">
        <v>74.0</v>
      </c>
      <c r="K77" s="28" t="s">
        <v>146</v>
      </c>
      <c r="L77" s="29">
        <v>51782.0</v>
      </c>
      <c r="M77" s="30">
        <v>57244.0</v>
      </c>
      <c r="N77" s="5"/>
      <c r="O77" s="5"/>
      <c r="P77" s="5"/>
      <c r="Q77" s="5"/>
      <c r="R77" s="5"/>
      <c r="S77" s="6"/>
      <c r="T77" s="6"/>
      <c r="U77" s="6"/>
      <c r="V77" s="6"/>
      <c r="W77" s="6"/>
      <c r="X77" s="6"/>
      <c r="Y77" s="6"/>
      <c r="Z77" s="6"/>
      <c r="AA77" s="7"/>
    </row>
    <row r="78" ht="45.0" customHeight="1">
      <c r="C78" s="16">
        <v>75.0</v>
      </c>
      <c r="D78" s="17" t="s">
        <v>72</v>
      </c>
      <c r="E78" s="18">
        <v>71728.2</v>
      </c>
      <c r="F78" s="19">
        <v>81055.8</v>
      </c>
      <c r="G78" s="5"/>
      <c r="H78" s="5"/>
      <c r="I78" s="5"/>
      <c r="J78" s="22">
        <v>75.0</v>
      </c>
      <c r="K78" s="23" t="s">
        <v>147</v>
      </c>
      <c r="L78" s="24">
        <v>61901.0</v>
      </c>
      <c r="M78" s="25">
        <v>70290.0</v>
      </c>
      <c r="N78" s="5"/>
      <c r="O78" s="5"/>
      <c r="P78" s="5"/>
      <c r="Q78" s="5"/>
      <c r="R78" s="5"/>
      <c r="S78" s="6"/>
      <c r="T78" s="6"/>
      <c r="U78" s="6"/>
      <c r="V78" s="6"/>
      <c r="W78" s="6"/>
      <c r="X78" s="6"/>
      <c r="Y78" s="6"/>
      <c r="Z78" s="6"/>
      <c r="AA78" s="7"/>
    </row>
    <row r="79" ht="45.0" customHeight="1">
      <c r="C79" s="26">
        <v>76.0</v>
      </c>
      <c r="D79" s="17" t="s">
        <v>148</v>
      </c>
      <c r="E79" s="18">
        <v>86629.8</v>
      </c>
      <c r="F79" s="19">
        <v>96232.2</v>
      </c>
      <c r="G79" s="5"/>
      <c r="H79" s="5"/>
      <c r="I79" s="5"/>
      <c r="J79" s="27">
        <v>76.0</v>
      </c>
      <c r="K79" s="28" t="s">
        <v>149</v>
      </c>
      <c r="L79" s="29">
        <v>45811.0</v>
      </c>
      <c r="M79" s="30">
        <v>52502.0</v>
      </c>
      <c r="N79" s="5"/>
      <c r="O79" s="5"/>
      <c r="P79" s="5"/>
      <c r="Q79" s="5"/>
      <c r="R79" s="5"/>
      <c r="S79" s="6"/>
      <c r="T79" s="6"/>
      <c r="U79" s="6"/>
      <c r="V79" s="6"/>
      <c r="W79" s="6"/>
      <c r="X79" s="6"/>
      <c r="Y79" s="6"/>
      <c r="Z79" s="6"/>
      <c r="AA79" s="7"/>
    </row>
    <row r="80" ht="45.0" customHeight="1">
      <c r="C80" s="16">
        <v>77.0</v>
      </c>
      <c r="D80" s="17" t="s">
        <v>150</v>
      </c>
      <c r="E80" s="18">
        <v>87326.2</v>
      </c>
      <c r="F80" s="19">
        <v>98818.0</v>
      </c>
      <c r="G80" s="5"/>
      <c r="H80" s="5"/>
      <c r="I80" s="5"/>
      <c r="J80" s="22">
        <v>77.0</v>
      </c>
      <c r="K80" s="23" t="s">
        <v>151</v>
      </c>
      <c r="L80" s="24">
        <v>41523.0</v>
      </c>
      <c r="M80" s="25">
        <v>48901.0</v>
      </c>
      <c r="N80" s="5"/>
      <c r="O80" s="5"/>
      <c r="P80" s="5"/>
      <c r="Q80" s="5"/>
      <c r="R80" s="5"/>
      <c r="S80" s="6"/>
      <c r="T80" s="6"/>
      <c r="U80" s="6"/>
      <c r="V80" s="6"/>
      <c r="W80" s="6"/>
      <c r="X80" s="6"/>
      <c r="Y80" s="6"/>
      <c r="Z80" s="6"/>
      <c r="AA80" s="7"/>
    </row>
    <row r="81" ht="45.0" customHeight="1">
      <c r="C81" s="26">
        <v>78.0</v>
      </c>
      <c r="D81" s="17" t="s">
        <v>152</v>
      </c>
      <c r="E81" s="18">
        <v>94961.9</v>
      </c>
      <c r="F81" s="19">
        <v>105981.2</v>
      </c>
      <c r="G81" s="5"/>
      <c r="H81" s="5"/>
      <c r="I81" s="5"/>
      <c r="J81" s="27">
        <v>78.0</v>
      </c>
      <c r="K81" s="28" t="s">
        <v>140</v>
      </c>
      <c r="L81" s="29">
        <v>65897.0</v>
      </c>
      <c r="M81" s="30">
        <v>72653.0</v>
      </c>
      <c r="N81" s="5"/>
      <c r="O81" s="5"/>
      <c r="P81" s="5"/>
      <c r="Q81" s="5"/>
      <c r="R81" s="5"/>
      <c r="S81" s="6"/>
      <c r="T81" s="6"/>
      <c r="U81" s="6"/>
      <c r="V81" s="6"/>
      <c r="W81" s="6"/>
      <c r="X81" s="6"/>
      <c r="Y81" s="6"/>
      <c r="Z81" s="6"/>
      <c r="AA81" s="7"/>
    </row>
    <row r="82" ht="45.0" customHeight="1">
      <c r="C82" s="16">
        <v>79.0</v>
      </c>
      <c r="D82" s="17" t="s">
        <v>153</v>
      </c>
      <c r="E82" s="18">
        <v>96728.3</v>
      </c>
      <c r="F82" s="19">
        <v>110230.3</v>
      </c>
      <c r="G82" s="5"/>
      <c r="H82" s="5"/>
      <c r="I82" s="5"/>
      <c r="J82" s="22">
        <v>79.0</v>
      </c>
      <c r="K82" s="23" t="s">
        <v>154</v>
      </c>
      <c r="L82" s="24">
        <v>54522.0</v>
      </c>
      <c r="M82" s="25">
        <v>61300.0</v>
      </c>
      <c r="N82" s="5"/>
      <c r="O82" s="5"/>
      <c r="P82" s="5"/>
      <c r="Q82" s="5"/>
      <c r="R82" s="5"/>
      <c r="S82" s="6"/>
      <c r="T82" s="6"/>
      <c r="U82" s="6"/>
      <c r="V82" s="6"/>
      <c r="W82" s="6"/>
      <c r="X82" s="6"/>
      <c r="Y82" s="6"/>
      <c r="Z82" s="6"/>
      <c r="AA82" s="7"/>
    </row>
    <row r="83" ht="45.0" customHeight="1">
      <c r="C83" s="26">
        <v>80.0</v>
      </c>
      <c r="D83" s="17" t="s">
        <v>155</v>
      </c>
      <c r="E83" s="18">
        <v>97562.0</v>
      </c>
      <c r="F83" s="19">
        <v>108148.0</v>
      </c>
      <c r="G83" s="5"/>
      <c r="H83" s="5"/>
      <c r="I83" s="5"/>
      <c r="J83" s="27">
        <v>80.0</v>
      </c>
      <c r="K83" s="28" t="s">
        <v>156</v>
      </c>
      <c r="L83" s="29">
        <v>97562.0</v>
      </c>
      <c r="M83" s="30">
        <v>107700.0</v>
      </c>
      <c r="N83" s="5"/>
      <c r="O83" s="5"/>
      <c r="P83" s="5"/>
      <c r="Q83" s="5"/>
      <c r="R83" s="5"/>
      <c r="S83" s="6"/>
      <c r="T83" s="6"/>
      <c r="U83" s="6"/>
      <c r="V83" s="6"/>
      <c r="W83" s="6"/>
      <c r="X83" s="6"/>
      <c r="Y83" s="6"/>
      <c r="Z83" s="6"/>
      <c r="AA83" s="7"/>
    </row>
    <row r="84" ht="45.0" customHeight="1">
      <c r="C84" s="16">
        <v>81.0</v>
      </c>
      <c r="D84" s="17" t="s">
        <v>157</v>
      </c>
      <c r="E84" s="18">
        <v>102683.8</v>
      </c>
      <c r="F84" s="19">
        <v>114360.8</v>
      </c>
      <c r="G84" s="5"/>
      <c r="H84" s="5"/>
      <c r="I84" s="5"/>
      <c r="J84" s="22">
        <v>81.0</v>
      </c>
      <c r="K84" s="23" t="s">
        <v>158</v>
      </c>
      <c r="L84" s="24">
        <v>50104.0</v>
      </c>
      <c r="M84" s="25">
        <v>58425.0</v>
      </c>
      <c r="N84" s="5"/>
      <c r="O84" s="5"/>
      <c r="P84" s="5"/>
      <c r="Q84" s="5"/>
      <c r="R84" s="5"/>
      <c r="S84" s="7"/>
      <c r="T84" s="7"/>
      <c r="U84" s="7"/>
      <c r="V84" s="7"/>
      <c r="W84" s="7"/>
      <c r="X84" s="7"/>
      <c r="Y84" s="7"/>
      <c r="Z84" s="7"/>
      <c r="AA84" s="7"/>
    </row>
    <row r="85" ht="45.0" customHeight="1">
      <c r="C85" s="26">
        <v>82.0</v>
      </c>
      <c r="D85" s="17" t="s">
        <v>56</v>
      </c>
      <c r="E85" s="18">
        <v>103539.9</v>
      </c>
      <c r="F85" s="19">
        <v>119562.5</v>
      </c>
      <c r="G85" s="5"/>
      <c r="H85" s="5"/>
      <c r="I85" s="5"/>
      <c r="J85" s="27">
        <v>82.0</v>
      </c>
      <c r="K85" s="28" t="s">
        <v>159</v>
      </c>
      <c r="L85" s="29">
        <v>33700.0</v>
      </c>
      <c r="M85" s="30">
        <v>37695.0</v>
      </c>
      <c r="N85" s="5"/>
      <c r="O85" s="5"/>
      <c r="P85" s="5"/>
      <c r="Q85" s="5"/>
      <c r="R85" s="5"/>
      <c r="S85" s="6"/>
      <c r="T85" s="6"/>
      <c r="U85" s="6"/>
      <c r="V85" s="6"/>
      <c r="W85" s="6"/>
      <c r="X85" s="6"/>
      <c r="Y85" s="6"/>
      <c r="Z85" s="6"/>
      <c r="AA85" s="7"/>
    </row>
    <row r="86" ht="45.0" customHeight="1">
      <c r="C86" s="16">
        <v>83.0</v>
      </c>
      <c r="D86" s="17" t="s">
        <v>160</v>
      </c>
      <c r="E86" s="18">
        <v>106949.0</v>
      </c>
      <c r="F86" s="19">
        <v>119386.4</v>
      </c>
      <c r="G86" s="5"/>
      <c r="H86" s="5"/>
      <c r="I86" s="5"/>
      <c r="J86" s="22">
        <v>83.0</v>
      </c>
      <c r="K86" s="23" t="s">
        <v>161</v>
      </c>
      <c r="L86" s="24">
        <v>41527.0</v>
      </c>
      <c r="M86" s="25">
        <v>50187.0</v>
      </c>
      <c r="N86" s="5"/>
      <c r="O86" s="5"/>
      <c r="P86" s="5"/>
      <c r="Q86" s="5"/>
      <c r="R86" s="5"/>
      <c r="S86" s="6"/>
      <c r="T86" s="6"/>
      <c r="U86" s="6"/>
      <c r="V86" s="6"/>
      <c r="W86" s="6"/>
      <c r="X86" s="6"/>
      <c r="Y86" s="6"/>
      <c r="Z86" s="6"/>
      <c r="AA86" s="7"/>
    </row>
    <row r="87" ht="45.0" customHeight="1">
      <c r="C87" s="26">
        <v>84.0</v>
      </c>
      <c r="D87" s="17" t="s">
        <v>162</v>
      </c>
      <c r="E87" s="18">
        <v>121461.8</v>
      </c>
      <c r="F87" s="19">
        <v>134645.8</v>
      </c>
      <c r="G87" s="5"/>
      <c r="H87" s="5"/>
      <c r="I87" s="5"/>
      <c r="J87" s="27">
        <v>84.0</v>
      </c>
      <c r="K87" s="28" t="s">
        <v>163</v>
      </c>
      <c r="L87" s="29">
        <v>140602.0</v>
      </c>
      <c r="M87" s="30">
        <v>158502.0</v>
      </c>
      <c r="N87" s="5"/>
      <c r="O87" s="5"/>
      <c r="P87" s="5"/>
      <c r="Q87" s="5"/>
      <c r="R87" s="5"/>
      <c r="S87" s="6"/>
      <c r="T87" s="6"/>
      <c r="U87" s="6"/>
      <c r="V87" s="6"/>
      <c r="W87" s="6"/>
      <c r="X87" s="6"/>
      <c r="Y87" s="6"/>
      <c r="Z87" s="6"/>
      <c r="AA87" s="7"/>
    </row>
    <row r="88" ht="45.0" customHeight="1">
      <c r="C88" s="16">
        <v>85.0</v>
      </c>
      <c r="D88" s="17" t="s">
        <v>164</v>
      </c>
      <c r="E88" s="18">
        <v>125637.6</v>
      </c>
      <c r="F88" s="19">
        <v>138881.8</v>
      </c>
      <c r="G88" s="5"/>
      <c r="H88" s="5"/>
      <c r="I88" s="5"/>
      <c r="J88" s="22">
        <v>85.0</v>
      </c>
      <c r="K88" s="23" t="s">
        <v>165</v>
      </c>
      <c r="L88" s="24">
        <v>131516.0</v>
      </c>
      <c r="M88" s="25">
        <v>145130.0</v>
      </c>
      <c r="N88" s="5"/>
      <c r="O88" s="5"/>
      <c r="P88" s="5"/>
      <c r="Q88" s="5"/>
      <c r="R88" s="5"/>
    </row>
    <row r="89" ht="45.0" customHeight="1">
      <c r="C89" s="26">
        <v>86.0</v>
      </c>
      <c r="D89" s="17" t="s">
        <v>166</v>
      </c>
      <c r="E89" s="18">
        <v>131515.7</v>
      </c>
      <c r="F89" s="19">
        <v>145050.2</v>
      </c>
      <c r="G89" s="5"/>
      <c r="H89" s="5"/>
      <c r="I89" s="5"/>
      <c r="J89" s="27">
        <v>86.0</v>
      </c>
      <c r="K89" s="28" t="s">
        <v>167</v>
      </c>
      <c r="L89" s="29">
        <v>47388.0</v>
      </c>
      <c r="M89" s="30">
        <v>54119.0</v>
      </c>
      <c r="N89" s="5"/>
      <c r="O89" s="5"/>
      <c r="P89" s="5"/>
      <c r="Q89" s="5"/>
      <c r="R89" s="5"/>
    </row>
    <row r="90" ht="45.0" customHeight="1">
      <c r="C90" s="35">
        <v>87.0</v>
      </c>
      <c r="D90" s="17" t="s">
        <v>168</v>
      </c>
      <c r="E90" s="18">
        <v>140601.5</v>
      </c>
      <c r="F90" s="19">
        <v>159070.9</v>
      </c>
      <c r="G90" s="5"/>
      <c r="H90" s="5"/>
      <c r="I90" s="5"/>
      <c r="J90" s="36">
        <v>87.0</v>
      </c>
      <c r="K90" s="37" t="s">
        <v>169</v>
      </c>
      <c r="L90" s="38">
        <v>65338.0</v>
      </c>
      <c r="M90" s="39">
        <v>73709.0</v>
      </c>
      <c r="N90" s="5"/>
      <c r="O90" s="5"/>
      <c r="P90" s="5"/>
      <c r="Q90" s="5"/>
      <c r="R90" s="5"/>
    </row>
    <row r="91" ht="24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24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24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24.0" customHeight="1">
      <c r="C94" s="40"/>
      <c r="D94" s="40"/>
      <c r="E94" s="40"/>
    </row>
    <row r="95" ht="24.0" customHeight="1">
      <c r="C95" s="40"/>
      <c r="D95" s="40"/>
      <c r="E95" s="40"/>
    </row>
    <row r="96" ht="24.0" customHeight="1">
      <c r="C96" s="40"/>
      <c r="D96" s="40"/>
      <c r="E96" s="40"/>
    </row>
    <row r="97" ht="24.0" customHeight="1">
      <c r="C97" s="40"/>
      <c r="D97" s="40"/>
      <c r="E97" s="40"/>
    </row>
    <row r="98" ht="24.0" customHeight="1">
      <c r="C98" s="40"/>
      <c r="D98" s="40"/>
      <c r="E98" s="40"/>
    </row>
    <row r="99" ht="24.0" customHeight="1">
      <c r="C99" s="40"/>
      <c r="D99" s="40"/>
      <c r="E99" s="40"/>
    </row>
    <row r="100" ht="24.0" customHeight="1">
      <c r="C100" s="40"/>
      <c r="D100" s="40"/>
      <c r="E100" s="40"/>
    </row>
    <row r="101" ht="24.0" customHeight="1">
      <c r="C101" s="40"/>
      <c r="D101" s="40"/>
      <c r="E101" s="40"/>
    </row>
    <row r="102" ht="24.0" customHeight="1">
      <c r="C102" s="40"/>
      <c r="D102" s="40"/>
      <c r="E102" s="40"/>
    </row>
    <row r="103" ht="24.0" customHeight="1">
      <c r="C103" s="40"/>
      <c r="D103" s="40"/>
      <c r="E103" s="40"/>
    </row>
    <row r="104" ht="24.0" customHeight="1">
      <c r="C104" s="40"/>
      <c r="D104" s="40"/>
      <c r="E104" s="40"/>
    </row>
    <row r="105" ht="24.0" customHeight="1">
      <c r="C105" s="40"/>
      <c r="D105" s="40"/>
      <c r="E105" s="40"/>
    </row>
    <row r="106" ht="24.0" customHeight="1">
      <c r="C106" s="40"/>
      <c r="D106" s="40"/>
      <c r="E106" s="40"/>
    </row>
    <row r="107" ht="24.0" customHeight="1">
      <c r="C107" s="40"/>
      <c r="D107" s="40"/>
      <c r="E107" s="40"/>
    </row>
    <row r="108" ht="24.0" customHeight="1">
      <c r="C108" s="40"/>
      <c r="D108" s="40"/>
      <c r="E108" s="40"/>
    </row>
    <row r="109" ht="24.0" customHeight="1">
      <c r="C109" s="40"/>
      <c r="D109" s="40"/>
      <c r="E109" s="40"/>
    </row>
    <row r="110" ht="24.0" customHeight="1">
      <c r="C110" s="40"/>
      <c r="D110" s="40"/>
      <c r="E110" s="40"/>
    </row>
    <row r="111" ht="24.0" customHeight="1">
      <c r="C111" s="40"/>
      <c r="D111" s="40"/>
      <c r="E111" s="40"/>
    </row>
    <row r="112" ht="14.25" customHeight="1">
      <c r="C112" s="40"/>
      <c r="D112" s="40"/>
      <c r="E112" s="40"/>
    </row>
    <row r="113" ht="14.25" customHeight="1">
      <c r="C113" s="40"/>
      <c r="D113" s="40"/>
      <c r="E113" s="40"/>
    </row>
    <row r="114" ht="14.25" customHeight="1">
      <c r="C114" s="40"/>
      <c r="D114" s="40"/>
      <c r="E114" s="40"/>
    </row>
    <row r="115" ht="14.25" customHeight="1">
      <c r="C115" s="40"/>
      <c r="D115" s="40"/>
      <c r="E115" s="40"/>
    </row>
    <row r="116" ht="14.25" customHeight="1">
      <c r="C116" s="40"/>
      <c r="D116" s="40"/>
      <c r="E116" s="40"/>
    </row>
    <row r="117" ht="14.25" customHeight="1">
      <c r="C117" s="40"/>
      <c r="D117" s="40"/>
      <c r="E117" s="40"/>
    </row>
    <row r="118" ht="14.25" customHeight="1">
      <c r="C118" s="40"/>
      <c r="D118" s="40"/>
      <c r="E118" s="40"/>
    </row>
    <row r="119" ht="14.25" customHeight="1">
      <c r="C119" s="40"/>
      <c r="D119" s="40"/>
      <c r="E119" s="40"/>
    </row>
    <row r="120" ht="14.25" customHeight="1">
      <c r="C120" s="40"/>
      <c r="D120" s="40"/>
      <c r="E120" s="40"/>
    </row>
    <row r="121" ht="14.25" customHeight="1">
      <c r="C121" s="40"/>
      <c r="D121" s="40"/>
      <c r="E121" s="40"/>
    </row>
    <row r="122" ht="14.25" customHeight="1">
      <c r="C122" s="40"/>
      <c r="D122" s="40"/>
      <c r="E122" s="40"/>
    </row>
    <row r="123" ht="14.25" customHeight="1">
      <c r="C123" s="40"/>
      <c r="D123" s="40"/>
      <c r="E123" s="40"/>
    </row>
    <row r="124" ht="14.25" customHeight="1">
      <c r="C124" s="40"/>
      <c r="D124" s="40"/>
      <c r="E124" s="40"/>
    </row>
    <row r="125" ht="14.25" customHeight="1">
      <c r="C125" s="40"/>
      <c r="D125" s="40"/>
      <c r="E125" s="40"/>
    </row>
    <row r="126" ht="14.25" customHeight="1">
      <c r="C126" s="40"/>
      <c r="D126" s="40"/>
      <c r="E126" s="40"/>
    </row>
    <row r="127" ht="14.25" customHeight="1">
      <c r="C127" s="40"/>
      <c r="D127" s="40"/>
      <c r="E127" s="40"/>
    </row>
    <row r="128" ht="14.25" customHeight="1">
      <c r="C128" s="40"/>
      <c r="D128" s="40"/>
      <c r="E128" s="40"/>
    </row>
    <row r="129" ht="14.25" customHeight="1">
      <c r="C129" s="40"/>
      <c r="D129" s="40"/>
      <c r="E129" s="40"/>
    </row>
    <row r="130" ht="14.25" customHeight="1">
      <c r="C130" s="40"/>
      <c r="D130" s="40"/>
      <c r="E130" s="40"/>
    </row>
    <row r="131" ht="14.25" customHeight="1">
      <c r="C131" s="40"/>
      <c r="D131" s="40"/>
      <c r="E131" s="40"/>
    </row>
    <row r="132" ht="14.25" customHeight="1">
      <c r="C132" s="40"/>
      <c r="D132" s="40"/>
      <c r="E132" s="40"/>
    </row>
    <row r="133" ht="14.25" customHeight="1">
      <c r="C133" s="40"/>
      <c r="D133" s="40"/>
      <c r="E133" s="40"/>
    </row>
    <row r="134" ht="14.25" customHeight="1">
      <c r="C134" s="40"/>
      <c r="D134" s="40"/>
      <c r="E134" s="40"/>
    </row>
    <row r="135" ht="14.25" customHeight="1">
      <c r="C135" s="40"/>
      <c r="D135" s="40"/>
      <c r="E135" s="40"/>
    </row>
    <row r="136" ht="14.25" customHeight="1">
      <c r="C136" s="40"/>
      <c r="D136" s="40"/>
      <c r="E136" s="40"/>
    </row>
    <row r="137" ht="14.25" customHeight="1">
      <c r="C137" s="40"/>
      <c r="D137" s="40"/>
      <c r="E137" s="40"/>
    </row>
    <row r="138" ht="14.25" customHeight="1">
      <c r="C138" s="40"/>
      <c r="D138" s="40"/>
      <c r="E138" s="40"/>
    </row>
    <row r="139" ht="14.25" customHeight="1">
      <c r="C139" s="40"/>
      <c r="D139" s="40"/>
      <c r="E139" s="40"/>
    </row>
    <row r="140" ht="14.25" customHeight="1">
      <c r="C140" s="40"/>
      <c r="D140" s="40"/>
      <c r="E140" s="40"/>
    </row>
    <row r="141" ht="14.25" customHeight="1">
      <c r="C141" s="40"/>
      <c r="D141" s="40"/>
      <c r="E141" s="40"/>
    </row>
    <row r="142" ht="14.25" customHeight="1">
      <c r="C142" s="40"/>
      <c r="D142" s="40"/>
      <c r="E142" s="40"/>
    </row>
    <row r="143" ht="14.25" customHeight="1">
      <c r="C143" s="40"/>
      <c r="D143" s="40"/>
      <c r="E143" s="40"/>
    </row>
    <row r="144" ht="14.25" customHeight="1">
      <c r="C144" s="40"/>
      <c r="D144" s="40"/>
      <c r="E144" s="40"/>
    </row>
    <row r="145" ht="14.25" customHeight="1">
      <c r="C145" s="40"/>
      <c r="D145" s="40"/>
      <c r="E145" s="40"/>
    </row>
    <row r="146" ht="14.25" customHeight="1">
      <c r="C146" s="40"/>
      <c r="D146" s="40"/>
      <c r="E146" s="40"/>
    </row>
    <row r="147" ht="14.25" customHeight="1">
      <c r="C147" s="40"/>
      <c r="D147" s="40"/>
      <c r="E147" s="40"/>
    </row>
    <row r="148" ht="14.25" customHeight="1">
      <c r="C148" s="40"/>
      <c r="D148" s="40"/>
      <c r="E148" s="40"/>
    </row>
    <row r="149" ht="14.25" customHeight="1">
      <c r="C149" s="40"/>
      <c r="D149" s="40"/>
      <c r="E149" s="40"/>
    </row>
    <row r="150" ht="14.25" customHeight="1">
      <c r="C150" s="40"/>
      <c r="D150" s="40"/>
      <c r="E150" s="40"/>
    </row>
    <row r="151" ht="14.25" customHeight="1">
      <c r="C151" s="40"/>
      <c r="D151" s="40"/>
      <c r="E151" s="40"/>
    </row>
    <row r="152" ht="14.25" customHeight="1">
      <c r="C152" s="40"/>
      <c r="D152" s="40"/>
      <c r="E152" s="40"/>
    </row>
    <row r="153" ht="14.25" customHeight="1">
      <c r="C153" s="40"/>
      <c r="D153" s="40"/>
      <c r="E153" s="40"/>
    </row>
    <row r="154" ht="14.25" customHeight="1">
      <c r="C154" s="40"/>
      <c r="D154" s="40"/>
      <c r="E154" s="40"/>
    </row>
    <row r="155" ht="14.25" customHeight="1">
      <c r="C155" s="40"/>
      <c r="D155" s="40"/>
      <c r="E155" s="40"/>
    </row>
    <row r="156" ht="14.25" customHeight="1">
      <c r="C156" s="40"/>
      <c r="D156" s="40"/>
      <c r="E156" s="40"/>
    </row>
    <row r="157" ht="14.25" customHeight="1">
      <c r="C157" s="40"/>
      <c r="D157" s="40"/>
      <c r="E157" s="40"/>
    </row>
    <row r="158" ht="14.25" customHeight="1">
      <c r="C158" s="40"/>
      <c r="D158" s="40"/>
      <c r="E158" s="40"/>
    </row>
    <row r="159" ht="14.25" customHeight="1">
      <c r="C159" s="40"/>
      <c r="D159" s="40"/>
      <c r="E159" s="40"/>
    </row>
    <row r="160" ht="14.25" customHeight="1">
      <c r="C160" s="40"/>
      <c r="D160" s="40"/>
      <c r="E160" s="40"/>
    </row>
    <row r="161" ht="14.25" customHeight="1">
      <c r="C161" s="40"/>
      <c r="D161" s="40"/>
      <c r="E161" s="40"/>
    </row>
    <row r="162" ht="14.25" customHeight="1">
      <c r="C162" s="40"/>
      <c r="D162" s="40"/>
      <c r="E162" s="40"/>
    </row>
    <row r="163" ht="14.25" customHeight="1">
      <c r="C163" s="40"/>
      <c r="D163" s="40"/>
      <c r="E163" s="40"/>
    </row>
    <row r="164" ht="14.25" customHeight="1">
      <c r="C164" s="40"/>
      <c r="D164" s="40"/>
      <c r="E164" s="40"/>
    </row>
    <row r="165" ht="14.25" customHeight="1">
      <c r="C165" s="40"/>
      <c r="D165" s="40"/>
      <c r="E165" s="40"/>
    </row>
    <row r="166" ht="14.25" customHeight="1">
      <c r="C166" s="40"/>
      <c r="D166" s="40"/>
      <c r="E166" s="40"/>
    </row>
    <row r="167" ht="14.25" customHeight="1">
      <c r="C167" s="40"/>
      <c r="D167" s="40"/>
      <c r="E167" s="40"/>
    </row>
    <row r="168" ht="14.25" customHeight="1">
      <c r="C168" s="40"/>
      <c r="D168" s="40"/>
      <c r="E168" s="40"/>
    </row>
    <row r="169" ht="14.25" customHeight="1">
      <c r="C169" s="40"/>
      <c r="D169" s="40"/>
      <c r="E169" s="40"/>
    </row>
    <row r="170" ht="14.25" customHeight="1">
      <c r="C170" s="40"/>
      <c r="D170" s="40"/>
      <c r="E170" s="40"/>
    </row>
    <row r="171" ht="14.25" customHeight="1">
      <c r="C171" s="40"/>
      <c r="D171" s="40"/>
      <c r="E171" s="40"/>
    </row>
    <row r="172" ht="14.25" customHeight="1">
      <c r="C172" s="40"/>
      <c r="D172" s="40"/>
      <c r="E172" s="40"/>
    </row>
    <row r="173" ht="14.25" customHeight="1">
      <c r="C173" s="40"/>
      <c r="D173" s="40"/>
      <c r="E173" s="40"/>
    </row>
    <row r="174" ht="14.25" customHeight="1">
      <c r="C174" s="40"/>
      <c r="D174" s="40"/>
      <c r="E174" s="40"/>
    </row>
    <row r="175" ht="14.25" customHeight="1">
      <c r="C175" s="40"/>
      <c r="D175" s="40"/>
      <c r="E175" s="40"/>
    </row>
    <row r="176" ht="14.25" customHeight="1">
      <c r="C176" s="40"/>
      <c r="D176" s="40"/>
      <c r="E176" s="40"/>
    </row>
    <row r="177" ht="14.25" customHeight="1">
      <c r="C177" s="40"/>
      <c r="D177" s="40"/>
      <c r="E177" s="40"/>
    </row>
    <row r="178" ht="14.25" customHeight="1">
      <c r="C178" s="40"/>
      <c r="D178" s="40"/>
      <c r="E178" s="40"/>
    </row>
    <row r="179" ht="14.25" customHeight="1">
      <c r="C179" s="40"/>
      <c r="D179" s="40"/>
      <c r="E179" s="40"/>
    </row>
    <row r="180" ht="14.25" customHeight="1">
      <c r="C180" s="40"/>
      <c r="D180" s="40"/>
      <c r="E180" s="40"/>
    </row>
    <row r="181" ht="14.25" customHeight="1">
      <c r="C181" s="40"/>
      <c r="D181" s="40"/>
      <c r="E181" s="40"/>
    </row>
    <row r="182" ht="14.25" customHeight="1">
      <c r="C182" s="40"/>
      <c r="D182" s="40"/>
      <c r="E182" s="40"/>
    </row>
    <row r="183" ht="14.25" customHeight="1">
      <c r="C183" s="40"/>
      <c r="D183" s="40"/>
      <c r="E183" s="40"/>
    </row>
    <row r="184" ht="14.25" customHeight="1">
      <c r="C184" s="40"/>
      <c r="D184" s="40"/>
      <c r="E184" s="40"/>
    </row>
    <row r="185" ht="14.25" customHeight="1">
      <c r="C185" s="40"/>
      <c r="D185" s="40"/>
      <c r="E185" s="40"/>
    </row>
    <row r="186" ht="14.25" customHeight="1">
      <c r="C186" s="40"/>
      <c r="D186" s="40"/>
      <c r="E186" s="40"/>
    </row>
    <row r="187" ht="14.25" customHeight="1">
      <c r="C187" s="40"/>
      <c r="D187" s="40"/>
      <c r="E187" s="40"/>
    </row>
    <row r="188" ht="14.25" customHeight="1">
      <c r="C188" s="40"/>
      <c r="D188" s="40"/>
      <c r="E188" s="40"/>
    </row>
    <row r="189" ht="14.25" customHeight="1">
      <c r="C189" s="40"/>
      <c r="D189" s="40"/>
      <c r="E189" s="40"/>
    </row>
    <row r="190" ht="14.25" customHeight="1">
      <c r="C190" s="40"/>
      <c r="D190" s="40"/>
      <c r="E190" s="40"/>
    </row>
    <row r="191" ht="14.25" customHeight="1">
      <c r="C191" s="40"/>
      <c r="D191" s="40"/>
      <c r="E191" s="40"/>
    </row>
    <row r="192" ht="14.25" customHeight="1">
      <c r="C192" s="40"/>
      <c r="D192" s="40"/>
      <c r="E192" s="40"/>
    </row>
    <row r="193" ht="14.25" customHeight="1">
      <c r="C193" s="40"/>
      <c r="D193" s="40"/>
      <c r="E193" s="40"/>
    </row>
    <row r="194" ht="14.25" customHeight="1">
      <c r="C194" s="40"/>
      <c r="D194" s="40"/>
      <c r="E194" s="40"/>
    </row>
    <row r="195" ht="14.25" customHeight="1">
      <c r="C195" s="40"/>
      <c r="D195" s="40"/>
      <c r="E195" s="40"/>
    </row>
    <row r="196" ht="14.25" customHeight="1">
      <c r="C196" s="40"/>
      <c r="D196" s="40"/>
      <c r="E196" s="40"/>
    </row>
    <row r="197" ht="14.25" customHeight="1">
      <c r="C197" s="40"/>
      <c r="D197" s="40"/>
      <c r="E197" s="40"/>
    </row>
    <row r="198" ht="14.25" customHeight="1">
      <c r="C198" s="40"/>
      <c r="D198" s="40"/>
      <c r="E198" s="40"/>
    </row>
    <row r="199" ht="14.25" customHeight="1">
      <c r="C199" s="40"/>
      <c r="D199" s="40"/>
      <c r="E199" s="40"/>
    </row>
    <row r="200" ht="14.25" customHeight="1">
      <c r="C200" s="40"/>
      <c r="D200" s="40"/>
      <c r="E200" s="40"/>
    </row>
    <row r="201" ht="14.25" customHeight="1">
      <c r="C201" s="40"/>
      <c r="D201" s="40"/>
      <c r="E201" s="40"/>
    </row>
    <row r="202" ht="14.25" customHeight="1">
      <c r="C202" s="40"/>
      <c r="D202" s="40"/>
      <c r="E202" s="40"/>
    </row>
    <row r="203" ht="14.25" customHeight="1">
      <c r="C203" s="40"/>
      <c r="D203" s="40"/>
      <c r="E203" s="40"/>
    </row>
    <row r="204" ht="14.25" customHeight="1">
      <c r="C204" s="40"/>
      <c r="D204" s="40"/>
      <c r="E204" s="40"/>
    </row>
    <row r="205" ht="14.25" customHeight="1">
      <c r="C205" s="40"/>
      <c r="D205" s="40"/>
      <c r="E205" s="40"/>
    </row>
    <row r="206" ht="14.25" customHeight="1">
      <c r="C206" s="40"/>
      <c r="D206" s="40"/>
      <c r="E206" s="40"/>
    </row>
    <row r="207" ht="14.25" customHeight="1">
      <c r="C207" s="40"/>
      <c r="D207" s="40"/>
      <c r="E207" s="40"/>
    </row>
    <row r="208" ht="14.25" customHeight="1">
      <c r="C208" s="40"/>
      <c r="D208" s="40"/>
      <c r="E208" s="40"/>
    </row>
    <row r="209" ht="14.25" customHeight="1">
      <c r="C209" s="40"/>
      <c r="D209" s="40"/>
      <c r="E209" s="40"/>
    </row>
    <row r="210" ht="14.25" customHeight="1">
      <c r="C210" s="40"/>
      <c r="D210" s="40"/>
      <c r="E210" s="40"/>
    </row>
    <row r="211" ht="14.25" customHeight="1">
      <c r="C211" s="40"/>
      <c r="D211" s="40"/>
      <c r="E211" s="40"/>
    </row>
    <row r="212" ht="14.25" customHeight="1">
      <c r="C212" s="40"/>
      <c r="D212" s="40"/>
      <c r="E212" s="40"/>
    </row>
    <row r="213" ht="14.25" customHeight="1">
      <c r="C213" s="40"/>
      <c r="D213" s="40"/>
      <c r="E213" s="40"/>
    </row>
    <row r="214" ht="14.25" customHeight="1">
      <c r="C214" s="40"/>
      <c r="D214" s="40"/>
      <c r="E214" s="40"/>
    </row>
    <row r="215" ht="14.25" customHeight="1">
      <c r="C215" s="40"/>
      <c r="D215" s="40"/>
      <c r="E215" s="40"/>
    </row>
    <row r="216" ht="14.25" customHeight="1">
      <c r="C216" s="40"/>
      <c r="D216" s="40"/>
      <c r="E216" s="40"/>
    </row>
    <row r="217" ht="14.25" customHeight="1">
      <c r="C217" s="40"/>
      <c r="D217" s="40"/>
      <c r="E217" s="40"/>
    </row>
    <row r="218" ht="14.25" customHeight="1">
      <c r="C218" s="40"/>
      <c r="D218" s="40"/>
      <c r="E218" s="40"/>
    </row>
    <row r="219" ht="14.25" customHeight="1">
      <c r="C219" s="40"/>
      <c r="D219" s="40"/>
      <c r="E219" s="40"/>
    </row>
    <row r="220" ht="14.25" customHeight="1">
      <c r="C220" s="40"/>
      <c r="D220" s="40"/>
      <c r="E220" s="40"/>
    </row>
    <row r="221" ht="14.25" customHeight="1">
      <c r="C221" s="40"/>
      <c r="D221" s="40"/>
      <c r="E221" s="40"/>
    </row>
    <row r="222" ht="14.25" customHeight="1">
      <c r="C222" s="40"/>
      <c r="D222" s="40"/>
      <c r="E222" s="40"/>
    </row>
    <row r="223" ht="14.25" customHeight="1">
      <c r="C223" s="40"/>
      <c r="D223" s="40"/>
      <c r="E223" s="40"/>
    </row>
    <row r="224" ht="14.25" customHeight="1">
      <c r="C224" s="40"/>
      <c r="D224" s="40"/>
      <c r="E224" s="40"/>
    </row>
    <row r="225" ht="14.25" customHeight="1">
      <c r="C225" s="40"/>
      <c r="D225" s="40"/>
      <c r="E225" s="40"/>
    </row>
    <row r="226" ht="14.25" customHeight="1">
      <c r="C226" s="40"/>
      <c r="D226" s="40"/>
      <c r="E226" s="40"/>
    </row>
    <row r="227" ht="14.25" customHeight="1">
      <c r="C227" s="40"/>
      <c r="D227" s="40"/>
      <c r="E227" s="40"/>
    </row>
    <row r="228" ht="14.25" customHeight="1">
      <c r="C228" s="40"/>
      <c r="D228" s="40"/>
      <c r="E228" s="40"/>
    </row>
    <row r="229" ht="14.25" customHeight="1">
      <c r="C229" s="40"/>
      <c r="D229" s="40"/>
      <c r="E229" s="40"/>
    </row>
    <row r="230" ht="14.25" customHeight="1">
      <c r="C230" s="40"/>
      <c r="D230" s="40"/>
      <c r="E230" s="40"/>
    </row>
    <row r="231" ht="14.25" customHeight="1">
      <c r="C231" s="40"/>
      <c r="D231" s="40"/>
      <c r="E231" s="40"/>
    </row>
    <row r="232" ht="14.25" customHeight="1">
      <c r="C232" s="40"/>
      <c r="D232" s="40"/>
      <c r="E232" s="40"/>
    </row>
    <row r="233" ht="14.25" customHeight="1">
      <c r="C233" s="40"/>
      <c r="D233" s="40"/>
      <c r="E233" s="40"/>
    </row>
    <row r="234" ht="14.25" customHeight="1">
      <c r="C234" s="40"/>
      <c r="D234" s="40"/>
      <c r="E234" s="40"/>
    </row>
    <row r="235" ht="14.25" customHeight="1">
      <c r="C235" s="40"/>
      <c r="D235" s="40"/>
      <c r="E235" s="40"/>
    </row>
    <row r="236" ht="14.25" customHeight="1">
      <c r="C236" s="40"/>
      <c r="D236" s="40"/>
      <c r="E236" s="40"/>
    </row>
    <row r="237" ht="14.25" customHeight="1">
      <c r="C237" s="40"/>
      <c r="D237" s="40"/>
      <c r="E237" s="40"/>
    </row>
    <row r="238" ht="14.25" customHeight="1">
      <c r="C238" s="40"/>
      <c r="D238" s="40"/>
      <c r="E238" s="40"/>
    </row>
    <row r="239" ht="14.25" customHeight="1">
      <c r="C239" s="40"/>
      <c r="D239" s="40"/>
      <c r="E239" s="40"/>
    </row>
    <row r="240" ht="14.25" customHeight="1">
      <c r="C240" s="40"/>
      <c r="D240" s="40"/>
      <c r="E240" s="40"/>
    </row>
    <row r="241" ht="14.25" customHeight="1">
      <c r="C241" s="40"/>
      <c r="D241" s="40"/>
      <c r="E241" s="40"/>
    </row>
    <row r="242" ht="14.25" customHeight="1">
      <c r="C242" s="40"/>
      <c r="D242" s="40"/>
      <c r="E242" s="40"/>
    </row>
    <row r="243" ht="14.25" customHeight="1">
      <c r="C243" s="40"/>
      <c r="D243" s="40"/>
      <c r="E243" s="40"/>
    </row>
    <row r="244" ht="14.25" customHeight="1">
      <c r="C244" s="40"/>
      <c r="D244" s="40"/>
      <c r="E244" s="40"/>
    </row>
    <row r="245" ht="14.25" customHeight="1">
      <c r="C245" s="40"/>
      <c r="D245" s="40"/>
      <c r="E245" s="40"/>
    </row>
    <row r="246" ht="14.25" customHeight="1">
      <c r="C246" s="40"/>
      <c r="D246" s="40"/>
      <c r="E246" s="40"/>
    </row>
    <row r="247" ht="14.25" customHeight="1">
      <c r="C247" s="40"/>
      <c r="D247" s="40"/>
      <c r="E247" s="40"/>
    </row>
    <row r="248" ht="14.25" customHeight="1">
      <c r="C248" s="40"/>
      <c r="D248" s="40"/>
      <c r="E248" s="40"/>
    </row>
    <row r="249" ht="14.25" customHeight="1">
      <c r="C249" s="40"/>
      <c r="D249" s="40"/>
      <c r="E249" s="40"/>
    </row>
    <row r="250" ht="14.25" customHeight="1">
      <c r="C250" s="40"/>
      <c r="D250" s="40"/>
      <c r="E250" s="40"/>
    </row>
    <row r="251" ht="14.25" customHeight="1">
      <c r="C251" s="40"/>
      <c r="D251" s="40"/>
      <c r="E251" s="40"/>
    </row>
    <row r="252" ht="14.25" customHeight="1">
      <c r="C252" s="40"/>
      <c r="D252" s="40"/>
      <c r="E252" s="40"/>
    </row>
    <row r="253" ht="14.25" customHeight="1">
      <c r="C253" s="40"/>
      <c r="D253" s="40"/>
      <c r="E253" s="40"/>
    </row>
    <row r="254" ht="14.25" customHeight="1">
      <c r="C254" s="40"/>
      <c r="D254" s="40"/>
      <c r="E254" s="40"/>
    </row>
    <row r="255" ht="14.25" customHeight="1">
      <c r="C255" s="40"/>
      <c r="D255" s="40"/>
      <c r="E255" s="40"/>
    </row>
    <row r="256" ht="14.25" customHeight="1">
      <c r="C256" s="40"/>
      <c r="D256" s="40"/>
      <c r="E256" s="40"/>
    </row>
    <row r="257" ht="14.25" customHeight="1">
      <c r="C257" s="40"/>
      <c r="D257" s="40"/>
      <c r="E257" s="40"/>
    </row>
    <row r="258" ht="14.25" customHeight="1">
      <c r="C258" s="40"/>
      <c r="D258" s="40"/>
      <c r="E258" s="40"/>
    </row>
    <row r="259" ht="14.25" customHeight="1">
      <c r="C259" s="40"/>
      <c r="D259" s="40"/>
      <c r="E259" s="40"/>
    </row>
    <row r="260" ht="14.25" customHeight="1">
      <c r="C260" s="40"/>
      <c r="D260" s="40"/>
      <c r="E260" s="40"/>
    </row>
    <row r="261" ht="14.25" customHeight="1">
      <c r="C261" s="40"/>
      <c r="D261" s="40"/>
      <c r="E261" s="40"/>
    </row>
    <row r="262" ht="14.25" customHeight="1">
      <c r="C262" s="40"/>
      <c r="D262" s="40"/>
      <c r="E262" s="40"/>
    </row>
    <row r="263" ht="14.25" customHeight="1">
      <c r="C263" s="40"/>
      <c r="D263" s="40"/>
      <c r="E263" s="40"/>
    </row>
    <row r="264" ht="14.25" customHeight="1">
      <c r="C264" s="40"/>
      <c r="D264" s="40"/>
      <c r="E264" s="40"/>
    </row>
    <row r="265" ht="14.25" customHeight="1">
      <c r="C265" s="40"/>
      <c r="D265" s="40"/>
      <c r="E265" s="40"/>
    </row>
    <row r="266" ht="14.25" customHeight="1">
      <c r="C266" s="40"/>
      <c r="D266" s="40"/>
      <c r="E266" s="40"/>
    </row>
    <row r="267" ht="14.25" customHeight="1">
      <c r="C267" s="40"/>
      <c r="D267" s="40"/>
      <c r="E267" s="40"/>
    </row>
    <row r="268" ht="14.25" customHeight="1">
      <c r="C268" s="40"/>
      <c r="D268" s="40"/>
      <c r="E268" s="40"/>
    </row>
    <row r="269" ht="14.25" customHeight="1">
      <c r="C269" s="40"/>
      <c r="D269" s="40"/>
      <c r="E269" s="40"/>
    </row>
    <row r="270" ht="14.25" customHeight="1">
      <c r="C270" s="40"/>
      <c r="D270" s="40"/>
      <c r="E270" s="40"/>
    </row>
    <row r="271" ht="14.25" customHeight="1">
      <c r="C271" s="40"/>
      <c r="D271" s="40"/>
      <c r="E271" s="40"/>
    </row>
    <row r="272" ht="14.25" customHeight="1">
      <c r="C272" s="40"/>
      <c r="D272" s="40"/>
      <c r="E272" s="40"/>
    </row>
    <row r="273" ht="14.25" customHeight="1">
      <c r="C273" s="40"/>
      <c r="D273" s="40"/>
      <c r="E273" s="40"/>
    </row>
    <row r="274" ht="14.25" customHeight="1">
      <c r="C274" s="40"/>
      <c r="D274" s="40"/>
      <c r="E274" s="40"/>
    </row>
    <row r="275" ht="14.25" customHeight="1">
      <c r="C275" s="40"/>
      <c r="D275" s="40"/>
      <c r="E275" s="40"/>
    </row>
    <row r="276" ht="14.25" customHeight="1">
      <c r="C276" s="40"/>
      <c r="D276" s="40"/>
      <c r="E276" s="40"/>
    </row>
    <row r="277" ht="14.25" customHeight="1">
      <c r="C277" s="40"/>
      <c r="D277" s="40"/>
      <c r="E277" s="40"/>
    </row>
    <row r="278" ht="14.25" customHeight="1">
      <c r="C278" s="40"/>
      <c r="D278" s="40"/>
      <c r="E278" s="40"/>
    </row>
    <row r="279" ht="14.25" customHeight="1">
      <c r="C279" s="40"/>
      <c r="D279" s="40"/>
      <c r="E279" s="40"/>
    </row>
    <row r="280" ht="14.25" customHeight="1">
      <c r="C280" s="40"/>
      <c r="D280" s="40"/>
      <c r="E280" s="40"/>
    </row>
    <row r="281" ht="14.25" customHeight="1">
      <c r="C281" s="40"/>
      <c r="D281" s="40"/>
      <c r="E281" s="40"/>
    </row>
    <row r="282" ht="14.25" customHeight="1">
      <c r="C282" s="40"/>
      <c r="D282" s="40"/>
      <c r="E282" s="40"/>
    </row>
    <row r="283" ht="14.25" customHeight="1">
      <c r="C283" s="40"/>
      <c r="D283" s="40"/>
      <c r="E283" s="40"/>
    </row>
    <row r="284" ht="14.25" customHeight="1">
      <c r="C284" s="40"/>
      <c r="D284" s="40"/>
      <c r="E284" s="40"/>
    </row>
    <row r="285" ht="14.25" customHeight="1">
      <c r="C285" s="40"/>
      <c r="D285" s="40"/>
      <c r="E285" s="40"/>
    </row>
    <row r="286" ht="14.25" customHeight="1">
      <c r="C286" s="40"/>
      <c r="D286" s="40"/>
      <c r="E286" s="40"/>
    </row>
    <row r="287" ht="14.25" customHeight="1">
      <c r="C287" s="40"/>
      <c r="D287" s="40"/>
      <c r="E287" s="40"/>
    </row>
    <row r="288" ht="14.25" customHeight="1">
      <c r="C288" s="40"/>
      <c r="D288" s="40"/>
      <c r="E288" s="40"/>
    </row>
    <row r="289" ht="14.25" customHeight="1">
      <c r="C289" s="40"/>
      <c r="D289" s="40"/>
      <c r="E289" s="40"/>
    </row>
    <row r="290" ht="14.25" customHeight="1">
      <c r="C290" s="40"/>
      <c r="D290" s="40"/>
      <c r="E290" s="40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1:S1"/>
  </mergeCells>
  <dataValidations>
    <dataValidation type="custom" allowBlank="1" showDropDown="1" sqref="E4:F90 L4:M90">
      <formula1>AND(ISNUMBER(E4),(NOT(OR(NOT(ISERROR(DATEVALUE(E4))), AND(ISNUMBER(E4), LEFT(CELL("format", E4))="D")))))</formula1>
    </dataValidation>
  </dataValidations>
  <hyperlinks>
    <hyperlink r:id="rId1" ref="H4"/>
  </hyperlinks>
  <printOptions/>
  <pageMargins bottom="0.75" footer="0.0" header="0.0" left="0.7" right="0.7" top="0.75"/>
  <pageSetup orientation="landscape"/>
  <drawing r:id="rId2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2.43"/>
    <col customWidth="1" min="3" max="3" width="23.86"/>
    <col customWidth="1" min="4" max="4" width="15.14"/>
    <col customWidth="1" min="5" max="5" width="30.29"/>
    <col customWidth="1" min="6" max="6" width="28.29"/>
    <col customWidth="1" min="7" max="7" width="35.0"/>
    <col customWidth="1" min="8" max="8" width="22.43"/>
    <col customWidth="1" min="9" max="9" width="34.0"/>
    <col customWidth="1" min="10" max="10" width="22.71"/>
    <col customWidth="1" min="11" max="11" width="17.14"/>
    <col customWidth="1" min="12" max="12" width="20.14"/>
    <col customWidth="1" min="13" max="13" width="28.71"/>
    <col customWidth="1" min="14" max="14" width="30.14"/>
    <col customWidth="1" min="15" max="16" width="31.86"/>
    <col customWidth="1" min="17" max="17" width="38.57"/>
    <col customWidth="1" min="18" max="18" width="18.43"/>
    <col customWidth="1" min="19" max="26" width="31.86"/>
  </cols>
  <sheetData>
    <row r="1" ht="69.75" customHeight="1">
      <c r="A1" s="41" t="s">
        <v>2</v>
      </c>
      <c r="B1" s="42">
        <v>2022.0</v>
      </c>
      <c r="D1" s="43"/>
      <c r="O1" s="41" t="s">
        <v>2</v>
      </c>
      <c r="P1" s="42">
        <v>2023.0</v>
      </c>
    </row>
    <row r="2" ht="69.75" customHeight="1">
      <c r="A2" s="44" t="s">
        <v>5</v>
      </c>
      <c r="B2" s="45">
        <v>32800.8</v>
      </c>
      <c r="D2" s="46"/>
      <c r="E2" s="2" t="s">
        <v>6</v>
      </c>
      <c r="F2" s="47" t="s">
        <v>7</v>
      </c>
      <c r="G2" s="5"/>
      <c r="H2" s="48"/>
      <c r="I2" s="6"/>
      <c r="J2" s="6"/>
      <c r="K2" s="6"/>
      <c r="O2" s="44" t="s">
        <v>5</v>
      </c>
      <c r="P2" s="49">
        <v>35824.6</v>
      </c>
      <c r="T2" s="6"/>
      <c r="U2" s="6"/>
      <c r="V2" s="6"/>
      <c r="W2" s="6"/>
      <c r="X2" s="6"/>
      <c r="Y2" s="6"/>
    </row>
    <row r="3" ht="69.75" customHeight="1">
      <c r="A3" s="44" t="s">
        <v>8</v>
      </c>
      <c r="B3" s="45">
        <v>33699.9</v>
      </c>
      <c r="D3" s="46"/>
      <c r="H3" s="6"/>
      <c r="I3" s="6"/>
      <c r="J3" s="6"/>
      <c r="K3" s="6"/>
      <c r="L3" s="6"/>
      <c r="O3" s="44" t="s">
        <v>8</v>
      </c>
      <c r="P3" s="49">
        <v>37589.2</v>
      </c>
      <c r="Q3" s="6"/>
      <c r="R3" s="6"/>
      <c r="S3" s="6"/>
      <c r="T3" s="6"/>
      <c r="U3" s="6"/>
      <c r="V3" s="6"/>
      <c r="W3" s="6"/>
      <c r="X3" s="6"/>
      <c r="Y3" s="6"/>
    </row>
    <row r="4" ht="69.75" customHeight="1">
      <c r="A4" s="44" t="s">
        <v>10</v>
      </c>
      <c r="B4" s="45">
        <v>35082.3</v>
      </c>
      <c r="D4" s="50"/>
      <c r="G4" s="51"/>
      <c r="H4" s="31"/>
      <c r="I4" s="31"/>
      <c r="J4" s="31"/>
      <c r="K4" s="31"/>
      <c r="L4" s="31"/>
      <c r="O4" s="44" t="s">
        <v>10</v>
      </c>
      <c r="P4" s="49">
        <v>39053.5</v>
      </c>
      <c r="Q4" s="31"/>
      <c r="R4" s="31"/>
      <c r="S4" s="31"/>
      <c r="T4" s="31"/>
      <c r="U4" s="31"/>
      <c r="V4" s="31"/>
      <c r="W4" s="31"/>
      <c r="X4" s="31"/>
      <c r="Y4" s="31"/>
    </row>
    <row r="5" ht="69.75" customHeight="1">
      <c r="A5" s="44" t="s">
        <v>12</v>
      </c>
      <c r="B5" s="45">
        <v>35250.8</v>
      </c>
      <c r="D5" s="50"/>
      <c r="G5" s="31"/>
      <c r="H5" s="31"/>
      <c r="I5" s="31"/>
      <c r="J5" s="31"/>
      <c r="K5" s="31"/>
      <c r="L5" s="31"/>
      <c r="O5" s="44" t="s">
        <v>12</v>
      </c>
      <c r="P5" s="49">
        <v>39987.6</v>
      </c>
      <c r="Q5" s="31"/>
      <c r="R5" s="50"/>
      <c r="U5" s="31"/>
      <c r="V5" s="31"/>
      <c r="W5" s="31"/>
      <c r="X5" s="31"/>
      <c r="Y5" s="31"/>
    </row>
    <row r="6" ht="69.75" customHeight="1">
      <c r="A6" s="44" t="s">
        <v>14</v>
      </c>
      <c r="B6" s="45">
        <v>35462.5</v>
      </c>
      <c r="D6" s="50"/>
      <c r="E6" s="52">
        <v>2022.0</v>
      </c>
      <c r="F6" s="53"/>
      <c r="G6" s="31"/>
      <c r="H6" s="31"/>
      <c r="K6" s="31"/>
      <c r="L6" s="31"/>
      <c r="O6" s="44" t="s">
        <v>14</v>
      </c>
      <c r="P6" s="49">
        <v>40388.2</v>
      </c>
      <c r="Q6" s="31"/>
      <c r="R6" s="50"/>
      <c r="S6" s="52">
        <v>2023.0</v>
      </c>
      <c r="T6" s="53"/>
      <c r="U6" s="31"/>
      <c r="V6" s="31"/>
      <c r="Y6" s="31"/>
    </row>
    <row r="7" ht="69.75" customHeight="1">
      <c r="A7" s="44" t="s">
        <v>16</v>
      </c>
      <c r="B7" s="45">
        <v>36349.2</v>
      </c>
      <c r="D7" s="50"/>
      <c r="E7" s="54" t="s">
        <v>170</v>
      </c>
      <c r="F7" s="54">
        <v>75.0</v>
      </c>
      <c r="G7" s="31"/>
      <c r="H7" s="31"/>
      <c r="K7" s="31"/>
      <c r="L7" s="31"/>
      <c r="O7" s="44" t="s">
        <v>171</v>
      </c>
      <c r="P7" s="49">
        <v>41058.6</v>
      </c>
      <c r="Q7" s="31"/>
      <c r="R7" s="50"/>
      <c r="S7" s="54" t="s">
        <v>170</v>
      </c>
      <c r="T7" s="54">
        <v>75.0</v>
      </c>
      <c r="U7" s="31"/>
      <c r="V7" s="31"/>
      <c r="Y7" s="31"/>
    </row>
    <row r="8" ht="69.75" customHeight="1">
      <c r="A8" s="44" t="s">
        <v>172</v>
      </c>
      <c r="B8" s="45">
        <v>36359.9</v>
      </c>
      <c r="D8" s="50"/>
      <c r="E8" s="54" t="s">
        <v>173</v>
      </c>
      <c r="F8" s="55">
        <f>VLOOKUP("Республика Ингушетия", A1:P86,2,0)</f>
        <v>32800.8</v>
      </c>
      <c r="G8" s="31"/>
      <c r="H8" s="31"/>
      <c r="K8" s="31"/>
      <c r="L8" s="31"/>
      <c r="O8" s="44" t="s">
        <v>20</v>
      </c>
      <c r="P8" s="49">
        <v>41928.8</v>
      </c>
      <c r="Q8" s="31"/>
      <c r="R8" s="50"/>
      <c r="S8" s="54" t="s">
        <v>173</v>
      </c>
      <c r="T8" s="55">
        <f>VLOOKUP("Республика Ингушетия", O1:Z86,2,0)</f>
        <v>35824.6</v>
      </c>
      <c r="U8" s="31"/>
      <c r="V8" s="31"/>
      <c r="Y8" s="31"/>
    </row>
    <row r="9" ht="69.75" customHeight="1">
      <c r="A9" s="44" t="s">
        <v>20</v>
      </c>
      <c r="B9" s="45">
        <v>36379.9</v>
      </c>
      <c r="E9" s="54" t="s">
        <v>174</v>
      </c>
      <c r="F9" s="55">
        <f>VLOOKUP("Красноярский край", A1:P88,2,0)</f>
        <v>71728.2</v>
      </c>
      <c r="G9" s="31"/>
      <c r="H9" s="31"/>
      <c r="K9" s="31"/>
      <c r="L9" s="31"/>
      <c r="O9" s="44" t="s">
        <v>16</v>
      </c>
      <c r="P9" s="49">
        <v>42151.2</v>
      </c>
      <c r="Q9" s="31"/>
      <c r="S9" s="54" t="s">
        <v>174</v>
      </c>
      <c r="T9" s="55">
        <f>VLOOKUP("Московская область", O1:Z88,2,0)</f>
        <v>83195.1</v>
      </c>
      <c r="U9" s="31"/>
      <c r="V9" s="31"/>
      <c r="Y9" s="31"/>
    </row>
    <row r="10" ht="69.75" customHeight="1">
      <c r="A10" s="56" t="s">
        <v>22</v>
      </c>
      <c r="B10" s="57">
        <v>38966.0</v>
      </c>
      <c r="D10" s="50"/>
      <c r="E10" s="54" t="s">
        <v>175</v>
      </c>
      <c r="F10" s="55">
        <f>F9-F8</f>
        <v>38927.4</v>
      </c>
      <c r="G10" s="31"/>
      <c r="H10" s="31"/>
      <c r="K10" s="31"/>
      <c r="L10" s="31"/>
      <c r="O10" s="56" t="s">
        <v>22</v>
      </c>
      <c r="P10" s="58">
        <v>44853.3</v>
      </c>
      <c r="Q10" s="31"/>
      <c r="R10" s="50"/>
      <c r="S10" s="54" t="s">
        <v>175</v>
      </c>
      <c r="T10" s="55">
        <f>T9-T8</f>
        <v>47370.5</v>
      </c>
      <c r="U10" s="31"/>
      <c r="V10" s="31"/>
      <c r="Y10" s="31"/>
    </row>
    <row r="11" ht="69.75" customHeight="1">
      <c r="A11" s="56" t="s">
        <v>13</v>
      </c>
      <c r="B11" s="57">
        <v>39270.4</v>
      </c>
      <c r="D11" s="50"/>
      <c r="E11" s="54" t="s">
        <v>176</v>
      </c>
      <c r="F11" s="54">
        <f>ROUNDDOWN(1 +LOG10(F7)/LOG10(2), 0)</f>
        <v>7</v>
      </c>
      <c r="G11" s="31"/>
      <c r="H11" s="31"/>
      <c r="K11" s="31"/>
      <c r="L11" s="31"/>
      <c r="O11" s="56" t="s">
        <v>25</v>
      </c>
      <c r="P11" s="58">
        <v>45742.1</v>
      </c>
      <c r="Q11" s="31"/>
      <c r="R11" s="50"/>
      <c r="S11" s="54" t="s">
        <v>176</v>
      </c>
      <c r="T11" s="54">
        <f>ROUNDDOWN(1 +LOG10(T7)/LOG10(2), 0)</f>
        <v>7</v>
      </c>
      <c r="U11" s="31"/>
      <c r="V11" s="31"/>
      <c r="Y11" s="31"/>
    </row>
    <row r="12" ht="69.75" customHeight="1">
      <c r="A12" s="56" t="s">
        <v>25</v>
      </c>
      <c r="B12" s="57">
        <v>39345.7</v>
      </c>
      <c r="D12" s="50"/>
      <c r="E12" s="54" t="s">
        <v>177</v>
      </c>
      <c r="F12" s="55">
        <f>F10/F11</f>
        <v>5561.057143</v>
      </c>
      <c r="G12" s="31"/>
      <c r="H12" s="31"/>
      <c r="K12" s="31"/>
      <c r="L12" s="31"/>
      <c r="O12" s="56" t="s">
        <v>13</v>
      </c>
      <c r="P12" s="58">
        <v>46137.2</v>
      </c>
      <c r="Q12" s="31"/>
      <c r="R12" s="50"/>
      <c r="S12" s="54" t="s">
        <v>177</v>
      </c>
      <c r="T12" s="55">
        <f>T10/T11</f>
        <v>6767.214286</v>
      </c>
      <c r="U12" s="31"/>
      <c r="V12" s="31"/>
      <c r="Y12" s="31"/>
    </row>
    <row r="13" ht="69.75" customHeight="1">
      <c r="A13" s="56" t="s">
        <v>27</v>
      </c>
      <c r="B13" s="57">
        <v>39537.9</v>
      </c>
      <c r="D13" s="50"/>
      <c r="E13" s="51"/>
      <c r="F13" s="31"/>
      <c r="G13" s="31"/>
      <c r="H13" s="31"/>
      <c r="I13" s="31"/>
      <c r="K13" s="31"/>
      <c r="L13" s="31"/>
      <c r="O13" s="56" t="s">
        <v>27</v>
      </c>
      <c r="P13" s="58">
        <v>46405.5</v>
      </c>
      <c r="Q13" s="31"/>
      <c r="R13" s="50"/>
      <c r="S13" s="51"/>
      <c r="T13" s="31"/>
      <c r="U13" s="31"/>
      <c r="V13" s="31"/>
      <c r="W13" s="31"/>
      <c r="Y13" s="31"/>
    </row>
    <row r="14" ht="69.75" customHeight="1">
      <c r="A14" s="56" t="s">
        <v>29</v>
      </c>
      <c r="B14" s="57">
        <v>40230.6</v>
      </c>
      <c r="D14" s="50"/>
      <c r="E14" s="51"/>
      <c r="F14" s="31"/>
      <c r="G14" s="31"/>
      <c r="H14" s="31"/>
      <c r="I14" s="31"/>
      <c r="K14" s="31"/>
      <c r="L14" s="31"/>
      <c r="O14" s="56" t="s">
        <v>29</v>
      </c>
      <c r="P14" s="58">
        <v>46430.6</v>
      </c>
      <c r="Q14" s="31"/>
      <c r="R14" s="50"/>
      <c r="S14" s="51"/>
      <c r="T14" s="31"/>
      <c r="U14" s="31"/>
      <c r="V14" s="31"/>
      <c r="W14" s="31"/>
      <c r="Y14" s="31"/>
    </row>
    <row r="15" ht="69.75" customHeight="1">
      <c r="A15" s="56" t="s">
        <v>31</v>
      </c>
      <c r="B15" s="57">
        <v>40241.5</v>
      </c>
      <c r="D15" s="50"/>
      <c r="E15" s="59" t="s">
        <v>178</v>
      </c>
      <c r="F15" s="59" t="s">
        <v>179</v>
      </c>
      <c r="G15" s="59" t="s">
        <v>180</v>
      </c>
      <c r="H15" s="59" t="s">
        <v>181</v>
      </c>
      <c r="I15" s="59" t="s">
        <v>182</v>
      </c>
      <c r="J15" s="59" t="s">
        <v>183</v>
      </c>
      <c r="K15" s="31"/>
      <c r="L15" s="31"/>
      <c r="O15" s="56" t="s">
        <v>31</v>
      </c>
      <c r="P15" s="58">
        <v>46730.1</v>
      </c>
      <c r="Q15" s="31"/>
      <c r="R15" s="50"/>
      <c r="S15" s="59" t="s">
        <v>178</v>
      </c>
      <c r="T15" s="59" t="s">
        <v>179</v>
      </c>
      <c r="U15" s="59" t="s">
        <v>180</v>
      </c>
      <c r="V15" s="59" t="s">
        <v>181</v>
      </c>
      <c r="W15" s="59" t="s">
        <v>182</v>
      </c>
      <c r="X15" s="59" t="s">
        <v>183</v>
      </c>
      <c r="Y15" s="31"/>
    </row>
    <row r="16" ht="69.75" customHeight="1">
      <c r="A16" s="56" t="s">
        <v>33</v>
      </c>
      <c r="B16" s="57">
        <v>40712.9</v>
      </c>
      <c r="D16" s="60"/>
      <c r="E16" s="55">
        <f>F8</f>
        <v>32800.8</v>
      </c>
      <c r="F16" s="55">
        <f t="shared" ref="F16:F22" si="1">E16+$F$12</f>
        <v>38361.85714</v>
      </c>
      <c r="G16" s="55">
        <f t="shared" ref="G16:G22" si="2">AVERAGE(E16:F16)</f>
        <v>35581.32857</v>
      </c>
      <c r="H16" s="54">
        <f t="array" ref="H16:H22">FREQUENCY(B2:B76,F16:F21)</f>
        <v>8</v>
      </c>
      <c r="I16" s="61">
        <f>H16</f>
        <v>8</v>
      </c>
      <c r="J16" s="54">
        <f t="shared" ref="J16:J22" si="3">ROUND(G16*H16,0)</f>
        <v>284651</v>
      </c>
      <c r="K16" s="31"/>
      <c r="L16" s="31"/>
      <c r="O16" s="56" t="s">
        <v>43</v>
      </c>
      <c r="P16" s="58">
        <v>47054.2</v>
      </c>
      <c r="Q16" s="31"/>
      <c r="R16" s="60"/>
      <c r="S16" s="55">
        <f>T8</f>
        <v>35824.6</v>
      </c>
      <c r="T16" s="55">
        <f t="shared" ref="T16:T22" si="4">S16+$T$12</f>
        <v>42591.81429</v>
      </c>
      <c r="U16" s="55">
        <f t="shared" ref="U16:U22" si="5">AVERAGE(S16:T16)</f>
        <v>39208.20714</v>
      </c>
      <c r="V16" s="54">
        <f t="array" ref="V16:V22">FREQUENCY(P2:P76,T16:T21)</f>
        <v>8</v>
      </c>
      <c r="W16" s="61">
        <f>V16</f>
        <v>8</v>
      </c>
      <c r="X16" s="54">
        <f t="shared" ref="X16:X22" si="6">ROUND(U16*V16,0)</f>
        <v>313666</v>
      </c>
      <c r="Y16" s="31"/>
    </row>
    <row r="17" ht="69.75" customHeight="1">
      <c r="A17" s="56" t="s">
        <v>35</v>
      </c>
      <c r="B17" s="57">
        <v>40804.1</v>
      </c>
      <c r="D17" s="62"/>
      <c r="E17" s="55">
        <f t="shared" ref="E17:E22" si="7">F16</f>
        <v>38361.85714</v>
      </c>
      <c r="F17" s="55">
        <f t="shared" si="1"/>
        <v>43922.91429</v>
      </c>
      <c r="G17" s="55">
        <f t="shared" si="2"/>
        <v>41142.38571</v>
      </c>
      <c r="H17" s="54">
        <v>20.0</v>
      </c>
      <c r="I17" s="61">
        <f t="shared" ref="I17:I22" si="8">H17+I16</f>
        <v>28</v>
      </c>
      <c r="J17" s="54">
        <f t="shared" si="3"/>
        <v>822848</v>
      </c>
      <c r="K17" s="31"/>
      <c r="L17" s="31"/>
      <c r="O17" s="63" t="s">
        <v>53</v>
      </c>
      <c r="P17" s="58">
        <v>47325.1</v>
      </c>
      <c r="Q17" s="31"/>
      <c r="R17" s="62"/>
      <c r="S17" s="55">
        <f t="shared" ref="S17:S22" si="9">T16</f>
        <v>42591.81429</v>
      </c>
      <c r="T17" s="55">
        <f t="shared" si="4"/>
        <v>49359.02857</v>
      </c>
      <c r="U17" s="55">
        <f t="shared" si="5"/>
        <v>45975.42143</v>
      </c>
      <c r="V17" s="54">
        <v>16.0</v>
      </c>
      <c r="W17" s="61">
        <f t="shared" ref="W17:W22" si="10">V17+W16</f>
        <v>24</v>
      </c>
      <c r="X17" s="54">
        <f t="shared" si="6"/>
        <v>735607</v>
      </c>
      <c r="Y17" s="31"/>
    </row>
    <row r="18" ht="69.75" customHeight="1">
      <c r="A18" s="56" t="s">
        <v>37</v>
      </c>
      <c r="B18" s="57">
        <v>40833.2</v>
      </c>
      <c r="D18" s="64"/>
      <c r="E18" s="55">
        <f t="shared" si="7"/>
        <v>43922.91429</v>
      </c>
      <c r="F18" s="55">
        <f t="shared" si="1"/>
        <v>49483.97143</v>
      </c>
      <c r="G18" s="55">
        <f t="shared" si="2"/>
        <v>46703.44286</v>
      </c>
      <c r="H18" s="54">
        <v>19.0</v>
      </c>
      <c r="I18" s="54">
        <f t="shared" si="8"/>
        <v>47</v>
      </c>
      <c r="J18" s="54">
        <f t="shared" si="3"/>
        <v>887365</v>
      </c>
      <c r="K18" s="31"/>
      <c r="L18" s="31"/>
      <c r="O18" s="56" t="s">
        <v>39</v>
      </c>
      <c r="P18" s="58">
        <v>47381.6</v>
      </c>
      <c r="Q18" s="31"/>
      <c r="R18" s="64"/>
      <c r="S18" s="55">
        <f t="shared" si="9"/>
        <v>49359.02857</v>
      </c>
      <c r="T18" s="55">
        <f t="shared" si="4"/>
        <v>56126.24286</v>
      </c>
      <c r="U18" s="55">
        <f t="shared" si="5"/>
        <v>52742.63571</v>
      </c>
      <c r="V18" s="54">
        <v>20.0</v>
      </c>
      <c r="W18" s="54">
        <f t="shared" si="10"/>
        <v>44</v>
      </c>
      <c r="X18" s="54">
        <f t="shared" si="6"/>
        <v>1054853</v>
      </c>
      <c r="Y18" s="31"/>
    </row>
    <row r="19" ht="69.75" customHeight="1">
      <c r="A19" s="56" t="s">
        <v>39</v>
      </c>
      <c r="B19" s="57">
        <v>40843.4</v>
      </c>
      <c r="D19" s="65"/>
      <c r="E19" s="55">
        <f t="shared" si="7"/>
        <v>49483.97143</v>
      </c>
      <c r="F19" s="55">
        <f t="shared" si="1"/>
        <v>55045.02857</v>
      </c>
      <c r="G19" s="55">
        <f t="shared" si="2"/>
        <v>52264.5</v>
      </c>
      <c r="H19" s="54">
        <v>11.0</v>
      </c>
      <c r="I19" s="61">
        <f t="shared" si="8"/>
        <v>58</v>
      </c>
      <c r="J19" s="54">
        <f t="shared" si="3"/>
        <v>574910</v>
      </c>
      <c r="K19" s="31"/>
      <c r="L19" s="31"/>
      <c r="O19" s="63" t="s">
        <v>57</v>
      </c>
      <c r="P19" s="58">
        <v>47638.0</v>
      </c>
      <c r="Q19" s="31"/>
      <c r="R19" s="65"/>
      <c r="S19" s="55">
        <f t="shared" si="9"/>
        <v>56126.24286</v>
      </c>
      <c r="T19" s="55">
        <f t="shared" si="4"/>
        <v>62893.45714</v>
      </c>
      <c r="U19" s="55">
        <f t="shared" si="5"/>
        <v>59509.85</v>
      </c>
      <c r="V19" s="54">
        <v>13.0</v>
      </c>
      <c r="W19" s="61">
        <f t="shared" si="10"/>
        <v>57</v>
      </c>
      <c r="X19" s="54">
        <f t="shared" si="6"/>
        <v>773628</v>
      </c>
      <c r="Y19" s="31"/>
    </row>
    <row r="20" ht="69.75" customHeight="1">
      <c r="A20" s="56" t="s">
        <v>41</v>
      </c>
      <c r="B20" s="57">
        <v>41307.2</v>
      </c>
      <c r="D20" s="66"/>
      <c r="E20" s="55">
        <f t="shared" si="7"/>
        <v>55045.02857</v>
      </c>
      <c r="F20" s="55">
        <f t="shared" si="1"/>
        <v>60606.08571</v>
      </c>
      <c r="G20" s="55">
        <f t="shared" si="2"/>
        <v>57825.55714</v>
      </c>
      <c r="H20" s="54">
        <v>7.0</v>
      </c>
      <c r="I20" s="61">
        <f t="shared" si="8"/>
        <v>65</v>
      </c>
      <c r="J20" s="54">
        <f t="shared" si="3"/>
        <v>404779</v>
      </c>
      <c r="K20" s="31"/>
      <c r="L20" s="31"/>
      <c r="O20" s="56" t="s">
        <v>35</v>
      </c>
      <c r="P20" s="58">
        <v>48080.1</v>
      </c>
      <c r="Q20" s="31"/>
      <c r="R20" s="66"/>
      <c r="S20" s="55">
        <f t="shared" si="9"/>
        <v>62893.45714</v>
      </c>
      <c r="T20" s="55">
        <f t="shared" si="4"/>
        <v>69660.67143</v>
      </c>
      <c r="U20" s="55">
        <f t="shared" si="5"/>
        <v>66277.06429</v>
      </c>
      <c r="V20" s="54">
        <v>7.0</v>
      </c>
      <c r="W20" s="61">
        <f t="shared" si="10"/>
        <v>64</v>
      </c>
      <c r="X20" s="54">
        <f t="shared" si="6"/>
        <v>463939</v>
      </c>
      <c r="Y20" s="31"/>
    </row>
    <row r="21" ht="69.75" customHeight="1">
      <c r="A21" s="56" t="s">
        <v>43</v>
      </c>
      <c r="B21" s="57">
        <v>41401.8</v>
      </c>
      <c r="D21" s="67"/>
      <c r="E21" s="55">
        <f t="shared" si="7"/>
        <v>60606.08571</v>
      </c>
      <c r="F21" s="55">
        <f t="shared" si="1"/>
        <v>66167.14286</v>
      </c>
      <c r="G21" s="55">
        <f t="shared" si="2"/>
        <v>63386.61429</v>
      </c>
      <c r="H21" s="54">
        <v>6.0</v>
      </c>
      <c r="I21" s="61">
        <f t="shared" si="8"/>
        <v>71</v>
      </c>
      <c r="J21" s="54">
        <f t="shared" si="3"/>
        <v>380320</v>
      </c>
      <c r="K21" s="31"/>
      <c r="L21" s="31"/>
      <c r="O21" s="56" t="s">
        <v>41</v>
      </c>
      <c r="P21" s="58">
        <v>48166.8</v>
      </c>
      <c r="Q21" s="31"/>
      <c r="R21" s="67"/>
      <c r="S21" s="55">
        <f t="shared" si="9"/>
        <v>69660.67143</v>
      </c>
      <c r="T21" s="55">
        <f t="shared" si="4"/>
        <v>76427.88571</v>
      </c>
      <c r="U21" s="55">
        <f t="shared" si="5"/>
        <v>73044.27857</v>
      </c>
      <c r="V21" s="54">
        <v>8.0</v>
      </c>
      <c r="W21" s="61">
        <f t="shared" si="10"/>
        <v>72</v>
      </c>
      <c r="X21" s="54">
        <f t="shared" si="6"/>
        <v>584354</v>
      </c>
      <c r="Y21" s="31"/>
    </row>
    <row r="22" ht="69.75" customHeight="1">
      <c r="A22" s="56" t="s">
        <v>45</v>
      </c>
      <c r="B22" s="57">
        <v>41523.1</v>
      </c>
      <c r="D22" s="68"/>
      <c r="E22" s="55">
        <f t="shared" si="7"/>
        <v>66167.14286</v>
      </c>
      <c r="F22" s="55">
        <f t="shared" si="1"/>
        <v>71728.2</v>
      </c>
      <c r="G22" s="55">
        <f t="shared" si="2"/>
        <v>68947.67143</v>
      </c>
      <c r="H22" s="54">
        <v>4.0</v>
      </c>
      <c r="I22" s="61">
        <f t="shared" si="8"/>
        <v>75</v>
      </c>
      <c r="J22" s="54">
        <f t="shared" si="3"/>
        <v>275791</v>
      </c>
      <c r="K22" s="31"/>
      <c r="L22" s="31"/>
      <c r="O22" s="56" t="s">
        <v>37</v>
      </c>
      <c r="P22" s="58">
        <v>48258.4</v>
      </c>
      <c r="Q22" s="31"/>
      <c r="R22" s="68"/>
      <c r="S22" s="55">
        <f t="shared" si="9"/>
        <v>76427.88571</v>
      </c>
      <c r="T22" s="55">
        <f t="shared" si="4"/>
        <v>83195.1</v>
      </c>
      <c r="U22" s="55">
        <f t="shared" si="5"/>
        <v>79811.49286</v>
      </c>
      <c r="V22" s="54">
        <v>3.0</v>
      </c>
      <c r="W22" s="61">
        <f t="shared" si="10"/>
        <v>75</v>
      </c>
      <c r="X22" s="54">
        <f t="shared" si="6"/>
        <v>239434</v>
      </c>
      <c r="Y22" s="31"/>
    </row>
    <row r="23" ht="69.75" customHeight="1">
      <c r="A23" s="56" t="s">
        <v>47</v>
      </c>
      <c r="B23" s="57">
        <v>41527.0</v>
      </c>
      <c r="D23" s="50"/>
      <c r="E23" s="69"/>
      <c r="F23" s="69"/>
      <c r="G23" s="31"/>
      <c r="H23" s="54">
        <f>SUM(H16:H22)</f>
        <v>75</v>
      </c>
      <c r="I23" s="31"/>
      <c r="J23" s="54">
        <f>SUM(J16:J22)</f>
        <v>3630664</v>
      </c>
      <c r="K23" s="31"/>
      <c r="L23" s="31"/>
      <c r="O23" s="56" t="s">
        <v>45</v>
      </c>
      <c r="P23" s="58">
        <v>48889.5</v>
      </c>
      <c r="Q23" s="31"/>
      <c r="R23" s="31"/>
      <c r="S23" s="69"/>
      <c r="T23" s="69"/>
      <c r="U23" s="31"/>
      <c r="V23" s="54">
        <f>SUM(V16:V22)</f>
        <v>75</v>
      </c>
      <c r="W23" s="31"/>
      <c r="X23" s="54">
        <f>SUM(X16:X22)</f>
        <v>4165481</v>
      </c>
      <c r="Y23" s="31"/>
    </row>
    <row r="24" ht="69.75" customHeight="1">
      <c r="A24" s="56" t="s">
        <v>49</v>
      </c>
      <c r="B24" s="57">
        <v>41716.5</v>
      </c>
      <c r="D24" s="50"/>
      <c r="E24" s="51"/>
      <c r="F24" s="31"/>
      <c r="G24" s="31"/>
      <c r="H24" s="31"/>
      <c r="I24" s="31"/>
      <c r="J24" s="31"/>
      <c r="K24" s="31"/>
      <c r="L24" s="31"/>
      <c r="O24" s="56" t="s">
        <v>33</v>
      </c>
      <c r="P24" s="58">
        <v>48997.2</v>
      </c>
      <c r="Q24" s="31"/>
      <c r="R24" s="31"/>
      <c r="S24" s="31"/>
      <c r="T24" s="31"/>
      <c r="U24" s="31"/>
      <c r="V24" s="31"/>
      <c r="W24" s="31"/>
      <c r="X24" s="31"/>
      <c r="Y24" s="31"/>
    </row>
    <row r="25" ht="69.75" customHeight="1">
      <c r="A25" s="56" t="s">
        <v>51</v>
      </c>
      <c r="B25" s="57">
        <v>41791.7</v>
      </c>
      <c r="D25" s="46"/>
      <c r="E25" s="51"/>
      <c r="F25" s="6"/>
      <c r="G25" s="6"/>
      <c r="H25" s="6"/>
      <c r="I25" s="6"/>
      <c r="J25" s="6"/>
      <c r="K25" s="31"/>
      <c r="L25" s="31"/>
      <c r="O25" s="56" t="s">
        <v>49</v>
      </c>
      <c r="P25" s="58">
        <v>49184.6</v>
      </c>
      <c r="Q25" s="31"/>
      <c r="R25" s="31"/>
      <c r="S25" s="31"/>
      <c r="T25" s="31"/>
      <c r="U25" s="31"/>
      <c r="V25" s="31"/>
      <c r="W25" s="31"/>
      <c r="X25" s="31"/>
      <c r="Y25" s="31"/>
    </row>
    <row r="26" ht="69.75" customHeight="1">
      <c r="A26" s="63" t="s">
        <v>53</v>
      </c>
      <c r="B26" s="57">
        <v>41986.1</v>
      </c>
      <c r="D26" s="46"/>
      <c r="F26" s="6"/>
      <c r="G26" s="6"/>
      <c r="H26" s="6"/>
      <c r="I26" s="6"/>
      <c r="J26" s="6"/>
      <c r="K26" s="6"/>
      <c r="L26" s="6"/>
      <c r="O26" s="70" t="s">
        <v>55</v>
      </c>
      <c r="P26" s="71">
        <v>49995.0</v>
      </c>
      <c r="Q26" s="6"/>
      <c r="R26" s="6"/>
      <c r="S26" s="7"/>
      <c r="T26" s="6"/>
      <c r="U26" s="6"/>
      <c r="V26" s="6"/>
      <c r="W26" s="6"/>
      <c r="X26" s="6"/>
      <c r="Y26" s="6"/>
    </row>
    <row r="27" ht="69.75" customHeight="1">
      <c r="A27" s="56" t="s">
        <v>55</v>
      </c>
      <c r="B27" s="57">
        <v>42916.6</v>
      </c>
      <c r="D27" s="46"/>
      <c r="F27" s="6"/>
      <c r="G27" s="6"/>
      <c r="H27" s="6"/>
      <c r="I27" s="6"/>
      <c r="J27" s="6"/>
      <c r="K27" s="6"/>
      <c r="L27" s="6"/>
      <c r="O27" s="70" t="s">
        <v>47</v>
      </c>
      <c r="P27" s="71">
        <v>50262.5</v>
      </c>
      <c r="Q27" s="6"/>
      <c r="R27" s="6"/>
      <c r="S27" s="6"/>
      <c r="T27" s="6"/>
      <c r="U27" s="6"/>
      <c r="V27" s="6"/>
      <c r="W27" s="6"/>
      <c r="X27" s="6"/>
      <c r="Y27" s="6"/>
    </row>
    <row r="28" ht="69.75" customHeight="1">
      <c r="A28" s="63" t="s">
        <v>57</v>
      </c>
      <c r="B28" s="57">
        <v>43112.3</v>
      </c>
      <c r="D28" s="46"/>
      <c r="F28" s="6"/>
      <c r="G28" s="6"/>
      <c r="H28" s="6"/>
      <c r="I28" s="6"/>
      <c r="J28" s="6"/>
      <c r="K28" s="6"/>
      <c r="L28" s="6"/>
      <c r="O28" s="70" t="s">
        <v>51</v>
      </c>
      <c r="P28" s="71">
        <v>50938.2</v>
      </c>
      <c r="Q28" s="6"/>
      <c r="R28" s="6"/>
      <c r="S28" s="6"/>
      <c r="T28" s="6"/>
      <c r="U28" s="6"/>
      <c r="V28" s="6"/>
      <c r="W28" s="6"/>
      <c r="X28" s="6"/>
      <c r="Y28" s="6"/>
    </row>
    <row r="29" ht="69.75" customHeight="1">
      <c r="A29" s="56" t="s">
        <v>59</v>
      </c>
      <c r="B29" s="57">
        <v>43540.3</v>
      </c>
      <c r="D29" s="46"/>
      <c r="F29" s="6"/>
      <c r="G29" s="6"/>
      <c r="H29" s="6"/>
      <c r="I29" s="6"/>
      <c r="J29" s="6"/>
      <c r="K29" s="6"/>
      <c r="L29" s="6"/>
      <c r="O29" s="70" t="s">
        <v>63</v>
      </c>
      <c r="P29" s="71">
        <v>51833.4</v>
      </c>
      <c r="Q29" s="6"/>
      <c r="R29" s="6"/>
      <c r="S29" s="6"/>
      <c r="T29" s="6"/>
      <c r="U29" s="6"/>
      <c r="V29" s="6"/>
      <c r="W29" s="6"/>
      <c r="X29" s="6"/>
      <c r="Y29" s="6"/>
    </row>
    <row r="30" ht="69.75" customHeight="1">
      <c r="A30" s="70" t="s">
        <v>61</v>
      </c>
      <c r="B30" s="72">
        <v>43974.0</v>
      </c>
      <c r="D30" s="46"/>
      <c r="F30" s="6"/>
      <c r="G30" s="6"/>
      <c r="H30" s="6"/>
      <c r="I30" s="6"/>
      <c r="J30" s="6"/>
      <c r="K30" s="6"/>
      <c r="L30" s="6"/>
      <c r="O30" s="70" t="s">
        <v>65</v>
      </c>
      <c r="P30" s="71">
        <v>52100.1</v>
      </c>
      <c r="Q30" s="6"/>
      <c r="R30" s="6"/>
      <c r="S30" s="6"/>
      <c r="T30" s="6"/>
      <c r="U30" s="6"/>
      <c r="V30" s="6"/>
      <c r="W30" s="6"/>
      <c r="X30" s="6"/>
      <c r="Y30" s="6"/>
    </row>
    <row r="31" ht="69.75" customHeight="1">
      <c r="A31" s="70" t="s">
        <v>63</v>
      </c>
      <c r="B31" s="72">
        <v>44241.5</v>
      </c>
      <c r="D31" s="46"/>
      <c r="F31" s="6"/>
      <c r="G31" s="6"/>
      <c r="H31" s="6"/>
      <c r="I31" s="6"/>
      <c r="J31" s="6"/>
      <c r="K31" s="6"/>
      <c r="L31" s="6"/>
      <c r="O31" s="70" t="s">
        <v>61</v>
      </c>
      <c r="P31" s="71">
        <v>52450.0</v>
      </c>
      <c r="Q31" s="6"/>
      <c r="R31" s="6"/>
      <c r="S31" s="6"/>
      <c r="T31" s="6"/>
      <c r="U31" s="6"/>
      <c r="V31" s="6"/>
      <c r="W31" s="6"/>
      <c r="X31" s="6"/>
      <c r="Y31" s="6"/>
    </row>
    <row r="32" ht="69.75" customHeight="1">
      <c r="A32" s="70" t="s">
        <v>65</v>
      </c>
      <c r="B32" s="72">
        <v>44767.4</v>
      </c>
      <c r="D32" s="46"/>
      <c r="F32" s="6"/>
      <c r="G32" s="6"/>
      <c r="H32" s="6"/>
      <c r="I32" s="6"/>
      <c r="J32" s="6"/>
      <c r="K32" s="6"/>
      <c r="L32" s="6"/>
      <c r="O32" s="70" t="s">
        <v>59</v>
      </c>
      <c r="P32" s="71">
        <v>53118.8</v>
      </c>
      <c r="Q32" s="6"/>
      <c r="R32" s="6"/>
      <c r="S32" s="6"/>
      <c r="T32" s="6"/>
      <c r="U32" s="6"/>
      <c r="V32" s="6"/>
      <c r="W32" s="6"/>
      <c r="X32" s="6"/>
      <c r="Y32" s="6"/>
    </row>
    <row r="33" ht="69.75" customHeight="1">
      <c r="A33" s="70" t="s">
        <v>67</v>
      </c>
      <c r="B33" s="72">
        <v>45247.3</v>
      </c>
      <c r="D33" s="46"/>
      <c r="F33" s="6"/>
      <c r="G33" s="6"/>
      <c r="H33" s="6"/>
      <c r="L33" s="6"/>
      <c r="O33" s="70" t="s">
        <v>67</v>
      </c>
      <c r="P33" s="71">
        <v>53188.3</v>
      </c>
      <c r="Q33" s="6"/>
      <c r="R33" s="6"/>
      <c r="S33" s="6"/>
      <c r="T33" s="6"/>
      <c r="U33" s="6"/>
      <c r="V33" s="6"/>
      <c r="W33" s="6"/>
      <c r="X33" s="6"/>
      <c r="Y33" s="6"/>
    </row>
    <row r="34" ht="69.75" customHeight="1">
      <c r="A34" s="73" t="s">
        <v>69</v>
      </c>
      <c r="B34" s="72">
        <v>45676.7</v>
      </c>
      <c r="D34" s="46"/>
      <c r="F34" s="6"/>
      <c r="G34" s="6"/>
      <c r="H34" s="6"/>
      <c r="L34" s="6"/>
      <c r="O34" s="73" t="s">
        <v>73</v>
      </c>
      <c r="P34" s="71">
        <v>53269.7</v>
      </c>
      <c r="Q34" s="6"/>
      <c r="R34" s="6"/>
      <c r="S34" s="6"/>
      <c r="T34" s="6"/>
      <c r="U34" s="6"/>
      <c r="V34" s="6"/>
      <c r="W34" s="6"/>
      <c r="X34" s="6"/>
      <c r="Y34" s="6"/>
    </row>
    <row r="35" ht="69.75" customHeight="1">
      <c r="A35" s="70" t="s">
        <v>71</v>
      </c>
      <c r="B35" s="72">
        <v>45732.2</v>
      </c>
      <c r="D35" s="46"/>
      <c r="F35" s="6"/>
      <c r="G35" s="6"/>
      <c r="H35" s="6"/>
      <c r="I35" s="6"/>
      <c r="J35" s="6"/>
      <c r="K35" s="6"/>
      <c r="L35" s="6"/>
      <c r="O35" s="70" t="s">
        <v>69</v>
      </c>
      <c r="P35" s="71">
        <v>53285.6</v>
      </c>
      <c r="Q35" s="6"/>
      <c r="R35" s="6"/>
      <c r="S35" s="6"/>
      <c r="T35" s="6"/>
      <c r="U35" s="6"/>
      <c r="V35" s="6"/>
      <c r="W35" s="6"/>
      <c r="X35" s="6"/>
      <c r="Y35" s="6"/>
    </row>
    <row r="36" ht="69.75" customHeight="1">
      <c r="A36" s="70" t="s">
        <v>73</v>
      </c>
      <c r="B36" s="72">
        <v>45769.7</v>
      </c>
      <c r="D36" s="46"/>
      <c r="F36" s="6"/>
      <c r="G36" s="6"/>
      <c r="H36" s="6"/>
      <c r="I36" s="6"/>
      <c r="J36" s="6"/>
      <c r="K36" s="6"/>
      <c r="L36" s="6"/>
      <c r="O36" s="70" t="s">
        <v>79</v>
      </c>
      <c r="P36" s="71">
        <v>53331.5</v>
      </c>
      <c r="Q36" s="6"/>
      <c r="R36" s="6"/>
      <c r="S36" s="6"/>
      <c r="T36" s="6"/>
      <c r="U36" s="6"/>
      <c r="V36" s="6"/>
      <c r="W36" s="6"/>
      <c r="X36" s="6"/>
      <c r="Y36" s="6"/>
    </row>
    <row r="37" ht="69.75" customHeight="1">
      <c r="A37" s="70" t="s">
        <v>75</v>
      </c>
      <c r="B37" s="72">
        <v>45811.4</v>
      </c>
      <c r="D37" s="46"/>
      <c r="F37" s="6"/>
      <c r="G37" s="6"/>
      <c r="H37" s="6"/>
      <c r="I37" s="6"/>
      <c r="J37" s="6"/>
      <c r="K37" s="6"/>
      <c r="L37" s="6"/>
      <c r="O37" s="70" t="s">
        <v>77</v>
      </c>
      <c r="P37" s="71">
        <v>53623.8</v>
      </c>
      <c r="Q37" s="6"/>
      <c r="R37" s="6"/>
      <c r="S37" s="6"/>
      <c r="T37" s="6"/>
      <c r="U37" s="6"/>
      <c r="V37" s="6"/>
      <c r="W37" s="6"/>
      <c r="X37" s="6"/>
      <c r="Y37" s="6"/>
    </row>
    <row r="38" ht="69.75" customHeight="1">
      <c r="A38" s="70" t="s">
        <v>77</v>
      </c>
      <c r="B38" s="72">
        <v>46059.2</v>
      </c>
      <c r="D38" s="46"/>
      <c r="F38" s="6"/>
      <c r="G38" s="6"/>
      <c r="H38" s="6"/>
      <c r="I38" s="6"/>
      <c r="J38" s="6"/>
      <c r="K38" s="6"/>
      <c r="L38" s="6"/>
      <c r="O38" s="70" t="s">
        <v>75</v>
      </c>
      <c r="P38" s="71">
        <v>53720.8</v>
      </c>
      <c r="Q38" s="6"/>
      <c r="R38" s="6"/>
      <c r="S38" s="6"/>
      <c r="T38" s="6"/>
      <c r="U38" s="6"/>
      <c r="V38" s="6"/>
      <c r="W38" s="6"/>
      <c r="X38" s="6"/>
      <c r="Y38" s="6"/>
    </row>
    <row r="39" ht="69.75" customHeight="1">
      <c r="A39" s="70" t="s">
        <v>79</v>
      </c>
      <c r="B39" s="72">
        <v>46276.7</v>
      </c>
      <c r="D39" s="46"/>
      <c r="F39" s="6"/>
      <c r="G39" s="6"/>
      <c r="H39" s="6"/>
      <c r="I39" s="6"/>
      <c r="J39" s="6"/>
      <c r="K39" s="6"/>
      <c r="L39" s="6"/>
      <c r="O39" s="70" t="s">
        <v>71</v>
      </c>
      <c r="P39" s="71">
        <v>53777.7</v>
      </c>
      <c r="Q39" s="6"/>
      <c r="R39" s="6"/>
      <c r="S39" s="6"/>
      <c r="T39" s="6"/>
      <c r="U39" s="6"/>
      <c r="V39" s="6"/>
      <c r="W39" s="6"/>
      <c r="X39" s="6"/>
      <c r="Y39" s="6"/>
    </row>
    <row r="40" ht="69.75" customHeight="1">
      <c r="A40" s="70" t="s">
        <v>81</v>
      </c>
      <c r="B40" s="72">
        <v>46711.4</v>
      </c>
      <c r="D40" s="46"/>
      <c r="F40" s="6"/>
      <c r="G40" s="6"/>
      <c r="H40" s="6"/>
      <c r="I40" s="6"/>
      <c r="J40" s="6"/>
      <c r="K40" s="6"/>
      <c r="L40" s="6"/>
      <c r="O40" s="70" t="s">
        <v>91</v>
      </c>
      <c r="P40" s="71">
        <v>53963.8</v>
      </c>
      <c r="Q40" s="6"/>
      <c r="R40" s="6"/>
      <c r="S40" s="6"/>
      <c r="T40" s="6"/>
      <c r="U40" s="6"/>
      <c r="V40" s="6"/>
      <c r="W40" s="6"/>
      <c r="X40" s="6"/>
      <c r="Y40" s="6"/>
    </row>
    <row r="41" ht="69.75" customHeight="1">
      <c r="A41" s="70" t="s">
        <v>83</v>
      </c>
      <c r="B41" s="72">
        <v>46952.3</v>
      </c>
      <c r="D41" s="46"/>
      <c r="E41" s="6"/>
      <c r="F41" s="6"/>
      <c r="G41" s="6"/>
      <c r="H41" s="6"/>
      <c r="I41" s="6"/>
      <c r="J41" s="6"/>
      <c r="K41" s="6"/>
      <c r="L41" s="6"/>
      <c r="O41" s="70" t="s">
        <v>81</v>
      </c>
      <c r="P41" s="71">
        <v>54044.2</v>
      </c>
      <c r="Q41" s="6"/>
      <c r="R41" s="6"/>
      <c r="S41" s="6"/>
      <c r="T41" s="6"/>
      <c r="U41" s="6"/>
      <c r="V41" s="6"/>
      <c r="W41" s="6"/>
      <c r="X41" s="6"/>
      <c r="Y41" s="6"/>
    </row>
    <row r="42" ht="69.75" customHeight="1">
      <c r="A42" s="70" t="s">
        <v>85</v>
      </c>
      <c r="B42" s="72">
        <v>47348.6</v>
      </c>
      <c r="D42" s="46"/>
      <c r="E42" s="6"/>
      <c r="F42" s="6"/>
      <c r="G42" s="6"/>
      <c r="H42" s="6"/>
      <c r="I42" s="6"/>
      <c r="J42" s="6"/>
      <c r="K42" s="6"/>
      <c r="L42" s="6"/>
      <c r="O42" s="70" t="s">
        <v>89</v>
      </c>
      <c r="P42" s="71">
        <v>54495.1</v>
      </c>
      <c r="Q42" s="6"/>
      <c r="R42" s="6"/>
      <c r="S42" s="6"/>
      <c r="T42" s="6"/>
      <c r="U42" s="6"/>
      <c r="V42" s="6"/>
      <c r="W42" s="6"/>
      <c r="X42" s="6"/>
      <c r="Y42" s="6"/>
    </row>
    <row r="43" ht="69.75" customHeight="1">
      <c r="A43" s="70" t="s">
        <v>87</v>
      </c>
      <c r="B43" s="72">
        <v>47388.3</v>
      </c>
      <c r="D43" s="46"/>
      <c r="E43" s="6"/>
      <c r="F43" s="6"/>
      <c r="G43" s="6"/>
      <c r="H43" s="6"/>
      <c r="I43" s="6"/>
      <c r="J43" s="6"/>
      <c r="K43" s="6"/>
      <c r="L43" s="6"/>
      <c r="O43" s="70" t="s">
        <v>85</v>
      </c>
      <c r="P43" s="71">
        <v>54739.0</v>
      </c>
      <c r="Q43" s="6"/>
      <c r="R43" s="6"/>
      <c r="S43" s="6"/>
      <c r="T43" s="6"/>
      <c r="U43" s="6"/>
      <c r="V43" s="6"/>
      <c r="W43" s="6"/>
      <c r="X43" s="6"/>
      <c r="Y43" s="6"/>
    </row>
    <row r="44" ht="69.75" customHeight="1">
      <c r="A44" s="70" t="s">
        <v>89</v>
      </c>
      <c r="B44" s="72">
        <v>47637.8</v>
      </c>
      <c r="D44" s="6"/>
      <c r="E44" s="6"/>
      <c r="F44" s="6"/>
      <c r="G44" s="6"/>
      <c r="H44" s="6"/>
      <c r="I44" s="6"/>
      <c r="J44" s="6"/>
      <c r="K44" s="6"/>
      <c r="L44" s="6"/>
      <c r="O44" s="70" t="s">
        <v>83</v>
      </c>
      <c r="P44" s="71">
        <v>55227.2</v>
      </c>
      <c r="Q44" s="6"/>
      <c r="R44" s="6"/>
      <c r="S44" s="6"/>
      <c r="T44" s="6"/>
      <c r="U44" s="6"/>
      <c r="V44" s="6"/>
      <c r="W44" s="6"/>
      <c r="X44" s="6"/>
      <c r="Y44" s="6"/>
    </row>
    <row r="45" ht="69.75" customHeight="1">
      <c r="A45" s="70" t="s">
        <v>91</v>
      </c>
      <c r="B45" s="72">
        <v>47779.9</v>
      </c>
      <c r="D45" s="6"/>
      <c r="E45" s="6"/>
      <c r="F45" s="6"/>
      <c r="G45" s="6"/>
      <c r="H45" s="6"/>
      <c r="I45" s="6"/>
      <c r="J45" s="6"/>
      <c r="K45" s="6"/>
      <c r="L45" s="6"/>
      <c r="O45" s="70" t="s">
        <v>87</v>
      </c>
      <c r="P45" s="71">
        <v>55535.7</v>
      </c>
      <c r="Q45" s="6"/>
      <c r="R45" s="6"/>
      <c r="S45" s="6"/>
      <c r="T45" s="6"/>
      <c r="U45" s="6"/>
      <c r="V45" s="6"/>
      <c r="W45" s="6"/>
      <c r="X45" s="6"/>
      <c r="Y45" s="6"/>
    </row>
    <row r="46" ht="69.75" customHeight="1">
      <c r="A46" s="70" t="s">
        <v>93</v>
      </c>
      <c r="B46" s="72">
        <v>48367.9</v>
      </c>
      <c r="D46" s="6"/>
      <c r="E46" s="6"/>
      <c r="F46" s="6"/>
      <c r="G46" s="6"/>
      <c r="H46" s="6"/>
      <c r="I46" s="6"/>
      <c r="J46" s="6"/>
      <c r="K46" s="6"/>
      <c r="L46" s="6"/>
      <c r="O46" s="74" t="s">
        <v>93</v>
      </c>
      <c r="P46" s="75">
        <v>56526.3</v>
      </c>
      <c r="Q46" s="6"/>
      <c r="R46" s="6"/>
      <c r="S46" s="6"/>
      <c r="T46" s="6"/>
      <c r="U46" s="6"/>
      <c r="V46" s="6"/>
      <c r="W46" s="6"/>
      <c r="X46" s="6"/>
      <c r="Y46" s="6"/>
    </row>
    <row r="47" ht="69.75" customHeight="1">
      <c r="A47" s="70" t="s">
        <v>95</v>
      </c>
      <c r="B47" s="72">
        <v>48874.0</v>
      </c>
      <c r="D47" s="6"/>
      <c r="E47" s="6"/>
      <c r="F47" s="6"/>
      <c r="G47" s="6"/>
      <c r="H47" s="6"/>
      <c r="I47" s="6"/>
      <c r="J47" s="6"/>
      <c r="K47" s="6"/>
      <c r="L47" s="6"/>
      <c r="O47" s="74" t="s">
        <v>97</v>
      </c>
      <c r="P47" s="75">
        <v>56974.3</v>
      </c>
      <c r="Q47" s="6"/>
      <c r="R47" s="6"/>
      <c r="S47" s="6"/>
      <c r="T47" s="6"/>
      <c r="U47" s="6"/>
      <c r="V47" s="6"/>
      <c r="W47" s="6"/>
      <c r="X47" s="6"/>
      <c r="Y47" s="6"/>
    </row>
    <row r="48" ht="69.75" customHeight="1">
      <c r="A48" s="70" t="s">
        <v>97</v>
      </c>
      <c r="B48" s="72">
        <v>49459.7</v>
      </c>
      <c r="D48" s="6"/>
      <c r="E48" s="6"/>
      <c r="F48" s="6"/>
      <c r="G48" s="6"/>
      <c r="H48" s="6"/>
      <c r="I48" s="6"/>
      <c r="J48" s="6"/>
      <c r="K48" s="6"/>
      <c r="L48" s="6"/>
      <c r="O48" s="74" t="s">
        <v>104</v>
      </c>
      <c r="P48" s="75">
        <v>57793.1</v>
      </c>
      <c r="Q48" s="6"/>
      <c r="R48" s="6"/>
      <c r="S48" s="6"/>
      <c r="T48" s="6"/>
      <c r="U48" s="6"/>
      <c r="V48" s="6"/>
      <c r="W48" s="6"/>
      <c r="X48" s="6"/>
      <c r="Y48" s="6"/>
    </row>
    <row r="49" ht="69.75" customHeight="1">
      <c r="A49" s="74" t="s">
        <v>99</v>
      </c>
      <c r="B49" s="76">
        <v>50104.4</v>
      </c>
      <c r="D49" s="6"/>
      <c r="E49" s="6"/>
      <c r="F49" s="6"/>
      <c r="G49" s="6"/>
      <c r="H49" s="6"/>
      <c r="I49" s="6"/>
      <c r="J49" s="6"/>
      <c r="K49" s="6"/>
      <c r="L49" s="6"/>
      <c r="O49" s="74" t="s">
        <v>95</v>
      </c>
      <c r="P49" s="75">
        <v>58063.3</v>
      </c>
      <c r="Q49" s="6"/>
      <c r="R49" s="6"/>
      <c r="S49" s="6"/>
      <c r="T49" s="6"/>
      <c r="U49" s="6"/>
      <c r="V49" s="6"/>
      <c r="W49" s="6"/>
      <c r="X49" s="6"/>
      <c r="Y49" s="6"/>
    </row>
    <row r="50" ht="69.75" customHeight="1">
      <c r="A50" s="74" t="s">
        <v>70</v>
      </c>
      <c r="B50" s="76">
        <v>50251.9</v>
      </c>
      <c r="D50" s="6"/>
      <c r="E50" s="6"/>
      <c r="F50" s="6"/>
      <c r="G50" s="6"/>
      <c r="H50" s="6"/>
      <c r="I50" s="6"/>
      <c r="J50" s="6"/>
      <c r="K50" s="6"/>
      <c r="L50" s="6"/>
      <c r="O50" s="74" t="s">
        <v>70</v>
      </c>
      <c r="P50" s="75">
        <v>58256.4</v>
      </c>
      <c r="Q50" s="6"/>
      <c r="R50" s="6"/>
      <c r="S50" s="6"/>
      <c r="T50" s="6"/>
      <c r="U50" s="6"/>
      <c r="V50" s="6"/>
      <c r="W50" s="6"/>
      <c r="X50" s="6"/>
      <c r="Y50" s="6"/>
    </row>
    <row r="51" ht="69.75" customHeight="1">
      <c r="A51" s="74" t="s">
        <v>102</v>
      </c>
      <c r="B51" s="76">
        <v>51217.8</v>
      </c>
      <c r="D51" s="6"/>
      <c r="E51" s="6"/>
      <c r="F51" s="6"/>
      <c r="G51" s="6"/>
      <c r="H51" s="6"/>
      <c r="I51" s="6"/>
      <c r="J51" s="6"/>
      <c r="K51" s="6"/>
      <c r="L51" s="6"/>
      <c r="O51" s="74" t="s">
        <v>99</v>
      </c>
      <c r="P51" s="75">
        <v>58424.1</v>
      </c>
      <c r="Q51" s="6"/>
      <c r="R51" s="6"/>
      <c r="S51" s="6"/>
      <c r="T51" s="6"/>
      <c r="U51" s="6"/>
      <c r="V51" s="6"/>
      <c r="W51" s="6"/>
      <c r="X51" s="6"/>
      <c r="Y51" s="6"/>
    </row>
    <row r="52" ht="69.75" customHeight="1">
      <c r="A52" s="74" t="s">
        <v>104</v>
      </c>
      <c r="B52" s="76">
        <v>51781.7</v>
      </c>
      <c r="D52" s="6"/>
      <c r="E52" s="6"/>
      <c r="F52" s="6"/>
      <c r="G52" s="6"/>
      <c r="H52" s="6"/>
      <c r="I52" s="6"/>
      <c r="J52" s="6"/>
      <c r="K52" s="6"/>
      <c r="L52" s="6"/>
      <c r="O52" s="74" t="s">
        <v>111</v>
      </c>
      <c r="P52" s="75">
        <v>58939.2</v>
      </c>
      <c r="Q52" s="6"/>
      <c r="R52" s="6"/>
      <c r="S52" s="6"/>
      <c r="T52" s="6"/>
      <c r="U52" s="6"/>
      <c r="V52" s="6"/>
      <c r="W52" s="6"/>
      <c r="X52" s="6"/>
      <c r="Y52" s="6"/>
    </row>
    <row r="53" ht="69.75" customHeight="1">
      <c r="A53" s="74" t="s">
        <v>106</v>
      </c>
      <c r="B53" s="76">
        <v>52274.1</v>
      </c>
      <c r="D53" s="6"/>
      <c r="E53" s="6"/>
      <c r="F53" s="6"/>
      <c r="G53" s="6"/>
      <c r="H53" s="6"/>
      <c r="I53" s="6"/>
      <c r="J53" s="6"/>
      <c r="K53" s="6"/>
      <c r="L53" s="6"/>
      <c r="O53" s="74" t="s">
        <v>102</v>
      </c>
      <c r="P53" s="75">
        <v>60463.6</v>
      </c>
      <c r="Q53" s="6"/>
      <c r="R53" s="6"/>
      <c r="S53" s="6"/>
      <c r="T53" s="6"/>
      <c r="U53" s="6"/>
      <c r="V53" s="6"/>
      <c r="W53" s="6"/>
      <c r="X53" s="6"/>
      <c r="Y53" s="6"/>
    </row>
    <row r="54" ht="69.75" customHeight="1">
      <c r="A54" s="74" t="s">
        <v>108</v>
      </c>
      <c r="B54" s="76">
        <v>53234.1</v>
      </c>
      <c r="D54" s="6"/>
      <c r="E54" s="6"/>
      <c r="F54" s="6"/>
      <c r="G54" s="6"/>
      <c r="H54" s="6"/>
      <c r="I54" s="6"/>
      <c r="J54" s="6"/>
      <c r="K54" s="6"/>
      <c r="L54" s="6"/>
      <c r="O54" s="74" t="s">
        <v>110</v>
      </c>
      <c r="P54" s="75">
        <v>61564.6</v>
      </c>
      <c r="Q54" s="6"/>
      <c r="R54" s="6"/>
      <c r="S54" s="6"/>
      <c r="T54" s="6"/>
      <c r="U54" s="6"/>
      <c r="V54" s="6"/>
      <c r="W54" s="6"/>
      <c r="X54" s="7"/>
      <c r="Y54" s="7"/>
    </row>
    <row r="55" ht="69.75" customHeight="1">
      <c r="A55" s="74" t="s">
        <v>110</v>
      </c>
      <c r="B55" s="76">
        <v>53495.3</v>
      </c>
      <c r="D55" s="6"/>
      <c r="E55" s="6"/>
      <c r="F55" s="6"/>
      <c r="G55" s="6"/>
      <c r="H55" s="6"/>
      <c r="I55" s="6"/>
      <c r="J55" s="6"/>
      <c r="K55" s="6"/>
      <c r="L55" s="6"/>
      <c r="O55" s="74" t="s">
        <v>115</v>
      </c>
      <c r="P55" s="75">
        <v>61587.9</v>
      </c>
      <c r="Q55" s="6"/>
      <c r="R55" s="6"/>
      <c r="S55" s="6"/>
      <c r="T55" s="6"/>
      <c r="U55" s="6"/>
      <c r="V55" s="6"/>
      <c r="W55" s="6"/>
      <c r="X55" s="6"/>
      <c r="Y55" s="6"/>
    </row>
    <row r="56" ht="69.75" customHeight="1">
      <c r="A56" s="74" t="s">
        <v>111</v>
      </c>
      <c r="B56" s="76">
        <v>53580.1</v>
      </c>
      <c r="D56" s="6"/>
      <c r="E56" s="6"/>
      <c r="F56" s="6"/>
      <c r="G56" s="6"/>
      <c r="H56" s="6"/>
      <c r="I56" s="6"/>
      <c r="J56" s="6"/>
      <c r="K56" s="6"/>
      <c r="L56" s="6"/>
      <c r="O56" s="74" t="s">
        <v>106</v>
      </c>
      <c r="P56" s="75">
        <v>61894.4</v>
      </c>
      <c r="Q56" s="6"/>
      <c r="R56" s="6"/>
      <c r="S56" s="6"/>
      <c r="T56" s="6"/>
      <c r="U56" s="6"/>
      <c r="V56" s="6"/>
      <c r="W56" s="6"/>
      <c r="X56" s="6"/>
      <c r="Y56" s="6"/>
    </row>
    <row r="57" ht="69.75" customHeight="1">
      <c r="A57" s="74" t="s">
        <v>113</v>
      </c>
      <c r="B57" s="76">
        <v>53756.8</v>
      </c>
      <c r="D57" s="46"/>
      <c r="E57" s="6"/>
      <c r="F57" s="6"/>
      <c r="G57" s="6"/>
      <c r="H57" s="6"/>
      <c r="I57" s="6"/>
      <c r="J57" s="6"/>
      <c r="K57" s="6"/>
      <c r="L57" s="6"/>
      <c r="O57" s="74" t="s">
        <v>117</v>
      </c>
      <c r="P57" s="75">
        <v>62014.5</v>
      </c>
      <c r="Q57" s="6"/>
      <c r="R57" s="6"/>
      <c r="S57" s="6"/>
      <c r="T57" s="6"/>
      <c r="U57" s="6"/>
      <c r="V57" s="6"/>
      <c r="W57" s="6"/>
      <c r="X57" s="6"/>
      <c r="Y57" s="6"/>
    </row>
    <row r="58" ht="69.75" customHeight="1">
      <c r="A58" s="74" t="s">
        <v>115</v>
      </c>
      <c r="B58" s="76">
        <v>53909.9</v>
      </c>
      <c r="D58" s="46"/>
      <c r="E58" s="6"/>
      <c r="F58" s="6"/>
      <c r="G58" s="6"/>
      <c r="H58" s="6"/>
      <c r="I58" s="6"/>
      <c r="J58" s="6"/>
      <c r="K58" s="6"/>
      <c r="L58" s="6"/>
      <c r="O58" s="74" t="s">
        <v>108</v>
      </c>
      <c r="P58" s="75">
        <v>62393.0</v>
      </c>
      <c r="Q58" s="6"/>
      <c r="R58" s="6"/>
      <c r="S58" s="6"/>
      <c r="T58" s="6"/>
      <c r="U58" s="6"/>
      <c r="V58" s="6"/>
      <c r="W58" s="6"/>
      <c r="X58" s="6"/>
      <c r="Y58" s="6"/>
    </row>
    <row r="59" ht="69.75" customHeight="1">
      <c r="A59" s="74" t="s">
        <v>117</v>
      </c>
      <c r="B59" s="76">
        <v>54522.3</v>
      </c>
      <c r="D59" s="46"/>
      <c r="E59" s="6"/>
      <c r="F59" s="6"/>
      <c r="G59" s="6"/>
      <c r="H59" s="6"/>
      <c r="I59" s="6"/>
      <c r="J59" s="6"/>
      <c r="K59" s="6"/>
      <c r="L59" s="6"/>
      <c r="O59" s="77" t="s">
        <v>113</v>
      </c>
      <c r="P59" s="78">
        <v>64188.7</v>
      </c>
      <c r="Q59" s="6"/>
      <c r="R59" s="6"/>
      <c r="S59" s="6"/>
      <c r="T59" s="6"/>
      <c r="U59" s="6"/>
      <c r="V59" s="6"/>
      <c r="W59" s="6"/>
      <c r="X59" s="6"/>
      <c r="Y59" s="6"/>
    </row>
    <row r="60" ht="69.75" customHeight="1">
      <c r="A60" s="77" t="s">
        <v>119</v>
      </c>
      <c r="B60" s="79">
        <v>55307.6</v>
      </c>
      <c r="D60" s="46"/>
      <c r="E60" s="6"/>
      <c r="F60" s="6"/>
      <c r="G60" s="6"/>
      <c r="H60" s="6"/>
      <c r="I60" s="6"/>
      <c r="J60" s="6"/>
      <c r="K60" s="6"/>
      <c r="L60" s="6"/>
      <c r="O60" s="77" t="s">
        <v>121</v>
      </c>
      <c r="P60" s="78">
        <v>64778.7</v>
      </c>
      <c r="Q60" s="6"/>
      <c r="R60" s="6"/>
      <c r="S60" s="6"/>
      <c r="T60" s="6"/>
      <c r="U60" s="6"/>
      <c r="V60" s="6"/>
      <c r="W60" s="6"/>
      <c r="X60" s="6"/>
      <c r="Y60" s="6"/>
    </row>
    <row r="61" ht="69.75" customHeight="1">
      <c r="A61" s="77" t="s">
        <v>121</v>
      </c>
      <c r="B61" s="79">
        <v>56458.4</v>
      </c>
      <c r="D61" s="46"/>
      <c r="E61" s="6"/>
      <c r="F61" s="6"/>
      <c r="G61" s="6"/>
      <c r="H61" s="6"/>
      <c r="I61" s="6"/>
      <c r="J61" s="6"/>
      <c r="K61" s="6"/>
      <c r="L61" s="6"/>
      <c r="O61" s="77" t="s">
        <v>119</v>
      </c>
      <c r="P61" s="78">
        <v>64996.8</v>
      </c>
      <c r="Q61" s="6"/>
      <c r="R61" s="6"/>
      <c r="S61" s="6"/>
      <c r="T61" s="6"/>
      <c r="U61" s="6"/>
      <c r="V61" s="6"/>
      <c r="W61" s="6"/>
      <c r="X61" s="6"/>
      <c r="Y61" s="6"/>
    </row>
    <row r="62" ht="69.75" customHeight="1">
      <c r="A62" s="77" t="s">
        <v>123</v>
      </c>
      <c r="B62" s="79">
        <v>56956.8</v>
      </c>
      <c r="D62" s="46"/>
      <c r="E62" s="6"/>
      <c r="F62" s="6"/>
      <c r="G62" s="6"/>
      <c r="H62" s="6"/>
      <c r="I62" s="6"/>
      <c r="J62" s="6"/>
      <c r="K62" s="6"/>
      <c r="L62" s="6"/>
      <c r="O62" s="77" t="s">
        <v>123</v>
      </c>
      <c r="P62" s="78">
        <v>65815.3</v>
      </c>
      <c r="Q62" s="6"/>
      <c r="R62" s="6"/>
      <c r="S62" s="6"/>
      <c r="T62" s="6"/>
      <c r="U62" s="6"/>
      <c r="V62" s="6"/>
      <c r="W62" s="6"/>
      <c r="X62" s="6"/>
      <c r="Y62" s="6"/>
    </row>
    <row r="63" ht="69.75" customHeight="1">
      <c r="A63" s="77" t="s">
        <v>125</v>
      </c>
      <c r="B63" s="79">
        <v>57652.6</v>
      </c>
      <c r="D63" s="46"/>
      <c r="E63" s="6"/>
      <c r="F63" s="6"/>
      <c r="G63" s="6"/>
      <c r="H63" s="6"/>
      <c r="I63" s="6"/>
      <c r="J63" s="6"/>
      <c r="K63" s="6"/>
      <c r="L63" s="6"/>
      <c r="O63" s="77" t="s">
        <v>125</v>
      </c>
      <c r="P63" s="78">
        <v>67239.4</v>
      </c>
      <c r="Q63" s="6"/>
      <c r="R63" s="6"/>
      <c r="S63" s="6"/>
      <c r="T63" s="6"/>
      <c r="U63" s="6"/>
      <c r="V63" s="6"/>
      <c r="W63" s="6"/>
      <c r="X63" s="6"/>
      <c r="Y63" s="6"/>
    </row>
    <row r="64" ht="69.75" customHeight="1">
      <c r="A64" s="77" t="s">
        <v>127</v>
      </c>
      <c r="B64" s="79">
        <v>57879.0</v>
      </c>
      <c r="D64" s="46"/>
      <c r="E64" s="6"/>
      <c r="F64" s="6"/>
      <c r="G64" s="6"/>
      <c r="H64" s="6"/>
      <c r="I64" s="6"/>
      <c r="J64" s="6"/>
      <c r="K64" s="6"/>
      <c r="L64" s="6"/>
      <c r="O64" s="77" t="s">
        <v>127</v>
      </c>
      <c r="P64" s="78">
        <v>67743.5</v>
      </c>
      <c r="Q64" s="6"/>
      <c r="R64" s="6"/>
      <c r="S64" s="6"/>
      <c r="T64" s="6"/>
      <c r="U64" s="6"/>
      <c r="V64" s="6"/>
      <c r="W64" s="6"/>
      <c r="X64" s="6"/>
      <c r="Y64" s="6"/>
    </row>
    <row r="65" ht="69.75" customHeight="1">
      <c r="A65" s="77" t="s">
        <v>40</v>
      </c>
      <c r="B65" s="79">
        <v>59412.9</v>
      </c>
      <c r="D65" s="46"/>
      <c r="E65" s="6"/>
      <c r="F65" s="6"/>
      <c r="G65" s="6"/>
      <c r="H65" s="6"/>
      <c r="I65" s="6"/>
      <c r="J65" s="6"/>
      <c r="K65" s="6"/>
      <c r="L65" s="6"/>
      <c r="O65" s="77" t="s">
        <v>130</v>
      </c>
      <c r="P65" s="78">
        <v>68104.6</v>
      </c>
      <c r="Q65" s="6"/>
      <c r="R65" s="6"/>
      <c r="S65" s="6"/>
      <c r="T65" s="6"/>
      <c r="U65" s="6"/>
      <c r="V65" s="6"/>
      <c r="W65" s="6"/>
      <c r="X65" s="6"/>
      <c r="Y65" s="6"/>
    </row>
    <row r="66" ht="69.75" customHeight="1">
      <c r="A66" s="77" t="s">
        <v>130</v>
      </c>
      <c r="B66" s="79">
        <v>60007.5</v>
      </c>
      <c r="D66" s="46"/>
      <c r="E66" s="6"/>
      <c r="F66" s="6"/>
      <c r="G66" s="6"/>
      <c r="H66" s="6"/>
      <c r="I66" s="6"/>
      <c r="J66" s="6"/>
      <c r="K66" s="6"/>
      <c r="L66" s="6"/>
      <c r="O66" s="80" t="s">
        <v>40</v>
      </c>
      <c r="P66" s="81">
        <v>69830.3</v>
      </c>
      <c r="Q66" s="6"/>
      <c r="R66" s="6"/>
      <c r="S66" s="6"/>
      <c r="T66" s="6"/>
      <c r="U66" s="6"/>
      <c r="V66" s="6"/>
      <c r="W66" s="6"/>
      <c r="X66" s="6"/>
      <c r="Y66" s="6"/>
    </row>
    <row r="67" ht="69.75" customHeight="1">
      <c r="A67" s="80" t="s">
        <v>132</v>
      </c>
      <c r="B67" s="82">
        <v>61900.6</v>
      </c>
      <c r="D67" s="46"/>
      <c r="E67" s="6"/>
      <c r="F67" s="6"/>
      <c r="G67" s="6"/>
      <c r="H67" s="6"/>
      <c r="I67" s="6"/>
      <c r="J67" s="6"/>
      <c r="K67" s="6"/>
      <c r="L67" s="6"/>
      <c r="O67" s="80" t="s">
        <v>132</v>
      </c>
      <c r="P67" s="81">
        <v>71184.4</v>
      </c>
      <c r="Q67" s="6"/>
      <c r="R67" s="6"/>
      <c r="S67" s="6"/>
      <c r="T67" s="6"/>
      <c r="U67" s="6"/>
      <c r="V67" s="6"/>
      <c r="W67" s="6"/>
      <c r="X67" s="6"/>
      <c r="Y67" s="6"/>
    </row>
    <row r="68" ht="69.75" customHeight="1">
      <c r="A68" s="80" t="s">
        <v>112</v>
      </c>
      <c r="B68" s="82">
        <v>63588.6</v>
      </c>
      <c r="D68" s="46"/>
      <c r="E68" s="6"/>
      <c r="F68" s="6"/>
      <c r="G68" s="6"/>
      <c r="H68" s="6"/>
      <c r="I68" s="6"/>
      <c r="J68" s="6"/>
      <c r="K68" s="6"/>
      <c r="L68" s="6"/>
      <c r="O68" s="80" t="s">
        <v>135</v>
      </c>
      <c r="P68" s="81">
        <v>72540.2</v>
      </c>
      <c r="Q68" s="6"/>
      <c r="R68" s="6"/>
      <c r="S68" s="6"/>
      <c r="T68" s="6"/>
      <c r="U68" s="6"/>
      <c r="V68" s="6"/>
      <c r="W68" s="6"/>
      <c r="X68" s="6"/>
      <c r="Y68" s="6"/>
    </row>
    <row r="69" ht="69.75" customHeight="1">
      <c r="A69" s="80" t="s">
        <v>135</v>
      </c>
      <c r="B69" s="82">
        <v>64416.6</v>
      </c>
      <c r="D69" s="46"/>
      <c r="E69" s="6"/>
      <c r="F69" s="6"/>
      <c r="G69" s="6"/>
      <c r="H69" s="6"/>
      <c r="I69" s="6"/>
      <c r="J69" s="6"/>
      <c r="K69" s="6"/>
      <c r="L69" s="6"/>
      <c r="O69" s="80" t="s">
        <v>138</v>
      </c>
      <c r="P69" s="81">
        <v>72998.8</v>
      </c>
      <c r="Q69" s="6"/>
      <c r="R69" s="6"/>
      <c r="S69" s="6"/>
      <c r="T69" s="6"/>
      <c r="U69" s="6"/>
      <c r="V69" s="6"/>
      <c r="W69" s="6"/>
      <c r="X69" s="6"/>
      <c r="Y69" s="6"/>
    </row>
    <row r="70" ht="69.75" customHeight="1">
      <c r="A70" s="80" t="s">
        <v>136</v>
      </c>
      <c r="B70" s="82">
        <v>64634.9</v>
      </c>
      <c r="D70" s="46"/>
      <c r="E70" s="6"/>
      <c r="F70" s="6"/>
      <c r="G70" s="6"/>
      <c r="H70" s="6"/>
      <c r="I70" s="6"/>
      <c r="J70" s="6"/>
      <c r="K70" s="6"/>
      <c r="L70" s="6"/>
      <c r="O70" s="80" t="s">
        <v>112</v>
      </c>
      <c r="P70" s="81">
        <v>73959.9</v>
      </c>
      <c r="Q70" s="6"/>
      <c r="R70" s="6"/>
      <c r="S70" s="6"/>
      <c r="T70" s="6"/>
      <c r="U70" s="6"/>
      <c r="V70" s="6"/>
      <c r="W70" s="6"/>
      <c r="X70" s="6"/>
      <c r="Y70" s="6"/>
    </row>
    <row r="71" ht="69.75" customHeight="1">
      <c r="A71" s="80" t="s">
        <v>138</v>
      </c>
      <c r="B71" s="82">
        <v>65863.9</v>
      </c>
      <c r="D71" s="46"/>
      <c r="E71" s="6"/>
      <c r="F71" s="6"/>
      <c r="G71" s="6"/>
      <c r="H71" s="6"/>
      <c r="I71" s="6"/>
      <c r="J71" s="6"/>
      <c r="K71" s="6"/>
      <c r="L71" s="6"/>
      <c r="O71" s="80" t="s">
        <v>136</v>
      </c>
      <c r="P71" s="81">
        <v>74257.1</v>
      </c>
      <c r="Q71" s="6"/>
      <c r="R71" s="6"/>
      <c r="S71" s="6"/>
      <c r="T71" s="6"/>
      <c r="U71" s="6"/>
      <c r="V71" s="6"/>
      <c r="W71" s="6"/>
      <c r="X71" s="6"/>
      <c r="Y71" s="6"/>
    </row>
    <row r="72" ht="69.75" customHeight="1">
      <c r="A72" s="80" t="s">
        <v>140</v>
      </c>
      <c r="B72" s="82">
        <v>65896.6</v>
      </c>
      <c r="D72" s="46"/>
      <c r="E72" s="6"/>
      <c r="F72" s="6"/>
      <c r="G72" s="6"/>
      <c r="H72" s="6"/>
      <c r="I72" s="6"/>
      <c r="J72" s="6"/>
      <c r="K72" s="6"/>
      <c r="L72" s="6"/>
      <c r="O72" s="80" t="s">
        <v>140</v>
      </c>
      <c r="P72" s="81">
        <v>75227.4</v>
      </c>
      <c r="Q72" s="6"/>
      <c r="R72" s="6"/>
      <c r="S72" s="6"/>
      <c r="T72" s="6"/>
      <c r="U72" s="6"/>
      <c r="V72" s="6"/>
      <c r="W72" s="6"/>
      <c r="X72" s="6"/>
      <c r="Y72" s="6"/>
    </row>
    <row r="73" ht="69.75" customHeight="1">
      <c r="A73" s="83" t="s">
        <v>135</v>
      </c>
      <c r="B73" s="84">
        <v>67834.8</v>
      </c>
      <c r="D73" s="46"/>
      <c r="E73" s="6"/>
      <c r="F73" s="6"/>
      <c r="G73" s="6"/>
      <c r="H73" s="6"/>
      <c r="I73" s="6"/>
      <c r="J73" s="6"/>
      <c r="K73" s="6"/>
      <c r="L73" s="6"/>
      <c r="O73" s="80" t="s">
        <v>135</v>
      </c>
      <c r="P73" s="81">
        <v>76367.9</v>
      </c>
      <c r="Q73" s="6"/>
      <c r="R73" s="6"/>
      <c r="S73" s="6"/>
      <c r="T73" s="6"/>
      <c r="U73" s="6"/>
      <c r="V73" s="6"/>
      <c r="W73" s="6"/>
      <c r="X73" s="6"/>
      <c r="Y73" s="6"/>
    </row>
    <row r="74" ht="69.75" customHeight="1">
      <c r="A74" s="83" t="s">
        <v>143</v>
      </c>
      <c r="B74" s="84">
        <v>68790.1</v>
      </c>
      <c r="D74" s="46"/>
      <c r="E74" s="6"/>
      <c r="F74" s="6"/>
      <c r="G74" s="6"/>
      <c r="H74" s="6"/>
      <c r="I74" s="6"/>
      <c r="J74" s="6"/>
      <c r="K74" s="6"/>
      <c r="L74" s="6"/>
      <c r="O74" s="83" t="s">
        <v>143</v>
      </c>
      <c r="P74" s="85">
        <v>77601.1</v>
      </c>
      <c r="Q74" s="6"/>
      <c r="R74" s="6"/>
      <c r="S74" s="6"/>
      <c r="T74" s="6"/>
      <c r="U74" s="6"/>
      <c r="V74" s="6"/>
      <c r="W74" s="6"/>
      <c r="X74" s="6"/>
      <c r="Y74" s="6"/>
    </row>
    <row r="75" ht="69.75" customHeight="1">
      <c r="A75" s="83" t="s">
        <v>145</v>
      </c>
      <c r="B75" s="84">
        <v>70704.6</v>
      </c>
      <c r="D75" s="46"/>
      <c r="E75" s="6"/>
      <c r="F75" s="6"/>
      <c r="G75" s="6"/>
      <c r="H75" s="6"/>
      <c r="I75" s="6"/>
      <c r="J75" s="6"/>
      <c r="K75" s="6"/>
      <c r="L75" s="6"/>
      <c r="O75" s="83" t="s">
        <v>72</v>
      </c>
      <c r="P75" s="85">
        <v>81055.8</v>
      </c>
      <c r="Q75" s="6"/>
      <c r="R75" s="6"/>
      <c r="S75" s="6"/>
      <c r="T75" s="6"/>
      <c r="U75" s="6"/>
      <c r="V75" s="6"/>
      <c r="W75" s="6"/>
      <c r="X75" s="6"/>
      <c r="Y75" s="6"/>
    </row>
    <row r="76" ht="69.75" customHeight="1">
      <c r="A76" s="83" t="s">
        <v>72</v>
      </c>
      <c r="B76" s="84">
        <v>71728.2</v>
      </c>
      <c r="D76" s="46"/>
      <c r="E76" s="6"/>
      <c r="F76" s="6"/>
      <c r="G76" s="6"/>
      <c r="H76" s="6"/>
      <c r="I76" s="6"/>
      <c r="J76" s="6"/>
      <c r="K76" s="6"/>
      <c r="L76" s="6"/>
      <c r="O76" s="83" t="s">
        <v>145</v>
      </c>
      <c r="P76" s="85">
        <v>83195.1</v>
      </c>
      <c r="Q76" s="6"/>
      <c r="R76" s="6"/>
      <c r="S76" s="6"/>
      <c r="T76" s="6"/>
      <c r="U76" s="6"/>
      <c r="V76" s="6"/>
      <c r="W76" s="6"/>
      <c r="X76" s="6"/>
      <c r="Y76" s="6"/>
    </row>
    <row r="77" ht="69.75" customHeight="1">
      <c r="A77" s="86" t="s">
        <v>148</v>
      </c>
      <c r="B77" s="87">
        <v>86629.8</v>
      </c>
      <c r="D77" s="46"/>
      <c r="E77" s="6"/>
      <c r="F77" s="6"/>
      <c r="G77" s="6"/>
      <c r="H77" s="6"/>
      <c r="I77" s="6"/>
      <c r="J77" s="6"/>
      <c r="K77" s="6"/>
      <c r="L77" s="6"/>
      <c r="O77" s="86" t="s">
        <v>148</v>
      </c>
      <c r="P77" s="88">
        <v>96232.2</v>
      </c>
      <c r="Q77" s="6"/>
      <c r="R77" s="6"/>
      <c r="S77" s="6"/>
      <c r="T77" s="6"/>
      <c r="U77" s="6"/>
      <c r="V77" s="6"/>
      <c r="W77" s="6"/>
      <c r="X77" s="6"/>
      <c r="Y77" s="6"/>
    </row>
    <row r="78" ht="69.75" customHeight="1">
      <c r="A78" s="86" t="s">
        <v>150</v>
      </c>
      <c r="B78" s="87">
        <v>87326.2</v>
      </c>
      <c r="D78" s="46"/>
      <c r="E78" s="6"/>
      <c r="F78" s="6"/>
      <c r="G78" s="6"/>
      <c r="H78" s="6"/>
      <c r="I78" s="6"/>
      <c r="J78" s="6"/>
      <c r="K78" s="6"/>
      <c r="L78" s="6"/>
      <c r="O78" s="86" t="s">
        <v>150</v>
      </c>
      <c r="P78" s="88">
        <v>98818.0</v>
      </c>
      <c r="Q78" s="6"/>
      <c r="R78" s="6"/>
      <c r="S78" s="6"/>
      <c r="T78" s="6"/>
      <c r="U78" s="6"/>
      <c r="V78" s="6"/>
      <c r="W78" s="6"/>
      <c r="X78" s="6"/>
      <c r="Y78" s="6"/>
    </row>
    <row r="79" ht="69.75" customHeight="1">
      <c r="A79" s="86" t="s">
        <v>152</v>
      </c>
      <c r="B79" s="87">
        <v>94961.9</v>
      </c>
      <c r="D79" s="46"/>
      <c r="E79" s="6"/>
      <c r="F79" s="6"/>
      <c r="G79" s="6"/>
      <c r="H79" s="6"/>
      <c r="I79" s="6"/>
      <c r="J79" s="6"/>
      <c r="K79" s="6"/>
      <c r="L79" s="6"/>
      <c r="O79" s="86" t="s">
        <v>152</v>
      </c>
      <c r="P79" s="88">
        <v>105981.2</v>
      </c>
      <c r="Q79" s="6"/>
      <c r="R79" s="6"/>
      <c r="S79" s="6"/>
      <c r="T79" s="6"/>
      <c r="U79" s="6"/>
      <c r="V79" s="6"/>
      <c r="W79" s="6"/>
      <c r="X79" s="6"/>
      <c r="Y79" s="6"/>
    </row>
    <row r="80" ht="69.75" customHeight="1">
      <c r="A80" s="86" t="s">
        <v>153</v>
      </c>
      <c r="B80" s="87">
        <v>96728.3</v>
      </c>
      <c r="D80" s="46"/>
      <c r="E80" s="6"/>
      <c r="F80" s="6"/>
      <c r="G80" s="6"/>
      <c r="H80" s="6"/>
      <c r="I80" s="6"/>
      <c r="J80" s="6"/>
      <c r="K80" s="6"/>
      <c r="L80" s="6"/>
      <c r="O80" s="86" t="s">
        <v>184</v>
      </c>
      <c r="P80" s="88">
        <v>108148.0</v>
      </c>
      <c r="Q80" s="6"/>
      <c r="R80" s="6"/>
      <c r="S80" s="6"/>
      <c r="T80" s="6"/>
      <c r="U80" s="6"/>
      <c r="V80" s="6"/>
      <c r="W80" s="6"/>
      <c r="X80" s="6"/>
      <c r="Y80" s="6"/>
    </row>
    <row r="81" ht="69.75" customHeight="1">
      <c r="A81" s="86" t="s">
        <v>185</v>
      </c>
      <c r="B81" s="87">
        <v>97562.0</v>
      </c>
      <c r="D81" s="46"/>
      <c r="E81" s="6"/>
      <c r="F81" s="6"/>
      <c r="G81" s="6"/>
      <c r="H81" s="6"/>
      <c r="I81" s="6"/>
      <c r="J81" s="6"/>
      <c r="K81" s="6"/>
      <c r="L81" s="6"/>
      <c r="O81" s="86" t="s">
        <v>153</v>
      </c>
      <c r="P81" s="88">
        <v>110230.3</v>
      </c>
      <c r="Q81" s="6"/>
      <c r="R81" s="6"/>
      <c r="S81" s="6"/>
      <c r="T81" s="6"/>
      <c r="U81" s="6"/>
      <c r="V81" s="6"/>
      <c r="W81" s="6"/>
      <c r="X81" s="6"/>
      <c r="Y81" s="6"/>
    </row>
    <row r="82" ht="69.75" customHeight="1">
      <c r="A82" s="86" t="s">
        <v>157</v>
      </c>
      <c r="B82" s="87">
        <v>102683.8</v>
      </c>
      <c r="D82" s="46"/>
      <c r="E82" s="6"/>
      <c r="F82" s="6"/>
      <c r="G82" s="6"/>
      <c r="H82" s="6"/>
      <c r="I82" s="6"/>
      <c r="J82" s="6"/>
      <c r="K82" s="6"/>
      <c r="L82" s="6"/>
      <c r="O82" s="86" t="s">
        <v>157</v>
      </c>
      <c r="P82" s="88">
        <v>114360.8</v>
      </c>
      <c r="Q82" s="6"/>
      <c r="R82" s="6"/>
      <c r="S82" s="6"/>
      <c r="T82" s="6"/>
      <c r="U82" s="6"/>
      <c r="V82" s="6"/>
      <c r="W82" s="6"/>
      <c r="X82" s="6"/>
      <c r="Y82" s="6"/>
    </row>
    <row r="83" ht="69.75" customHeight="1">
      <c r="A83" s="86" t="s">
        <v>56</v>
      </c>
      <c r="B83" s="87">
        <v>103539.9</v>
      </c>
      <c r="D83" s="46"/>
      <c r="E83" s="6"/>
      <c r="F83" s="6"/>
      <c r="G83" s="6"/>
      <c r="H83" s="6"/>
      <c r="I83" s="6"/>
      <c r="J83" s="6"/>
      <c r="K83" s="6"/>
      <c r="L83" s="6"/>
      <c r="O83" s="86" t="s">
        <v>160</v>
      </c>
      <c r="P83" s="88">
        <v>119386.4</v>
      </c>
      <c r="Q83" s="6"/>
      <c r="R83" s="6"/>
      <c r="S83" s="6"/>
      <c r="T83" s="6"/>
      <c r="U83" s="6"/>
      <c r="V83" s="6"/>
      <c r="W83" s="6"/>
      <c r="X83" s="7"/>
      <c r="Y83" s="7"/>
    </row>
    <row r="84" ht="69.75" customHeight="1">
      <c r="A84" s="86" t="s">
        <v>160</v>
      </c>
      <c r="B84" s="87">
        <v>106949.0</v>
      </c>
      <c r="D84" s="46"/>
      <c r="E84" s="6"/>
      <c r="F84" s="6"/>
      <c r="G84" s="6"/>
      <c r="H84" s="6"/>
      <c r="I84" s="6"/>
      <c r="J84" s="6"/>
      <c r="K84" s="6"/>
      <c r="L84" s="6"/>
      <c r="O84" s="86" t="s">
        <v>56</v>
      </c>
      <c r="P84" s="88">
        <v>119562.5</v>
      </c>
      <c r="Q84" s="6"/>
      <c r="R84" s="6"/>
      <c r="S84" s="6"/>
      <c r="T84" s="6"/>
      <c r="U84" s="6"/>
      <c r="V84" s="6"/>
      <c r="W84" s="6"/>
      <c r="X84" s="6"/>
      <c r="Y84" s="6"/>
    </row>
    <row r="85" ht="69.75" customHeight="1">
      <c r="A85" s="86" t="s">
        <v>162</v>
      </c>
      <c r="B85" s="87">
        <v>121461.8</v>
      </c>
      <c r="D85" s="46"/>
      <c r="E85" s="6"/>
      <c r="F85" s="6"/>
      <c r="G85" s="6"/>
      <c r="H85" s="6"/>
      <c r="I85" s="6"/>
      <c r="J85" s="6"/>
      <c r="K85" s="6"/>
      <c r="L85" s="6"/>
      <c r="O85" s="86" t="s">
        <v>162</v>
      </c>
      <c r="P85" s="88">
        <v>134645.8</v>
      </c>
      <c r="Q85" s="6"/>
      <c r="R85" s="6"/>
      <c r="S85" s="6"/>
      <c r="T85" s="6"/>
      <c r="U85" s="6"/>
      <c r="V85" s="6"/>
      <c r="W85" s="6"/>
      <c r="X85" s="6"/>
      <c r="Y85" s="6"/>
    </row>
    <row r="86" ht="69.75" customHeight="1">
      <c r="A86" s="86" t="s">
        <v>164</v>
      </c>
      <c r="B86" s="87">
        <v>125637.6</v>
      </c>
      <c r="D86" s="46"/>
      <c r="E86" s="6"/>
      <c r="F86" s="6"/>
      <c r="G86" s="6"/>
      <c r="H86" s="6"/>
      <c r="I86" s="6"/>
      <c r="J86" s="6"/>
      <c r="K86" s="6"/>
      <c r="L86" s="6"/>
      <c r="O86" s="86" t="s">
        <v>164</v>
      </c>
      <c r="P86" s="88">
        <v>138881.8</v>
      </c>
      <c r="Q86" s="6"/>
      <c r="R86" s="6"/>
      <c r="S86" s="6"/>
      <c r="T86" s="6"/>
      <c r="U86" s="6"/>
      <c r="V86" s="6"/>
      <c r="W86" s="6"/>
      <c r="X86" s="6"/>
      <c r="Y86" s="6"/>
    </row>
    <row r="87" ht="69.75" customHeight="1">
      <c r="A87" s="86" t="s">
        <v>166</v>
      </c>
      <c r="B87" s="87">
        <v>131515.7</v>
      </c>
      <c r="D87" s="46"/>
      <c r="E87" s="6"/>
      <c r="F87" s="6"/>
      <c r="G87" s="6"/>
      <c r="H87" s="6"/>
      <c r="I87" s="6"/>
      <c r="J87" s="6"/>
      <c r="K87" s="6"/>
      <c r="L87" s="6"/>
      <c r="O87" s="86" t="s">
        <v>166</v>
      </c>
      <c r="P87" s="88">
        <v>145050.2</v>
      </c>
      <c r="Q87" s="6"/>
      <c r="R87" s="6"/>
      <c r="S87" s="6"/>
      <c r="T87" s="6"/>
      <c r="U87" s="6"/>
      <c r="V87" s="6"/>
      <c r="W87" s="6"/>
    </row>
    <row r="88" ht="69.75" customHeight="1">
      <c r="A88" s="86" t="s">
        <v>168</v>
      </c>
      <c r="B88" s="87">
        <v>140601.5</v>
      </c>
      <c r="E88" s="6"/>
      <c r="F88" s="6"/>
      <c r="G88" s="6"/>
      <c r="H88" s="6"/>
      <c r="I88" s="6"/>
      <c r="J88" s="6"/>
      <c r="K88" s="6"/>
      <c r="L88" s="6"/>
      <c r="O88" s="86" t="s">
        <v>168</v>
      </c>
      <c r="P88" s="88">
        <v>159070.9</v>
      </c>
      <c r="Q88" s="6"/>
      <c r="R88" s="6"/>
      <c r="S88" s="6"/>
      <c r="T88" s="6"/>
      <c r="U88" s="6"/>
      <c r="V88" s="6"/>
      <c r="W88" s="6"/>
    </row>
    <row r="89" ht="24.0" customHeight="1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24.0" customHeight="1">
      <c r="B90" s="40"/>
      <c r="C90" s="40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24.0" customHeight="1">
      <c r="B91" s="40"/>
      <c r="C91" s="40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24.0" customHeight="1">
      <c r="B92" s="40"/>
      <c r="C92" s="40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24.0" customHeight="1">
      <c r="B93" s="40"/>
      <c r="C93" s="40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24.0" customHeight="1">
      <c r="B94" s="40"/>
      <c r="C94" s="40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24.0" customHeight="1">
      <c r="B95" s="40"/>
      <c r="C95" s="40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24.0" customHeight="1">
      <c r="B96" s="40"/>
      <c r="C96" s="40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24.0" customHeight="1">
      <c r="B97" s="40"/>
      <c r="C97" s="40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24.0" customHeight="1">
      <c r="B98" s="40"/>
      <c r="C98" s="40"/>
    </row>
    <row r="99" ht="24.0" customHeight="1">
      <c r="B99" s="40"/>
      <c r="C99" s="40"/>
    </row>
    <row r="100" ht="24.0" customHeight="1">
      <c r="B100" s="40"/>
      <c r="C100" s="40"/>
    </row>
    <row r="101" ht="24.0" customHeight="1">
      <c r="B101" s="40"/>
      <c r="C101" s="40"/>
    </row>
    <row r="102" ht="24.0" customHeight="1">
      <c r="B102" s="40"/>
      <c r="C102" s="40"/>
    </row>
    <row r="103" ht="24.0" customHeight="1">
      <c r="B103" s="40"/>
      <c r="C103" s="40"/>
    </row>
    <row r="104" ht="24.0" customHeight="1">
      <c r="B104" s="40"/>
      <c r="C104" s="40"/>
    </row>
    <row r="105" ht="24.0" customHeight="1">
      <c r="B105" s="40"/>
      <c r="C105" s="40"/>
    </row>
    <row r="106" ht="24.0" customHeight="1">
      <c r="B106" s="40"/>
      <c r="C106" s="40"/>
    </row>
    <row r="107" ht="24.0" customHeight="1">
      <c r="B107" s="40"/>
      <c r="C107" s="40"/>
    </row>
    <row r="108" ht="24.0" customHeight="1">
      <c r="B108" s="40"/>
      <c r="C108" s="40"/>
    </row>
    <row r="109" ht="24.0" customHeight="1">
      <c r="B109" s="40"/>
      <c r="C109" s="40"/>
    </row>
    <row r="110" ht="24.0" customHeight="1">
      <c r="B110" s="40"/>
      <c r="C110" s="40"/>
    </row>
    <row r="111" ht="14.25" customHeight="1">
      <c r="B111" s="40"/>
      <c r="C111" s="40"/>
    </row>
    <row r="112" ht="14.25" customHeight="1">
      <c r="B112" s="40"/>
      <c r="C112" s="40"/>
    </row>
    <row r="113" ht="14.25" customHeight="1">
      <c r="B113" s="40"/>
      <c r="C113" s="40"/>
    </row>
    <row r="114" ht="14.25" customHeight="1">
      <c r="B114" s="40"/>
      <c r="C114" s="40"/>
    </row>
    <row r="115" ht="14.25" customHeight="1">
      <c r="B115" s="40"/>
      <c r="C115" s="40"/>
    </row>
    <row r="116" ht="14.25" customHeight="1">
      <c r="B116" s="40"/>
      <c r="C116" s="40"/>
    </row>
    <row r="117" ht="14.25" customHeight="1">
      <c r="B117" s="40"/>
      <c r="C117" s="40"/>
    </row>
    <row r="118" ht="14.25" customHeight="1">
      <c r="B118" s="40"/>
      <c r="C118" s="40"/>
    </row>
    <row r="119" ht="14.25" customHeight="1">
      <c r="B119" s="40"/>
      <c r="C119" s="40"/>
    </row>
    <row r="120" ht="14.25" customHeight="1">
      <c r="B120" s="40"/>
      <c r="C120" s="40"/>
    </row>
    <row r="121" ht="14.25" customHeight="1">
      <c r="B121" s="40"/>
      <c r="C121" s="40"/>
    </row>
    <row r="122" ht="14.25" customHeight="1">
      <c r="B122" s="40"/>
      <c r="C122" s="40"/>
    </row>
    <row r="123" ht="14.25" customHeight="1">
      <c r="B123" s="40"/>
      <c r="C123" s="40"/>
    </row>
    <row r="124" ht="14.25" customHeight="1">
      <c r="B124" s="40"/>
      <c r="C124" s="40"/>
    </row>
    <row r="125" ht="14.25" customHeight="1">
      <c r="B125" s="40"/>
      <c r="C125" s="40"/>
    </row>
    <row r="126" ht="14.25" customHeight="1">
      <c r="B126" s="40"/>
      <c r="C126" s="40"/>
    </row>
    <row r="127" ht="14.25" customHeight="1">
      <c r="B127" s="40"/>
      <c r="C127" s="40"/>
    </row>
    <row r="128" ht="14.25" customHeight="1">
      <c r="B128" s="40"/>
      <c r="C128" s="40"/>
    </row>
    <row r="129" ht="14.25" customHeight="1">
      <c r="B129" s="40"/>
      <c r="C129" s="40"/>
    </row>
    <row r="130" ht="14.25" customHeight="1">
      <c r="B130" s="40"/>
      <c r="C130" s="40"/>
    </row>
    <row r="131" ht="14.25" customHeight="1">
      <c r="B131" s="40"/>
      <c r="C131" s="40"/>
    </row>
    <row r="132" ht="14.25" customHeight="1">
      <c r="B132" s="40"/>
      <c r="C132" s="40"/>
    </row>
    <row r="133" ht="14.25" customHeight="1">
      <c r="B133" s="40"/>
      <c r="C133" s="40"/>
    </row>
    <row r="134" ht="14.25" customHeight="1">
      <c r="B134" s="40"/>
      <c r="C134" s="40"/>
    </row>
    <row r="135" ht="14.25" customHeight="1">
      <c r="B135" s="40"/>
      <c r="C135" s="40"/>
    </row>
    <row r="136" ht="14.25" customHeight="1">
      <c r="B136" s="40"/>
      <c r="C136" s="40"/>
    </row>
    <row r="137" ht="14.25" customHeight="1">
      <c r="B137" s="40"/>
      <c r="C137" s="40"/>
    </row>
    <row r="138" ht="14.25" customHeight="1">
      <c r="B138" s="40"/>
      <c r="C138" s="40"/>
    </row>
    <row r="139" ht="14.25" customHeight="1">
      <c r="B139" s="40"/>
      <c r="C139" s="40"/>
    </row>
    <row r="140" ht="14.25" customHeight="1">
      <c r="B140" s="40"/>
      <c r="C140" s="40"/>
    </row>
    <row r="141" ht="14.25" customHeight="1">
      <c r="B141" s="40"/>
      <c r="C141" s="40"/>
    </row>
    <row r="142" ht="14.25" customHeight="1">
      <c r="B142" s="40"/>
      <c r="C142" s="40"/>
    </row>
    <row r="143" ht="14.25" customHeight="1">
      <c r="B143" s="40"/>
      <c r="C143" s="40"/>
    </row>
    <row r="144" ht="14.25" customHeight="1">
      <c r="B144" s="40"/>
      <c r="C144" s="40"/>
    </row>
    <row r="145" ht="14.25" customHeight="1">
      <c r="B145" s="40"/>
      <c r="C145" s="40"/>
    </row>
    <row r="146" ht="14.25" customHeight="1">
      <c r="B146" s="40"/>
      <c r="C146" s="40"/>
    </row>
    <row r="147" ht="14.25" customHeight="1">
      <c r="B147" s="40"/>
      <c r="C147" s="40"/>
    </row>
    <row r="148" ht="14.25" customHeight="1">
      <c r="B148" s="40"/>
      <c r="C148" s="40"/>
    </row>
    <row r="149" ht="14.25" customHeight="1">
      <c r="B149" s="40"/>
      <c r="C149" s="40"/>
    </row>
    <row r="150" ht="14.25" customHeight="1">
      <c r="B150" s="40"/>
      <c r="C150" s="40"/>
    </row>
    <row r="151" ht="14.25" customHeight="1">
      <c r="B151" s="40"/>
      <c r="C151" s="40"/>
    </row>
    <row r="152" ht="14.25" customHeight="1">
      <c r="B152" s="40"/>
      <c r="C152" s="40"/>
    </row>
    <row r="153" ht="14.25" customHeight="1">
      <c r="B153" s="40"/>
      <c r="C153" s="40"/>
    </row>
    <row r="154" ht="14.25" customHeight="1">
      <c r="B154" s="40"/>
      <c r="C154" s="40"/>
    </row>
    <row r="155" ht="14.25" customHeight="1">
      <c r="B155" s="40"/>
      <c r="C155" s="40"/>
    </row>
    <row r="156" ht="14.25" customHeight="1">
      <c r="B156" s="40"/>
      <c r="C156" s="40"/>
    </row>
    <row r="157" ht="14.25" customHeight="1">
      <c r="B157" s="40"/>
      <c r="C157" s="40"/>
    </row>
    <row r="158" ht="14.25" customHeight="1">
      <c r="B158" s="40"/>
      <c r="C158" s="40"/>
    </row>
    <row r="159" ht="14.25" customHeight="1">
      <c r="B159" s="40"/>
      <c r="C159" s="40"/>
    </row>
    <row r="160" ht="14.25" customHeight="1">
      <c r="B160" s="40"/>
      <c r="C160" s="40"/>
    </row>
    <row r="161" ht="14.25" customHeight="1">
      <c r="B161" s="40"/>
      <c r="C161" s="40"/>
    </row>
    <row r="162" ht="14.25" customHeight="1">
      <c r="B162" s="40"/>
      <c r="C162" s="40"/>
    </row>
    <row r="163" ht="14.25" customHeight="1">
      <c r="B163" s="40"/>
      <c r="C163" s="40"/>
    </row>
    <row r="164" ht="14.25" customHeight="1">
      <c r="B164" s="40"/>
      <c r="C164" s="40"/>
    </row>
    <row r="165" ht="14.25" customHeight="1">
      <c r="B165" s="40"/>
      <c r="C165" s="40"/>
    </row>
    <row r="166" ht="14.25" customHeight="1">
      <c r="B166" s="40"/>
      <c r="C166" s="40"/>
    </row>
    <row r="167" ht="14.25" customHeight="1">
      <c r="B167" s="40"/>
      <c r="C167" s="40"/>
    </row>
    <row r="168" ht="14.25" customHeight="1">
      <c r="B168" s="40"/>
      <c r="C168" s="40"/>
    </row>
    <row r="169" ht="14.25" customHeight="1">
      <c r="B169" s="40"/>
      <c r="C169" s="40"/>
    </row>
    <row r="170" ht="14.25" customHeight="1">
      <c r="B170" s="40"/>
      <c r="C170" s="40"/>
    </row>
    <row r="171" ht="14.25" customHeight="1">
      <c r="B171" s="40"/>
      <c r="C171" s="40"/>
    </row>
    <row r="172" ht="14.25" customHeight="1">
      <c r="B172" s="40"/>
      <c r="C172" s="40"/>
    </row>
    <row r="173" ht="14.25" customHeight="1">
      <c r="B173" s="40"/>
      <c r="C173" s="40"/>
    </row>
    <row r="174" ht="14.25" customHeight="1">
      <c r="B174" s="40"/>
      <c r="C174" s="40"/>
    </row>
    <row r="175" ht="14.25" customHeight="1">
      <c r="B175" s="40"/>
      <c r="C175" s="40"/>
    </row>
    <row r="176" ht="14.25" customHeight="1">
      <c r="B176" s="40"/>
      <c r="C176" s="40"/>
    </row>
    <row r="177" ht="14.25" customHeight="1">
      <c r="B177" s="40"/>
      <c r="C177" s="40"/>
    </row>
    <row r="178" ht="14.25" customHeight="1">
      <c r="B178" s="40"/>
      <c r="C178" s="40"/>
    </row>
    <row r="179" ht="14.25" customHeight="1">
      <c r="B179" s="40"/>
      <c r="C179" s="40"/>
    </row>
    <row r="180" ht="14.25" customHeight="1">
      <c r="B180" s="40"/>
      <c r="C180" s="40"/>
    </row>
    <row r="181" ht="14.25" customHeight="1">
      <c r="B181" s="40"/>
      <c r="C181" s="40"/>
    </row>
    <row r="182" ht="14.25" customHeight="1">
      <c r="B182" s="40"/>
      <c r="C182" s="40"/>
    </row>
    <row r="183" ht="14.25" customHeight="1">
      <c r="B183" s="40"/>
      <c r="C183" s="40"/>
    </row>
    <row r="184" ht="14.25" customHeight="1">
      <c r="B184" s="40"/>
      <c r="C184" s="40"/>
    </row>
    <row r="185" ht="14.25" customHeight="1">
      <c r="B185" s="40"/>
      <c r="C185" s="40"/>
    </row>
    <row r="186" ht="14.25" customHeight="1">
      <c r="B186" s="40"/>
      <c r="C186" s="40"/>
    </row>
    <row r="187" ht="14.25" customHeight="1">
      <c r="B187" s="40"/>
      <c r="C187" s="40"/>
    </row>
    <row r="188" ht="14.25" customHeight="1">
      <c r="B188" s="40"/>
      <c r="C188" s="40"/>
    </row>
    <row r="189" ht="14.25" customHeight="1">
      <c r="B189" s="40"/>
      <c r="C189" s="40"/>
    </row>
    <row r="190" ht="14.25" customHeight="1">
      <c r="B190" s="40"/>
      <c r="C190" s="40"/>
    </row>
    <row r="191" ht="14.25" customHeight="1">
      <c r="B191" s="40"/>
      <c r="C191" s="40"/>
    </row>
    <row r="192" ht="14.25" customHeight="1">
      <c r="B192" s="40"/>
      <c r="C192" s="40"/>
    </row>
    <row r="193" ht="14.25" customHeight="1">
      <c r="B193" s="40"/>
      <c r="C193" s="40"/>
    </row>
    <row r="194" ht="14.25" customHeight="1">
      <c r="B194" s="40"/>
      <c r="C194" s="40"/>
    </row>
    <row r="195" ht="14.25" customHeight="1">
      <c r="B195" s="40"/>
      <c r="C195" s="40"/>
    </row>
    <row r="196" ht="14.25" customHeight="1">
      <c r="B196" s="40"/>
      <c r="C196" s="40"/>
    </row>
    <row r="197" ht="14.25" customHeight="1">
      <c r="B197" s="40"/>
      <c r="C197" s="40"/>
    </row>
    <row r="198" ht="14.25" customHeight="1">
      <c r="B198" s="40"/>
      <c r="C198" s="40"/>
    </row>
    <row r="199" ht="14.25" customHeight="1">
      <c r="B199" s="40"/>
      <c r="C199" s="40"/>
    </row>
    <row r="200" ht="14.25" customHeight="1">
      <c r="B200" s="40"/>
      <c r="C200" s="40"/>
    </row>
    <row r="201" ht="14.25" customHeight="1">
      <c r="B201" s="40"/>
      <c r="C201" s="40"/>
    </row>
    <row r="202" ht="14.25" customHeight="1">
      <c r="B202" s="40"/>
      <c r="C202" s="40"/>
    </row>
    <row r="203" ht="14.25" customHeight="1">
      <c r="B203" s="40"/>
      <c r="C203" s="40"/>
    </row>
    <row r="204" ht="14.25" customHeight="1">
      <c r="B204" s="40"/>
      <c r="C204" s="40"/>
    </row>
    <row r="205" ht="14.25" customHeight="1">
      <c r="B205" s="40"/>
      <c r="C205" s="40"/>
    </row>
    <row r="206" ht="14.25" customHeight="1">
      <c r="B206" s="40"/>
      <c r="C206" s="40"/>
    </row>
    <row r="207" ht="14.25" customHeight="1">
      <c r="B207" s="40"/>
      <c r="C207" s="40"/>
    </row>
    <row r="208" ht="14.25" customHeight="1">
      <c r="B208" s="40"/>
      <c r="C208" s="40"/>
    </row>
    <row r="209" ht="14.25" customHeight="1">
      <c r="B209" s="40"/>
      <c r="C209" s="40"/>
    </row>
    <row r="210" ht="14.25" customHeight="1">
      <c r="B210" s="40"/>
      <c r="C210" s="40"/>
    </row>
    <row r="211" ht="14.25" customHeight="1">
      <c r="B211" s="40"/>
      <c r="C211" s="40"/>
    </row>
    <row r="212" ht="14.25" customHeight="1">
      <c r="B212" s="40"/>
      <c r="C212" s="40"/>
    </row>
    <row r="213" ht="14.25" customHeight="1">
      <c r="B213" s="40"/>
      <c r="C213" s="40"/>
    </row>
    <row r="214" ht="14.25" customHeight="1">
      <c r="B214" s="40"/>
      <c r="C214" s="40"/>
    </row>
    <row r="215" ht="14.25" customHeight="1">
      <c r="B215" s="40"/>
      <c r="C215" s="40"/>
    </row>
    <row r="216" ht="14.25" customHeight="1">
      <c r="B216" s="40"/>
      <c r="C216" s="40"/>
    </row>
    <row r="217" ht="14.25" customHeight="1">
      <c r="B217" s="40"/>
      <c r="C217" s="40"/>
    </row>
    <row r="218" ht="14.25" customHeight="1">
      <c r="B218" s="40"/>
      <c r="C218" s="40"/>
    </row>
    <row r="219" ht="14.25" customHeight="1">
      <c r="B219" s="40"/>
      <c r="C219" s="40"/>
    </row>
    <row r="220" ht="14.25" customHeight="1">
      <c r="B220" s="40"/>
      <c r="C220" s="40"/>
    </row>
    <row r="221" ht="14.25" customHeight="1">
      <c r="B221" s="40"/>
      <c r="C221" s="40"/>
    </row>
    <row r="222" ht="14.25" customHeight="1">
      <c r="B222" s="40"/>
      <c r="C222" s="40"/>
    </row>
    <row r="223" ht="14.25" customHeight="1">
      <c r="B223" s="40"/>
      <c r="C223" s="40"/>
    </row>
    <row r="224" ht="14.25" customHeight="1">
      <c r="B224" s="40"/>
      <c r="C224" s="40"/>
    </row>
    <row r="225" ht="14.25" customHeight="1">
      <c r="B225" s="40"/>
      <c r="C225" s="40"/>
    </row>
    <row r="226" ht="14.25" customHeight="1">
      <c r="B226" s="40"/>
      <c r="C226" s="40"/>
    </row>
    <row r="227" ht="14.25" customHeight="1">
      <c r="B227" s="40"/>
      <c r="C227" s="40"/>
    </row>
    <row r="228" ht="14.25" customHeight="1">
      <c r="B228" s="40"/>
      <c r="C228" s="40"/>
    </row>
    <row r="229" ht="14.25" customHeight="1">
      <c r="B229" s="40"/>
      <c r="C229" s="40"/>
    </row>
    <row r="230" ht="14.25" customHeight="1">
      <c r="B230" s="40"/>
      <c r="C230" s="40"/>
    </row>
    <row r="231" ht="14.25" customHeight="1">
      <c r="B231" s="40"/>
      <c r="C231" s="40"/>
    </row>
    <row r="232" ht="14.25" customHeight="1">
      <c r="B232" s="40"/>
      <c r="C232" s="40"/>
    </row>
    <row r="233" ht="14.25" customHeight="1">
      <c r="B233" s="40"/>
      <c r="C233" s="40"/>
    </row>
    <row r="234" ht="14.25" customHeight="1">
      <c r="B234" s="40"/>
      <c r="C234" s="40"/>
    </row>
    <row r="235" ht="14.25" customHeight="1">
      <c r="B235" s="40"/>
      <c r="C235" s="40"/>
    </row>
    <row r="236" ht="14.25" customHeight="1">
      <c r="B236" s="40"/>
      <c r="C236" s="40"/>
    </row>
    <row r="237" ht="14.25" customHeight="1">
      <c r="B237" s="40"/>
      <c r="C237" s="40"/>
    </row>
    <row r="238" ht="14.25" customHeight="1">
      <c r="B238" s="40"/>
      <c r="C238" s="40"/>
    </row>
    <row r="239" ht="14.25" customHeight="1">
      <c r="B239" s="40"/>
      <c r="C239" s="40"/>
    </row>
    <row r="240" ht="14.25" customHeight="1">
      <c r="B240" s="40"/>
      <c r="C240" s="40"/>
    </row>
    <row r="241" ht="14.25" customHeight="1">
      <c r="B241" s="40"/>
      <c r="C241" s="40"/>
    </row>
    <row r="242" ht="14.25" customHeight="1">
      <c r="B242" s="40"/>
      <c r="C242" s="40"/>
    </row>
    <row r="243" ht="14.25" customHeight="1">
      <c r="B243" s="40"/>
      <c r="C243" s="40"/>
    </row>
    <row r="244" ht="14.25" customHeight="1">
      <c r="B244" s="40"/>
      <c r="C244" s="40"/>
    </row>
    <row r="245" ht="14.25" customHeight="1">
      <c r="B245" s="40"/>
      <c r="C245" s="40"/>
    </row>
    <row r="246" ht="14.25" customHeight="1">
      <c r="B246" s="40"/>
      <c r="C246" s="40"/>
    </row>
    <row r="247" ht="14.25" customHeight="1">
      <c r="B247" s="40"/>
      <c r="C247" s="40"/>
    </row>
    <row r="248" ht="14.25" customHeight="1">
      <c r="B248" s="40"/>
      <c r="C248" s="40"/>
    </row>
    <row r="249" ht="14.25" customHeight="1">
      <c r="B249" s="40"/>
      <c r="C249" s="40"/>
    </row>
    <row r="250" ht="14.25" customHeight="1">
      <c r="B250" s="40"/>
      <c r="C250" s="40"/>
    </row>
    <row r="251" ht="14.25" customHeight="1">
      <c r="B251" s="40"/>
      <c r="C251" s="40"/>
    </row>
    <row r="252" ht="14.25" customHeight="1">
      <c r="B252" s="40"/>
      <c r="C252" s="40"/>
    </row>
    <row r="253" ht="14.25" customHeight="1">
      <c r="B253" s="40"/>
      <c r="C253" s="40"/>
    </row>
    <row r="254" ht="14.25" customHeight="1">
      <c r="B254" s="40"/>
      <c r="C254" s="40"/>
    </row>
    <row r="255" ht="14.25" customHeight="1">
      <c r="B255" s="40"/>
      <c r="C255" s="40"/>
    </row>
    <row r="256" ht="14.25" customHeight="1">
      <c r="B256" s="40"/>
      <c r="C256" s="40"/>
    </row>
    <row r="257" ht="14.25" customHeight="1">
      <c r="B257" s="40"/>
      <c r="C257" s="40"/>
    </row>
    <row r="258" ht="14.25" customHeight="1">
      <c r="B258" s="40"/>
      <c r="C258" s="40"/>
    </row>
    <row r="259" ht="14.25" customHeight="1">
      <c r="B259" s="40"/>
      <c r="C259" s="40"/>
    </row>
    <row r="260" ht="14.25" customHeight="1">
      <c r="B260" s="40"/>
      <c r="C260" s="40"/>
    </row>
    <row r="261" ht="14.25" customHeight="1">
      <c r="B261" s="40"/>
      <c r="C261" s="40"/>
    </row>
    <row r="262" ht="14.25" customHeight="1">
      <c r="B262" s="40"/>
      <c r="C262" s="40"/>
    </row>
    <row r="263" ht="14.25" customHeight="1">
      <c r="B263" s="40"/>
      <c r="C263" s="40"/>
    </row>
    <row r="264" ht="14.25" customHeight="1">
      <c r="B264" s="40"/>
      <c r="C264" s="40"/>
    </row>
    <row r="265" ht="14.25" customHeight="1">
      <c r="B265" s="40"/>
      <c r="C265" s="40"/>
    </row>
    <row r="266" ht="14.25" customHeight="1">
      <c r="B266" s="40"/>
      <c r="C266" s="40"/>
    </row>
    <row r="267" ht="14.25" customHeight="1">
      <c r="B267" s="40"/>
      <c r="C267" s="40"/>
    </row>
    <row r="268" ht="14.25" customHeight="1">
      <c r="B268" s="40"/>
      <c r="C268" s="40"/>
    </row>
    <row r="269" ht="14.25" customHeight="1">
      <c r="B269" s="40"/>
      <c r="C269" s="40"/>
    </row>
    <row r="270" ht="14.25" customHeight="1">
      <c r="B270" s="40"/>
      <c r="C270" s="40"/>
    </row>
    <row r="271" ht="14.25" customHeight="1">
      <c r="B271" s="40"/>
      <c r="C271" s="40"/>
    </row>
    <row r="272" ht="14.25" customHeight="1">
      <c r="B272" s="40"/>
      <c r="C272" s="40"/>
    </row>
    <row r="273" ht="14.25" customHeight="1">
      <c r="B273" s="40"/>
      <c r="C273" s="40"/>
    </row>
    <row r="274" ht="14.25" customHeight="1">
      <c r="B274" s="40"/>
      <c r="C274" s="40"/>
    </row>
    <row r="275" ht="14.25" customHeight="1">
      <c r="B275" s="40"/>
      <c r="C275" s="40"/>
    </row>
    <row r="276" ht="14.25" customHeight="1">
      <c r="B276" s="40"/>
      <c r="C276" s="40"/>
    </row>
    <row r="277" ht="14.25" customHeight="1">
      <c r="B277" s="40"/>
      <c r="C277" s="40"/>
    </row>
    <row r="278" ht="14.25" customHeight="1">
      <c r="B278" s="40"/>
      <c r="C278" s="40"/>
    </row>
    <row r="279" ht="14.25" customHeight="1">
      <c r="B279" s="40"/>
      <c r="C279" s="40"/>
    </row>
    <row r="280" ht="14.25" customHeight="1">
      <c r="B280" s="40"/>
      <c r="C280" s="40"/>
    </row>
    <row r="281" ht="14.25" customHeight="1">
      <c r="B281" s="40"/>
      <c r="C281" s="40"/>
    </row>
    <row r="282" ht="14.25" customHeight="1">
      <c r="B282" s="40"/>
      <c r="C282" s="40"/>
    </row>
    <row r="283" ht="14.25" customHeight="1">
      <c r="B283" s="40"/>
      <c r="C283" s="40"/>
    </row>
    <row r="284" ht="14.25" customHeight="1">
      <c r="B284" s="40"/>
      <c r="C284" s="40"/>
    </row>
    <row r="285" ht="14.25" customHeight="1">
      <c r="B285" s="40"/>
      <c r="C285" s="40"/>
    </row>
    <row r="286" ht="14.25" customHeight="1">
      <c r="B286" s="40"/>
      <c r="C286" s="40"/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6:F6"/>
    <mergeCell ref="S6:T6"/>
  </mergeCells>
  <hyperlinks>
    <hyperlink r:id="rId1" ref="F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22.43"/>
    <col customWidth="1" min="3" max="3" width="23.86"/>
    <col customWidth="1" min="4" max="4" width="15.14"/>
    <col customWidth="1" min="5" max="5" width="33.14"/>
    <col customWidth="1" min="6" max="6" width="28.29"/>
    <col customWidth="1" min="7" max="7" width="35.0"/>
    <col customWidth="1" min="8" max="8" width="22.43"/>
    <col customWidth="1" min="9" max="9" width="34.0"/>
    <col customWidth="1" min="10" max="10" width="22.71"/>
    <col customWidth="1" min="11" max="11" width="17.14"/>
    <col customWidth="1" min="12" max="12" width="20.14"/>
    <col customWidth="1" min="13" max="13" width="28.71"/>
    <col customWidth="1" min="14" max="14" width="30.14"/>
    <col customWidth="1" min="15" max="24" width="31.86"/>
    <col customWidth="1" min="25" max="25" width="24.43"/>
    <col customWidth="1" min="26" max="26" width="31.86"/>
  </cols>
  <sheetData>
    <row r="1" ht="69.75" customHeight="1">
      <c r="A1" s="41" t="s">
        <v>2</v>
      </c>
      <c r="B1" s="42">
        <v>2022.0</v>
      </c>
      <c r="D1" s="43"/>
      <c r="O1" s="41" t="s">
        <v>2</v>
      </c>
      <c r="P1" s="42">
        <v>2023.0</v>
      </c>
    </row>
    <row r="2" ht="69.75" customHeight="1">
      <c r="A2" s="44" t="s">
        <v>5</v>
      </c>
      <c r="B2" s="45">
        <v>32800.8</v>
      </c>
      <c r="D2" s="46"/>
      <c r="E2" s="2" t="s">
        <v>6</v>
      </c>
      <c r="F2" s="47" t="s">
        <v>7</v>
      </c>
      <c r="G2" s="5"/>
      <c r="H2" s="48"/>
      <c r="I2" s="6"/>
      <c r="J2" s="6"/>
      <c r="K2" s="6"/>
      <c r="O2" s="44" t="s">
        <v>5</v>
      </c>
      <c r="P2" s="49">
        <v>35824.6</v>
      </c>
      <c r="T2" s="6"/>
      <c r="U2" s="6"/>
      <c r="V2" s="6"/>
      <c r="W2" s="6"/>
      <c r="X2" s="6"/>
      <c r="Y2" s="6"/>
    </row>
    <row r="3" ht="69.75" customHeight="1">
      <c r="A3" s="44" t="s">
        <v>8</v>
      </c>
      <c r="B3" s="45">
        <v>33699.9</v>
      </c>
      <c r="D3" s="46"/>
      <c r="H3" s="6"/>
      <c r="I3" s="6"/>
      <c r="J3" s="6"/>
      <c r="K3" s="6"/>
      <c r="L3" s="6"/>
      <c r="O3" s="44" t="s">
        <v>8</v>
      </c>
      <c r="P3" s="49">
        <v>37589.2</v>
      </c>
      <c r="Q3" s="6"/>
      <c r="R3" s="6"/>
      <c r="S3" s="6"/>
      <c r="T3" s="6"/>
      <c r="U3" s="6"/>
      <c r="V3" s="6"/>
      <c r="W3" s="6"/>
      <c r="X3" s="6"/>
      <c r="Y3" s="6"/>
    </row>
    <row r="4" ht="69.75" customHeight="1">
      <c r="A4" s="44" t="s">
        <v>10</v>
      </c>
      <c r="B4" s="45">
        <v>35082.3</v>
      </c>
      <c r="D4" s="50"/>
      <c r="G4" s="51"/>
      <c r="H4" s="31"/>
      <c r="I4" s="31"/>
      <c r="J4" s="31"/>
      <c r="K4" s="31"/>
      <c r="L4" s="31"/>
      <c r="O4" s="44" t="s">
        <v>10</v>
      </c>
      <c r="P4" s="49">
        <v>39053.5</v>
      </c>
      <c r="Q4" s="31"/>
      <c r="R4" s="31"/>
      <c r="S4" s="31"/>
      <c r="T4" s="31"/>
      <c r="U4" s="31"/>
      <c r="V4" s="31"/>
      <c r="W4" s="31"/>
      <c r="X4" s="31"/>
      <c r="Y4" s="31"/>
    </row>
    <row r="5" ht="69.75" customHeight="1">
      <c r="A5" s="44" t="s">
        <v>12</v>
      </c>
      <c r="B5" s="45">
        <v>35250.8</v>
      </c>
      <c r="D5" s="50"/>
      <c r="G5" s="31"/>
      <c r="H5" s="31"/>
      <c r="I5" s="31"/>
      <c r="J5" s="31"/>
      <c r="K5" s="31"/>
      <c r="L5" s="31"/>
      <c r="O5" s="44" t="s">
        <v>12</v>
      </c>
      <c r="P5" s="49">
        <v>39987.6</v>
      </c>
      <c r="Q5" s="31"/>
      <c r="R5" s="50"/>
      <c r="U5" s="31"/>
      <c r="V5" s="31"/>
      <c r="W5" s="31"/>
      <c r="X5" s="31"/>
      <c r="Y5" s="31"/>
    </row>
    <row r="6" ht="69.75" customHeight="1">
      <c r="A6" s="44" t="s">
        <v>14</v>
      </c>
      <c r="B6" s="45">
        <v>35462.5</v>
      </c>
      <c r="D6" s="50"/>
      <c r="E6" s="52">
        <v>2022.0</v>
      </c>
      <c r="F6" s="53"/>
      <c r="G6" s="31"/>
      <c r="H6" s="31"/>
      <c r="K6" s="31"/>
      <c r="L6" s="31"/>
      <c r="O6" s="44" t="s">
        <v>14</v>
      </c>
      <c r="P6" s="49">
        <v>40388.2</v>
      </c>
      <c r="Q6" s="31"/>
      <c r="R6" s="50"/>
      <c r="S6" s="52">
        <v>2023.0</v>
      </c>
      <c r="T6" s="53"/>
      <c r="U6" s="31"/>
      <c r="V6" s="31"/>
      <c r="Y6" s="31"/>
    </row>
    <row r="7" ht="69.75" customHeight="1">
      <c r="A7" s="44" t="s">
        <v>16</v>
      </c>
      <c r="B7" s="45">
        <v>36349.2</v>
      </c>
      <c r="D7" s="50"/>
      <c r="E7" s="54" t="s">
        <v>170</v>
      </c>
      <c r="F7" s="54">
        <v>75.0</v>
      </c>
      <c r="G7" s="31"/>
      <c r="H7" s="31"/>
      <c r="K7" s="31"/>
      <c r="L7" s="31"/>
      <c r="O7" s="44" t="s">
        <v>186</v>
      </c>
      <c r="P7" s="49">
        <v>41058.6</v>
      </c>
      <c r="Q7" s="31"/>
      <c r="R7" s="50"/>
      <c r="S7" s="54" t="s">
        <v>170</v>
      </c>
      <c r="T7" s="54">
        <v>75.0</v>
      </c>
      <c r="U7" s="31"/>
      <c r="V7" s="31"/>
      <c r="Y7" s="31"/>
    </row>
    <row r="8" ht="69.75" customHeight="1">
      <c r="A8" s="44" t="s">
        <v>187</v>
      </c>
      <c r="B8" s="45">
        <v>36359.9</v>
      </c>
      <c r="D8" s="50"/>
      <c r="E8" s="54" t="s">
        <v>173</v>
      </c>
      <c r="F8" s="55">
        <f>VLOOKUP("Республика Ингушетия", A1:P86,2,0)</f>
        <v>32800.8</v>
      </c>
      <c r="G8" s="31"/>
      <c r="H8" s="31"/>
      <c r="K8" s="31"/>
      <c r="L8" s="31"/>
      <c r="O8" s="44" t="s">
        <v>20</v>
      </c>
      <c r="P8" s="49">
        <v>41928.8</v>
      </c>
      <c r="Q8" s="31"/>
      <c r="R8" s="50"/>
      <c r="S8" s="54" t="s">
        <v>173</v>
      </c>
      <c r="T8" s="55">
        <f>VLOOKUP("Республика Ингушетия", O1:Z86,2,0)</f>
        <v>35824.6</v>
      </c>
      <c r="U8" s="31"/>
      <c r="V8" s="31"/>
      <c r="Y8" s="31"/>
    </row>
    <row r="9" ht="69.75" customHeight="1">
      <c r="A9" s="44" t="s">
        <v>20</v>
      </c>
      <c r="B9" s="45">
        <v>36379.9</v>
      </c>
      <c r="E9" s="54" t="s">
        <v>174</v>
      </c>
      <c r="F9" s="55">
        <f>VLOOKUP("Красноярский край", A1:P88,2,0)</f>
        <v>71728.2</v>
      </c>
      <c r="G9" s="31"/>
      <c r="H9" s="31"/>
      <c r="K9" s="31"/>
      <c r="L9" s="31"/>
      <c r="O9" s="44" t="s">
        <v>16</v>
      </c>
      <c r="P9" s="49">
        <v>42151.2</v>
      </c>
      <c r="Q9" s="31"/>
      <c r="S9" s="54" t="s">
        <v>174</v>
      </c>
      <c r="T9" s="55">
        <f>VLOOKUP("Московская область", O1:Z88,2,0)</f>
        <v>83195.1</v>
      </c>
      <c r="U9" s="31"/>
      <c r="V9" s="31"/>
      <c r="Y9" s="31"/>
    </row>
    <row r="10" ht="69.75" customHeight="1">
      <c r="A10" s="56" t="s">
        <v>22</v>
      </c>
      <c r="B10" s="57">
        <v>38966.0</v>
      </c>
      <c r="D10" s="50"/>
      <c r="E10" s="54" t="s">
        <v>175</v>
      </c>
      <c r="F10" s="55">
        <f>F9-F8</f>
        <v>38927.4</v>
      </c>
      <c r="G10" s="31"/>
      <c r="H10" s="31"/>
      <c r="K10" s="31"/>
      <c r="L10" s="31"/>
      <c r="O10" s="56" t="s">
        <v>22</v>
      </c>
      <c r="P10" s="58">
        <v>44853.3</v>
      </c>
      <c r="Q10" s="31"/>
      <c r="R10" s="50"/>
      <c r="S10" s="54" t="s">
        <v>175</v>
      </c>
      <c r="T10" s="55">
        <f>T9-T8</f>
        <v>47370.5</v>
      </c>
      <c r="U10" s="31"/>
      <c r="V10" s="31"/>
      <c r="Y10" s="31"/>
    </row>
    <row r="11" ht="69.75" customHeight="1">
      <c r="A11" s="56" t="s">
        <v>13</v>
      </c>
      <c r="B11" s="57">
        <v>39270.4</v>
      </c>
      <c r="D11" s="50"/>
      <c r="E11" s="54" t="s">
        <v>176</v>
      </c>
      <c r="F11" s="54">
        <f>ROUNDDOWN(1 +LOG10(F7)/LOG10(2), 0)</f>
        <v>7</v>
      </c>
      <c r="G11" s="31"/>
      <c r="H11" s="31"/>
      <c r="K11" s="31"/>
      <c r="L11" s="31"/>
      <c r="O11" s="56" t="s">
        <v>25</v>
      </c>
      <c r="P11" s="58">
        <v>45742.1</v>
      </c>
      <c r="Q11" s="31"/>
      <c r="R11" s="50"/>
      <c r="S11" s="54" t="s">
        <v>176</v>
      </c>
      <c r="T11" s="54">
        <f>ROUNDDOWN(1 +LOG10(T7)/LOG10(2), 0)</f>
        <v>7</v>
      </c>
      <c r="U11" s="31"/>
      <c r="V11" s="31"/>
      <c r="Y11" s="31"/>
    </row>
    <row r="12" ht="69.75" customHeight="1">
      <c r="A12" s="56" t="s">
        <v>25</v>
      </c>
      <c r="B12" s="57">
        <v>39345.7</v>
      </c>
      <c r="D12" s="50"/>
      <c r="E12" s="54" t="s">
        <v>177</v>
      </c>
      <c r="F12" s="55">
        <f>F10/F11</f>
        <v>5561.057143</v>
      </c>
      <c r="G12" s="31"/>
      <c r="H12" s="31"/>
      <c r="K12" s="31"/>
      <c r="L12" s="31"/>
      <c r="O12" s="56" t="s">
        <v>13</v>
      </c>
      <c r="P12" s="58">
        <v>46137.2</v>
      </c>
      <c r="Q12" s="31"/>
      <c r="R12" s="50"/>
      <c r="S12" s="54" t="s">
        <v>177</v>
      </c>
      <c r="T12" s="55">
        <f>T10/T11</f>
        <v>6767.214286</v>
      </c>
      <c r="U12" s="31"/>
      <c r="V12" s="31"/>
      <c r="Y12" s="31"/>
    </row>
    <row r="13" ht="69.75" customHeight="1">
      <c r="A13" s="56" t="s">
        <v>27</v>
      </c>
      <c r="B13" s="57">
        <v>39537.9</v>
      </c>
      <c r="D13" s="50"/>
      <c r="E13" s="51"/>
      <c r="F13" s="31"/>
      <c r="G13" s="31"/>
      <c r="H13" s="31"/>
      <c r="I13" s="31"/>
      <c r="K13" s="31"/>
      <c r="L13" s="31"/>
      <c r="O13" s="56" t="s">
        <v>27</v>
      </c>
      <c r="P13" s="58">
        <v>46405.5</v>
      </c>
      <c r="Q13" s="31"/>
      <c r="R13" s="50"/>
      <c r="S13" s="51"/>
      <c r="T13" s="31"/>
      <c r="U13" s="31"/>
      <c r="V13" s="31"/>
      <c r="W13" s="31"/>
      <c r="Y13" s="31"/>
    </row>
    <row r="14" ht="69.75" customHeight="1">
      <c r="A14" s="56" t="s">
        <v>29</v>
      </c>
      <c r="B14" s="57">
        <v>40230.6</v>
      </c>
      <c r="D14" s="50"/>
      <c r="E14" s="51"/>
      <c r="F14" s="31"/>
      <c r="G14" s="31"/>
      <c r="H14" s="31"/>
      <c r="I14" s="31"/>
      <c r="K14" s="31"/>
      <c r="L14" s="31"/>
      <c r="O14" s="56" t="s">
        <v>29</v>
      </c>
      <c r="P14" s="58">
        <v>46430.6</v>
      </c>
      <c r="Q14" s="31"/>
      <c r="R14" s="50"/>
      <c r="S14" s="51"/>
      <c r="T14" s="31"/>
      <c r="U14" s="31"/>
      <c r="V14" s="31"/>
      <c r="W14" s="31"/>
      <c r="Y14" s="31"/>
    </row>
    <row r="15" ht="69.75" customHeight="1">
      <c r="A15" s="56" t="s">
        <v>31</v>
      </c>
      <c r="B15" s="57">
        <v>40241.5</v>
      </c>
      <c r="D15" s="50"/>
      <c r="E15" s="59" t="s">
        <v>178</v>
      </c>
      <c r="F15" s="59" t="s">
        <v>179</v>
      </c>
      <c r="G15" s="59" t="s">
        <v>180</v>
      </c>
      <c r="H15" s="59" t="s">
        <v>181</v>
      </c>
      <c r="I15" s="59" t="s">
        <v>182</v>
      </c>
      <c r="J15" s="59" t="s">
        <v>183</v>
      </c>
      <c r="K15" s="31"/>
      <c r="L15" s="31"/>
      <c r="O15" s="56" t="s">
        <v>31</v>
      </c>
      <c r="P15" s="58">
        <v>46730.1</v>
      </c>
      <c r="Q15" s="31"/>
      <c r="R15" s="50"/>
      <c r="S15" s="59" t="s">
        <v>178</v>
      </c>
      <c r="T15" s="59" t="s">
        <v>179</v>
      </c>
      <c r="U15" s="59" t="s">
        <v>180</v>
      </c>
      <c r="V15" s="59" t="s">
        <v>181</v>
      </c>
      <c r="W15" s="59" t="s">
        <v>182</v>
      </c>
      <c r="X15" s="59" t="s">
        <v>183</v>
      </c>
      <c r="Y15" s="31"/>
    </row>
    <row r="16" ht="69.75" customHeight="1">
      <c r="A16" s="56" t="s">
        <v>33</v>
      </c>
      <c r="B16" s="57">
        <v>40712.9</v>
      </c>
      <c r="D16" s="60"/>
      <c r="E16" s="55">
        <f>F8</f>
        <v>32800.8</v>
      </c>
      <c r="F16" s="55">
        <f t="shared" ref="F16:F22" si="1">E16+$F$12</f>
        <v>38361.85714</v>
      </c>
      <c r="G16" s="55">
        <f t="shared" ref="G16:G22" si="2">AVERAGE(E16:F16)</f>
        <v>35581.32857</v>
      </c>
      <c r="H16" s="54">
        <f t="array" ref="H16:H22">FREQUENCY(B2:B76,F16:F21)</f>
        <v>8</v>
      </c>
      <c r="I16" s="61">
        <f>H16</f>
        <v>8</v>
      </c>
      <c r="J16" s="54">
        <f t="shared" ref="J16:J22" si="3">ROUND(G16*H16,0)</f>
        <v>284651</v>
      </c>
      <c r="L16" s="31"/>
      <c r="O16" s="56" t="s">
        <v>43</v>
      </c>
      <c r="P16" s="58">
        <v>47054.2</v>
      </c>
      <c r="Q16" s="31"/>
      <c r="R16" s="89"/>
      <c r="S16" s="55">
        <f>T8</f>
        <v>35824.6</v>
      </c>
      <c r="T16" s="55">
        <f t="shared" ref="T16:T22" si="4">S16+$T$12</f>
        <v>42591.81429</v>
      </c>
      <c r="U16" s="55">
        <f t="shared" ref="U16:U22" si="5">AVERAGE(S16:T16)</f>
        <v>39208.20714</v>
      </c>
      <c r="V16" s="54">
        <f t="array" ref="V16:V22">FREQUENCY(P2:P76,T16:T21)</f>
        <v>8</v>
      </c>
      <c r="W16" s="61">
        <f>V16</f>
        <v>8</v>
      </c>
      <c r="X16" s="54">
        <f t="shared" ref="X16:X22" si="6">ROUND(U16*V16,0)</f>
        <v>313666</v>
      </c>
      <c r="Y16" s="31"/>
    </row>
    <row r="17" ht="69.75" customHeight="1">
      <c r="A17" s="56" t="s">
        <v>35</v>
      </c>
      <c r="B17" s="57">
        <v>40804.1</v>
      </c>
      <c r="D17" s="62"/>
      <c r="E17" s="55">
        <f t="shared" ref="E17:E22" si="7">F16</f>
        <v>38361.85714</v>
      </c>
      <c r="F17" s="55">
        <f t="shared" si="1"/>
        <v>43922.91429</v>
      </c>
      <c r="G17" s="55">
        <f t="shared" si="2"/>
        <v>41142.38571</v>
      </c>
      <c r="H17" s="54">
        <v>20.0</v>
      </c>
      <c r="I17" s="61">
        <f t="shared" ref="I17:I22" si="8">H17+I16</f>
        <v>28</v>
      </c>
      <c r="J17" s="54">
        <f t="shared" si="3"/>
        <v>822848</v>
      </c>
      <c r="L17" s="31"/>
      <c r="O17" s="63" t="s">
        <v>53</v>
      </c>
      <c r="P17" s="58">
        <v>47325.1</v>
      </c>
      <c r="Q17" s="31"/>
      <c r="R17" s="90"/>
      <c r="S17" s="55">
        <f t="shared" ref="S17:S22" si="9">T16</f>
        <v>42591.81429</v>
      </c>
      <c r="T17" s="55">
        <f t="shared" si="4"/>
        <v>49359.02857</v>
      </c>
      <c r="U17" s="55">
        <f t="shared" si="5"/>
        <v>45975.42143</v>
      </c>
      <c r="V17" s="54">
        <v>16.0</v>
      </c>
      <c r="W17" s="61">
        <f t="shared" ref="W17:W22" si="10">V17+W16</f>
        <v>24</v>
      </c>
      <c r="X17" s="54">
        <f t="shared" si="6"/>
        <v>735607</v>
      </c>
      <c r="Y17" s="31"/>
    </row>
    <row r="18" ht="69.75" customHeight="1">
      <c r="A18" s="56" t="s">
        <v>37</v>
      </c>
      <c r="B18" s="57">
        <v>40833.2</v>
      </c>
      <c r="D18" s="64"/>
      <c r="E18" s="55">
        <f t="shared" si="7"/>
        <v>43922.91429</v>
      </c>
      <c r="F18" s="55">
        <f t="shared" si="1"/>
        <v>49483.97143</v>
      </c>
      <c r="G18" s="55">
        <f t="shared" si="2"/>
        <v>46703.44286</v>
      </c>
      <c r="H18" s="54">
        <v>19.0</v>
      </c>
      <c r="I18" s="54">
        <f t="shared" si="8"/>
        <v>47</v>
      </c>
      <c r="J18" s="54">
        <f t="shared" si="3"/>
        <v>887365</v>
      </c>
      <c r="L18" s="31"/>
      <c r="O18" s="56" t="s">
        <v>39</v>
      </c>
      <c r="P18" s="58">
        <v>47381.6</v>
      </c>
      <c r="Q18" s="31"/>
      <c r="R18" s="91"/>
      <c r="S18" s="55">
        <f t="shared" si="9"/>
        <v>49359.02857</v>
      </c>
      <c r="T18" s="55">
        <f t="shared" si="4"/>
        <v>56126.24286</v>
      </c>
      <c r="U18" s="55">
        <f t="shared" si="5"/>
        <v>52742.63571</v>
      </c>
      <c r="V18" s="54">
        <v>20.0</v>
      </c>
      <c r="W18" s="54">
        <f t="shared" si="10"/>
        <v>44</v>
      </c>
      <c r="X18" s="54">
        <f t="shared" si="6"/>
        <v>1054853</v>
      </c>
      <c r="Y18" s="31"/>
    </row>
    <row r="19" ht="69.75" customHeight="1">
      <c r="A19" s="56" t="s">
        <v>39</v>
      </c>
      <c r="B19" s="57">
        <v>40843.4</v>
      </c>
      <c r="D19" s="65"/>
      <c r="E19" s="55">
        <f t="shared" si="7"/>
        <v>49483.97143</v>
      </c>
      <c r="F19" s="55">
        <f t="shared" si="1"/>
        <v>55045.02857</v>
      </c>
      <c r="G19" s="55">
        <f t="shared" si="2"/>
        <v>52264.5</v>
      </c>
      <c r="H19" s="54">
        <v>11.0</v>
      </c>
      <c r="I19" s="61">
        <f t="shared" si="8"/>
        <v>58</v>
      </c>
      <c r="J19" s="54">
        <f t="shared" si="3"/>
        <v>574910</v>
      </c>
      <c r="L19" s="31"/>
      <c r="O19" s="63" t="s">
        <v>57</v>
      </c>
      <c r="P19" s="58">
        <v>47638.0</v>
      </c>
      <c r="Q19" s="31"/>
      <c r="R19" s="92"/>
      <c r="S19" s="55">
        <f t="shared" si="9"/>
        <v>56126.24286</v>
      </c>
      <c r="T19" s="55">
        <f t="shared" si="4"/>
        <v>62893.45714</v>
      </c>
      <c r="U19" s="55">
        <f t="shared" si="5"/>
        <v>59509.85</v>
      </c>
      <c r="V19" s="54">
        <v>13.0</v>
      </c>
      <c r="W19" s="61">
        <f t="shared" si="10"/>
        <v>57</v>
      </c>
      <c r="X19" s="54">
        <f t="shared" si="6"/>
        <v>773628</v>
      </c>
      <c r="Y19" s="31"/>
    </row>
    <row r="20" ht="69.75" customHeight="1">
      <c r="A20" s="56" t="s">
        <v>41</v>
      </c>
      <c r="B20" s="57">
        <v>41307.2</v>
      </c>
      <c r="D20" s="66"/>
      <c r="E20" s="55">
        <f t="shared" si="7"/>
        <v>55045.02857</v>
      </c>
      <c r="F20" s="55">
        <f t="shared" si="1"/>
        <v>60606.08571</v>
      </c>
      <c r="G20" s="55">
        <f t="shared" si="2"/>
        <v>57825.55714</v>
      </c>
      <c r="H20" s="54">
        <v>7.0</v>
      </c>
      <c r="I20" s="61">
        <f t="shared" si="8"/>
        <v>65</v>
      </c>
      <c r="J20" s="54">
        <f t="shared" si="3"/>
        <v>404779</v>
      </c>
      <c r="L20" s="31"/>
      <c r="O20" s="56" t="s">
        <v>35</v>
      </c>
      <c r="P20" s="58">
        <v>48080.1</v>
      </c>
      <c r="Q20" s="31"/>
      <c r="R20" s="93"/>
      <c r="S20" s="55">
        <f t="shared" si="9"/>
        <v>62893.45714</v>
      </c>
      <c r="T20" s="55">
        <f t="shared" si="4"/>
        <v>69660.67143</v>
      </c>
      <c r="U20" s="55">
        <f t="shared" si="5"/>
        <v>66277.06429</v>
      </c>
      <c r="V20" s="54">
        <v>7.0</v>
      </c>
      <c r="W20" s="61">
        <f t="shared" si="10"/>
        <v>64</v>
      </c>
      <c r="X20" s="54">
        <f t="shared" si="6"/>
        <v>463939</v>
      </c>
      <c r="Y20" s="31"/>
    </row>
    <row r="21" ht="69.75" customHeight="1">
      <c r="A21" s="56" t="s">
        <v>43</v>
      </c>
      <c r="B21" s="57">
        <v>41401.8</v>
      </c>
      <c r="D21" s="67"/>
      <c r="E21" s="55">
        <f t="shared" si="7"/>
        <v>60606.08571</v>
      </c>
      <c r="F21" s="55">
        <f t="shared" si="1"/>
        <v>66167.14286</v>
      </c>
      <c r="G21" s="55">
        <f t="shared" si="2"/>
        <v>63386.61429</v>
      </c>
      <c r="H21" s="54">
        <v>6.0</v>
      </c>
      <c r="I21" s="61">
        <f t="shared" si="8"/>
        <v>71</v>
      </c>
      <c r="J21" s="54">
        <f t="shared" si="3"/>
        <v>380320</v>
      </c>
      <c r="L21" s="31"/>
      <c r="O21" s="56" t="s">
        <v>41</v>
      </c>
      <c r="P21" s="58">
        <v>48166.8</v>
      </c>
      <c r="Q21" s="31"/>
      <c r="R21" s="94"/>
      <c r="S21" s="55">
        <f t="shared" si="9"/>
        <v>69660.67143</v>
      </c>
      <c r="T21" s="55">
        <f t="shared" si="4"/>
        <v>76427.88571</v>
      </c>
      <c r="U21" s="55">
        <f t="shared" si="5"/>
        <v>73044.27857</v>
      </c>
      <c r="V21" s="54">
        <v>8.0</v>
      </c>
      <c r="W21" s="61">
        <f t="shared" si="10"/>
        <v>72</v>
      </c>
      <c r="X21" s="54">
        <f t="shared" si="6"/>
        <v>584354</v>
      </c>
      <c r="Y21" s="31"/>
    </row>
    <row r="22" ht="69.75" customHeight="1">
      <c r="A22" s="56" t="s">
        <v>45</v>
      </c>
      <c r="B22" s="57">
        <v>41523.1</v>
      </c>
      <c r="D22" s="68"/>
      <c r="E22" s="55">
        <f t="shared" si="7"/>
        <v>66167.14286</v>
      </c>
      <c r="F22" s="55">
        <f t="shared" si="1"/>
        <v>71728.2</v>
      </c>
      <c r="G22" s="55">
        <f t="shared" si="2"/>
        <v>68947.67143</v>
      </c>
      <c r="H22" s="54">
        <v>4.0</v>
      </c>
      <c r="I22" s="61">
        <f t="shared" si="8"/>
        <v>75</v>
      </c>
      <c r="J22" s="54">
        <f t="shared" si="3"/>
        <v>275791</v>
      </c>
      <c r="L22" s="31"/>
      <c r="O22" s="56" t="s">
        <v>37</v>
      </c>
      <c r="P22" s="58">
        <v>48258.4</v>
      </c>
      <c r="Q22" s="31"/>
      <c r="R22" s="95"/>
      <c r="S22" s="55">
        <f t="shared" si="9"/>
        <v>76427.88571</v>
      </c>
      <c r="T22" s="55">
        <f t="shared" si="4"/>
        <v>83195.1</v>
      </c>
      <c r="U22" s="55">
        <f t="shared" si="5"/>
        <v>79811.49286</v>
      </c>
      <c r="V22" s="54">
        <v>3.0</v>
      </c>
      <c r="W22" s="61">
        <f t="shared" si="10"/>
        <v>75</v>
      </c>
      <c r="X22" s="54">
        <f t="shared" si="6"/>
        <v>239434</v>
      </c>
      <c r="Y22" s="31"/>
    </row>
    <row r="23" ht="69.75" customHeight="1">
      <c r="A23" s="56" t="s">
        <v>47</v>
      </c>
      <c r="B23" s="57">
        <v>41527.0</v>
      </c>
      <c r="D23" s="50"/>
      <c r="E23" s="69"/>
      <c r="F23" s="69"/>
      <c r="G23" s="31"/>
      <c r="H23" s="54">
        <f>SUM(H16:H22)</f>
        <v>75</v>
      </c>
      <c r="I23" s="31"/>
      <c r="J23" s="54">
        <f>SUM(J16:J22)</f>
        <v>3630664</v>
      </c>
      <c r="K23" s="31"/>
      <c r="L23" s="31"/>
      <c r="O23" s="56" t="s">
        <v>45</v>
      </c>
      <c r="P23" s="58">
        <v>48889.5</v>
      </c>
      <c r="Q23" s="31"/>
      <c r="R23" s="31"/>
      <c r="S23" s="69"/>
      <c r="T23" s="69"/>
      <c r="U23" s="31"/>
      <c r="V23" s="54">
        <f>SUM(V16:V22)</f>
        <v>75</v>
      </c>
      <c r="W23" s="31"/>
      <c r="X23" s="54">
        <f>SUM(X16:X22)</f>
        <v>4165481</v>
      </c>
      <c r="Y23" s="31"/>
    </row>
    <row r="24" ht="69.75" customHeight="1">
      <c r="A24" s="56" t="s">
        <v>49</v>
      </c>
      <c r="B24" s="57">
        <v>41716.5</v>
      </c>
      <c r="D24" s="50"/>
      <c r="E24" s="51"/>
      <c r="F24" s="31"/>
      <c r="G24" s="31"/>
      <c r="H24" s="31"/>
      <c r="I24" s="31"/>
      <c r="J24" s="31"/>
      <c r="K24" s="31"/>
      <c r="L24" s="31"/>
      <c r="O24" s="56" t="s">
        <v>33</v>
      </c>
      <c r="P24" s="58">
        <v>48997.2</v>
      </c>
      <c r="Q24" s="31"/>
      <c r="R24" s="31"/>
      <c r="S24" s="31"/>
      <c r="T24" s="31"/>
      <c r="U24" s="31"/>
      <c r="V24" s="31"/>
      <c r="W24" s="31"/>
      <c r="X24" s="31"/>
      <c r="Y24" s="31"/>
    </row>
    <row r="25" ht="69.75" customHeight="1">
      <c r="A25" s="56" t="s">
        <v>51</v>
      </c>
      <c r="B25" s="57">
        <v>41791.7</v>
      </c>
      <c r="D25" s="46"/>
      <c r="E25" s="51"/>
      <c r="F25" s="6"/>
      <c r="G25" s="6"/>
      <c r="H25" s="6"/>
      <c r="I25" s="6"/>
      <c r="J25" s="6"/>
      <c r="K25" s="31"/>
      <c r="L25" s="31"/>
      <c r="O25" s="56" t="s">
        <v>49</v>
      </c>
      <c r="P25" s="58">
        <v>49184.6</v>
      </c>
      <c r="Q25" s="31"/>
      <c r="R25" s="31"/>
      <c r="S25" s="31"/>
      <c r="T25" s="31"/>
      <c r="U25" s="31"/>
      <c r="V25" s="31"/>
      <c r="W25" s="31"/>
      <c r="X25" s="31"/>
      <c r="Y25" s="31"/>
    </row>
    <row r="26" ht="69.75" customHeight="1">
      <c r="A26" s="63" t="s">
        <v>53</v>
      </c>
      <c r="B26" s="57">
        <v>41986.1</v>
      </c>
      <c r="D26" s="46"/>
      <c r="E26" s="52" t="s">
        <v>188</v>
      </c>
      <c r="F26" s="96"/>
      <c r="G26" s="96"/>
      <c r="H26" s="53"/>
      <c r="I26" s="6"/>
      <c r="J26" s="6"/>
      <c r="K26" s="6"/>
      <c r="L26" s="6"/>
      <c r="O26" s="70" t="s">
        <v>55</v>
      </c>
      <c r="P26" s="71">
        <v>49995.0</v>
      </c>
      <c r="Q26" s="6"/>
      <c r="R26" s="6"/>
      <c r="S26" s="52" t="s">
        <v>188</v>
      </c>
      <c r="T26" s="96"/>
      <c r="U26" s="96"/>
      <c r="V26" s="53"/>
      <c r="W26" s="6"/>
      <c r="X26" s="6"/>
      <c r="Y26" s="6"/>
    </row>
    <row r="27" ht="69.75" customHeight="1">
      <c r="A27" s="56" t="s">
        <v>55</v>
      </c>
      <c r="B27" s="57">
        <v>42916.6</v>
      </c>
      <c r="D27" s="46"/>
      <c r="E27" s="97" t="s">
        <v>189</v>
      </c>
      <c r="F27" s="97" t="s">
        <v>190</v>
      </c>
      <c r="G27" s="52" t="s">
        <v>191</v>
      </c>
      <c r="H27" s="53"/>
      <c r="I27" s="6"/>
      <c r="J27" s="6"/>
      <c r="K27" s="6"/>
      <c r="L27" s="6"/>
      <c r="O27" s="70" t="s">
        <v>47</v>
      </c>
      <c r="P27" s="71">
        <v>50262.5</v>
      </c>
      <c r="Q27" s="6"/>
      <c r="R27" s="6"/>
      <c r="S27" s="97" t="s">
        <v>189</v>
      </c>
      <c r="T27" s="97" t="s">
        <v>190</v>
      </c>
      <c r="U27" s="52" t="s">
        <v>191</v>
      </c>
      <c r="V27" s="53"/>
      <c r="W27" s="6"/>
      <c r="X27" s="6"/>
      <c r="Y27" s="6"/>
    </row>
    <row r="28" ht="69.75" customHeight="1">
      <c r="A28" s="63" t="s">
        <v>57</v>
      </c>
      <c r="B28" s="57">
        <v>43112.3</v>
      </c>
      <c r="D28" s="46"/>
      <c r="E28" s="98">
        <f>ROUND(AVERAGE(B2:B75), 0)</f>
        <v>48142</v>
      </c>
      <c r="F28" s="99" t="s">
        <v>192</v>
      </c>
      <c r="G28" s="100" t="s">
        <v>193</v>
      </c>
      <c r="H28" s="100" t="s">
        <v>194</v>
      </c>
      <c r="I28" s="6"/>
      <c r="J28" s="6"/>
      <c r="K28" s="6"/>
      <c r="L28" s="6"/>
      <c r="O28" s="70" t="s">
        <v>51</v>
      </c>
      <c r="P28" s="71">
        <v>50938.2</v>
      </c>
      <c r="Q28" s="6"/>
      <c r="R28" s="6"/>
      <c r="S28" s="98">
        <f>ROUND(AVERAGE(P2:P75), 0)</f>
        <v>55688</v>
      </c>
      <c r="T28" s="99" t="s">
        <v>192</v>
      </c>
      <c r="U28" s="100" t="s">
        <v>193</v>
      </c>
      <c r="V28" s="100" t="s">
        <v>194</v>
      </c>
      <c r="W28" s="6"/>
      <c r="X28" s="6"/>
      <c r="Y28" s="6"/>
    </row>
    <row r="29" ht="69.75" customHeight="1">
      <c r="A29" s="56" t="s">
        <v>59</v>
      </c>
      <c r="B29" s="57">
        <v>43540.3</v>
      </c>
      <c r="D29" s="46"/>
      <c r="E29" s="101"/>
      <c r="F29" s="101"/>
      <c r="G29" s="102">
        <f>ROUND(F7 / 2,0) + 1</f>
        <v>39</v>
      </c>
      <c r="H29" s="103">
        <f t="array" ref="H29">INDEX(B1:B88,G29,1)</f>
        <v>46276.7</v>
      </c>
      <c r="I29" s="6"/>
      <c r="J29" s="6"/>
      <c r="K29" s="6"/>
      <c r="L29" s="6"/>
      <c r="O29" s="70" t="s">
        <v>63</v>
      </c>
      <c r="P29" s="71">
        <v>51833.4</v>
      </c>
      <c r="Q29" s="6"/>
      <c r="R29" s="6"/>
      <c r="S29" s="101"/>
      <c r="T29" s="101"/>
      <c r="U29" s="102">
        <f>ROUND(T7 / 2,0) + 1</f>
        <v>39</v>
      </c>
      <c r="V29" s="103">
        <f t="array" ref="V29">INDEX(P1:P88,U29,1)</f>
        <v>53777.7</v>
      </c>
      <c r="W29" s="6"/>
      <c r="X29" s="6"/>
      <c r="Y29" s="6"/>
    </row>
    <row r="30" ht="69.75" customHeight="1">
      <c r="A30" s="70" t="s">
        <v>61</v>
      </c>
      <c r="B30" s="72">
        <v>43974.0</v>
      </c>
      <c r="D30" s="46"/>
      <c r="E30" s="104"/>
      <c r="F30" s="104"/>
      <c r="G30" s="104"/>
      <c r="H30" s="104"/>
      <c r="I30" s="6"/>
      <c r="J30" s="6"/>
      <c r="K30" s="6"/>
      <c r="L30" s="6"/>
      <c r="O30" s="70" t="s">
        <v>65</v>
      </c>
      <c r="P30" s="71">
        <v>52100.1</v>
      </c>
      <c r="Q30" s="6"/>
      <c r="R30" s="6"/>
      <c r="S30" s="104"/>
      <c r="T30" s="104"/>
      <c r="U30" s="104"/>
      <c r="V30" s="104"/>
      <c r="W30" s="6"/>
      <c r="X30" s="6"/>
      <c r="Y30" s="6"/>
    </row>
    <row r="31" ht="69.75" customHeight="1">
      <c r="A31" s="70" t="s">
        <v>63</v>
      </c>
      <c r="B31" s="72">
        <v>44241.5</v>
      </c>
      <c r="D31" s="46"/>
      <c r="F31" s="105"/>
      <c r="G31" s="106"/>
      <c r="H31" s="105"/>
      <c r="I31" s="6"/>
      <c r="J31" s="6"/>
      <c r="K31" s="6"/>
      <c r="L31" s="6"/>
      <c r="O31" s="70" t="s">
        <v>61</v>
      </c>
      <c r="P31" s="71">
        <v>52450.0</v>
      </c>
      <c r="Q31" s="6"/>
      <c r="R31" s="6"/>
      <c r="T31" s="105"/>
      <c r="U31" s="106"/>
      <c r="V31" s="105"/>
      <c r="W31" s="6"/>
      <c r="X31" s="6"/>
      <c r="Y31" s="6"/>
    </row>
    <row r="32" ht="69.75" customHeight="1">
      <c r="A32" s="70" t="s">
        <v>65</v>
      </c>
      <c r="B32" s="72">
        <v>44767.4</v>
      </c>
      <c r="D32" s="46"/>
      <c r="E32" s="52" t="s">
        <v>195</v>
      </c>
      <c r="F32" s="96"/>
      <c r="G32" s="53"/>
      <c r="H32" s="105"/>
      <c r="I32" s="6"/>
      <c r="J32" s="6"/>
      <c r="K32" s="6"/>
      <c r="L32" s="6"/>
      <c r="O32" s="70" t="s">
        <v>59</v>
      </c>
      <c r="P32" s="71">
        <v>53118.8</v>
      </c>
      <c r="Q32" s="6"/>
      <c r="R32" s="6"/>
      <c r="S32" s="52" t="s">
        <v>195</v>
      </c>
      <c r="T32" s="96"/>
      <c r="U32" s="53"/>
      <c r="V32" s="105"/>
      <c r="W32" s="6"/>
      <c r="X32" s="6"/>
      <c r="Y32" s="6"/>
    </row>
    <row r="33" ht="69.75" customHeight="1">
      <c r="A33" s="70" t="s">
        <v>67</v>
      </c>
      <c r="B33" s="72">
        <v>45247.3</v>
      </c>
      <c r="D33" s="46"/>
      <c r="E33" s="97" t="s">
        <v>189</v>
      </c>
      <c r="F33" s="97" t="s">
        <v>190</v>
      </c>
      <c r="G33" s="97" t="s">
        <v>191</v>
      </c>
      <c r="H33" s="105"/>
      <c r="L33" s="6"/>
      <c r="O33" s="70" t="s">
        <v>67</v>
      </c>
      <c r="P33" s="71">
        <v>53188.3</v>
      </c>
      <c r="Q33" s="6"/>
      <c r="R33" s="6"/>
      <c r="S33" s="97" t="s">
        <v>189</v>
      </c>
      <c r="T33" s="97" t="s">
        <v>190</v>
      </c>
      <c r="U33" s="97" t="s">
        <v>191</v>
      </c>
      <c r="V33" s="105"/>
      <c r="W33" s="6"/>
      <c r="X33" s="6"/>
      <c r="Y33" s="6"/>
    </row>
    <row r="34" ht="69.75" customHeight="1">
      <c r="A34" s="73" t="s">
        <v>69</v>
      </c>
      <c r="B34" s="72">
        <v>45676.7</v>
      </c>
      <c r="D34" s="46"/>
      <c r="E34" s="107">
        <f>ROUND(J23/H23,0)</f>
        <v>48409</v>
      </c>
      <c r="F34" s="98">
        <f>E17 + F12 * ((H17- H16) / (H17 - H16 + H17 - H18))</f>
        <v>43495.14066</v>
      </c>
      <c r="G34" s="98">
        <f>E18 + F12 * ((H23 / 2 - I17) / H18)</f>
        <v>46703.44286</v>
      </c>
      <c r="H34" s="105"/>
      <c r="L34" s="6"/>
      <c r="O34" s="73" t="s">
        <v>73</v>
      </c>
      <c r="P34" s="71">
        <v>53269.7</v>
      </c>
      <c r="Q34" s="6"/>
      <c r="R34" s="6"/>
      <c r="S34" s="107">
        <f>ROUND(X23/V23,0)</f>
        <v>55540</v>
      </c>
      <c r="T34" s="98">
        <f>S17 + T12 * ((V17- V16) / (V17 - V16 + V17 - V18))</f>
        <v>56126.24286</v>
      </c>
      <c r="U34" s="98">
        <f>S18 + T12 * ((V23 / 2 - W17) / V18)</f>
        <v>53926.89821</v>
      </c>
      <c r="V34" s="105"/>
      <c r="W34" s="6"/>
      <c r="X34" s="6"/>
      <c r="Y34" s="6"/>
    </row>
    <row r="35" ht="69.75" customHeight="1">
      <c r="A35" s="70" t="s">
        <v>71</v>
      </c>
      <c r="B35" s="72">
        <v>45732.2</v>
      </c>
      <c r="D35" s="46"/>
      <c r="E35" s="104"/>
      <c r="F35" s="104"/>
      <c r="G35" s="104"/>
      <c r="H35" s="105"/>
      <c r="I35" s="6"/>
      <c r="J35" s="6"/>
      <c r="K35" s="6"/>
      <c r="L35" s="6"/>
      <c r="O35" s="70" t="s">
        <v>69</v>
      </c>
      <c r="P35" s="71">
        <v>53285.6</v>
      </c>
      <c r="Q35" s="6"/>
      <c r="R35" s="6"/>
      <c r="S35" s="104"/>
      <c r="T35" s="104"/>
      <c r="U35" s="104"/>
      <c r="V35" s="105"/>
      <c r="W35" s="6"/>
      <c r="X35" s="6"/>
      <c r="Y35" s="6"/>
    </row>
    <row r="36" ht="69.75" customHeight="1">
      <c r="A36" s="70" t="s">
        <v>73</v>
      </c>
      <c r="B36" s="72">
        <v>45769.7</v>
      </c>
      <c r="D36" s="46"/>
      <c r="F36" s="6"/>
      <c r="G36" s="6"/>
      <c r="H36" s="6"/>
      <c r="I36" s="6"/>
      <c r="J36" s="6"/>
      <c r="K36" s="6"/>
      <c r="L36" s="6"/>
      <c r="O36" s="70" t="s">
        <v>79</v>
      </c>
      <c r="P36" s="71">
        <v>53331.5</v>
      </c>
      <c r="Q36" s="6"/>
      <c r="R36" s="6"/>
      <c r="S36" s="6"/>
      <c r="T36" s="6"/>
      <c r="U36" s="6"/>
      <c r="V36" s="6"/>
      <c r="W36" s="6"/>
      <c r="X36" s="6"/>
      <c r="Y36" s="6"/>
    </row>
    <row r="37" ht="69.75" customHeight="1">
      <c r="A37" s="70" t="s">
        <v>75</v>
      </c>
      <c r="B37" s="72">
        <v>45811.4</v>
      </c>
      <c r="D37" s="46"/>
      <c r="F37" s="6"/>
      <c r="G37" s="6"/>
      <c r="H37" s="6"/>
      <c r="I37" s="6"/>
      <c r="J37" s="6"/>
      <c r="K37" s="6"/>
      <c r="L37" s="6"/>
      <c r="O37" s="70" t="s">
        <v>77</v>
      </c>
      <c r="P37" s="71">
        <v>53623.8</v>
      </c>
      <c r="Q37" s="6"/>
      <c r="R37" s="6"/>
      <c r="S37" s="6"/>
      <c r="T37" s="6"/>
      <c r="U37" s="6"/>
      <c r="V37" s="6"/>
      <c r="W37" s="6"/>
      <c r="X37" s="6"/>
      <c r="Y37" s="6"/>
    </row>
    <row r="38" ht="69.75" customHeight="1">
      <c r="A38" s="70" t="s">
        <v>77</v>
      </c>
      <c r="B38" s="72">
        <v>46059.2</v>
      </c>
      <c r="D38" s="46"/>
      <c r="F38" s="6"/>
      <c r="G38" s="6"/>
      <c r="H38" s="6"/>
      <c r="I38" s="6"/>
      <c r="J38" s="6"/>
      <c r="K38" s="6"/>
      <c r="L38" s="6"/>
      <c r="O38" s="70" t="s">
        <v>75</v>
      </c>
      <c r="P38" s="71">
        <v>53720.8</v>
      </c>
      <c r="Q38" s="6"/>
      <c r="R38" s="6"/>
      <c r="S38" s="6"/>
      <c r="T38" s="6"/>
      <c r="U38" s="6"/>
      <c r="V38" s="6"/>
      <c r="W38" s="6"/>
      <c r="X38" s="6"/>
      <c r="Y38" s="6"/>
    </row>
    <row r="39" ht="69.75" customHeight="1">
      <c r="A39" s="70" t="s">
        <v>79</v>
      </c>
      <c r="B39" s="72">
        <v>46276.7</v>
      </c>
      <c r="D39" s="46"/>
      <c r="F39" s="6"/>
      <c r="G39" s="6"/>
      <c r="H39" s="6"/>
      <c r="I39" s="6"/>
      <c r="J39" s="6"/>
      <c r="K39" s="6"/>
      <c r="L39" s="6"/>
      <c r="O39" s="70" t="s">
        <v>71</v>
      </c>
      <c r="P39" s="71">
        <v>53777.7</v>
      </c>
      <c r="Q39" s="6"/>
      <c r="R39" s="6"/>
      <c r="S39" s="6"/>
      <c r="T39" s="6"/>
      <c r="U39" s="6"/>
      <c r="V39" s="6"/>
      <c r="W39" s="6"/>
      <c r="X39" s="6"/>
      <c r="Y39" s="6"/>
    </row>
    <row r="40" ht="69.75" customHeight="1">
      <c r="A40" s="70" t="s">
        <v>81</v>
      </c>
      <c r="B40" s="72">
        <v>46711.4</v>
      </c>
      <c r="D40" s="46"/>
      <c r="F40" s="6"/>
      <c r="G40" s="6"/>
      <c r="H40" s="6"/>
      <c r="I40" s="6"/>
      <c r="J40" s="6"/>
      <c r="K40" s="6"/>
      <c r="L40" s="6"/>
      <c r="O40" s="70" t="s">
        <v>91</v>
      </c>
      <c r="P40" s="71">
        <v>53963.8</v>
      </c>
      <c r="Q40" s="6"/>
      <c r="R40" s="6"/>
      <c r="S40" s="6"/>
      <c r="T40" s="6"/>
      <c r="U40" s="6"/>
      <c r="V40" s="6"/>
      <c r="W40" s="6"/>
      <c r="X40" s="6"/>
      <c r="Y40" s="6"/>
    </row>
    <row r="41" ht="69.75" customHeight="1">
      <c r="A41" s="70" t="s">
        <v>83</v>
      </c>
      <c r="B41" s="72">
        <v>46952.3</v>
      </c>
      <c r="D41" s="46"/>
      <c r="E41" s="6"/>
      <c r="F41" s="6"/>
      <c r="G41" s="6"/>
      <c r="H41" s="6"/>
      <c r="I41" s="6"/>
      <c r="J41" s="6"/>
      <c r="K41" s="6"/>
      <c r="L41" s="6"/>
      <c r="O41" s="70" t="s">
        <v>81</v>
      </c>
      <c r="P41" s="71">
        <v>54044.2</v>
      </c>
      <c r="Q41" s="6"/>
      <c r="R41" s="6"/>
      <c r="S41" s="6"/>
      <c r="T41" s="6"/>
      <c r="U41" s="6"/>
      <c r="V41" s="6"/>
      <c r="W41" s="6"/>
      <c r="X41" s="6"/>
      <c r="Y41" s="6"/>
    </row>
    <row r="42" ht="69.75" customHeight="1">
      <c r="A42" s="70" t="s">
        <v>85</v>
      </c>
      <c r="B42" s="72">
        <v>47348.6</v>
      </c>
      <c r="D42" s="46"/>
      <c r="E42" s="6"/>
      <c r="F42" s="6"/>
      <c r="G42" s="6"/>
      <c r="H42" s="6"/>
      <c r="I42" s="6"/>
      <c r="J42" s="6"/>
      <c r="K42" s="6"/>
      <c r="L42" s="6"/>
      <c r="O42" s="70" t="s">
        <v>89</v>
      </c>
      <c r="P42" s="71">
        <v>54495.1</v>
      </c>
      <c r="Q42" s="6"/>
      <c r="R42" s="6"/>
      <c r="S42" s="6"/>
      <c r="T42" s="6"/>
      <c r="U42" s="6"/>
      <c r="V42" s="6"/>
      <c r="W42" s="6"/>
      <c r="X42" s="6"/>
      <c r="Y42" s="6"/>
    </row>
    <row r="43" ht="69.75" customHeight="1">
      <c r="A43" s="70" t="s">
        <v>87</v>
      </c>
      <c r="B43" s="72">
        <v>47388.3</v>
      </c>
      <c r="D43" s="46"/>
      <c r="E43" s="6"/>
      <c r="F43" s="6"/>
      <c r="G43" s="6"/>
      <c r="H43" s="6"/>
      <c r="I43" s="6"/>
      <c r="J43" s="6"/>
      <c r="K43" s="6"/>
      <c r="L43" s="6"/>
      <c r="O43" s="70" t="s">
        <v>85</v>
      </c>
      <c r="P43" s="71">
        <v>54739.0</v>
      </c>
      <c r="Q43" s="6"/>
      <c r="R43" s="6"/>
      <c r="S43" s="6"/>
      <c r="T43" s="6"/>
      <c r="U43" s="6"/>
      <c r="V43" s="6"/>
      <c r="W43" s="6"/>
      <c r="X43" s="6"/>
      <c r="Y43" s="6"/>
    </row>
    <row r="44" ht="69.75" customHeight="1">
      <c r="A44" s="70" t="s">
        <v>89</v>
      </c>
      <c r="B44" s="72">
        <v>47637.8</v>
      </c>
      <c r="D44" s="6"/>
      <c r="E44" s="6"/>
      <c r="F44" s="6"/>
      <c r="G44" s="6"/>
      <c r="H44" s="6"/>
      <c r="I44" s="6"/>
      <c r="J44" s="6"/>
      <c r="K44" s="6"/>
      <c r="L44" s="6"/>
      <c r="O44" s="70" t="s">
        <v>83</v>
      </c>
      <c r="P44" s="71">
        <v>55227.2</v>
      </c>
      <c r="Q44" s="6"/>
      <c r="R44" s="6"/>
      <c r="S44" s="6"/>
      <c r="T44" s="6"/>
      <c r="U44" s="6"/>
      <c r="V44" s="6"/>
      <c r="W44" s="6"/>
      <c r="X44" s="6"/>
      <c r="Y44" s="6"/>
    </row>
    <row r="45" ht="69.75" customHeight="1">
      <c r="A45" s="70" t="s">
        <v>91</v>
      </c>
      <c r="B45" s="72">
        <v>47779.9</v>
      </c>
      <c r="D45" s="6"/>
      <c r="E45" s="6"/>
      <c r="F45" s="6"/>
      <c r="G45" s="6"/>
      <c r="H45" s="6"/>
      <c r="I45" s="6"/>
      <c r="J45" s="6"/>
      <c r="K45" s="6"/>
      <c r="L45" s="6"/>
      <c r="O45" s="70" t="s">
        <v>87</v>
      </c>
      <c r="P45" s="71">
        <v>55535.7</v>
      </c>
      <c r="Q45" s="6"/>
      <c r="R45" s="6"/>
      <c r="S45" s="6"/>
      <c r="T45" s="6"/>
      <c r="U45" s="6"/>
      <c r="V45" s="6"/>
      <c r="W45" s="6"/>
      <c r="X45" s="6"/>
      <c r="Y45" s="6"/>
    </row>
    <row r="46" ht="69.75" customHeight="1">
      <c r="A46" s="70" t="s">
        <v>93</v>
      </c>
      <c r="B46" s="72">
        <v>48367.9</v>
      </c>
      <c r="D46" s="6"/>
      <c r="E46" s="6"/>
      <c r="F46" s="6"/>
      <c r="G46" s="6"/>
      <c r="H46" s="6"/>
      <c r="I46" s="6"/>
      <c r="J46" s="6"/>
      <c r="K46" s="6"/>
      <c r="L46" s="6"/>
      <c r="O46" s="74" t="s">
        <v>93</v>
      </c>
      <c r="P46" s="75">
        <v>56526.3</v>
      </c>
      <c r="Q46" s="6"/>
      <c r="R46" s="6"/>
      <c r="S46" s="6"/>
      <c r="T46" s="6"/>
      <c r="U46" s="6"/>
      <c r="V46" s="6"/>
      <c r="W46" s="6"/>
      <c r="X46" s="6"/>
      <c r="Y46" s="6"/>
    </row>
    <row r="47" ht="69.75" customHeight="1">
      <c r="A47" s="70" t="s">
        <v>95</v>
      </c>
      <c r="B47" s="72">
        <v>48874.0</v>
      </c>
      <c r="D47" s="6"/>
      <c r="E47" s="6"/>
      <c r="F47" s="6"/>
      <c r="G47" s="6"/>
      <c r="H47" s="6"/>
      <c r="I47" s="6"/>
      <c r="J47" s="6"/>
      <c r="K47" s="6"/>
      <c r="L47" s="6"/>
      <c r="O47" s="74" t="s">
        <v>97</v>
      </c>
      <c r="P47" s="75">
        <v>56974.3</v>
      </c>
      <c r="Q47" s="6"/>
      <c r="R47" s="6"/>
      <c r="S47" s="6"/>
      <c r="T47" s="6"/>
      <c r="U47" s="6"/>
      <c r="V47" s="6"/>
      <c r="W47" s="6"/>
      <c r="X47" s="6"/>
      <c r="Y47" s="6"/>
    </row>
    <row r="48" ht="69.75" customHeight="1">
      <c r="A48" s="70" t="s">
        <v>97</v>
      </c>
      <c r="B48" s="72">
        <v>49459.7</v>
      </c>
      <c r="D48" s="6"/>
      <c r="E48" s="6"/>
      <c r="F48" s="6"/>
      <c r="G48" s="6"/>
      <c r="H48" s="6"/>
      <c r="I48" s="6"/>
      <c r="J48" s="6"/>
      <c r="K48" s="6"/>
      <c r="L48" s="6"/>
      <c r="O48" s="74" t="s">
        <v>104</v>
      </c>
      <c r="P48" s="75">
        <v>57793.1</v>
      </c>
      <c r="Q48" s="6"/>
      <c r="R48" s="6"/>
      <c r="S48" s="6"/>
      <c r="T48" s="6"/>
      <c r="U48" s="6"/>
      <c r="V48" s="6"/>
      <c r="W48" s="6"/>
      <c r="X48" s="6"/>
      <c r="Y48" s="6"/>
    </row>
    <row r="49" ht="69.75" customHeight="1">
      <c r="A49" s="74" t="s">
        <v>99</v>
      </c>
      <c r="B49" s="76">
        <v>50104.4</v>
      </c>
      <c r="D49" s="6"/>
      <c r="E49" s="6"/>
      <c r="F49" s="6"/>
      <c r="G49" s="6"/>
      <c r="H49" s="6"/>
      <c r="I49" s="6"/>
      <c r="J49" s="6"/>
      <c r="K49" s="6"/>
      <c r="L49" s="6"/>
      <c r="O49" s="74" t="s">
        <v>95</v>
      </c>
      <c r="P49" s="75">
        <v>58063.3</v>
      </c>
      <c r="Q49" s="6"/>
      <c r="R49" s="6"/>
      <c r="S49" s="6"/>
      <c r="T49" s="6"/>
      <c r="U49" s="6"/>
      <c r="V49" s="6"/>
      <c r="W49" s="6"/>
      <c r="X49" s="6"/>
      <c r="Y49" s="6"/>
    </row>
    <row r="50" ht="69.75" customHeight="1">
      <c r="A50" s="74" t="s">
        <v>70</v>
      </c>
      <c r="B50" s="76">
        <v>50251.9</v>
      </c>
      <c r="D50" s="6"/>
      <c r="E50" s="6"/>
      <c r="F50" s="6"/>
      <c r="G50" s="6"/>
      <c r="H50" s="6"/>
      <c r="I50" s="6"/>
      <c r="J50" s="6"/>
      <c r="K50" s="6"/>
      <c r="L50" s="6"/>
      <c r="O50" s="74" t="s">
        <v>70</v>
      </c>
      <c r="P50" s="75">
        <v>58256.4</v>
      </c>
      <c r="Q50" s="6"/>
      <c r="R50" s="6"/>
      <c r="S50" s="6"/>
      <c r="T50" s="6"/>
      <c r="U50" s="6"/>
      <c r="V50" s="6"/>
      <c r="W50" s="6"/>
      <c r="X50" s="6"/>
      <c r="Y50" s="6"/>
    </row>
    <row r="51" ht="69.75" customHeight="1">
      <c r="A51" s="74" t="s">
        <v>102</v>
      </c>
      <c r="B51" s="76">
        <v>51217.8</v>
      </c>
      <c r="D51" s="6"/>
      <c r="E51" s="6"/>
      <c r="F51" s="6"/>
      <c r="G51" s="6"/>
      <c r="H51" s="6"/>
      <c r="I51" s="6"/>
      <c r="J51" s="6"/>
      <c r="K51" s="6"/>
      <c r="L51" s="6"/>
      <c r="O51" s="74" t="s">
        <v>99</v>
      </c>
      <c r="P51" s="75">
        <v>58424.1</v>
      </c>
      <c r="Q51" s="6"/>
      <c r="R51" s="6"/>
      <c r="S51" s="6"/>
      <c r="T51" s="6"/>
      <c r="U51" s="6"/>
      <c r="V51" s="6"/>
      <c r="W51" s="6"/>
      <c r="X51" s="6"/>
      <c r="Y51" s="6"/>
    </row>
    <row r="52" ht="69.75" customHeight="1">
      <c r="A52" s="74" t="s">
        <v>104</v>
      </c>
      <c r="B52" s="76">
        <v>51781.7</v>
      </c>
      <c r="D52" s="6"/>
      <c r="E52" s="6"/>
      <c r="F52" s="6"/>
      <c r="G52" s="6"/>
      <c r="H52" s="6"/>
      <c r="I52" s="6"/>
      <c r="J52" s="6"/>
      <c r="K52" s="6"/>
      <c r="L52" s="6"/>
      <c r="O52" s="74" t="s">
        <v>111</v>
      </c>
      <c r="P52" s="75">
        <v>58939.2</v>
      </c>
      <c r="Q52" s="6"/>
      <c r="R52" s="6"/>
      <c r="S52" s="6"/>
      <c r="T52" s="6"/>
      <c r="U52" s="6"/>
      <c r="V52" s="6"/>
      <c r="W52" s="6"/>
      <c r="X52" s="6"/>
      <c r="Y52" s="6"/>
    </row>
    <row r="53" ht="69.75" customHeight="1">
      <c r="A53" s="74" t="s">
        <v>106</v>
      </c>
      <c r="B53" s="76">
        <v>52274.1</v>
      </c>
      <c r="D53" s="6"/>
      <c r="E53" s="6"/>
      <c r="F53" s="6"/>
      <c r="G53" s="6"/>
      <c r="H53" s="6"/>
      <c r="I53" s="6"/>
      <c r="J53" s="6"/>
      <c r="K53" s="6"/>
      <c r="L53" s="6"/>
      <c r="O53" s="74" t="s">
        <v>102</v>
      </c>
      <c r="P53" s="75">
        <v>60463.6</v>
      </c>
      <c r="Q53" s="6"/>
      <c r="R53" s="6"/>
      <c r="S53" s="6"/>
      <c r="T53" s="6"/>
      <c r="U53" s="6"/>
      <c r="V53" s="6"/>
      <c r="W53" s="6"/>
      <c r="X53" s="6"/>
      <c r="Y53" s="6"/>
    </row>
    <row r="54" ht="69.75" customHeight="1">
      <c r="A54" s="74" t="s">
        <v>108</v>
      </c>
      <c r="B54" s="76">
        <v>53234.1</v>
      </c>
      <c r="D54" s="6"/>
      <c r="E54" s="6"/>
      <c r="F54" s="6"/>
      <c r="G54" s="6"/>
      <c r="H54" s="6"/>
      <c r="I54" s="6"/>
      <c r="J54" s="6"/>
      <c r="K54" s="6"/>
      <c r="L54" s="6"/>
      <c r="O54" s="74" t="s">
        <v>110</v>
      </c>
      <c r="P54" s="75">
        <v>61564.6</v>
      </c>
      <c r="Q54" s="6"/>
      <c r="R54" s="6"/>
      <c r="S54" s="6"/>
      <c r="T54" s="6"/>
      <c r="U54" s="6"/>
      <c r="V54" s="6"/>
      <c r="W54" s="6"/>
      <c r="X54" s="7"/>
      <c r="Y54" s="7"/>
    </row>
    <row r="55" ht="69.75" customHeight="1">
      <c r="A55" s="74" t="s">
        <v>110</v>
      </c>
      <c r="B55" s="76">
        <v>53495.3</v>
      </c>
      <c r="D55" s="6"/>
      <c r="E55" s="6"/>
      <c r="F55" s="6"/>
      <c r="G55" s="6"/>
      <c r="H55" s="6"/>
      <c r="I55" s="6"/>
      <c r="J55" s="6"/>
      <c r="K55" s="6"/>
      <c r="L55" s="6"/>
      <c r="O55" s="74" t="s">
        <v>115</v>
      </c>
      <c r="P55" s="75">
        <v>61587.9</v>
      </c>
      <c r="Q55" s="6"/>
      <c r="R55" s="6"/>
      <c r="S55" s="6"/>
      <c r="T55" s="6"/>
      <c r="U55" s="6"/>
      <c r="V55" s="6"/>
      <c r="W55" s="6"/>
      <c r="X55" s="6"/>
      <c r="Y55" s="6"/>
    </row>
    <row r="56" ht="69.75" customHeight="1">
      <c r="A56" s="74" t="s">
        <v>111</v>
      </c>
      <c r="B56" s="76">
        <v>53580.1</v>
      </c>
      <c r="D56" s="6"/>
      <c r="E56" s="6"/>
      <c r="F56" s="6"/>
      <c r="G56" s="6"/>
      <c r="H56" s="6"/>
      <c r="I56" s="6"/>
      <c r="J56" s="6"/>
      <c r="K56" s="6"/>
      <c r="L56" s="6"/>
      <c r="O56" s="74" t="s">
        <v>106</v>
      </c>
      <c r="P56" s="75">
        <v>61894.4</v>
      </c>
      <c r="Q56" s="6"/>
      <c r="R56" s="6"/>
      <c r="S56" s="6"/>
      <c r="T56" s="6"/>
      <c r="U56" s="6"/>
      <c r="V56" s="6"/>
      <c r="W56" s="6"/>
      <c r="X56" s="6"/>
      <c r="Y56" s="6"/>
    </row>
    <row r="57" ht="69.75" customHeight="1">
      <c r="A57" s="74" t="s">
        <v>113</v>
      </c>
      <c r="B57" s="76">
        <v>53756.8</v>
      </c>
      <c r="D57" s="46"/>
      <c r="E57" s="6"/>
      <c r="F57" s="6"/>
      <c r="G57" s="6"/>
      <c r="H57" s="6"/>
      <c r="I57" s="6"/>
      <c r="J57" s="6"/>
      <c r="K57" s="6"/>
      <c r="L57" s="6"/>
      <c r="O57" s="74" t="s">
        <v>117</v>
      </c>
      <c r="P57" s="75">
        <v>62014.5</v>
      </c>
      <c r="Q57" s="6"/>
      <c r="R57" s="6"/>
      <c r="S57" s="6"/>
      <c r="T57" s="6"/>
      <c r="U57" s="6"/>
      <c r="V57" s="6"/>
      <c r="W57" s="6"/>
      <c r="X57" s="6"/>
      <c r="Y57" s="6"/>
    </row>
    <row r="58" ht="69.75" customHeight="1">
      <c r="A58" s="74" t="s">
        <v>115</v>
      </c>
      <c r="B58" s="76">
        <v>53909.9</v>
      </c>
      <c r="D58" s="46"/>
      <c r="E58" s="6"/>
      <c r="F58" s="6"/>
      <c r="G58" s="6"/>
      <c r="H58" s="6"/>
      <c r="I58" s="6"/>
      <c r="J58" s="6"/>
      <c r="K58" s="6"/>
      <c r="L58" s="6"/>
      <c r="O58" s="74" t="s">
        <v>108</v>
      </c>
      <c r="P58" s="75">
        <v>62393.0</v>
      </c>
      <c r="Q58" s="6"/>
      <c r="R58" s="6"/>
      <c r="S58" s="6"/>
      <c r="T58" s="6"/>
      <c r="U58" s="6"/>
      <c r="V58" s="6"/>
      <c r="W58" s="6"/>
      <c r="X58" s="6"/>
      <c r="Y58" s="6"/>
    </row>
    <row r="59" ht="69.75" customHeight="1">
      <c r="A59" s="74" t="s">
        <v>117</v>
      </c>
      <c r="B59" s="76">
        <v>54522.3</v>
      </c>
      <c r="D59" s="46"/>
      <c r="E59" s="6"/>
      <c r="F59" s="6"/>
      <c r="G59" s="6"/>
      <c r="H59" s="6"/>
      <c r="I59" s="6"/>
      <c r="J59" s="6"/>
      <c r="K59" s="6"/>
      <c r="L59" s="6"/>
      <c r="O59" s="77" t="s">
        <v>113</v>
      </c>
      <c r="P59" s="78">
        <v>64188.7</v>
      </c>
      <c r="Q59" s="6"/>
      <c r="R59" s="6"/>
      <c r="S59" s="6"/>
      <c r="T59" s="6"/>
      <c r="U59" s="6"/>
      <c r="V59" s="6"/>
      <c r="W59" s="6"/>
      <c r="X59" s="6"/>
      <c r="Y59" s="6"/>
    </row>
    <row r="60" ht="69.75" customHeight="1">
      <c r="A60" s="77" t="s">
        <v>119</v>
      </c>
      <c r="B60" s="79">
        <v>55307.6</v>
      </c>
      <c r="D60" s="46"/>
      <c r="E60" s="6"/>
      <c r="F60" s="6"/>
      <c r="G60" s="6"/>
      <c r="H60" s="6"/>
      <c r="I60" s="6"/>
      <c r="J60" s="6"/>
      <c r="K60" s="6"/>
      <c r="L60" s="6"/>
      <c r="O60" s="77" t="s">
        <v>121</v>
      </c>
      <c r="P60" s="78">
        <v>64778.7</v>
      </c>
      <c r="Q60" s="6"/>
      <c r="R60" s="6"/>
      <c r="S60" s="6"/>
      <c r="T60" s="6"/>
      <c r="U60" s="6"/>
      <c r="V60" s="6"/>
      <c r="W60" s="6"/>
      <c r="X60" s="6"/>
      <c r="Y60" s="6"/>
    </row>
    <row r="61" ht="69.75" customHeight="1">
      <c r="A61" s="77" t="s">
        <v>121</v>
      </c>
      <c r="B61" s="79">
        <v>56458.4</v>
      </c>
      <c r="D61" s="46"/>
      <c r="E61" s="6"/>
      <c r="F61" s="6"/>
      <c r="G61" s="6"/>
      <c r="H61" s="6"/>
      <c r="I61" s="6"/>
      <c r="J61" s="6"/>
      <c r="K61" s="6"/>
      <c r="L61" s="6"/>
      <c r="O61" s="77" t="s">
        <v>119</v>
      </c>
      <c r="P61" s="78">
        <v>64996.8</v>
      </c>
      <c r="Q61" s="6"/>
      <c r="R61" s="6"/>
      <c r="S61" s="6"/>
      <c r="T61" s="6"/>
      <c r="U61" s="6"/>
      <c r="V61" s="6"/>
      <c r="W61" s="6"/>
      <c r="X61" s="6"/>
      <c r="Y61" s="6"/>
    </row>
    <row r="62" ht="69.75" customHeight="1">
      <c r="A62" s="77" t="s">
        <v>123</v>
      </c>
      <c r="B62" s="79">
        <v>56956.8</v>
      </c>
      <c r="D62" s="46"/>
      <c r="E62" s="6"/>
      <c r="F62" s="6"/>
      <c r="G62" s="6"/>
      <c r="H62" s="6"/>
      <c r="I62" s="6"/>
      <c r="J62" s="6"/>
      <c r="K62" s="6"/>
      <c r="L62" s="6"/>
      <c r="O62" s="77" t="s">
        <v>123</v>
      </c>
      <c r="P62" s="78">
        <v>65815.3</v>
      </c>
      <c r="Q62" s="6"/>
      <c r="R62" s="6"/>
      <c r="S62" s="6"/>
      <c r="T62" s="6"/>
      <c r="U62" s="6"/>
      <c r="V62" s="6"/>
      <c r="W62" s="6"/>
      <c r="X62" s="6"/>
      <c r="Y62" s="6"/>
    </row>
    <row r="63" ht="69.75" customHeight="1">
      <c r="A63" s="77" t="s">
        <v>125</v>
      </c>
      <c r="B63" s="79">
        <v>57652.6</v>
      </c>
      <c r="D63" s="46"/>
      <c r="E63" s="6"/>
      <c r="F63" s="6"/>
      <c r="G63" s="6"/>
      <c r="H63" s="6"/>
      <c r="I63" s="6"/>
      <c r="J63" s="6"/>
      <c r="K63" s="6"/>
      <c r="L63" s="6"/>
      <c r="O63" s="77" t="s">
        <v>125</v>
      </c>
      <c r="P63" s="78">
        <v>67239.4</v>
      </c>
      <c r="Q63" s="6"/>
      <c r="R63" s="6"/>
      <c r="S63" s="6"/>
      <c r="T63" s="6"/>
      <c r="U63" s="6"/>
      <c r="V63" s="6"/>
      <c r="W63" s="6"/>
      <c r="X63" s="6"/>
      <c r="Y63" s="6"/>
    </row>
    <row r="64" ht="69.75" customHeight="1">
      <c r="A64" s="77" t="s">
        <v>127</v>
      </c>
      <c r="B64" s="79">
        <v>57879.0</v>
      </c>
      <c r="D64" s="46"/>
      <c r="E64" s="6"/>
      <c r="F64" s="6"/>
      <c r="G64" s="6"/>
      <c r="H64" s="6"/>
      <c r="I64" s="6"/>
      <c r="J64" s="6"/>
      <c r="K64" s="6"/>
      <c r="L64" s="6"/>
      <c r="O64" s="77" t="s">
        <v>127</v>
      </c>
      <c r="P64" s="78">
        <v>67743.5</v>
      </c>
      <c r="Q64" s="6"/>
      <c r="R64" s="6"/>
      <c r="S64" s="6"/>
      <c r="T64" s="6"/>
      <c r="U64" s="6"/>
      <c r="V64" s="6"/>
      <c r="W64" s="6"/>
      <c r="X64" s="6"/>
      <c r="Y64" s="6"/>
    </row>
    <row r="65" ht="69.75" customHeight="1">
      <c r="A65" s="77" t="s">
        <v>40</v>
      </c>
      <c r="B65" s="79">
        <v>59412.9</v>
      </c>
      <c r="D65" s="46"/>
      <c r="E65" s="6"/>
      <c r="F65" s="6"/>
      <c r="G65" s="6"/>
      <c r="H65" s="6"/>
      <c r="I65" s="6"/>
      <c r="J65" s="6"/>
      <c r="K65" s="6"/>
      <c r="L65" s="6"/>
      <c r="O65" s="77" t="s">
        <v>130</v>
      </c>
      <c r="P65" s="78">
        <v>68104.6</v>
      </c>
      <c r="Q65" s="6"/>
      <c r="R65" s="6"/>
      <c r="S65" s="6"/>
      <c r="T65" s="6"/>
      <c r="U65" s="6"/>
      <c r="V65" s="6"/>
      <c r="W65" s="6"/>
      <c r="X65" s="6"/>
      <c r="Y65" s="6"/>
    </row>
    <row r="66" ht="69.75" customHeight="1">
      <c r="A66" s="77" t="s">
        <v>130</v>
      </c>
      <c r="B66" s="79">
        <v>60007.5</v>
      </c>
      <c r="D66" s="46"/>
      <c r="E66" s="6"/>
      <c r="F66" s="6"/>
      <c r="G66" s="6"/>
      <c r="H66" s="6"/>
      <c r="I66" s="6"/>
      <c r="J66" s="6"/>
      <c r="K66" s="6"/>
      <c r="L66" s="6"/>
      <c r="O66" s="80" t="s">
        <v>40</v>
      </c>
      <c r="P66" s="81">
        <v>69830.3</v>
      </c>
      <c r="Q66" s="6"/>
      <c r="R66" s="6"/>
      <c r="S66" s="6"/>
      <c r="T66" s="6"/>
      <c r="U66" s="6"/>
      <c r="V66" s="6"/>
      <c r="W66" s="6"/>
      <c r="X66" s="6"/>
      <c r="Y66" s="6"/>
    </row>
    <row r="67" ht="69.75" customHeight="1">
      <c r="A67" s="80" t="s">
        <v>132</v>
      </c>
      <c r="B67" s="82">
        <v>61900.6</v>
      </c>
      <c r="D67" s="46"/>
      <c r="E67" s="6"/>
      <c r="F67" s="6"/>
      <c r="G67" s="6"/>
      <c r="H67" s="6"/>
      <c r="I67" s="6"/>
      <c r="J67" s="6"/>
      <c r="K67" s="6"/>
      <c r="L67" s="6"/>
      <c r="O67" s="80" t="s">
        <v>132</v>
      </c>
      <c r="P67" s="81">
        <v>71184.4</v>
      </c>
      <c r="Q67" s="6"/>
      <c r="R67" s="6"/>
      <c r="S67" s="6"/>
      <c r="T67" s="6"/>
      <c r="U67" s="6"/>
      <c r="V67" s="6"/>
      <c r="W67" s="6"/>
      <c r="X67" s="6"/>
      <c r="Y67" s="6"/>
    </row>
    <row r="68" ht="69.75" customHeight="1">
      <c r="A68" s="80" t="s">
        <v>112</v>
      </c>
      <c r="B68" s="82">
        <v>63588.6</v>
      </c>
      <c r="D68" s="46"/>
      <c r="E68" s="6"/>
      <c r="F68" s="6"/>
      <c r="G68" s="6"/>
      <c r="H68" s="6"/>
      <c r="I68" s="6"/>
      <c r="J68" s="6"/>
      <c r="K68" s="6"/>
      <c r="L68" s="6"/>
      <c r="O68" s="80" t="s">
        <v>135</v>
      </c>
      <c r="P68" s="81">
        <v>72540.2</v>
      </c>
      <c r="Q68" s="6"/>
      <c r="R68" s="6"/>
      <c r="S68" s="6"/>
      <c r="T68" s="6"/>
      <c r="U68" s="6"/>
      <c r="V68" s="6"/>
      <c r="W68" s="6"/>
      <c r="X68" s="6"/>
      <c r="Y68" s="6"/>
    </row>
    <row r="69" ht="69.75" customHeight="1">
      <c r="A69" s="80" t="s">
        <v>135</v>
      </c>
      <c r="B69" s="82">
        <v>64416.6</v>
      </c>
      <c r="D69" s="46"/>
      <c r="E69" s="6"/>
      <c r="F69" s="6"/>
      <c r="G69" s="6"/>
      <c r="H69" s="6"/>
      <c r="I69" s="6"/>
      <c r="J69" s="6"/>
      <c r="K69" s="6"/>
      <c r="L69" s="6"/>
      <c r="O69" s="80" t="s">
        <v>138</v>
      </c>
      <c r="P69" s="81">
        <v>72998.8</v>
      </c>
      <c r="Q69" s="6"/>
      <c r="R69" s="6"/>
      <c r="S69" s="6"/>
      <c r="T69" s="6"/>
      <c r="U69" s="6"/>
      <c r="V69" s="6"/>
      <c r="W69" s="6"/>
      <c r="X69" s="6"/>
      <c r="Y69" s="6"/>
    </row>
    <row r="70" ht="69.75" customHeight="1">
      <c r="A70" s="80" t="s">
        <v>136</v>
      </c>
      <c r="B70" s="82">
        <v>64634.9</v>
      </c>
      <c r="D70" s="46"/>
      <c r="E70" s="6"/>
      <c r="F70" s="6"/>
      <c r="G70" s="6"/>
      <c r="H70" s="6"/>
      <c r="I70" s="6"/>
      <c r="J70" s="6"/>
      <c r="K70" s="6"/>
      <c r="L70" s="6"/>
      <c r="O70" s="80" t="s">
        <v>112</v>
      </c>
      <c r="P70" s="81">
        <v>73959.9</v>
      </c>
      <c r="Q70" s="6"/>
      <c r="R70" s="6"/>
      <c r="S70" s="6"/>
      <c r="T70" s="6"/>
      <c r="U70" s="6"/>
      <c r="V70" s="6"/>
      <c r="W70" s="6"/>
      <c r="X70" s="6"/>
      <c r="Y70" s="6"/>
    </row>
    <row r="71" ht="69.75" customHeight="1">
      <c r="A71" s="80" t="s">
        <v>138</v>
      </c>
      <c r="B71" s="82">
        <v>65863.9</v>
      </c>
      <c r="D71" s="46"/>
      <c r="E71" s="6"/>
      <c r="F71" s="6"/>
      <c r="G71" s="6"/>
      <c r="H71" s="6"/>
      <c r="I71" s="6"/>
      <c r="J71" s="6"/>
      <c r="K71" s="6"/>
      <c r="L71" s="6"/>
      <c r="O71" s="80" t="s">
        <v>136</v>
      </c>
      <c r="P71" s="81">
        <v>74257.1</v>
      </c>
      <c r="Q71" s="6"/>
      <c r="R71" s="6"/>
      <c r="S71" s="6"/>
      <c r="T71" s="6"/>
      <c r="U71" s="6"/>
      <c r="V71" s="6"/>
      <c r="W71" s="6"/>
      <c r="X71" s="6"/>
      <c r="Y71" s="6"/>
    </row>
    <row r="72" ht="69.75" customHeight="1">
      <c r="A72" s="80" t="s">
        <v>140</v>
      </c>
      <c r="B72" s="82">
        <v>65896.6</v>
      </c>
      <c r="D72" s="46"/>
      <c r="E72" s="6"/>
      <c r="F72" s="6"/>
      <c r="G72" s="6"/>
      <c r="H72" s="6"/>
      <c r="I72" s="6"/>
      <c r="J72" s="6"/>
      <c r="K72" s="6"/>
      <c r="L72" s="6"/>
      <c r="O72" s="80" t="s">
        <v>140</v>
      </c>
      <c r="P72" s="81">
        <v>75227.4</v>
      </c>
      <c r="Q72" s="6"/>
      <c r="R72" s="6"/>
      <c r="S72" s="6"/>
      <c r="T72" s="6"/>
      <c r="U72" s="6"/>
      <c r="V72" s="6"/>
      <c r="W72" s="6"/>
      <c r="X72" s="6"/>
      <c r="Y72" s="6"/>
    </row>
    <row r="73" ht="69.75" customHeight="1">
      <c r="A73" s="83" t="s">
        <v>135</v>
      </c>
      <c r="B73" s="84">
        <v>67834.8</v>
      </c>
      <c r="D73" s="46"/>
      <c r="E73" s="6"/>
      <c r="F73" s="6"/>
      <c r="G73" s="6"/>
      <c r="H73" s="6"/>
      <c r="I73" s="6"/>
      <c r="J73" s="6"/>
      <c r="K73" s="6"/>
      <c r="L73" s="6"/>
      <c r="O73" s="80" t="s">
        <v>135</v>
      </c>
      <c r="P73" s="81">
        <v>76367.9</v>
      </c>
      <c r="Q73" s="6"/>
      <c r="R73" s="6"/>
      <c r="S73" s="6"/>
      <c r="T73" s="6"/>
      <c r="U73" s="6"/>
      <c r="V73" s="6"/>
      <c r="W73" s="6"/>
      <c r="X73" s="6"/>
      <c r="Y73" s="6"/>
    </row>
    <row r="74" ht="69.75" customHeight="1">
      <c r="A74" s="83" t="s">
        <v>143</v>
      </c>
      <c r="B74" s="84">
        <v>68790.1</v>
      </c>
      <c r="D74" s="46"/>
      <c r="E74" s="6"/>
      <c r="F74" s="6"/>
      <c r="G74" s="6"/>
      <c r="H74" s="6"/>
      <c r="I74" s="6"/>
      <c r="J74" s="6"/>
      <c r="K74" s="6"/>
      <c r="L74" s="6"/>
      <c r="O74" s="83" t="s">
        <v>143</v>
      </c>
      <c r="P74" s="85">
        <v>77601.1</v>
      </c>
      <c r="Q74" s="6"/>
      <c r="R74" s="6"/>
      <c r="S74" s="6"/>
      <c r="T74" s="6"/>
      <c r="U74" s="6"/>
      <c r="V74" s="6"/>
      <c r="W74" s="6"/>
      <c r="X74" s="6"/>
      <c r="Y74" s="6"/>
    </row>
    <row r="75" ht="69.75" customHeight="1">
      <c r="A75" s="83" t="s">
        <v>145</v>
      </c>
      <c r="B75" s="84">
        <v>70704.6</v>
      </c>
      <c r="D75" s="46"/>
      <c r="E75" s="6"/>
      <c r="F75" s="6"/>
      <c r="G75" s="6"/>
      <c r="H75" s="6"/>
      <c r="I75" s="6"/>
      <c r="J75" s="6"/>
      <c r="K75" s="6"/>
      <c r="L75" s="6"/>
      <c r="O75" s="83" t="s">
        <v>72</v>
      </c>
      <c r="P75" s="85">
        <v>81055.8</v>
      </c>
      <c r="Q75" s="6"/>
      <c r="R75" s="6"/>
      <c r="S75" s="6"/>
      <c r="T75" s="6"/>
      <c r="U75" s="6"/>
      <c r="V75" s="6"/>
      <c r="W75" s="6"/>
      <c r="X75" s="6"/>
      <c r="Y75" s="6"/>
    </row>
    <row r="76" ht="69.75" customHeight="1">
      <c r="A76" s="83" t="s">
        <v>72</v>
      </c>
      <c r="B76" s="84">
        <v>71728.2</v>
      </c>
      <c r="D76" s="46"/>
      <c r="E76" s="6"/>
      <c r="F76" s="6"/>
      <c r="G76" s="6"/>
      <c r="H76" s="6"/>
      <c r="I76" s="6"/>
      <c r="J76" s="6"/>
      <c r="K76" s="6"/>
      <c r="L76" s="6"/>
      <c r="O76" s="83" t="s">
        <v>145</v>
      </c>
      <c r="P76" s="85">
        <v>83195.1</v>
      </c>
      <c r="Q76" s="6"/>
      <c r="R76" s="6"/>
      <c r="S76" s="6"/>
      <c r="T76" s="6"/>
      <c r="U76" s="6"/>
      <c r="V76" s="6"/>
      <c r="W76" s="6"/>
      <c r="X76" s="6"/>
      <c r="Y76" s="6"/>
    </row>
    <row r="77" ht="69.75" customHeight="1">
      <c r="A77" s="108" t="s">
        <v>148</v>
      </c>
      <c r="B77" s="109">
        <v>86629.8</v>
      </c>
      <c r="D77" s="46"/>
      <c r="E77" s="6"/>
      <c r="F77" s="6"/>
      <c r="G77" s="6"/>
      <c r="H77" s="6"/>
      <c r="I77" s="6"/>
      <c r="J77" s="6"/>
      <c r="K77" s="6"/>
      <c r="L77" s="6"/>
      <c r="O77" s="108" t="s">
        <v>148</v>
      </c>
      <c r="P77" s="110">
        <v>96232.2</v>
      </c>
      <c r="Q77" s="6"/>
      <c r="R77" s="6"/>
      <c r="S77" s="6"/>
      <c r="T77" s="6"/>
      <c r="U77" s="6"/>
      <c r="V77" s="6"/>
      <c r="W77" s="6"/>
      <c r="X77" s="6"/>
      <c r="Y77" s="6"/>
    </row>
    <row r="78" ht="69.75" customHeight="1">
      <c r="A78" s="108" t="s">
        <v>150</v>
      </c>
      <c r="B78" s="109">
        <v>87326.2</v>
      </c>
      <c r="D78" s="46"/>
      <c r="E78" s="6"/>
      <c r="F78" s="6"/>
      <c r="G78" s="6"/>
      <c r="H78" s="6"/>
      <c r="I78" s="6"/>
      <c r="J78" s="6"/>
      <c r="K78" s="6"/>
      <c r="L78" s="6"/>
      <c r="O78" s="108" t="s">
        <v>150</v>
      </c>
      <c r="P78" s="110">
        <v>98818.0</v>
      </c>
      <c r="Q78" s="6"/>
      <c r="R78" s="6"/>
      <c r="S78" s="6"/>
      <c r="T78" s="6"/>
      <c r="U78" s="6"/>
      <c r="V78" s="6"/>
      <c r="W78" s="6"/>
      <c r="X78" s="6"/>
      <c r="Y78" s="6"/>
    </row>
    <row r="79" ht="69.75" customHeight="1">
      <c r="A79" s="108" t="s">
        <v>152</v>
      </c>
      <c r="B79" s="109">
        <v>94961.9</v>
      </c>
      <c r="D79" s="46"/>
      <c r="E79" s="6"/>
      <c r="F79" s="6"/>
      <c r="G79" s="6"/>
      <c r="H79" s="6"/>
      <c r="I79" s="6"/>
      <c r="J79" s="6"/>
      <c r="K79" s="6"/>
      <c r="L79" s="6"/>
      <c r="O79" s="108" t="s">
        <v>152</v>
      </c>
      <c r="P79" s="110">
        <v>105981.2</v>
      </c>
      <c r="Q79" s="6"/>
      <c r="R79" s="6"/>
      <c r="S79" s="6"/>
      <c r="T79" s="6"/>
      <c r="U79" s="6"/>
      <c r="V79" s="6"/>
      <c r="W79" s="6"/>
      <c r="X79" s="6"/>
      <c r="Y79" s="6"/>
    </row>
    <row r="80" ht="69.75" customHeight="1">
      <c r="A80" s="108" t="s">
        <v>153</v>
      </c>
      <c r="B80" s="109">
        <v>96728.3</v>
      </c>
      <c r="D80" s="46"/>
      <c r="E80" s="6"/>
      <c r="F80" s="6"/>
      <c r="G80" s="6"/>
      <c r="H80" s="6"/>
      <c r="I80" s="6"/>
      <c r="J80" s="6"/>
      <c r="K80" s="6"/>
      <c r="L80" s="6"/>
      <c r="O80" s="108" t="s">
        <v>196</v>
      </c>
      <c r="P80" s="110">
        <v>108148.0</v>
      </c>
      <c r="Q80" s="6"/>
      <c r="R80" s="6"/>
      <c r="S80" s="6"/>
      <c r="T80" s="6"/>
      <c r="U80" s="6"/>
      <c r="V80" s="6"/>
      <c r="W80" s="6"/>
      <c r="X80" s="6"/>
      <c r="Y80" s="6"/>
    </row>
    <row r="81" ht="69.75" customHeight="1">
      <c r="A81" s="108" t="s">
        <v>197</v>
      </c>
      <c r="B81" s="109">
        <v>97562.0</v>
      </c>
      <c r="D81" s="46"/>
      <c r="E81" s="6"/>
      <c r="F81" s="6"/>
      <c r="G81" s="6"/>
      <c r="H81" s="6"/>
      <c r="I81" s="6"/>
      <c r="J81" s="6"/>
      <c r="K81" s="6"/>
      <c r="L81" s="6"/>
      <c r="O81" s="108" t="s">
        <v>153</v>
      </c>
      <c r="P81" s="110">
        <v>110230.3</v>
      </c>
      <c r="Q81" s="6"/>
      <c r="R81" s="6"/>
      <c r="S81" s="6"/>
      <c r="T81" s="6"/>
      <c r="U81" s="6"/>
      <c r="V81" s="6"/>
      <c r="W81" s="6"/>
      <c r="X81" s="6"/>
      <c r="Y81" s="6"/>
    </row>
    <row r="82" ht="69.75" customHeight="1">
      <c r="A82" s="108" t="s">
        <v>157</v>
      </c>
      <c r="B82" s="109">
        <v>102683.8</v>
      </c>
      <c r="D82" s="46"/>
      <c r="E82" s="6"/>
      <c r="F82" s="6"/>
      <c r="G82" s="6"/>
      <c r="H82" s="6"/>
      <c r="I82" s="6"/>
      <c r="J82" s="6"/>
      <c r="K82" s="6"/>
      <c r="L82" s="6"/>
      <c r="O82" s="108" t="s">
        <v>157</v>
      </c>
      <c r="P82" s="110">
        <v>114360.8</v>
      </c>
      <c r="Q82" s="6"/>
      <c r="R82" s="6"/>
      <c r="S82" s="6"/>
      <c r="T82" s="6"/>
      <c r="U82" s="6"/>
      <c r="V82" s="6"/>
      <c r="W82" s="6"/>
      <c r="X82" s="6"/>
      <c r="Y82" s="6"/>
    </row>
    <row r="83" ht="69.75" customHeight="1">
      <c r="A83" s="108" t="s">
        <v>56</v>
      </c>
      <c r="B83" s="109">
        <v>103539.9</v>
      </c>
      <c r="D83" s="46"/>
      <c r="E83" s="6"/>
      <c r="F83" s="6"/>
      <c r="G83" s="6"/>
      <c r="H83" s="6"/>
      <c r="I83" s="6"/>
      <c r="J83" s="6"/>
      <c r="K83" s="6"/>
      <c r="L83" s="6"/>
      <c r="O83" s="108" t="s">
        <v>160</v>
      </c>
      <c r="P83" s="110">
        <v>119386.4</v>
      </c>
      <c r="Q83" s="6"/>
      <c r="R83" s="6"/>
      <c r="S83" s="6"/>
      <c r="T83" s="6"/>
      <c r="U83" s="6"/>
      <c r="V83" s="6"/>
      <c r="W83" s="6"/>
      <c r="X83" s="7"/>
      <c r="Y83" s="7"/>
    </row>
    <row r="84" ht="69.75" customHeight="1">
      <c r="A84" s="108" t="s">
        <v>160</v>
      </c>
      <c r="B84" s="109">
        <v>106949.0</v>
      </c>
      <c r="D84" s="46"/>
      <c r="E84" s="6"/>
      <c r="F84" s="6"/>
      <c r="G84" s="6"/>
      <c r="H84" s="6"/>
      <c r="I84" s="6"/>
      <c r="J84" s="6"/>
      <c r="K84" s="6"/>
      <c r="L84" s="6"/>
      <c r="O84" s="108" t="s">
        <v>56</v>
      </c>
      <c r="P84" s="110">
        <v>119562.5</v>
      </c>
      <c r="Q84" s="6"/>
      <c r="R84" s="6"/>
      <c r="S84" s="6"/>
      <c r="T84" s="6"/>
      <c r="U84" s="6"/>
      <c r="V84" s="6"/>
      <c r="W84" s="6"/>
      <c r="X84" s="6"/>
      <c r="Y84" s="6"/>
    </row>
    <row r="85" ht="69.75" customHeight="1">
      <c r="A85" s="108" t="s">
        <v>162</v>
      </c>
      <c r="B85" s="109">
        <v>121461.8</v>
      </c>
      <c r="D85" s="46"/>
      <c r="E85" s="6"/>
      <c r="F85" s="6"/>
      <c r="G85" s="6"/>
      <c r="H85" s="6"/>
      <c r="I85" s="6"/>
      <c r="J85" s="6"/>
      <c r="K85" s="6"/>
      <c r="L85" s="6"/>
      <c r="O85" s="108" t="s">
        <v>162</v>
      </c>
      <c r="P85" s="110">
        <v>134645.8</v>
      </c>
      <c r="Q85" s="6"/>
      <c r="R85" s="6"/>
      <c r="S85" s="6"/>
      <c r="T85" s="6"/>
      <c r="U85" s="6"/>
      <c r="V85" s="6"/>
      <c r="W85" s="6"/>
      <c r="X85" s="6"/>
      <c r="Y85" s="6"/>
    </row>
    <row r="86" ht="69.75" customHeight="1">
      <c r="A86" s="108" t="s">
        <v>164</v>
      </c>
      <c r="B86" s="109">
        <v>125637.6</v>
      </c>
      <c r="D86" s="46"/>
      <c r="E86" s="6"/>
      <c r="F86" s="6"/>
      <c r="G86" s="6"/>
      <c r="H86" s="6"/>
      <c r="I86" s="6"/>
      <c r="J86" s="6"/>
      <c r="K86" s="6"/>
      <c r="L86" s="6"/>
      <c r="O86" s="108" t="s">
        <v>164</v>
      </c>
      <c r="P86" s="110">
        <v>138881.8</v>
      </c>
      <c r="Q86" s="6"/>
      <c r="R86" s="6"/>
      <c r="S86" s="6"/>
      <c r="T86" s="6"/>
      <c r="U86" s="6"/>
      <c r="V86" s="6"/>
      <c r="W86" s="6"/>
      <c r="X86" s="6"/>
      <c r="Y86" s="6"/>
    </row>
    <row r="87" ht="69.75" customHeight="1">
      <c r="A87" s="108" t="s">
        <v>166</v>
      </c>
      <c r="B87" s="109">
        <v>131515.7</v>
      </c>
      <c r="D87" s="46"/>
      <c r="E87" s="6"/>
      <c r="F87" s="6"/>
      <c r="G87" s="6"/>
      <c r="H87" s="6"/>
      <c r="I87" s="6"/>
      <c r="J87" s="6"/>
      <c r="K87" s="6"/>
      <c r="L87" s="6"/>
      <c r="O87" s="108" t="s">
        <v>166</v>
      </c>
      <c r="P87" s="110">
        <v>145050.2</v>
      </c>
      <c r="Q87" s="6"/>
      <c r="R87" s="6"/>
      <c r="S87" s="6"/>
      <c r="T87" s="6"/>
      <c r="U87" s="6"/>
      <c r="V87" s="6"/>
      <c r="W87" s="6"/>
    </row>
    <row r="88" ht="69.75" customHeight="1">
      <c r="A88" s="108" t="s">
        <v>168</v>
      </c>
      <c r="B88" s="109">
        <v>140601.5</v>
      </c>
      <c r="E88" s="6"/>
      <c r="F88" s="6"/>
      <c r="G88" s="6"/>
      <c r="H88" s="6"/>
      <c r="I88" s="6"/>
      <c r="J88" s="6"/>
      <c r="K88" s="6"/>
      <c r="L88" s="6"/>
      <c r="O88" s="108" t="s">
        <v>168</v>
      </c>
      <c r="P88" s="110">
        <v>159070.9</v>
      </c>
      <c r="Q88" s="6"/>
      <c r="R88" s="6"/>
      <c r="S88" s="6"/>
      <c r="T88" s="6"/>
      <c r="U88" s="6"/>
      <c r="V88" s="6"/>
      <c r="W88" s="6"/>
    </row>
    <row r="89" ht="24.0" customHeight="1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24.0" customHeight="1">
      <c r="B90" s="40"/>
      <c r="C90" s="40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24.0" customHeight="1">
      <c r="B91" s="40"/>
      <c r="C91" s="40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24.0" customHeight="1">
      <c r="B92" s="40"/>
      <c r="C92" s="40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24.0" customHeight="1">
      <c r="B93" s="40"/>
      <c r="C93" s="40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24.0" customHeight="1">
      <c r="B94" s="40"/>
      <c r="C94" s="40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24.0" customHeight="1">
      <c r="B95" s="40"/>
      <c r="C95" s="40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24.0" customHeight="1">
      <c r="B96" s="40"/>
      <c r="C96" s="40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24.0" customHeight="1">
      <c r="B97" s="40"/>
      <c r="C97" s="40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24.0" customHeight="1">
      <c r="B98" s="40"/>
      <c r="C98" s="40"/>
    </row>
    <row r="99" ht="24.0" customHeight="1">
      <c r="B99" s="40"/>
      <c r="C99" s="40"/>
    </row>
    <row r="100" ht="24.0" customHeight="1">
      <c r="B100" s="40"/>
      <c r="C100" s="40"/>
    </row>
    <row r="101" ht="24.0" customHeight="1">
      <c r="B101" s="40"/>
      <c r="C101" s="40"/>
    </row>
    <row r="102" ht="24.0" customHeight="1">
      <c r="B102" s="40"/>
      <c r="C102" s="40"/>
    </row>
    <row r="103" ht="24.0" customHeight="1">
      <c r="B103" s="40"/>
      <c r="C103" s="40"/>
    </row>
    <row r="104" ht="24.0" customHeight="1">
      <c r="B104" s="40"/>
      <c r="C104" s="40"/>
    </row>
    <row r="105" ht="24.0" customHeight="1">
      <c r="B105" s="40"/>
      <c r="C105" s="40"/>
    </row>
    <row r="106" ht="24.0" customHeight="1">
      <c r="B106" s="40"/>
      <c r="C106" s="40"/>
    </row>
    <row r="107" ht="24.0" customHeight="1">
      <c r="B107" s="40"/>
      <c r="C107" s="40"/>
    </row>
    <row r="108" ht="24.0" customHeight="1">
      <c r="B108" s="40"/>
      <c r="C108" s="40"/>
    </row>
    <row r="109" ht="24.0" customHeight="1">
      <c r="B109" s="40"/>
      <c r="C109" s="40"/>
    </row>
    <row r="110" ht="24.0" customHeight="1">
      <c r="B110" s="40"/>
      <c r="C110" s="40"/>
    </row>
    <row r="111" ht="14.25" customHeight="1">
      <c r="B111" s="40"/>
      <c r="C111" s="40"/>
    </row>
    <row r="112" ht="14.25" customHeight="1">
      <c r="B112" s="40"/>
      <c r="C112" s="40"/>
    </row>
    <row r="113" ht="14.25" customHeight="1">
      <c r="B113" s="40"/>
      <c r="C113" s="40"/>
    </row>
    <row r="114" ht="14.25" customHeight="1">
      <c r="B114" s="40"/>
      <c r="C114" s="40"/>
    </row>
    <row r="115" ht="14.25" customHeight="1">
      <c r="B115" s="40"/>
      <c r="C115" s="40"/>
    </row>
    <row r="116" ht="14.25" customHeight="1">
      <c r="B116" s="40"/>
      <c r="C116" s="40"/>
    </row>
    <row r="117" ht="14.25" customHeight="1">
      <c r="B117" s="40"/>
      <c r="C117" s="40"/>
    </row>
    <row r="118" ht="14.25" customHeight="1">
      <c r="B118" s="40"/>
      <c r="C118" s="40"/>
    </row>
    <row r="119" ht="14.25" customHeight="1">
      <c r="B119" s="40"/>
      <c r="C119" s="40"/>
    </row>
    <row r="120" ht="14.25" customHeight="1">
      <c r="B120" s="40"/>
      <c r="C120" s="40"/>
    </row>
    <row r="121" ht="14.25" customHeight="1">
      <c r="B121" s="40"/>
      <c r="C121" s="40"/>
    </row>
    <row r="122" ht="14.25" customHeight="1">
      <c r="B122" s="40"/>
      <c r="C122" s="40"/>
    </row>
    <row r="123" ht="14.25" customHeight="1">
      <c r="B123" s="40"/>
      <c r="C123" s="40"/>
    </row>
    <row r="124" ht="14.25" customHeight="1">
      <c r="B124" s="40"/>
      <c r="C124" s="40"/>
    </row>
    <row r="125" ht="14.25" customHeight="1">
      <c r="B125" s="40"/>
      <c r="C125" s="40"/>
    </row>
    <row r="126" ht="14.25" customHeight="1">
      <c r="B126" s="40"/>
      <c r="C126" s="40"/>
    </row>
    <row r="127" ht="14.25" customHeight="1">
      <c r="B127" s="40"/>
      <c r="C127" s="40"/>
    </row>
    <row r="128" ht="14.25" customHeight="1">
      <c r="B128" s="40"/>
      <c r="C128" s="40"/>
    </row>
    <row r="129" ht="14.25" customHeight="1">
      <c r="B129" s="40"/>
      <c r="C129" s="40"/>
    </row>
    <row r="130" ht="14.25" customHeight="1">
      <c r="B130" s="40"/>
      <c r="C130" s="40"/>
    </row>
    <row r="131" ht="14.25" customHeight="1">
      <c r="B131" s="40"/>
      <c r="C131" s="40"/>
    </row>
    <row r="132" ht="14.25" customHeight="1">
      <c r="B132" s="40"/>
      <c r="C132" s="40"/>
    </row>
    <row r="133" ht="14.25" customHeight="1">
      <c r="B133" s="40"/>
      <c r="C133" s="40"/>
    </row>
    <row r="134" ht="14.25" customHeight="1">
      <c r="B134" s="40"/>
      <c r="C134" s="40"/>
    </row>
    <row r="135" ht="14.25" customHeight="1">
      <c r="B135" s="40"/>
      <c r="C135" s="40"/>
    </row>
    <row r="136" ht="14.25" customHeight="1">
      <c r="B136" s="40"/>
      <c r="C136" s="40"/>
    </row>
    <row r="137" ht="14.25" customHeight="1">
      <c r="B137" s="40"/>
      <c r="C137" s="40"/>
    </row>
    <row r="138" ht="14.25" customHeight="1">
      <c r="B138" s="40"/>
      <c r="C138" s="40"/>
    </row>
    <row r="139" ht="14.25" customHeight="1">
      <c r="B139" s="40"/>
      <c r="C139" s="40"/>
    </row>
    <row r="140" ht="14.25" customHeight="1">
      <c r="B140" s="40"/>
      <c r="C140" s="40"/>
    </row>
    <row r="141" ht="14.25" customHeight="1">
      <c r="B141" s="40"/>
      <c r="C141" s="40"/>
    </row>
    <row r="142" ht="14.25" customHeight="1">
      <c r="B142" s="40"/>
      <c r="C142" s="40"/>
    </row>
    <row r="143" ht="14.25" customHeight="1">
      <c r="B143" s="40"/>
      <c r="C143" s="40"/>
    </row>
    <row r="144" ht="14.25" customHeight="1">
      <c r="B144" s="40"/>
      <c r="C144" s="40"/>
    </row>
    <row r="145" ht="14.25" customHeight="1">
      <c r="B145" s="40"/>
      <c r="C145" s="40"/>
    </row>
    <row r="146" ht="14.25" customHeight="1">
      <c r="B146" s="40"/>
      <c r="C146" s="40"/>
    </row>
    <row r="147" ht="14.25" customHeight="1">
      <c r="B147" s="40"/>
      <c r="C147" s="40"/>
    </row>
    <row r="148" ht="14.25" customHeight="1">
      <c r="B148" s="40"/>
      <c r="C148" s="40"/>
    </row>
    <row r="149" ht="14.25" customHeight="1">
      <c r="B149" s="40"/>
      <c r="C149" s="40"/>
    </row>
    <row r="150" ht="14.25" customHeight="1">
      <c r="B150" s="40"/>
      <c r="C150" s="40"/>
    </row>
    <row r="151" ht="14.25" customHeight="1">
      <c r="B151" s="40"/>
      <c r="C151" s="40"/>
    </row>
    <row r="152" ht="14.25" customHeight="1">
      <c r="B152" s="40"/>
      <c r="C152" s="40"/>
    </row>
    <row r="153" ht="14.25" customHeight="1">
      <c r="B153" s="40"/>
      <c r="C153" s="40"/>
    </row>
    <row r="154" ht="14.25" customHeight="1">
      <c r="B154" s="40"/>
      <c r="C154" s="40"/>
    </row>
    <row r="155" ht="14.25" customHeight="1">
      <c r="B155" s="40"/>
      <c r="C155" s="40"/>
    </row>
    <row r="156" ht="14.25" customHeight="1">
      <c r="B156" s="40"/>
      <c r="C156" s="40"/>
    </row>
    <row r="157" ht="14.25" customHeight="1">
      <c r="B157" s="40"/>
      <c r="C157" s="40"/>
    </row>
    <row r="158" ht="14.25" customHeight="1">
      <c r="B158" s="40"/>
      <c r="C158" s="40"/>
    </row>
    <row r="159" ht="14.25" customHeight="1">
      <c r="B159" s="40"/>
      <c r="C159" s="40"/>
    </row>
    <row r="160" ht="14.25" customHeight="1">
      <c r="B160" s="40"/>
      <c r="C160" s="40"/>
    </row>
    <row r="161" ht="14.25" customHeight="1">
      <c r="B161" s="40"/>
      <c r="C161" s="40"/>
    </row>
    <row r="162" ht="14.25" customHeight="1">
      <c r="B162" s="40"/>
      <c r="C162" s="40"/>
    </row>
    <row r="163" ht="14.25" customHeight="1">
      <c r="B163" s="40"/>
      <c r="C163" s="40"/>
    </row>
    <row r="164" ht="14.25" customHeight="1">
      <c r="B164" s="40"/>
      <c r="C164" s="40"/>
    </row>
    <row r="165" ht="14.25" customHeight="1">
      <c r="B165" s="40"/>
      <c r="C165" s="40"/>
    </row>
    <row r="166" ht="14.25" customHeight="1">
      <c r="B166" s="40"/>
      <c r="C166" s="40"/>
    </row>
    <row r="167" ht="14.25" customHeight="1">
      <c r="B167" s="40"/>
      <c r="C167" s="40"/>
    </row>
    <row r="168" ht="14.25" customHeight="1">
      <c r="B168" s="40"/>
      <c r="C168" s="40"/>
    </row>
    <row r="169" ht="14.25" customHeight="1">
      <c r="B169" s="40"/>
      <c r="C169" s="40"/>
    </row>
    <row r="170" ht="14.25" customHeight="1">
      <c r="B170" s="40"/>
      <c r="C170" s="40"/>
    </row>
    <row r="171" ht="14.25" customHeight="1">
      <c r="B171" s="40"/>
      <c r="C171" s="40"/>
    </row>
    <row r="172" ht="14.25" customHeight="1">
      <c r="B172" s="40"/>
      <c r="C172" s="40"/>
    </row>
    <row r="173" ht="14.25" customHeight="1">
      <c r="B173" s="40"/>
      <c r="C173" s="40"/>
    </row>
    <row r="174" ht="14.25" customHeight="1">
      <c r="B174" s="40"/>
      <c r="C174" s="40"/>
    </row>
    <row r="175" ht="14.25" customHeight="1">
      <c r="B175" s="40"/>
      <c r="C175" s="40"/>
    </row>
    <row r="176" ht="14.25" customHeight="1">
      <c r="B176" s="40"/>
      <c r="C176" s="40"/>
    </row>
    <row r="177" ht="14.25" customHeight="1">
      <c r="B177" s="40"/>
      <c r="C177" s="40"/>
    </row>
    <row r="178" ht="14.25" customHeight="1">
      <c r="B178" s="40"/>
      <c r="C178" s="40"/>
    </row>
    <row r="179" ht="14.25" customHeight="1">
      <c r="B179" s="40"/>
      <c r="C179" s="40"/>
    </row>
    <row r="180" ht="14.25" customHeight="1">
      <c r="B180" s="40"/>
      <c r="C180" s="40"/>
    </row>
    <row r="181" ht="14.25" customHeight="1">
      <c r="B181" s="40"/>
      <c r="C181" s="40"/>
    </row>
    <row r="182" ht="14.25" customHeight="1">
      <c r="B182" s="40"/>
      <c r="C182" s="40"/>
    </row>
    <row r="183" ht="14.25" customHeight="1">
      <c r="B183" s="40"/>
      <c r="C183" s="40"/>
    </row>
    <row r="184" ht="14.25" customHeight="1">
      <c r="B184" s="40"/>
      <c r="C184" s="40"/>
    </row>
    <row r="185" ht="14.25" customHeight="1">
      <c r="B185" s="40"/>
      <c r="C185" s="40"/>
    </row>
    <row r="186" ht="14.25" customHeight="1">
      <c r="B186" s="40"/>
      <c r="C186" s="40"/>
    </row>
    <row r="187" ht="14.25" customHeight="1">
      <c r="B187" s="40"/>
      <c r="C187" s="40"/>
    </row>
    <row r="188" ht="14.25" customHeight="1">
      <c r="B188" s="40"/>
      <c r="C188" s="40"/>
    </row>
    <row r="189" ht="14.25" customHeight="1">
      <c r="B189" s="40"/>
      <c r="C189" s="40"/>
    </row>
    <row r="190" ht="14.25" customHeight="1">
      <c r="B190" s="40"/>
      <c r="C190" s="40"/>
    </row>
    <row r="191" ht="14.25" customHeight="1">
      <c r="B191" s="40"/>
      <c r="C191" s="40"/>
    </row>
    <row r="192" ht="14.25" customHeight="1">
      <c r="B192" s="40"/>
      <c r="C192" s="40"/>
    </row>
    <row r="193" ht="14.25" customHeight="1">
      <c r="B193" s="40"/>
      <c r="C193" s="40"/>
    </row>
    <row r="194" ht="14.25" customHeight="1">
      <c r="B194" s="40"/>
      <c r="C194" s="40"/>
    </row>
    <row r="195" ht="14.25" customHeight="1">
      <c r="B195" s="40"/>
      <c r="C195" s="40"/>
    </row>
    <row r="196" ht="14.25" customHeight="1">
      <c r="B196" s="40"/>
      <c r="C196" s="40"/>
    </row>
    <row r="197" ht="14.25" customHeight="1">
      <c r="B197" s="40"/>
      <c r="C197" s="40"/>
    </row>
    <row r="198" ht="14.25" customHeight="1">
      <c r="B198" s="40"/>
      <c r="C198" s="40"/>
    </row>
    <row r="199" ht="14.25" customHeight="1">
      <c r="B199" s="40"/>
      <c r="C199" s="40"/>
    </row>
    <row r="200" ht="14.25" customHeight="1">
      <c r="B200" s="40"/>
      <c r="C200" s="40"/>
    </row>
    <row r="201" ht="14.25" customHeight="1">
      <c r="B201" s="40"/>
      <c r="C201" s="40"/>
    </row>
    <row r="202" ht="14.25" customHeight="1">
      <c r="B202" s="40"/>
      <c r="C202" s="40"/>
    </row>
    <row r="203" ht="14.25" customHeight="1">
      <c r="B203" s="40"/>
      <c r="C203" s="40"/>
    </row>
    <row r="204" ht="14.25" customHeight="1">
      <c r="B204" s="40"/>
      <c r="C204" s="40"/>
    </row>
    <row r="205" ht="14.25" customHeight="1">
      <c r="B205" s="40"/>
      <c r="C205" s="40"/>
    </row>
    <row r="206" ht="14.25" customHeight="1">
      <c r="B206" s="40"/>
      <c r="C206" s="40"/>
    </row>
    <row r="207" ht="14.25" customHeight="1">
      <c r="B207" s="40"/>
      <c r="C207" s="40"/>
    </row>
    <row r="208" ht="14.25" customHeight="1">
      <c r="B208" s="40"/>
      <c r="C208" s="40"/>
    </row>
    <row r="209" ht="14.25" customHeight="1">
      <c r="B209" s="40"/>
      <c r="C209" s="40"/>
    </row>
    <row r="210" ht="14.25" customHeight="1">
      <c r="B210" s="40"/>
      <c r="C210" s="40"/>
    </row>
    <row r="211" ht="14.25" customHeight="1">
      <c r="B211" s="40"/>
      <c r="C211" s="40"/>
    </row>
    <row r="212" ht="14.25" customHeight="1">
      <c r="B212" s="40"/>
      <c r="C212" s="40"/>
    </row>
    <row r="213" ht="14.25" customHeight="1">
      <c r="B213" s="40"/>
      <c r="C213" s="40"/>
    </row>
    <row r="214" ht="14.25" customHeight="1">
      <c r="B214" s="40"/>
      <c r="C214" s="40"/>
    </row>
    <row r="215" ht="14.25" customHeight="1">
      <c r="B215" s="40"/>
      <c r="C215" s="40"/>
    </row>
    <row r="216" ht="14.25" customHeight="1">
      <c r="B216" s="40"/>
      <c r="C216" s="40"/>
    </row>
    <row r="217" ht="14.25" customHeight="1">
      <c r="B217" s="40"/>
      <c r="C217" s="40"/>
    </row>
    <row r="218" ht="14.25" customHeight="1">
      <c r="B218" s="40"/>
      <c r="C218" s="40"/>
    </row>
    <row r="219" ht="14.25" customHeight="1">
      <c r="B219" s="40"/>
      <c r="C219" s="40"/>
    </row>
    <row r="220" ht="14.25" customHeight="1">
      <c r="B220" s="40"/>
      <c r="C220" s="40"/>
    </row>
    <row r="221" ht="14.25" customHeight="1">
      <c r="B221" s="40"/>
      <c r="C221" s="40"/>
    </row>
    <row r="222" ht="14.25" customHeight="1">
      <c r="B222" s="40"/>
      <c r="C222" s="40"/>
    </row>
    <row r="223" ht="14.25" customHeight="1">
      <c r="B223" s="40"/>
      <c r="C223" s="40"/>
    </row>
    <row r="224" ht="14.25" customHeight="1">
      <c r="B224" s="40"/>
      <c r="C224" s="40"/>
    </row>
    <row r="225" ht="14.25" customHeight="1">
      <c r="B225" s="40"/>
      <c r="C225" s="40"/>
    </row>
    <row r="226" ht="14.25" customHeight="1">
      <c r="B226" s="40"/>
      <c r="C226" s="40"/>
    </row>
    <row r="227" ht="14.25" customHeight="1">
      <c r="B227" s="40"/>
      <c r="C227" s="40"/>
    </row>
    <row r="228" ht="14.25" customHeight="1">
      <c r="B228" s="40"/>
      <c r="C228" s="40"/>
    </row>
    <row r="229" ht="14.25" customHeight="1">
      <c r="B229" s="40"/>
      <c r="C229" s="40"/>
    </row>
    <row r="230" ht="14.25" customHeight="1">
      <c r="B230" s="40"/>
      <c r="C230" s="40"/>
    </row>
    <row r="231" ht="14.25" customHeight="1">
      <c r="B231" s="40"/>
      <c r="C231" s="40"/>
    </row>
    <row r="232" ht="14.25" customHeight="1">
      <c r="B232" s="40"/>
      <c r="C232" s="40"/>
    </row>
    <row r="233" ht="14.25" customHeight="1">
      <c r="B233" s="40"/>
      <c r="C233" s="40"/>
    </row>
    <row r="234" ht="14.25" customHeight="1">
      <c r="B234" s="40"/>
      <c r="C234" s="40"/>
    </row>
    <row r="235" ht="14.25" customHeight="1">
      <c r="B235" s="40"/>
      <c r="C235" s="40"/>
    </row>
    <row r="236" ht="14.25" customHeight="1">
      <c r="B236" s="40"/>
      <c r="C236" s="40"/>
    </row>
    <row r="237" ht="14.25" customHeight="1">
      <c r="B237" s="40"/>
      <c r="C237" s="40"/>
    </row>
    <row r="238" ht="14.25" customHeight="1">
      <c r="B238" s="40"/>
      <c r="C238" s="40"/>
    </row>
    <row r="239" ht="14.25" customHeight="1">
      <c r="B239" s="40"/>
      <c r="C239" s="40"/>
    </row>
    <row r="240" ht="14.25" customHeight="1">
      <c r="B240" s="40"/>
      <c r="C240" s="40"/>
    </row>
    <row r="241" ht="14.25" customHeight="1">
      <c r="B241" s="40"/>
      <c r="C241" s="40"/>
    </row>
    <row r="242" ht="14.25" customHeight="1">
      <c r="B242" s="40"/>
      <c r="C242" s="40"/>
    </row>
    <row r="243" ht="14.25" customHeight="1">
      <c r="B243" s="40"/>
      <c r="C243" s="40"/>
    </row>
    <row r="244" ht="14.25" customHeight="1">
      <c r="B244" s="40"/>
      <c r="C244" s="40"/>
    </row>
    <row r="245" ht="14.25" customHeight="1">
      <c r="B245" s="40"/>
      <c r="C245" s="40"/>
    </row>
    <row r="246" ht="14.25" customHeight="1">
      <c r="B246" s="40"/>
      <c r="C246" s="40"/>
    </row>
    <row r="247" ht="14.25" customHeight="1">
      <c r="B247" s="40"/>
      <c r="C247" s="40"/>
    </row>
    <row r="248" ht="14.25" customHeight="1">
      <c r="B248" s="40"/>
      <c r="C248" s="40"/>
    </row>
    <row r="249" ht="14.25" customHeight="1">
      <c r="B249" s="40"/>
      <c r="C249" s="40"/>
    </row>
    <row r="250" ht="14.25" customHeight="1">
      <c r="B250" s="40"/>
      <c r="C250" s="40"/>
    </row>
    <row r="251" ht="14.25" customHeight="1">
      <c r="B251" s="40"/>
      <c r="C251" s="40"/>
    </row>
    <row r="252" ht="14.25" customHeight="1">
      <c r="B252" s="40"/>
      <c r="C252" s="40"/>
    </row>
    <row r="253" ht="14.25" customHeight="1">
      <c r="B253" s="40"/>
      <c r="C253" s="40"/>
    </row>
    <row r="254" ht="14.25" customHeight="1">
      <c r="B254" s="40"/>
      <c r="C254" s="40"/>
    </row>
    <row r="255" ht="14.25" customHeight="1">
      <c r="B255" s="40"/>
      <c r="C255" s="40"/>
    </row>
    <row r="256" ht="14.25" customHeight="1">
      <c r="B256" s="40"/>
      <c r="C256" s="40"/>
    </row>
    <row r="257" ht="14.25" customHeight="1">
      <c r="B257" s="40"/>
      <c r="C257" s="40"/>
    </row>
    <row r="258" ht="14.25" customHeight="1">
      <c r="B258" s="40"/>
      <c r="C258" s="40"/>
    </row>
    <row r="259" ht="14.25" customHeight="1">
      <c r="B259" s="40"/>
      <c r="C259" s="40"/>
    </row>
    <row r="260" ht="14.25" customHeight="1">
      <c r="B260" s="40"/>
      <c r="C260" s="40"/>
    </row>
    <row r="261" ht="14.25" customHeight="1">
      <c r="B261" s="40"/>
      <c r="C261" s="40"/>
    </row>
    <row r="262" ht="14.25" customHeight="1">
      <c r="B262" s="40"/>
      <c r="C262" s="40"/>
    </row>
    <row r="263" ht="14.25" customHeight="1">
      <c r="B263" s="40"/>
      <c r="C263" s="40"/>
    </row>
    <row r="264" ht="14.25" customHeight="1">
      <c r="B264" s="40"/>
      <c r="C264" s="40"/>
    </row>
    <row r="265" ht="14.25" customHeight="1">
      <c r="B265" s="40"/>
      <c r="C265" s="40"/>
    </row>
    <row r="266" ht="14.25" customHeight="1">
      <c r="B266" s="40"/>
      <c r="C266" s="40"/>
    </row>
    <row r="267" ht="14.25" customHeight="1">
      <c r="B267" s="40"/>
      <c r="C267" s="40"/>
    </row>
    <row r="268" ht="14.25" customHeight="1">
      <c r="B268" s="40"/>
      <c r="C268" s="40"/>
    </row>
    <row r="269" ht="14.25" customHeight="1">
      <c r="B269" s="40"/>
      <c r="C269" s="40"/>
    </row>
    <row r="270" ht="14.25" customHeight="1">
      <c r="B270" s="40"/>
      <c r="C270" s="40"/>
    </row>
    <row r="271" ht="14.25" customHeight="1">
      <c r="B271" s="40"/>
      <c r="C271" s="40"/>
    </row>
    <row r="272" ht="14.25" customHeight="1">
      <c r="B272" s="40"/>
      <c r="C272" s="40"/>
    </row>
    <row r="273" ht="14.25" customHeight="1">
      <c r="B273" s="40"/>
      <c r="C273" s="40"/>
    </row>
    <row r="274" ht="14.25" customHeight="1">
      <c r="B274" s="40"/>
      <c r="C274" s="40"/>
    </row>
    <row r="275" ht="14.25" customHeight="1">
      <c r="B275" s="40"/>
      <c r="C275" s="40"/>
    </row>
    <row r="276" ht="14.25" customHeight="1">
      <c r="B276" s="40"/>
      <c r="C276" s="40"/>
    </row>
    <row r="277" ht="14.25" customHeight="1">
      <c r="B277" s="40"/>
      <c r="C277" s="40"/>
    </row>
    <row r="278" ht="14.25" customHeight="1">
      <c r="B278" s="40"/>
      <c r="C278" s="40"/>
    </row>
    <row r="279" ht="14.25" customHeight="1">
      <c r="B279" s="40"/>
      <c r="C279" s="40"/>
    </row>
    <row r="280" ht="14.25" customHeight="1">
      <c r="B280" s="40"/>
      <c r="C280" s="40"/>
    </row>
    <row r="281" ht="14.25" customHeight="1">
      <c r="B281" s="40"/>
      <c r="C281" s="40"/>
    </row>
    <row r="282" ht="14.25" customHeight="1">
      <c r="B282" s="40"/>
      <c r="C282" s="40"/>
    </row>
    <row r="283" ht="14.25" customHeight="1">
      <c r="B283" s="40"/>
      <c r="C283" s="40"/>
    </row>
    <row r="284" ht="14.25" customHeight="1">
      <c r="B284" s="40"/>
      <c r="C284" s="40"/>
    </row>
    <row r="285" ht="14.25" customHeight="1">
      <c r="B285" s="40"/>
      <c r="C285" s="40"/>
    </row>
    <row r="286" ht="14.25" customHeight="1">
      <c r="B286" s="40"/>
      <c r="C286" s="40"/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G29:G30"/>
    <mergeCell ref="H29:H30"/>
    <mergeCell ref="E32:G32"/>
    <mergeCell ref="E34:E35"/>
    <mergeCell ref="F34:F35"/>
    <mergeCell ref="G34:G35"/>
    <mergeCell ref="E6:F6"/>
    <mergeCell ref="S6:T6"/>
    <mergeCell ref="E26:H26"/>
    <mergeCell ref="S26:V26"/>
    <mergeCell ref="G27:H27"/>
    <mergeCell ref="E28:E30"/>
    <mergeCell ref="F28:F30"/>
    <mergeCell ref="T34:T35"/>
    <mergeCell ref="U34:U35"/>
    <mergeCell ref="U27:V27"/>
    <mergeCell ref="S28:S30"/>
    <mergeCell ref="T28:T30"/>
    <mergeCell ref="U29:U30"/>
    <mergeCell ref="V29:V30"/>
    <mergeCell ref="S32:U32"/>
    <mergeCell ref="S34:S35"/>
  </mergeCells>
  <hyperlinks>
    <hyperlink r:id="rId1" ref="F2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2.43"/>
    <col customWidth="1" min="3" max="3" width="23.86"/>
    <col customWidth="1" min="4" max="4" width="25.29"/>
    <col customWidth="1" min="5" max="5" width="33.14"/>
    <col customWidth="1" min="6" max="6" width="28.29"/>
    <col customWidth="1" min="7" max="7" width="35.0"/>
    <col customWidth="1" min="8" max="8" width="22.43"/>
    <col customWidth="1" min="9" max="9" width="34.0"/>
    <col customWidth="1" min="10" max="10" width="22.71"/>
    <col customWidth="1" min="11" max="11" width="29.29"/>
    <col customWidth="1" min="12" max="12" width="26.0"/>
    <col customWidth="1" min="13" max="13" width="28.71"/>
    <col customWidth="1" min="14" max="14" width="30.14"/>
    <col customWidth="1" min="15" max="24" width="31.86"/>
    <col customWidth="1" min="25" max="25" width="24.43"/>
    <col customWidth="1" min="26" max="26" width="31.86"/>
  </cols>
  <sheetData>
    <row r="1" ht="69.75" customHeight="1">
      <c r="A1" s="41" t="s">
        <v>2</v>
      </c>
      <c r="B1" s="42">
        <v>2022.0</v>
      </c>
      <c r="D1" s="43"/>
      <c r="O1" s="41" t="s">
        <v>2</v>
      </c>
      <c r="P1" s="42">
        <v>2023.0</v>
      </c>
    </row>
    <row r="2" ht="69.75" customHeight="1">
      <c r="A2" s="44" t="s">
        <v>5</v>
      </c>
      <c r="B2" s="45">
        <v>32800.8</v>
      </c>
      <c r="D2" s="46"/>
      <c r="E2" s="2" t="s">
        <v>6</v>
      </c>
      <c r="F2" s="47" t="s">
        <v>7</v>
      </c>
      <c r="G2" s="5"/>
      <c r="H2" s="48"/>
      <c r="I2" s="6"/>
      <c r="J2" s="6"/>
      <c r="K2" s="6"/>
      <c r="O2" s="44" t="s">
        <v>5</v>
      </c>
      <c r="P2" s="49">
        <v>35824.6</v>
      </c>
      <c r="T2" s="6"/>
      <c r="U2" s="6"/>
      <c r="V2" s="6"/>
      <c r="W2" s="6"/>
      <c r="X2" s="6"/>
      <c r="Y2" s="6"/>
    </row>
    <row r="3" ht="69.75" customHeight="1">
      <c r="A3" s="44" t="s">
        <v>8</v>
      </c>
      <c r="B3" s="45">
        <v>33699.9</v>
      </c>
      <c r="D3" s="46"/>
      <c r="H3" s="6"/>
      <c r="I3" s="6"/>
      <c r="J3" s="6"/>
      <c r="K3" s="6"/>
      <c r="L3" s="6"/>
      <c r="O3" s="44" t="s">
        <v>8</v>
      </c>
      <c r="P3" s="49">
        <v>37589.2</v>
      </c>
      <c r="Q3" s="6"/>
      <c r="R3" s="6"/>
      <c r="S3" s="6"/>
      <c r="T3" s="6"/>
      <c r="U3" s="6"/>
      <c r="V3" s="6"/>
      <c r="W3" s="6"/>
      <c r="X3" s="6"/>
      <c r="Y3" s="6"/>
    </row>
    <row r="4" ht="69.75" customHeight="1">
      <c r="A4" s="44" t="s">
        <v>10</v>
      </c>
      <c r="B4" s="45">
        <v>35082.3</v>
      </c>
      <c r="D4" s="50"/>
      <c r="G4" s="51"/>
      <c r="H4" s="31"/>
      <c r="I4" s="31"/>
      <c r="J4" s="31"/>
      <c r="K4" s="31"/>
      <c r="L4" s="31"/>
      <c r="O4" s="44" t="s">
        <v>10</v>
      </c>
      <c r="P4" s="49">
        <v>39053.5</v>
      </c>
      <c r="Q4" s="31"/>
      <c r="R4" s="31"/>
      <c r="S4" s="31"/>
      <c r="T4" s="31"/>
      <c r="U4" s="31"/>
      <c r="V4" s="31"/>
      <c r="W4" s="31"/>
      <c r="X4" s="31"/>
      <c r="Y4" s="31"/>
    </row>
    <row r="5" ht="69.75" customHeight="1">
      <c r="A5" s="44" t="s">
        <v>12</v>
      </c>
      <c r="B5" s="45">
        <v>35250.8</v>
      </c>
      <c r="D5" s="50"/>
      <c r="G5" s="31"/>
      <c r="H5" s="31"/>
      <c r="I5" s="31"/>
      <c r="J5" s="31"/>
      <c r="K5" s="31"/>
      <c r="L5" s="31"/>
      <c r="O5" s="44" t="s">
        <v>12</v>
      </c>
      <c r="P5" s="49">
        <v>39987.6</v>
      </c>
      <c r="Q5" s="31"/>
      <c r="R5" s="50"/>
      <c r="U5" s="31"/>
      <c r="V5" s="31"/>
      <c r="W5" s="31"/>
      <c r="X5" s="31"/>
      <c r="Y5" s="31"/>
    </row>
    <row r="6" ht="69.75" customHeight="1">
      <c r="A6" s="44" t="s">
        <v>14</v>
      </c>
      <c r="B6" s="45">
        <v>35462.5</v>
      </c>
      <c r="D6" s="50"/>
      <c r="E6" s="52">
        <v>2022.0</v>
      </c>
      <c r="F6" s="53"/>
      <c r="G6" s="31"/>
      <c r="H6" s="31"/>
      <c r="K6" s="31"/>
      <c r="L6" s="31"/>
      <c r="O6" s="44" t="s">
        <v>14</v>
      </c>
      <c r="P6" s="49">
        <v>40388.2</v>
      </c>
      <c r="Q6" s="31"/>
      <c r="R6" s="50"/>
      <c r="S6" s="52">
        <v>2023.0</v>
      </c>
      <c r="T6" s="53"/>
      <c r="U6" s="31"/>
      <c r="V6" s="31"/>
      <c r="Y6" s="31"/>
    </row>
    <row r="7" ht="69.75" customHeight="1">
      <c r="A7" s="44" t="s">
        <v>16</v>
      </c>
      <c r="B7" s="45">
        <v>36349.2</v>
      </c>
      <c r="D7" s="50"/>
      <c r="E7" s="54" t="s">
        <v>170</v>
      </c>
      <c r="F7" s="54">
        <v>75.0</v>
      </c>
      <c r="G7" s="31"/>
      <c r="H7" s="31"/>
      <c r="K7" s="31"/>
      <c r="L7" s="31"/>
      <c r="O7" s="44" t="s">
        <v>198</v>
      </c>
      <c r="P7" s="49">
        <v>41058.6</v>
      </c>
      <c r="Q7" s="31"/>
      <c r="R7" s="50"/>
      <c r="S7" s="54" t="s">
        <v>170</v>
      </c>
      <c r="T7" s="54">
        <v>75.0</v>
      </c>
      <c r="U7" s="31"/>
      <c r="V7" s="31"/>
      <c r="Y7" s="31"/>
    </row>
    <row r="8" ht="69.75" customHeight="1">
      <c r="A8" s="44" t="s">
        <v>199</v>
      </c>
      <c r="B8" s="45">
        <v>36359.9</v>
      </c>
      <c r="D8" s="50"/>
      <c r="E8" s="54" t="s">
        <v>173</v>
      </c>
      <c r="F8" s="55">
        <f>VLOOKUP("Республика Ингушетия", A1:P86,2,0)</f>
        <v>32800.8</v>
      </c>
      <c r="G8" s="31"/>
      <c r="H8" s="31"/>
      <c r="K8" s="31"/>
      <c r="L8" s="31"/>
      <c r="O8" s="44" t="s">
        <v>20</v>
      </c>
      <c r="P8" s="49">
        <v>41928.8</v>
      </c>
      <c r="Q8" s="31"/>
      <c r="R8" s="50"/>
      <c r="S8" s="54" t="s">
        <v>173</v>
      </c>
      <c r="T8" s="55">
        <f>VLOOKUP("Республика Ингушетия", O1:Z86,2,0)</f>
        <v>35824.6</v>
      </c>
      <c r="U8" s="31"/>
      <c r="V8" s="31"/>
      <c r="Y8" s="31"/>
    </row>
    <row r="9" ht="69.75" customHeight="1">
      <c r="A9" s="44" t="s">
        <v>20</v>
      </c>
      <c r="B9" s="45">
        <v>36379.9</v>
      </c>
      <c r="E9" s="54" t="s">
        <v>174</v>
      </c>
      <c r="F9" s="55">
        <f>VLOOKUP("Красноярский край", A1:P88,2,0)</f>
        <v>71728.2</v>
      </c>
      <c r="G9" s="31"/>
      <c r="H9" s="31"/>
      <c r="K9" s="31"/>
      <c r="L9" s="31"/>
      <c r="O9" s="44" t="s">
        <v>16</v>
      </c>
      <c r="P9" s="49">
        <v>42151.2</v>
      </c>
      <c r="Q9" s="31"/>
      <c r="S9" s="54" t="s">
        <v>174</v>
      </c>
      <c r="T9" s="55">
        <f>VLOOKUP("Московская область", O1:Z88,2,0)</f>
        <v>83195.1</v>
      </c>
      <c r="U9" s="31"/>
      <c r="V9" s="31"/>
      <c r="Y9" s="31"/>
    </row>
    <row r="10" ht="69.75" customHeight="1">
      <c r="A10" s="56" t="s">
        <v>22</v>
      </c>
      <c r="B10" s="57">
        <v>38966.0</v>
      </c>
      <c r="D10" s="50"/>
      <c r="E10" s="54" t="s">
        <v>175</v>
      </c>
      <c r="F10" s="55">
        <f>F9-F8</f>
        <v>38927.4</v>
      </c>
      <c r="G10" s="31"/>
      <c r="H10" s="31"/>
      <c r="K10" s="31"/>
      <c r="L10" s="31"/>
      <c r="O10" s="56" t="s">
        <v>22</v>
      </c>
      <c r="P10" s="58">
        <v>44853.3</v>
      </c>
      <c r="Q10" s="31"/>
      <c r="R10" s="50"/>
      <c r="S10" s="54" t="s">
        <v>175</v>
      </c>
      <c r="T10" s="55">
        <f>T9-T8</f>
        <v>47370.5</v>
      </c>
      <c r="U10" s="31"/>
      <c r="V10" s="31"/>
      <c r="Y10" s="31"/>
    </row>
    <row r="11" ht="69.75" customHeight="1">
      <c r="A11" s="56" t="s">
        <v>13</v>
      </c>
      <c r="B11" s="57">
        <v>39270.4</v>
      </c>
      <c r="D11" s="50"/>
      <c r="E11" s="54" t="s">
        <v>176</v>
      </c>
      <c r="F11" s="54">
        <f>ROUNDDOWN(1 +LOG10(F7)/LOG10(2), 0)</f>
        <v>7</v>
      </c>
      <c r="G11" s="31"/>
      <c r="H11" s="31"/>
      <c r="K11" s="31"/>
      <c r="L11" s="31"/>
      <c r="O11" s="56" t="s">
        <v>25</v>
      </c>
      <c r="P11" s="58">
        <v>45742.1</v>
      </c>
      <c r="Q11" s="31"/>
      <c r="R11" s="50"/>
      <c r="S11" s="54" t="s">
        <v>176</v>
      </c>
      <c r="T11" s="54">
        <f>ROUNDDOWN(1 +LOG10(T7)/LOG10(2), 0)</f>
        <v>7</v>
      </c>
      <c r="U11" s="31"/>
      <c r="V11" s="31"/>
      <c r="Y11" s="31"/>
    </row>
    <row r="12" ht="69.75" customHeight="1">
      <c r="A12" s="56" t="s">
        <v>25</v>
      </c>
      <c r="B12" s="57">
        <v>39345.7</v>
      </c>
      <c r="D12" s="50"/>
      <c r="E12" s="54" t="s">
        <v>177</v>
      </c>
      <c r="F12" s="55">
        <f>F10/F11</f>
        <v>5561.057143</v>
      </c>
      <c r="G12" s="31"/>
      <c r="H12" s="31"/>
      <c r="K12" s="31"/>
      <c r="L12" s="31"/>
      <c r="O12" s="56" t="s">
        <v>13</v>
      </c>
      <c r="P12" s="58">
        <v>46137.2</v>
      </c>
      <c r="Q12" s="31"/>
      <c r="R12" s="50"/>
      <c r="S12" s="54" t="s">
        <v>177</v>
      </c>
      <c r="T12" s="55">
        <f>T10/T11</f>
        <v>6767.214286</v>
      </c>
      <c r="U12" s="31"/>
      <c r="V12" s="31"/>
      <c r="Y12" s="31"/>
    </row>
    <row r="13" ht="69.75" customHeight="1">
      <c r="A13" s="56" t="s">
        <v>27</v>
      </c>
      <c r="B13" s="57">
        <v>39537.9</v>
      </c>
      <c r="D13" s="50"/>
      <c r="E13" s="51"/>
      <c r="F13" s="31"/>
      <c r="G13" s="31"/>
      <c r="H13" s="31"/>
      <c r="I13" s="31"/>
      <c r="K13" s="31"/>
      <c r="L13" s="31"/>
      <c r="O13" s="56" t="s">
        <v>27</v>
      </c>
      <c r="P13" s="58">
        <v>46405.5</v>
      </c>
      <c r="Q13" s="31"/>
      <c r="R13" s="50"/>
      <c r="S13" s="51"/>
      <c r="T13" s="31"/>
      <c r="U13" s="31"/>
      <c r="V13" s="31"/>
      <c r="W13" s="31"/>
      <c r="Y13" s="31"/>
    </row>
    <row r="14" ht="69.75" customHeight="1">
      <c r="A14" s="56" t="s">
        <v>29</v>
      </c>
      <c r="B14" s="57">
        <v>40230.6</v>
      </c>
      <c r="D14" s="50"/>
      <c r="E14" s="51"/>
      <c r="F14" s="31"/>
      <c r="G14" s="31"/>
      <c r="H14" s="31"/>
      <c r="I14" s="31"/>
      <c r="K14" s="31"/>
      <c r="L14" s="31"/>
      <c r="O14" s="56" t="s">
        <v>29</v>
      </c>
      <c r="P14" s="58">
        <v>46430.6</v>
      </c>
      <c r="Q14" s="31"/>
      <c r="R14" s="50"/>
      <c r="S14" s="51"/>
      <c r="T14" s="31"/>
      <c r="U14" s="31"/>
      <c r="V14" s="31"/>
      <c r="W14" s="31"/>
      <c r="Y14" s="31"/>
    </row>
    <row r="15" ht="69.75" customHeight="1">
      <c r="A15" s="56" t="s">
        <v>31</v>
      </c>
      <c r="B15" s="57">
        <v>40241.5</v>
      </c>
      <c r="D15" s="50"/>
      <c r="E15" s="59" t="s">
        <v>178</v>
      </c>
      <c r="F15" s="59" t="s">
        <v>179</v>
      </c>
      <c r="G15" s="59" t="s">
        <v>180</v>
      </c>
      <c r="H15" s="59" t="s">
        <v>181</v>
      </c>
      <c r="I15" s="59" t="s">
        <v>182</v>
      </c>
      <c r="J15" s="59" t="s">
        <v>183</v>
      </c>
      <c r="K15" s="31"/>
      <c r="L15" s="31"/>
      <c r="O15" s="56" t="s">
        <v>31</v>
      </c>
      <c r="P15" s="58">
        <v>46730.1</v>
      </c>
      <c r="Q15" s="31"/>
      <c r="R15" s="50"/>
      <c r="S15" s="59" t="s">
        <v>178</v>
      </c>
      <c r="T15" s="59" t="s">
        <v>179</v>
      </c>
      <c r="U15" s="59" t="s">
        <v>180</v>
      </c>
      <c r="V15" s="59" t="s">
        <v>181</v>
      </c>
      <c r="W15" s="59" t="s">
        <v>182</v>
      </c>
      <c r="X15" s="59" t="s">
        <v>183</v>
      </c>
      <c r="Y15" s="31"/>
    </row>
    <row r="16" ht="69.75" customHeight="1">
      <c r="A16" s="56" t="s">
        <v>33</v>
      </c>
      <c r="B16" s="57">
        <v>40712.9</v>
      </c>
      <c r="D16" s="60"/>
      <c r="E16" s="55">
        <f>F8</f>
        <v>32800.8</v>
      </c>
      <c r="F16" s="55">
        <f t="shared" ref="F16:F22" si="1">E16+$F$12</f>
        <v>38361.85714</v>
      </c>
      <c r="G16" s="55">
        <f t="shared" ref="G16:G22" si="2">AVERAGE(E16:F16)</f>
        <v>35581.32857</v>
      </c>
      <c r="H16" s="54">
        <f t="array" ref="H16:H22">FREQUENCY(B2:B76,F16:F21)</f>
        <v>8</v>
      </c>
      <c r="I16" s="61">
        <f>H16</f>
        <v>8</v>
      </c>
      <c r="J16" s="54">
        <f t="shared" ref="J16:J22" si="3">ROUND(G16*H16,0)</f>
        <v>284651</v>
      </c>
      <c r="L16" s="31"/>
      <c r="O16" s="56" t="s">
        <v>43</v>
      </c>
      <c r="P16" s="58">
        <v>47054.2</v>
      </c>
      <c r="Q16" s="31"/>
      <c r="R16" s="89"/>
      <c r="S16" s="55">
        <f>T8</f>
        <v>35824.6</v>
      </c>
      <c r="T16" s="55">
        <f t="shared" ref="T16:T22" si="4">S16+$T$12</f>
        <v>42591.81429</v>
      </c>
      <c r="U16" s="55">
        <f t="shared" ref="U16:U22" si="5">AVERAGE(S16:T16)</f>
        <v>39208.20714</v>
      </c>
      <c r="V16" s="54">
        <f t="array" ref="V16:V22">FREQUENCY(P2:P76,T16:T21)</f>
        <v>8</v>
      </c>
      <c r="W16" s="61">
        <f>V16</f>
        <v>8</v>
      </c>
      <c r="X16" s="54">
        <f t="shared" ref="X16:X22" si="6">ROUND(U16*V16,0)</f>
        <v>313666</v>
      </c>
      <c r="Y16" s="31"/>
    </row>
    <row r="17" ht="69.75" customHeight="1">
      <c r="A17" s="56" t="s">
        <v>35</v>
      </c>
      <c r="B17" s="57">
        <v>40804.1</v>
      </c>
      <c r="D17" s="62"/>
      <c r="E17" s="55">
        <f t="shared" ref="E17:E22" si="7">F16</f>
        <v>38361.85714</v>
      </c>
      <c r="F17" s="55">
        <f t="shared" si="1"/>
        <v>43922.91429</v>
      </c>
      <c r="G17" s="55">
        <f t="shared" si="2"/>
        <v>41142.38571</v>
      </c>
      <c r="H17" s="54">
        <v>20.0</v>
      </c>
      <c r="I17" s="61">
        <f t="shared" ref="I17:I22" si="8">H17+I16</f>
        <v>28</v>
      </c>
      <c r="J17" s="54">
        <f t="shared" si="3"/>
        <v>822848</v>
      </c>
      <c r="L17" s="31"/>
      <c r="O17" s="63" t="s">
        <v>53</v>
      </c>
      <c r="P17" s="58">
        <v>47325.1</v>
      </c>
      <c r="Q17" s="31"/>
      <c r="R17" s="90"/>
      <c r="S17" s="55">
        <f t="shared" ref="S17:S22" si="9">T16</f>
        <v>42591.81429</v>
      </c>
      <c r="T17" s="55">
        <f t="shared" si="4"/>
        <v>49359.02857</v>
      </c>
      <c r="U17" s="55">
        <f t="shared" si="5"/>
        <v>45975.42143</v>
      </c>
      <c r="V17" s="54">
        <v>16.0</v>
      </c>
      <c r="W17" s="61">
        <f t="shared" ref="W17:W22" si="10">V17+W16</f>
        <v>24</v>
      </c>
      <c r="X17" s="54">
        <f t="shared" si="6"/>
        <v>735607</v>
      </c>
      <c r="Y17" s="31"/>
    </row>
    <row r="18" ht="69.75" customHeight="1">
      <c r="A18" s="56" t="s">
        <v>37</v>
      </c>
      <c r="B18" s="57">
        <v>40833.2</v>
      </c>
      <c r="D18" s="64"/>
      <c r="E18" s="55">
        <f t="shared" si="7"/>
        <v>43922.91429</v>
      </c>
      <c r="F18" s="55">
        <f t="shared" si="1"/>
        <v>49483.97143</v>
      </c>
      <c r="G18" s="55">
        <f t="shared" si="2"/>
        <v>46703.44286</v>
      </c>
      <c r="H18" s="54">
        <v>19.0</v>
      </c>
      <c r="I18" s="54">
        <f t="shared" si="8"/>
        <v>47</v>
      </c>
      <c r="J18" s="54">
        <f t="shared" si="3"/>
        <v>887365</v>
      </c>
      <c r="L18" s="31"/>
      <c r="O18" s="56" t="s">
        <v>39</v>
      </c>
      <c r="P18" s="58">
        <v>47381.6</v>
      </c>
      <c r="Q18" s="31"/>
      <c r="R18" s="91"/>
      <c r="S18" s="55">
        <f t="shared" si="9"/>
        <v>49359.02857</v>
      </c>
      <c r="T18" s="55">
        <f t="shared" si="4"/>
        <v>56126.24286</v>
      </c>
      <c r="U18" s="55">
        <f t="shared" si="5"/>
        <v>52742.63571</v>
      </c>
      <c r="V18" s="54">
        <v>20.0</v>
      </c>
      <c r="W18" s="54">
        <f t="shared" si="10"/>
        <v>44</v>
      </c>
      <c r="X18" s="54">
        <f t="shared" si="6"/>
        <v>1054853</v>
      </c>
      <c r="Y18" s="31"/>
    </row>
    <row r="19" ht="69.75" customHeight="1">
      <c r="A19" s="56" t="s">
        <v>39</v>
      </c>
      <c r="B19" s="57">
        <v>40843.4</v>
      </c>
      <c r="D19" s="65"/>
      <c r="E19" s="55">
        <f t="shared" si="7"/>
        <v>49483.97143</v>
      </c>
      <c r="F19" s="55">
        <f t="shared" si="1"/>
        <v>55045.02857</v>
      </c>
      <c r="G19" s="55">
        <f t="shared" si="2"/>
        <v>52264.5</v>
      </c>
      <c r="H19" s="54">
        <v>11.0</v>
      </c>
      <c r="I19" s="61">
        <f t="shared" si="8"/>
        <v>58</v>
      </c>
      <c r="J19" s="54">
        <f t="shared" si="3"/>
        <v>574910</v>
      </c>
      <c r="L19" s="31"/>
      <c r="O19" s="63" t="s">
        <v>57</v>
      </c>
      <c r="P19" s="58">
        <v>47638.0</v>
      </c>
      <c r="Q19" s="31"/>
      <c r="R19" s="92"/>
      <c r="S19" s="55">
        <f t="shared" si="9"/>
        <v>56126.24286</v>
      </c>
      <c r="T19" s="55">
        <f t="shared" si="4"/>
        <v>62893.45714</v>
      </c>
      <c r="U19" s="55">
        <f t="shared" si="5"/>
        <v>59509.85</v>
      </c>
      <c r="V19" s="54">
        <v>13.0</v>
      </c>
      <c r="W19" s="61">
        <f t="shared" si="10"/>
        <v>57</v>
      </c>
      <c r="X19" s="54">
        <f t="shared" si="6"/>
        <v>773628</v>
      </c>
      <c r="Y19" s="31"/>
    </row>
    <row r="20" ht="69.75" customHeight="1">
      <c r="A20" s="56" t="s">
        <v>41</v>
      </c>
      <c r="B20" s="57">
        <v>41307.2</v>
      </c>
      <c r="D20" s="66"/>
      <c r="E20" s="55">
        <f t="shared" si="7"/>
        <v>55045.02857</v>
      </c>
      <c r="F20" s="55">
        <f t="shared" si="1"/>
        <v>60606.08571</v>
      </c>
      <c r="G20" s="55">
        <f t="shared" si="2"/>
        <v>57825.55714</v>
      </c>
      <c r="H20" s="54">
        <v>7.0</v>
      </c>
      <c r="I20" s="61">
        <f t="shared" si="8"/>
        <v>65</v>
      </c>
      <c r="J20" s="54">
        <f t="shared" si="3"/>
        <v>404779</v>
      </c>
      <c r="L20" s="31"/>
      <c r="O20" s="56" t="s">
        <v>35</v>
      </c>
      <c r="P20" s="58">
        <v>48080.1</v>
      </c>
      <c r="Q20" s="31"/>
      <c r="R20" s="93"/>
      <c r="S20" s="55">
        <f t="shared" si="9"/>
        <v>62893.45714</v>
      </c>
      <c r="T20" s="55">
        <f t="shared" si="4"/>
        <v>69660.67143</v>
      </c>
      <c r="U20" s="55">
        <f t="shared" si="5"/>
        <v>66277.06429</v>
      </c>
      <c r="V20" s="54">
        <v>7.0</v>
      </c>
      <c r="W20" s="61">
        <f t="shared" si="10"/>
        <v>64</v>
      </c>
      <c r="X20" s="54">
        <f t="shared" si="6"/>
        <v>463939</v>
      </c>
      <c r="Y20" s="31"/>
    </row>
    <row r="21" ht="69.75" customHeight="1">
      <c r="A21" s="56" t="s">
        <v>43</v>
      </c>
      <c r="B21" s="57">
        <v>41401.8</v>
      </c>
      <c r="D21" s="67"/>
      <c r="E21" s="55">
        <f t="shared" si="7"/>
        <v>60606.08571</v>
      </c>
      <c r="F21" s="55">
        <f t="shared" si="1"/>
        <v>66167.14286</v>
      </c>
      <c r="G21" s="55">
        <f t="shared" si="2"/>
        <v>63386.61429</v>
      </c>
      <c r="H21" s="54">
        <v>6.0</v>
      </c>
      <c r="I21" s="61">
        <f t="shared" si="8"/>
        <v>71</v>
      </c>
      <c r="J21" s="54">
        <f t="shared" si="3"/>
        <v>380320</v>
      </c>
      <c r="L21" s="31"/>
      <c r="O21" s="56" t="s">
        <v>41</v>
      </c>
      <c r="P21" s="58">
        <v>48166.8</v>
      </c>
      <c r="Q21" s="31"/>
      <c r="R21" s="94"/>
      <c r="S21" s="55">
        <f t="shared" si="9"/>
        <v>69660.67143</v>
      </c>
      <c r="T21" s="55">
        <f t="shared" si="4"/>
        <v>76427.88571</v>
      </c>
      <c r="U21" s="55">
        <f t="shared" si="5"/>
        <v>73044.27857</v>
      </c>
      <c r="V21" s="54">
        <v>8.0</v>
      </c>
      <c r="W21" s="61">
        <f t="shared" si="10"/>
        <v>72</v>
      </c>
      <c r="X21" s="54">
        <f t="shared" si="6"/>
        <v>584354</v>
      </c>
      <c r="Y21" s="31"/>
    </row>
    <row r="22" ht="69.75" customHeight="1">
      <c r="A22" s="56" t="s">
        <v>45</v>
      </c>
      <c r="B22" s="57">
        <v>41523.1</v>
      </c>
      <c r="D22" s="68"/>
      <c r="E22" s="55">
        <f t="shared" si="7"/>
        <v>66167.14286</v>
      </c>
      <c r="F22" s="55">
        <f t="shared" si="1"/>
        <v>71728.2</v>
      </c>
      <c r="G22" s="55">
        <f t="shared" si="2"/>
        <v>68947.67143</v>
      </c>
      <c r="H22" s="54">
        <v>4.0</v>
      </c>
      <c r="I22" s="61">
        <f t="shared" si="8"/>
        <v>75</v>
      </c>
      <c r="J22" s="54">
        <f t="shared" si="3"/>
        <v>275791</v>
      </c>
      <c r="L22" s="31"/>
      <c r="O22" s="56" t="s">
        <v>37</v>
      </c>
      <c r="P22" s="58">
        <v>48258.4</v>
      </c>
      <c r="Q22" s="31"/>
      <c r="R22" s="95"/>
      <c r="S22" s="55">
        <f t="shared" si="9"/>
        <v>76427.88571</v>
      </c>
      <c r="T22" s="55">
        <f t="shared" si="4"/>
        <v>83195.1</v>
      </c>
      <c r="U22" s="55">
        <f t="shared" si="5"/>
        <v>79811.49286</v>
      </c>
      <c r="V22" s="54">
        <v>3.0</v>
      </c>
      <c r="W22" s="61">
        <f t="shared" si="10"/>
        <v>75</v>
      </c>
      <c r="X22" s="54">
        <f t="shared" si="6"/>
        <v>239434</v>
      </c>
      <c r="Y22" s="31"/>
    </row>
    <row r="23" ht="69.75" customHeight="1">
      <c r="A23" s="56" t="s">
        <v>47</v>
      </c>
      <c r="B23" s="57">
        <v>41527.0</v>
      </c>
      <c r="D23" s="50"/>
      <c r="E23" s="69"/>
      <c r="F23" s="69"/>
      <c r="G23" s="31"/>
      <c r="H23" s="54">
        <f>SUM(H16:H22)</f>
        <v>75</v>
      </c>
      <c r="I23" s="31"/>
      <c r="J23" s="54">
        <f>SUM(J16:J22)</f>
        <v>3630664</v>
      </c>
      <c r="K23" s="31"/>
      <c r="L23" s="31"/>
      <c r="O23" s="56" t="s">
        <v>45</v>
      </c>
      <c r="P23" s="58">
        <v>48889.5</v>
      </c>
      <c r="Q23" s="31"/>
      <c r="R23" s="31"/>
      <c r="S23" s="69"/>
      <c r="T23" s="69"/>
      <c r="U23" s="31"/>
      <c r="V23" s="54">
        <f>SUM(V16:V22)</f>
        <v>75</v>
      </c>
      <c r="W23" s="31"/>
      <c r="X23" s="54">
        <f>SUM(X16:X22)</f>
        <v>4165481</v>
      </c>
      <c r="Y23" s="31"/>
    </row>
    <row r="24" ht="69.75" customHeight="1">
      <c r="A24" s="56" t="s">
        <v>49</v>
      </c>
      <c r="B24" s="57">
        <v>41716.5</v>
      </c>
      <c r="D24" s="50"/>
      <c r="E24" s="51"/>
      <c r="F24" s="31"/>
      <c r="G24" s="31"/>
      <c r="H24" s="31"/>
      <c r="I24" s="31"/>
      <c r="J24" s="31"/>
      <c r="K24" s="31"/>
      <c r="L24" s="31"/>
      <c r="O24" s="56" t="s">
        <v>33</v>
      </c>
      <c r="P24" s="58">
        <v>48997.2</v>
      </c>
      <c r="Q24" s="31"/>
      <c r="R24" s="31"/>
      <c r="S24" s="31"/>
      <c r="T24" s="31"/>
      <c r="U24" s="31"/>
      <c r="V24" s="31"/>
      <c r="W24" s="31"/>
      <c r="X24" s="31"/>
      <c r="Y24" s="31"/>
    </row>
    <row r="25" ht="69.75" customHeight="1">
      <c r="A25" s="56" t="s">
        <v>51</v>
      </c>
      <c r="B25" s="57">
        <v>41791.7</v>
      </c>
      <c r="D25" s="52" t="s">
        <v>200</v>
      </c>
      <c r="E25" s="96"/>
      <c r="F25" s="96"/>
      <c r="G25" s="53"/>
      <c r="H25" s="50"/>
      <c r="I25" s="52" t="s">
        <v>201</v>
      </c>
      <c r="J25" s="96"/>
      <c r="K25" s="96"/>
      <c r="L25" s="53"/>
      <c r="O25" s="56" t="s">
        <v>49</v>
      </c>
      <c r="P25" s="58">
        <v>49184.6</v>
      </c>
      <c r="Q25" s="31"/>
      <c r="R25" s="52" t="s">
        <v>200</v>
      </c>
      <c r="S25" s="96"/>
      <c r="T25" s="96"/>
      <c r="U25" s="53"/>
      <c r="V25" s="50"/>
      <c r="W25" s="52" t="s">
        <v>201</v>
      </c>
      <c r="X25" s="96"/>
      <c r="Y25" s="96"/>
      <c r="Z25" s="53"/>
    </row>
    <row r="26" ht="69.75" customHeight="1">
      <c r="A26" s="63" t="s">
        <v>53</v>
      </c>
      <c r="B26" s="57">
        <v>41986.1</v>
      </c>
      <c r="D26" s="111" t="s">
        <v>202</v>
      </c>
      <c r="E26" s="52" t="s">
        <v>203</v>
      </c>
      <c r="F26" s="53"/>
      <c r="G26" s="111" t="s">
        <v>204</v>
      </c>
      <c r="H26" s="50"/>
      <c r="I26" s="97" t="s">
        <v>205</v>
      </c>
      <c r="J26" s="97" t="s">
        <v>206</v>
      </c>
      <c r="K26" s="97" t="s">
        <v>207</v>
      </c>
      <c r="L26" s="97" t="s">
        <v>208</v>
      </c>
      <c r="O26" s="70" t="s">
        <v>55</v>
      </c>
      <c r="P26" s="71">
        <v>49995.0</v>
      </c>
      <c r="Q26" s="6"/>
      <c r="R26" s="111" t="s">
        <v>202</v>
      </c>
      <c r="S26" s="52" t="s">
        <v>203</v>
      </c>
      <c r="T26" s="53"/>
      <c r="U26" s="111" t="s">
        <v>204</v>
      </c>
      <c r="V26" s="50"/>
      <c r="W26" s="97" t="s">
        <v>205</v>
      </c>
      <c r="X26" s="97" t="s">
        <v>206</v>
      </c>
      <c r="Y26" s="97" t="s">
        <v>207</v>
      </c>
      <c r="Z26" s="97" t="s">
        <v>208</v>
      </c>
    </row>
    <row r="27" ht="69.75" customHeight="1">
      <c r="A27" s="56" t="s">
        <v>55</v>
      </c>
      <c r="B27" s="57">
        <v>42916.6</v>
      </c>
      <c r="D27" s="101"/>
      <c r="E27" s="111" t="s">
        <v>209</v>
      </c>
      <c r="F27" s="112" t="s">
        <v>210</v>
      </c>
      <c r="G27" s="101"/>
      <c r="H27" s="50"/>
      <c r="I27" s="113">
        <f>ABS(G16 - 'Показатели центра'!$E$34)</f>
        <v>12827.67143</v>
      </c>
      <c r="J27" s="113">
        <f t="shared" ref="J27:J33" si="11">I27 * I27</f>
        <v>164549154.3</v>
      </c>
      <c r="K27" s="113">
        <f t="shared" ref="K27:K33" si="12">I27 * H16</f>
        <v>102621.3714</v>
      </c>
      <c r="L27" s="113">
        <f t="shared" ref="L27:L33" si="13"> J27 * H16</f>
        <v>1316393234</v>
      </c>
      <c r="O27" s="70" t="s">
        <v>47</v>
      </c>
      <c r="P27" s="71">
        <v>50262.5</v>
      </c>
      <c r="Q27" s="6"/>
      <c r="R27" s="101"/>
      <c r="S27" s="111" t="s">
        <v>209</v>
      </c>
      <c r="T27" s="112" t="s">
        <v>210</v>
      </c>
      <c r="U27" s="101"/>
      <c r="V27" s="50"/>
      <c r="W27" s="113">
        <f>ABS(U16 - 'Показатели центра'!$E$34)</f>
        <v>9200.792857</v>
      </c>
      <c r="X27" s="113">
        <f t="shared" ref="X27:X33" si="14">W27 * W27</f>
        <v>84654589.2</v>
      </c>
      <c r="Y27" s="113">
        <f t="shared" ref="Y27:Y33" si="15">W27 * V16</f>
        <v>73606.34286</v>
      </c>
      <c r="Z27" s="113">
        <f t="shared" ref="Z27:Z33" si="16"> X27 * V16</f>
        <v>677236713.6</v>
      </c>
    </row>
    <row r="28" ht="69.75" customHeight="1">
      <c r="A28" s="63" t="s">
        <v>57</v>
      </c>
      <c r="B28" s="57">
        <v>43112.3</v>
      </c>
      <c r="D28" s="104"/>
      <c r="E28" s="104"/>
      <c r="F28" s="104"/>
      <c r="G28" s="104"/>
      <c r="H28" s="50"/>
      <c r="I28" s="113">
        <f>ABS(G17 - 'Показатели центра'!$E$34)</f>
        <v>7266.614286</v>
      </c>
      <c r="J28" s="113">
        <f t="shared" si="11"/>
        <v>52803683.18</v>
      </c>
      <c r="K28" s="113">
        <f t="shared" si="12"/>
        <v>145332.2857</v>
      </c>
      <c r="L28" s="113">
        <f t="shared" si="13"/>
        <v>1056073664</v>
      </c>
      <c r="O28" s="70" t="s">
        <v>51</v>
      </c>
      <c r="P28" s="71">
        <v>50938.2</v>
      </c>
      <c r="Q28" s="6"/>
      <c r="R28" s="104"/>
      <c r="S28" s="104"/>
      <c r="T28" s="104"/>
      <c r="U28" s="104"/>
      <c r="V28" s="50"/>
      <c r="W28" s="113">
        <f>ABS(U17 - 'Показатели центра'!$E$34)</f>
        <v>2433.578571</v>
      </c>
      <c r="X28" s="113">
        <f t="shared" si="14"/>
        <v>5922304.663</v>
      </c>
      <c r="Y28" s="113">
        <f t="shared" si="15"/>
        <v>38937.25714</v>
      </c>
      <c r="Z28" s="113">
        <f t="shared" si="16"/>
        <v>94756874.61</v>
      </c>
    </row>
    <row r="29" ht="69.75" customHeight="1">
      <c r="A29" s="56" t="s">
        <v>59</v>
      </c>
      <c r="B29" s="57">
        <v>43540.3</v>
      </c>
      <c r="D29" s="114" t="s">
        <v>211</v>
      </c>
      <c r="E29" s="113">
        <f>SUM(G39:G113) / F7</f>
        <v>91184438.22</v>
      </c>
      <c r="F29" s="113">
        <f> VARP(B2:B76)</f>
        <v>91085576.61</v>
      </c>
      <c r="G29" s="113">
        <f>SUM(L27:L33) / F7</f>
        <v>83270302.29</v>
      </c>
      <c r="H29" s="50"/>
      <c r="I29" s="113">
        <f>ABS(G18 - 'Показатели центра'!$E$34)</f>
        <v>1705.557143</v>
      </c>
      <c r="J29" s="113">
        <f t="shared" si="11"/>
        <v>2908925.168</v>
      </c>
      <c r="K29" s="113">
        <f t="shared" si="12"/>
        <v>32405.58571</v>
      </c>
      <c r="L29" s="113">
        <f t="shared" si="13"/>
        <v>55269578.18</v>
      </c>
      <c r="O29" s="70" t="s">
        <v>63</v>
      </c>
      <c r="P29" s="71">
        <v>51833.4</v>
      </c>
      <c r="Q29" s="6"/>
      <c r="R29" s="114" t="s">
        <v>211</v>
      </c>
      <c r="S29" s="113">
        <f>SUM(U39:U113) / T7</f>
        <v>179837337.7</v>
      </c>
      <c r="T29" s="113">
        <f> VARP(P2:P76)</f>
        <v>117219426.4</v>
      </c>
      <c r="U29" s="113">
        <f>SUM(Z27:Z33) / T7</f>
        <v>170639682.7</v>
      </c>
      <c r="V29" s="50"/>
      <c r="W29" s="113">
        <f>ABS(U18 - 'Показатели центра'!$E$34)</f>
        <v>4333.635714</v>
      </c>
      <c r="X29" s="113">
        <f t="shared" si="14"/>
        <v>18780398.5</v>
      </c>
      <c r="Y29" s="113">
        <f t="shared" si="15"/>
        <v>86672.71429</v>
      </c>
      <c r="Z29" s="113">
        <f t="shared" si="16"/>
        <v>375607970.1</v>
      </c>
    </row>
    <row r="30" ht="69.75" customHeight="1">
      <c r="A30" s="70" t="s">
        <v>61</v>
      </c>
      <c r="B30" s="72">
        <v>43974.0</v>
      </c>
      <c r="D30" s="114" t="s">
        <v>212</v>
      </c>
      <c r="E30" s="113">
        <f>SUM(F39:F113) / F7</f>
        <v>7724.556</v>
      </c>
      <c r="F30" s="113">
        <f>AVEDEV(B2:B76)</f>
        <v>7781.416533</v>
      </c>
      <c r="G30" s="113">
        <f>SUM(K27:K33) / F7</f>
        <v>7476.08019</v>
      </c>
      <c r="H30" s="50"/>
      <c r="I30" s="113">
        <f>ABS(G19 - 'Показатели центра'!$E$34)</f>
        <v>3855.5</v>
      </c>
      <c r="J30" s="113">
        <f t="shared" si="11"/>
        <v>14864880.25</v>
      </c>
      <c r="K30" s="113">
        <f t="shared" si="12"/>
        <v>42410.5</v>
      </c>
      <c r="L30" s="113">
        <f t="shared" si="13"/>
        <v>163513682.8</v>
      </c>
      <c r="O30" s="70" t="s">
        <v>65</v>
      </c>
      <c r="P30" s="71">
        <v>52100.1</v>
      </c>
      <c r="Q30" s="6"/>
      <c r="R30" s="114" t="s">
        <v>212</v>
      </c>
      <c r="S30" s="113">
        <f>SUM(T39:T113) / T7</f>
        <v>10124.84133</v>
      </c>
      <c r="T30" s="113">
        <f>AVEDEV(P2:P76)</f>
        <v>8753.869653</v>
      </c>
      <c r="U30" s="113">
        <f>SUM(Y27:Y33) / T7</f>
        <v>10131.91362</v>
      </c>
      <c r="V30" s="50"/>
      <c r="W30" s="113">
        <f>ABS(U19 - 'Показатели центра'!$E$34)</f>
        <v>11100.85</v>
      </c>
      <c r="X30" s="113">
        <f t="shared" si="14"/>
        <v>123228870.7</v>
      </c>
      <c r="Y30" s="113">
        <f t="shared" si="15"/>
        <v>144311.05</v>
      </c>
      <c r="Z30" s="113">
        <f t="shared" si="16"/>
        <v>1601975319</v>
      </c>
    </row>
    <row r="31" ht="69.75" customHeight="1">
      <c r="A31" s="70" t="s">
        <v>63</v>
      </c>
      <c r="B31" s="72">
        <v>44241.5</v>
      </c>
      <c r="D31" s="114" t="s">
        <v>213</v>
      </c>
      <c r="E31" s="113">
        <f>SQRT(E29)</f>
        <v>9549.05431</v>
      </c>
      <c r="F31" s="113">
        <f>STDEVP(B2:B76)</f>
        <v>9543.876393</v>
      </c>
      <c r="G31" s="113">
        <f>SQRT(G29)</f>
        <v>9125.256286</v>
      </c>
      <c r="H31" s="50"/>
      <c r="I31" s="113">
        <f>ABS(G20 - 'Показатели центра'!$E$34)</f>
        <v>9416.557143</v>
      </c>
      <c r="J31" s="113">
        <f t="shared" si="11"/>
        <v>88671548.42</v>
      </c>
      <c r="K31" s="113">
        <f t="shared" si="12"/>
        <v>65915.9</v>
      </c>
      <c r="L31" s="113">
        <f t="shared" si="13"/>
        <v>620700839</v>
      </c>
      <c r="O31" s="70" t="s">
        <v>61</v>
      </c>
      <c r="P31" s="71">
        <v>52450.0</v>
      </c>
      <c r="Q31" s="6"/>
      <c r="R31" s="114" t="s">
        <v>213</v>
      </c>
      <c r="S31" s="113">
        <f>SQRT(S29)</f>
        <v>13410.34443</v>
      </c>
      <c r="T31" s="113">
        <f>STDEVP(P2:P76)</f>
        <v>10826.79206</v>
      </c>
      <c r="U31" s="113">
        <f>SQRT(U29)</f>
        <v>13062.91249</v>
      </c>
      <c r="V31" s="50"/>
      <c r="W31" s="113">
        <f>ABS(U20 - 'Показатели центра'!$E$34)</f>
        <v>17868.06429</v>
      </c>
      <c r="X31" s="113">
        <f t="shared" si="14"/>
        <v>319267721.3</v>
      </c>
      <c r="Y31" s="113">
        <f t="shared" si="15"/>
        <v>125076.45</v>
      </c>
      <c r="Z31" s="113">
        <f t="shared" si="16"/>
        <v>2234874049</v>
      </c>
    </row>
    <row r="32" ht="69.75" customHeight="1">
      <c r="A32" s="70" t="s">
        <v>65</v>
      </c>
      <c r="B32" s="72">
        <v>44767.4</v>
      </c>
      <c r="D32" s="114" t="s">
        <v>214</v>
      </c>
      <c r="E32" s="115">
        <f>F10 /'Показатели центра'!E28  * 100</f>
        <v>80.85954053</v>
      </c>
      <c r="F32" s="53"/>
      <c r="G32" s="113">
        <f>F10 /'Показатели центра'!E34  * 100</f>
        <v>80.41355946</v>
      </c>
      <c r="H32" s="50"/>
      <c r="I32" s="113">
        <f>ABS(G21 - 'Показатели центра'!$E$34)</f>
        <v>14977.61429</v>
      </c>
      <c r="J32" s="113">
        <f t="shared" si="11"/>
        <v>224328929.7</v>
      </c>
      <c r="K32" s="113">
        <f t="shared" si="12"/>
        <v>89865.68571</v>
      </c>
      <c r="L32" s="113">
        <f t="shared" si="13"/>
        <v>1345973578</v>
      </c>
      <c r="O32" s="70" t="s">
        <v>59</v>
      </c>
      <c r="P32" s="71">
        <v>53118.8</v>
      </c>
      <c r="Q32" s="6"/>
      <c r="R32" s="114" t="s">
        <v>214</v>
      </c>
      <c r="S32" s="115">
        <f>T10 /'Показатели центра'!S28  * 100</f>
        <v>85.06410717</v>
      </c>
      <c r="T32" s="53"/>
      <c r="U32" s="113">
        <f>T10 /'Показатели центра'!S34  * 100</f>
        <v>85.29078142</v>
      </c>
      <c r="V32" s="50"/>
      <c r="W32" s="113">
        <f>ABS(U21 - 'Показатели центра'!$E$34)</f>
        <v>24635.27857</v>
      </c>
      <c r="X32" s="113">
        <f t="shared" si="14"/>
        <v>606896950.3</v>
      </c>
      <c r="Y32" s="113">
        <f t="shared" si="15"/>
        <v>197082.2286</v>
      </c>
      <c r="Z32" s="113">
        <f t="shared" si="16"/>
        <v>4855175602</v>
      </c>
    </row>
    <row r="33" ht="69.75" customHeight="1">
      <c r="A33" s="70" t="s">
        <v>67</v>
      </c>
      <c r="B33" s="72">
        <v>45247.3</v>
      </c>
      <c r="D33" s="114" t="s">
        <v>215</v>
      </c>
      <c r="E33" s="115">
        <f>E30 /'Показатели центра'!E28  * 100</f>
        <v>16.04535748</v>
      </c>
      <c r="F33" s="53"/>
      <c r="G33" s="113">
        <f>G30 /'Показатели центра'!E34  * 100</f>
        <v>15.44357494</v>
      </c>
      <c r="H33" s="50"/>
      <c r="I33" s="113">
        <f>ABS(G22 - 'Показатели центра'!$E$34)</f>
        <v>20538.67143</v>
      </c>
      <c r="J33" s="113">
        <f t="shared" si="11"/>
        <v>421837024.1</v>
      </c>
      <c r="K33" s="113">
        <f t="shared" si="12"/>
        <v>82154.68571</v>
      </c>
      <c r="L33" s="113">
        <f t="shared" si="13"/>
        <v>1687348096</v>
      </c>
      <c r="O33" s="70" t="s">
        <v>67</v>
      </c>
      <c r="P33" s="71">
        <v>53188.3</v>
      </c>
      <c r="Q33" s="6"/>
      <c r="R33" s="114" t="s">
        <v>215</v>
      </c>
      <c r="S33" s="115">
        <f>S30 /'Показатели центра'!S28  * 100</f>
        <v>18.18137001</v>
      </c>
      <c r="T33" s="53"/>
      <c r="U33" s="113">
        <f>U30 /'Показатели центра'!S34  * 100</f>
        <v>18.24255243</v>
      </c>
      <c r="V33" s="50"/>
      <c r="W33" s="113">
        <f>ABS(U22 - 'Показатели центра'!$E$34)</f>
        <v>31402.49286</v>
      </c>
      <c r="X33" s="113">
        <f t="shared" si="14"/>
        <v>986116557.6</v>
      </c>
      <c r="Y33" s="113">
        <f t="shared" si="15"/>
        <v>94207.47857</v>
      </c>
      <c r="Z33" s="113">
        <f t="shared" si="16"/>
        <v>2958349673</v>
      </c>
    </row>
    <row r="34" ht="69.75" customHeight="1">
      <c r="A34" s="73" t="s">
        <v>69</v>
      </c>
      <c r="B34" s="72">
        <v>45676.7</v>
      </c>
      <c r="D34" s="114" t="s">
        <v>216</v>
      </c>
      <c r="E34" s="115">
        <f>E31 /'Показатели центра'!E28  * 100</f>
        <v>19.83518406</v>
      </c>
      <c r="F34" s="53"/>
      <c r="G34" s="113">
        <f>G31 /'Показатели центра'!E28  * 100</f>
        <v>18.95487576</v>
      </c>
      <c r="H34" s="50"/>
      <c r="I34" s="50"/>
      <c r="L34" s="6"/>
      <c r="O34" s="73" t="s">
        <v>73</v>
      </c>
      <c r="P34" s="71">
        <v>53269.7</v>
      </c>
      <c r="Q34" s="6"/>
      <c r="R34" s="114" t="s">
        <v>216</v>
      </c>
      <c r="S34" s="115">
        <f>S31 /'Показатели центра'!S28  * 100</f>
        <v>24.08121037</v>
      </c>
      <c r="T34" s="53"/>
      <c r="U34" s="113">
        <f>U31 /'Показатели центра'!S28  * 100</f>
        <v>23.45732023</v>
      </c>
      <c r="V34" s="50"/>
      <c r="W34" s="50"/>
      <c r="Z34" s="6"/>
    </row>
    <row r="35" ht="69.75" customHeight="1">
      <c r="A35" s="70" t="s">
        <v>71</v>
      </c>
      <c r="B35" s="72">
        <v>45732.2</v>
      </c>
      <c r="D35" s="114" t="s">
        <v>217</v>
      </c>
      <c r="E35" s="115">
        <f>(D95-D57) / 2</f>
        <v>6301.35</v>
      </c>
      <c r="F35" s="53"/>
      <c r="G35" s="113">
        <f> (G19 - G17) / 2</f>
        <v>5561.057143</v>
      </c>
      <c r="H35" s="50"/>
      <c r="I35" s="50"/>
      <c r="J35" s="6"/>
      <c r="K35" s="6"/>
      <c r="L35" s="6"/>
      <c r="O35" s="70" t="s">
        <v>69</v>
      </c>
      <c r="P35" s="71">
        <v>53285.6</v>
      </c>
      <c r="Q35" s="6"/>
      <c r="R35" s="114" t="s">
        <v>217</v>
      </c>
      <c r="S35" s="115">
        <f>(R95-R57) / 2</f>
        <v>7156.45</v>
      </c>
      <c r="T35" s="53"/>
      <c r="U35" s="113">
        <f> (U19 - U17) / 2</f>
        <v>6767.214286</v>
      </c>
      <c r="V35" s="50"/>
      <c r="W35" s="50"/>
      <c r="X35" s="6"/>
      <c r="Y35" s="6"/>
      <c r="Z35" s="6"/>
    </row>
    <row r="36" ht="69.75" customHeight="1">
      <c r="A36" s="70" t="s">
        <v>73</v>
      </c>
      <c r="B36" s="72">
        <v>45769.7</v>
      </c>
      <c r="D36" s="46"/>
      <c r="F36" s="6"/>
      <c r="G36" s="6"/>
      <c r="H36" s="6"/>
      <c r="I36" s="6"/>
      <c r="J36" s="6"/>
      <c r="K36" s="6"/>
      <c r="L36" s="6"/>
      <c r="O36" s="70" t="s">
        <v>79</v>
      </c>
      <c r="P36" s="71">
        <v>53331.5</v>
      </c>
      <c r="Q36" s="6"/>
      <c r="R36" s="31"/>
      <c r="S36" s="31"/>
      <c r="T36" s="31"/>
      <c r="U36" s="31"/>
      <c r="V36" s="31"/>
      <c r="W36" s="31"/>
      <c r="X36" s="6"/>
      <c r="Y36" s="6"/>
    </row>
    <row r="37" ht="69.75" customHeight="1">
      <c r="A37" s="70" t="s">
        <v>75</v>
      </c>
      <c r="B37" s="72">
        <v>45811.4</v>
      </c>
      <c r="D37" s="52" t="s">
        <v>218</v>
      </c>
      <c r="E37" s="96"/>
      <c r="F37" s="96"/>
      <c r="G37" s="53"/>
      <c r="H37" s="6"/>
      <c r="I37" s="6"/>
      <c r="J37" s="6"/>
      <c r="K37" s="6"/>
      <c r="L37" s="6"/>
      <c r="O37" s="70" t="s">
        <v>77</v>
      </c>
      <c r="P37" s="71">
        <v>53623.8</v>
      </c>
      <c r="Q37" s="6"/>
      <c r="R37" s="52" t="s">
        <v>218</v>
      </c>
      <c r="S37" s="96"/>
      <c r="T37" s="96"/>
      <c r="U37" s="53"/>
      <c r="V37" s="31"/>
      <c r="W37" s="31"/>
      <c r="X37" s="6"/>
      <c r="Y37" s="6"/>
    </row>
    <row r="38" ht="69.75" customHeight="1">
      <c r="A38" s="70" t="s">
        <v>77</v>
      </c>
      <c r="B38" s="72">
        <v>46059.2</v>
      </c>
      <c r="D38" s="97" t="s">
        <v>219</v>
      </c>
      <c r="E38" s="97" t="s">
        <v>220</v>
      </c>
      <c r="F38" s="97" t="s">
        <v>205</v>
      </c>
      <c r="G38" s="97" t="s">
        <v>206</v>
      </c>
      <c r="H38" s="6"/>
      <c r="I38" s="6"/>
      <c r="J38" s="6"/>
      <c r="K38" s="6"/>
      <c r="L38" s="6"/>
      <c r="O38" s="70" t="s">
        <v>75</v>
      </c>
      <c r="P38" s="71">
        <v>53720.8</v>
      </c>
      <c r="Q38" s="6"/>
      <c r="R38" s="97" t="s">
        <v>219</v>
      </c>
      <c r="S38" s="97" t="s">
        <v>220</v>
      </c>
      <c r="T38" s="97" t="s">
        <v>205</v>
      </c>
      <c r="U38" s="97" t="s">
        <v>206</v>
      </c>
      <c r="V38" s="31"/>
      <c r="W38" s="31"/>
      <c r="X38" s="6"/>
      <c r="Y38" s="6"/>
    </row>
    <row r="39" ht="69.75" customHeight="1">
      <c r="A39" s="70" t="s">
        <v>79</v>
      </c>
      <c r="B39" s="72">
        <v>46276.7</v>
      </c>
      <c r="D39" s="116">
        <f t="shared" ref="D39:D113" si="17">B2</f>
        <v>32800.8</v>
      </c>
      <c r="E39" s="116">
        <f>D39-'Показатели центра'!$E$28</f>
        <v>-15341.2</v>
      </c>
      <c r="F39" s="117">
        <f t="shared" ref="F39:F113" si="18">ABS(E39)</f>
        <v>15341.2</v>
      </c>
      <c r="G39" s="117">
        <f t="shared" ref="G39:G113" si="19">F39*F39</f>
        <v>235352417.4</v>
      </c>
      <c r="H39" s="6"/>
      <c r="I39" s="6"/>
      <c r="J39" s="6"/>
      <c r="K39" s="6"/>
      <c r="L39" s="6"/>
      <c r="O39" s="70" t="s">
        <v>71</v>
      </c>
      <c r="P39" s="71">
        <v>53777.7</v>
      </c>
      <c r="Q39" s="6"/>
      <c r="R39" s="116">
        <f t="shared" ref="R39:R113" si="20">P2</f>
        <v>35824.6</v>
      </c>
      <c r="S39" s="116">
        <f>R39-'Показатели центра'!$E$28</f>
        <v>-12317.4</v>
      </c>
      <c r="T39" s="117">
        <f t="shared" ref="T39:T113" si="21">ABS(S39)</f>
        <v>12317.4</v>
      </c>
      <c r="U39" s="117">
        <f t="shared" ref="U39:U113" si="22">T39*T39</f>
        <v>151718342.8</v>
      </c>
      <c r="V39" s="6"/>
      <c r="W39" s="6"/>
      <c r="X39" s="6"/>
      <c r="Y39" s="6"/>
    </row>
    <row r="40" ht="69.75" customHeight="1">
      <c r="A40" s="70" t="s">
        <v>81</v>
      </c>
      <c r="B40" s="72">
        <v>46711.4</v>
      </c>
      <c r="D40" s="116">
        <f t="shared" si="17"/>
        <v>33699.9</v>
      </c>
      <c r="E40" s="116">
        <f>D40-'Показатели центра'!$E$28</f>
        <v>-14442.1</v>
      </c>
      <c r="F40" s="117">
        <f t="shared" si="18"/>
        <v>14442.1</v>
      </c>
      <c r="G40" s="117">
        <f t="shared" si="19"/>
        <v>208574252.4</v>
      </c>
      <c r="H40" s="6"/>
      <c r="I40" s="6"/>
      <c r="J40" s="6"/>
      <c r="K40" s="6"/>
      <c r="L40" s="6"/>
      <c r="O40" s="70" t="s">
        <v>91</v>
      </c>
      <c r="P40" s="71">
        <v>53963.8</v>
      </c>
      <c r="Q40" s="6"/>
      <c r="R40" s="116">
        <f t="shared" si="20"/>
        <v>37589.2</v>
      </c>
      <c r="S40" s="116">
        <f>R40-'Показатели центра'!$E$28</f>
        <v>-10552.8</v>
      </c>
      <c r="T40" s="117">
        <f t="shared" si="21"/>
        <v>10552.8</v>
      </c>
      <c r="U40" s="117">
        <f t="shared" si="22"/>
        <v>111361587.8</v>
      </c>
      <c r="V40" s="6"/>
      <c r="W40" s="6"/>
      <c r="X40" s="6"/>
      <c r="Y40" s="6"/>
    </row>
    <row r="41" ht="69.75" customHeight="1">
      <c r="A41" s="70" t="s">
        <v>83</v>
      </c>
      <c r="B41" s="72">
        <v>46952.3</v>
      </c>
      <c r="D41" s="116">
        <f t="shared" si="17"/>
        <v>35082.3</v>
      </c>
      <c r="E41" s="116">
        <f>D41-'Показатели центра'!$E$28</f>
        <v>-13059.7</v>
      </c>
      <c r="F41" s="117">
        <f t="shared" si="18"/>
        <v>13059.7</v>
      </c>
      <c r="G41" s="117">
        <f t="shared" si="19"/>
        <v>170555764.1</v>
      </c>
      <c r="H41" s="6"/>
      <c r="I41" s="6"/>
      <c r="J41" s="6"/>
      <c r="K41" s="6"/>
      <c r="L41" s="6"/>
      <c r="O41" s="70" t="s">
        <v>81</v>
      </c>
      <c r="P41" s="71">
        <v>54044.2</v>
      </c>
      <c r="Q41" s="6"/>
      <c r="R41" s="116">
        <f t="shared" si="20"/>
        <v>39053.5</v>
      </c>
      <c r="S41" s="116">
        <f>R41-'Показатели центра'!$E$28</f>
        <v>-9088.5</v>
      </c>
      <c r="T41" s="117">
        <f t="shared" si="21"/>
        <v>9088.5</v>
      </c>
      <c r="U41" s="117">
        <f t="shared" si="22"/>
        <v>82600832.25</v>
      </c>
      <c r="V41" s="6"/>
      <c r="W41" s="6"/>
      <c r="X41" s="6"/>
      <c r="Y41" s="6"/>
    </row>
    <row r="42" ht="69.75" customHeight="1">
      <c r="A42" s="70" t="s">
        <v>85</v>
      </c>
      <c r="B42" s="72">
        <v>47348.6</v>
      </c>
      <c r="D42" s="116">
        <f t="shared" si="17"/>
        <v>35250.8</v>
      </c>
      <c r="E42" s="116">
        <f>D42-'Показатели центра'!$E$28</f>
        <v>-12891.2</v>
      </c>
      <c r="F42" s="117">
        <f t="shared" si="18"/>
        <v>12891.2</v>
      </c>
      <c r="G42" s="117">
        <f t="shared" si="19"/>
        <v>166183037.4</v>
      </c>
      <c r="H42" s="6"/>
      <c r="I42" s="6"/>
      <c r="J42" s="6"/>
      <c r="K42" s="6"/>
      <c r="L42" s="6"/>
      <c r="O42" s="70" t="s">
        <v>89</v>
      </c>
      <c r="P42" s="71">
        <v>54495.1</v>
      </c>
      <c r="Q42" s="6"/>
      <c r="R42" s="116">
        <f t="shared" si="20"/>
        <v>39987.6</v>
      </c>
      <c r="S42" s="116">
        <f>R42-'Показатели центра'!$E$28</f>
        <v>-8154.4</v>
      </c>
      <c r="T42" s="117">
        <f t="shared" si="21"/>
        <v>8154.4</v>
      </c>
      <c r="U42" s="117">
        <f t="shared" si="22"/>
        <v>66494239.36</v>
      </c>
      <c r="V42" s="6"/>
      <c r="W42" s="6"/>
      <c r="X42" s="6"/>
      <c r="Y42" s="6"/>
    </row>
    <row r="43" ht="69.75" customHeight="1">
      <c r="A43" s="70" t="s">
        <v>87</v>
      </c>
      <c r="B43" s="72">
        <v>47388.3</v>
      </c>
      <c r="D43" s="116">
        <f t="shared" si="17"/>
        <v>35462.5</v>
      </c>
      <c r="E43" s="116">
        <f>D43-'Показатели центра'!$E$28</f>
        <v>-12679.5</v>
      </c>
      <c r="F43" s="117">
        <f t="shared" si="18"/>
        <v>12679.5</v>
      </c>
      <c r="G43" s="117">
        <f t="shared" si="19"/>
        <v>160769720.3</v>
      </c>
      <c r="H43" s="6"/>
      <c r="I43" s="6"/>
      <c r="J43" s="6"/>
      <c r="K43" s="6"/>
      <c r="L43" s="6"/>
      <c r="O43" s="70" t="s">
        <v>85</v>
      </c>
      <c r="P43" s="71">
        <v>54739.0</v>
      </c>
      <c r="Q43" s="6"/>
      <c r="R43" s="116">
        <f t="shared" si="20"/>
        <v>40388.2</v>
      </c>
      <c r="S43" s="116">
        <f>R43-'Показатели центра'!$E$28</f>
        <v>-7753.8</v>
      </c>
      <c r="T43" s="117">
        <f t="shared" si="21"/>
        <v>7753.8</v>
      </c>
      <c r="U43" s="117">
        <f t="shared" si="22"/>
        <v>60121414.44</v>
      </c>
      <c r="V43" s="6"/>
      <c r="W43" s="6"/>
      <c r="X43" s="6"/>
      <c r="Y43" s="6"/>
    </row>
    <row r="44" ht="69.75" customHeight="1">
      <c r="A44" s="70" t="s">
        <v>89</v>
      </c>
      <c r="B44" s="72">
        <v>47637.8</v>
      </c>
      <c r="D44" s="116">
        <f t="shared" si="17"/>
        <v>36349.2</v>
      </c>
      <c r="E44" s="116">
        <f>D44-'Показатели центра'!$E$28</f>
        <v>-11792.8</v>
      </c>
      <c r="F44" s="117">
        <f t="shared" si="18"/>
        <v>11792.8</v>
      </c>
      <c r="G44" s="117">
        <f t="shared" si="19"/>
        <v>139070131.8</v>
      </c>
      <c r="H44" s="6"/>
      <c r="I44" s="6"/>
      <c r="J44" s="6"/>
      <c r="K44" s="6"/>
      <c r="L44" s="6"/>
      <c r="O44" s="70" t="s">
        <v>83</v>
      </c>
      <c r="P44" s="71">
        <v>55227.2</v>
      </c>
      <c r="Q44" s="6"/>
      <c r="R44" s="116">
        <f t="shared" si="20"/>
        <v>41058.6</v>
      </c>
      <c r="S44" s="116">
        <f>R44-'Показатели центра'!$E$28</f>
        <v>-7083.4</v>
      </c>
      <c r="T44" s="117">
        <f t="shared" si="21"/>
        <v>7083.4</v>
      </c>
      <c r="U44" s="117">
        <f t="shared" si="22"/>
        <v>50174555.56</v>
      </c>
      <c r="V44" s="6"/>
      <c r="W44" s="6"/>
      <c r="X44" s="6"/>
      <c r="Y44" s="6"/>
    </row>
    <row r="45" ht="69.75" customHeight="1">
      <c r="A45" s="70" t="s">
        <v>91</v>
      </c>
      <c r="B45" s="72">
        <v>47779.9</v>
      </c>
      <c r="D45" s="116">
        <f t="shared" si="17"/>
        <v>36359.9</v>
      </c>
      <c r="E45" s="116">
        <f>D45-'Показатели центра'!$E$28</f>
        <v>-11782.1</v>
      </c>
      <c r="F45" s="117">
        <f t="shared" si="18"/>
        <v>11782.1</v>
      </c>
      <c r="G45" s="117">
        <f t="shared" si="19"/>
        <v>138817880.4</v>
      </c>
      <c r="H45" s="6"/>
      <c r="I45" s="6"/>
      <c r="J45" s="6"/>
      <c r="K45" s="6"/>
      <c r="L45" s="6"/>
      <c r="O45" s="70" t="s">
        <v>87</v>
      </c>
      <c r="P45" s="71">
        <v>55535.7</v>
      </c>
      <c r="Q45" s="6"/>
      <c r="R45" s="116">
        <f t="shared" si="20"/>
        <v>41928.8</v>
      </c>
      <c r="S45" s="116">
        <f>R45-'Показатели центра'!$E$28</f>
        <v>-6213.2</v>
      </c>
      <c r="T45" s="117">
        <f t="shared" si="21"/>
        <v>6213.2</v>
      </c>
      <c r="U45" s="117">
        <f t="shared" si="22"/>
        <v>38603854.24</v>
      </c>
      <c r="V45" s="6"/>
      <c r="W45" s="6"/>
      <c r="X45" s="6"/>
      <c r="Y45" s="6"/>
    </row>
    <row r="46" ht="69.75" customHeight="1">
      <c r="A46" s="70" t="s">
        <v>93</v>
      </c>
      <c r="B46" s="72">
        <v>48367.9</v>
      </c>
      <c r="D46" s="116">
        <f t="shared" si="17"/>
        <v>36379.9</v>
      </c>
      <c r="E46" s="116">
        <f>D46-'Показатели центра'!$E$28</f>
        <v>-11762.1</v>
      </c>
      <c r="F46" s="117">
        <f t="shared" si="18"/>
        <v>11762.1</v>
      </c>
      <c r="G46" s="117">
        <f t="shared" si="19"/>
        <v>138346996.4</v>
      </c>
      <c r="H46" s="6"/>
      <c r="I46" s="6"/>
      <c r="J46" s="6"/>
      <c r="K46" s="6"/>
      <c r="L46" s="6"/>
      <c r="O46" s="74" t="s">
        <v>93</v>
      </c>
      <c r="P46" s="75">
        <v>56526.3</v>
      </c>
      <c r="Q46" s="6"/>
      <c r="R46" s="116">
        <f t="shared" si="20"/>
        <v>42151.2</v>
      </c>
      <c r="S46" s="116">
        <f>R46-'Показатели центра'!$E$28</f>
        <v>-5990.8</v>
      </c>
      <c r="T46" s="117">
        <f t="shared" si="21"/>
        <v>5990.8</v>
      </c>
      <c r="U46" s="117">
        <f t="shared" si="22"/>
        <v>35889684.64</v>
      </c>
      <c r="V46" s="6"/>
      <c r="W46" s="6"/>
      <c r="X46" s="6"/>
      <c r="Y46" s="6"/>
    </row>
    <row r="47" ht="69.75" customHeight="1">
      <c r="A47" s="70" t="s">
        <v>95</v>
      </c>
      <c r="B47" s="72">
        <v>48874.0</v>
      </c>
      <c r="D47" s="116">
        <f t="shared" si="17"/>
        <v>38966</v>
      </c>
      <c r="E47" s="116">
        <f>D47-'Показатели центра'!$E$28</f>
        <v>-9176</v>
      </c>
      <c r="F47" s="117">
        <f t="shared" si="18"/>
        <v>9176</v>
      </c>
      <c r="G47" s="117">
        <f t="shared" si="19"/>
        <v>84198976</v>
      </c>
      <c r="H47" s="6"/>
      <c r="I47" s="6"/>
      <c r="J47" s="6"/>
      <c r="K47" s="6"/>
      <c r="L47" s="6"/>
      <c r="O47" s="74" t="s">
        <v>97</v>
      </c>
      <c r="P47" s="75">
        <v>56974.3</v>
      </c>
      <c r="Q47" s="6"/>
      <c r="R47" s="116">
        <f t="shared" si="20"/>
        <v>44853.3</v>
      </c>
      <c r="S47" s="116">
        <f>R47-'Показатели центра'!$E$28</f>
        <v>-3288.7</v>
      </c>
      <c r="T47" s="117">
        <f t="shared" si="21"/>
        <v>3288.7</v>
      </c>
      <c r="U47" s="117">
        <f t="shared" si="22"/>
        <v>10815547.69</v>
      </c>
      <c r="V47" s="6"/>
      <c r="W47" s="6"/>
      <c r="X47" s="6"/>
      <c r="Y47" s="6"/>
    </row>
    <row r="48" ht="69.75" customHeight="1">
      <c r="A48" s="70" t="s">
        <v>97</v>
      </c>
      <c r="B48" s="72">
        <v>49459.7</v>
      </c>
      <c r="D48" s="116">
        <f t="shared" si="17"/>
        <v>39270.4</v>
      </c>
      <c r="E48" s="116">
        <f>D48-'Показатели центра'!$E$28</f>
        <v>-8871.6</v>
      </c>
      <c r="F48" s="117">
        <f t="shared" si="18"/>
        <v>8871.6</v>
      </c>
      <c r="G48" s="117">
        <f t="shared" si="19"/>
        <v>78705286.56</v>
      </c>
      <c r="H48" s="6"/>
      <c r="I48" s="6"/>
      <c r="J48" s="6"/>
      <c r="K48" s="6"/>
      <c r="L48" s="6"/>
      <c r="O48" s="74" t="s">
        <v>104</v>
      </c>
      <c r="P48" s="75">
        <v>57793.1</v>
      </c>
      <c r="Q48" s="6"/>
      <c r="R48" s="116">
        <f t="shared" si="20"/>
        <v>45742.1</v>
      </c>
      <c r="S48" s="116">
        <f>R48-'Показатели центра'!$E$28</f>
        <v>-2399.9</v>
      </c>
      <c r="T48" s="117">
        <f t="shared" si="21"/>
        <v>2399.9</v>
      </c>
      <c r="U48" s="117">
        <f t="shared" si="22"/>
        <v>5759520.01</v>
      </c>
      <c r="V48" s="6"/>
      <c r="W48" s="6"/>
      <c r="X48" s="6"/>
      <c r="Y48" s="6"/>
    </row>
    <row r="49" ht="69.75" customHeight="1">
      <c r="A49" s="74" t="s">
        <v>99</v>
      </c>
      <c r="B49" s="76">
        <v>50104.4</v>
      </c>
      <c r="D49" s="116">
        <f t="shared" si="17"/>
        <v>39345.7</v>
      </c>
      <c r="E49" s="116">
        <f>D49-'Показатели центра'!$E$28</f>
        <v>-8796.3</v>
      </c>
      <c r="F49" s="117">
        <f t="shared" si="18"/>
        <v>8796.3</v>
      </c>
      <c r="G49" s="117">
        <f t="shared" si="19"/>
        <v>77374893.69</v>
      </c>
      <c r="H49" s="6"/>
      <c r="I49" s="6"/>
      <c r="J49" s="6"/>
      <c r="K49" s="6"/>
      <c r="L49" s="6"/>
      <c r="O49" s="74" t="s">
        <v>95</v>
      </c>
      <c r="P49" s="75">
        <v>58063.3</v>
      </c>
      <c r="Q49" s="6"/>
      <c r="R49" s="116">
        <f t="shared" si="20"/>
        <v>46137.2</v>
      </c>
      <c r="S49" s="116">
        <f>R49-'Показатели центра'!$E$28</f>
        <v>-2004.8</v>
      </c>
      <c r="T49" s="117">
        <f t="shared" si="21"/>
        <v>2004.8</v>
      </c>
      <c r="U49" s="117">
        <f t="shared" si="22"/>
        <v>4019223.04</v>
      </c>
      <c r="V49" s="6"/>
      <c r="W49" s="6"/>
      <c r="X49" s="6"/>
      <c r="Y49" s="6"/>
    </row>
    <row r="50" ht="69.75" customHeight="1">
      <c r="A50" s="74" t="s">
        <v>70</v>
      </c>
      <c r="B50" s="76">
        <v>50251.9</v>
      </c>
      <c r="D50" s="116">
        <f t="shared" si="17"/>
        <v>39537.9</v>
      </c>
      <c r="E50" s="116">
        <f>D50-'Показатели центра'!$E$28</f>
        <v>-8604.1</v>
      </c>
      <c r="F50" s="117">
        <f t="shared" si="18"/>
        <v>8604.1</v>
      </c>
      <c r="G50" s="117">
        <f t="shared" si="19"/>
        <v>74030536.81</v>
      </c>
      <c r="H50" s="6"/>
      <c r="I50" s="6"/>
      <c r="J50" s="6"/>
      <c r="K50" s="6"/>
      <c r="L50" s="6"/>
      <c r="O50" s="74" t="s">
        <v>70</v>
      </c>
      <c r="P50" s="75">
        <v>58256.4</v>
      </c>
      <c r="Q50" s="6"/>
      <c r="R50" s="116">
        <f t="shared" si="20"/>
        <v>46405.5</v>
      </c>
      <c r="S50" s="116">
        <f>R50-'Показатели центра'!$E$28</f>
        <v>-1736.5</v>
      </c>
      <c r="T50" s="117">
        <f t="shared" si="21"/>
        <v>1736.5</v>
      </c>
      <c r="U50" s="117">
        <f t="shared" si="22"/>
        <v>3015432.25</v>
      </c>
      <c r="V50" s="6"/>
      <c r="W50" s="6"/>
      <c r="X50" s="6"/>
      <c r="Y50" s="6"/>
    </row>
    <row r="51" ht="69.75" customHeight="1">
      <c r="A51" s="74" t="s">
        <v>102</v>
      </c>
      <c r="B51" s="76">
        <v>51217.8</v>
      </c>
      <c r="D51" s="116">
        <f t="shared" si="17"/>
        <v>40230.6</v>
      </c>
      <c r="E51" s="116">
        <f>D51-'Показатели центра'!$E$28</f>
        <v>-7911.4</v>
      </c>
      <c r="F51" s="117">
        <f t="shared" si="18"/>
        <v>7911.4</v>
      </c>
      <c r="G51" s="117">
        <f t="shared" si="19"/>
        <v>62590249.96</v>
      </c>
      <c r="H51" s="6"/>
      <c r="I51" s="6"/>
      <c r="J51" s="6"/>
      <c r="K51" s="6"/>
      <c r="L51" s="6"/>
      <c r="O51" s="74" t="s">
        <v>99</v>
      </c>
      <c r="P51" s="75">
        <v>58424.1</v>
      </c>
      <c r="Q51" s="6"/>
      <c r="R51" s="116">
        <f t="shared" si="20"/>
        <v>46430.6</v>
      </c>
      <c r="S51" s="116">
        <f>R51-'Показатели центра'!$E$28</f>
        <v>-1711.4</v>
      </c>
      <c r="T51" s="117">
        <f t="shared" si="21"/>
        <v>1711.4</v>
      </c>
      <c r="U51" s="117">
        <f t="shared" si="22"/>
        <v>2928889.96</v>
      </c>
      <c r="V51" s="6"/>
      <c r="W51" s="6"/>
      <c r="X51" s="6"/>
      <c r="Y51" s="6"/>
    </row>
    <row r="52" ht="69.75" customHeight="1">
      <c r="A52" s="74" t="s">
        <v>104</v>
      </c>
      <c r="B52" s="76">
        <v>51781.7</v>
      </c>
      <c r="D52" s="116">
        <f t="shared" si="17"/>
        <v>40241.5</v>
      </c>
      <c r="E52" s="116">
        <f>D52-'Показатели центра'!$E$28</f>
        <v>-7900.5</v>
      </c>
      <c r="F52" s="117">
        <f t="shared" si="18"/>
        <v>7900.5</v>
      </c>
      <c r="G52" s="117">
        <f t="shared" si="19"/>
        <v>62417900.25</v>
      </c>
      <c r="H52" s="6"/>
      <c r="I52" s="6"/>
      <c r="J52" s="6"/>
      <c r="K52" s="6"/>
      <c r="L52" s="6"/>
      <c r="O52" s="74" t="s">
        <v>111</v>
      </c>
      <c r="P52" s="75">
        <v>58939.2</v>
      </c>
      <c r="Q52" s="6"/>
      <c r="R52" s="116">
        <f t="shared" si="20"/>
        <v>46730.1</v>
      </c>
      <c r="S52" s="116">
        <f>R52-'Показатели центра'!$E$28</f>
        <v>-1411.9</v>
      </c>
      <c r="T52" s="117">
        <f t="shared" si="21"/>
        <v>1411.9</v>
      </c>
      <c r="U52" s="117">
        <f t="shared" si="22"/>
        <v>1993461.61</v>
      </c>
      <c r="V52" s="6"/>
      <c r="W52" s="6"/>
      <c r="X52" s="6"/>
      <c r="Y52" s="6"/>
    </row>
    <row r="53" ht="69.75" customHeight="1">
      <c r="A53" s="74" t="s">
        <v>106</v>
      </c>
      <c r="B53" s="76">
        <v>52274.1</v>
      </c>
      <c r="D53" s="116">
        <f t="shared" si="17"/>
        <v>40712.9</v>
      </c>
      <c r="E53" s="116">
        <f>D53-'Показатели центра'!$E$28</f>
        <v>-7429.1</v>
      </c>
      <c r="F53" s="117">
        <f t="shared" si="18"/>
        <v>7429.1</v>
      </c>
      <c r="G53" s="117">
        <f t="shared" si="19"/>
        <v>55191526.81</v>
      </c>
      <c r="H53" s="6"/>
      <c r="I53" s="6"/>
      <c r="J53" s="6"/>
      <c r="K53" s="6"/>
      <c r="L53" s="6"/>
      <c r="O53" s="74" t="s">
        <v>102</v>
      </c>
      <c r="P53" s="75">
        <v>60463.6</v>
      </c>
      <c r="Q53" s="6"/>
      <c r="R53" s="116">
        <f t="shared" si="20"/>
        <v>47054.2</v>
      </c>
      <c r="S53" s="116">
        <f>R53-'Показатели центра'!$E$28</f>
        <v>-1087.8</v>
      </c>
      <c r="T53" s="117">
        <f t="shared" si="21"/>
        <v>1087.8</v>
      </c>
      <c r="U53" s="117">
        <f t="shared" si="22"/>
        <v>1183308.84</v>
      </c>
      <c r="V53" s="6"/>
      <c r="W53" s="6"/>
      <c r="X53" s="6"/>
      <c r="Y53" s="6"/>
    </row>
    <row r="54" ht="69.75" customHeight="1">
      <c r="A54" s="74" t="s">
        <v>108</v>
      </c>
      <c r="B54" s="76">
        <v>53234.1</v>
      </c>
      <c r="D54" s="116">
        <f t="shared" si="17"/>
        <v>40804.1</v>
      </c>
      <c r="E54" s="116">
        <f>D54-'Показатели центра'!$E$28</f>
        <v>-7337.9</v>
      </c>
      <c r="F54" s="117">
        <f t="shared" si="18"/>
        <v>7337.9</v>
      </c>
      <c r="G54" s="117">
        <f t="shared" si="19"/>
        <v>53844776.41</v>
      </c>
      <c r="H54" s="6"/>
      <c r="I54" s="6"/>
      <c r="J54" s="6"/>
      <c r="K54" s="6"/>
      <c r="L54" s="6"/>
      <c r="O54" s="74" t="s">
        <v>110</v>
      </c>
      <c r="P54" s="75">
        <v>61564.6</v>
      </c>
      <c r="Q54" s="6"/>
      <c r="R54" s="116">
        <f t="shared" si="20"/>
        <v>47325.1</v>
      </c>
      <c r="S54" s="116">
        <f>R54-'Показатели центра'!$E$28</f>
        <v>-816.9</v>
      </c>
      <c r="T54" s="117">
        <f t="shared" si="21"/>
        <v>816.9</v>
      </c>
      <c r="U54" s="117">
        <f t="shared" si="22"/>
        <v>667325.61</v>
      </c>
      <c r="V54" s="6"/>
      <c r="W54" s="6"/>
      <c r="X54" s="7"/>
      <c r="Y54" s="7"/>
    </row>
    <row r="55" ht="69.75" customHeight="1">
      <c r="A55" s="74" t="s">
        <v>110</v>
      </c>
      <c r="B55" s="76">
        <v>53495.3</v>
      </c>
      <c r="D55" s="116">
        <f t="shared" si="17"/>
        <v>40833.2</v>
      </c>
      <c r="E55" s="116">
        <f>D55-'Показатели центра'!$E$28</f>
        <v>-7308.8</v>
      </c>
      <c r="F55" s="117">
        <f t="shared" si="18"/>
        <v>7308.8</v>
      </c>
      <c r="G55" s="117">
        <f t="shared" si="19"/>
        <v>53418557.44</v>
      </c>
      <c r="H55" s="6"/>
      <c r="I55" s="6"/>
      <c r="J55" s="6"/>
      <c r="K55" s="6"/>
      <c r="L55" s="6"/>
      <c r="O55" s="74" t="s">
        <v>115</v>
      </c>
      <c r="P55" s="75">
        <v>61587.9</v>
      </c>
      <c r="Q55" s="6"/>
      <c r="R55" s="116">
        <f t="shared" si="20"/>
        <v>47381.6</v>
      </c>
      <c r="S55" s="116">
        <f>R55-'Показатели центра'!$E$28</f>
        <v>-760.4</v>
      </c>
      <c r="T55" s="117">
        <f t="shared" si="21"/>
        <v>760.4</v>
      </c>
      <c r="U55" s="117">
        <f t="shared" si="22"/>
        <v>578208.16</v>
      </c>
      <c r="V55" s="6"/>
      <c r="W55" s="6"/>
      <c r="X55" s="6"/>
      <c r="Y55" s="6"/>
    </row>
    <row r="56" ht="69.75" customHeight="1">
      <c r="A56" s="74" t="s">
        <v>111</v>
      </c>
      <c r="B56" s="76">
        <v>53580.1</v>
      </c>
      <c r="D56" s="116">
        <f t="shared" si="17"/>
        <v>40843.4</v>
      </c>
      <c r="E56" s="116">
        <f>D56-'Показатели центра'!$E$28</f>
        <v>-7298.6</v>
      </c>
      <c r="F56" s="117">
        <f t="shared" si="18"/>
        <v>7298.6</v>
      </c>
      <c r="G56" s="117">
        <f t="shared" si="19"/>
        <v>53269561.96</v>
      </c>
      <c r="H56" s="6"/>
      <c r="I56" s="6"/>
      <c r="J56" s="6"/>
      <c r="K56" s="6"/>
      <c r="L56" s="6"/>
      <c r="O56" s="74" t="s">
        <v>106</v>
      </c>
      <c r="P56" s="75">
        <v>61894.4</v>
      </c>
      <c r="Q56" s="6"/>
      <c r="R56" s="116">
        <f t="shared" si="20"/>
        <v>47638</v>
      </c>
      <c r="S56" s="116">
        <f>R56-'Показатели центра'!$E$28</f>
        <v>-504</v>
      </c>
      <c r="T56" s="117">
        <f t="shared" si="21"/>
        <v>504</v>
      </c>
      <c r="U56" s="117">
        <f t="shared" si="22"/>
        <v>254016</v>
      </c>
      <c r="V56" s="6"/>
      <c r="W56" s="6"/>
      <c r="X56" s="6"/>
      <c r="Y56" s="6"/>
    </row>
    <row r="57" ht="69.75" customHeight="1">
      <c r="A57" s="74" t="s">
        <v>113</v>
      </c>
      <c r="B57" s="76">
        <v>53756.8</v>
      </c>
      <c r="D57" s="118">
        <f t="shared" si="17"/>
        <v>41307.2</v>
      </c>
      <c r="E57" s="116">
        <f>D57-'Показатели центра'!$E$28</f>
        <v>-6834.8</v>
      </c>
      <c r="F57" s="117">
        <f t="shared" si="18"/>
        <v>6834.8</v>
      </c>
      <c r="G57" s="117">
        <f t="shared" si="19"/>
        <v>46714491.04</v>
      </c>
      <c r="H57" s="6"/>
      <c r="I57" s="6">
        <f>QUARTILE(D39:D113,1)</f>
        <v>41354.5</v>
      </c>
      <c r="J57" s="6"/>
      <c r="K57" s="6"/>
      <c r="L57" s="6"/>
      <c r="O57" s="74" t="s">
        <v>117</v>
      </c>
      <c r="P57" s="75">
        <v>62014.5</v>
      </c>
      <c r="Q57" s="6"/>
      <c r="R57" s="118">
        <f t="shared" si="20"/>
        <v>48080.1</v>
      </c>
      <c r="S57" s="116">
        <f>R57-'Показатели центра'!$E$28</f>
        <v>-61.9</v>
      </c>
      <c r="T57" s="117">
        <f t="shared" si="21"/>
        <v>61.9</v>
      </c>
      <c r="U57" s="117">
        <f t="shared" si="22"/>
        <v>3831.61</v>
      </c>
      <c r="V57" s="6"/>
      <c r="W57" s="6"/>
      <c r="X57" s="6"/>
      <c r="Y57" s="6"/>
    </row>
    <row r="58" ht="69.75" customHeight="1">
      <c r="A58" s="74" t="s">
        <v>115</v>
      </c>
      <c r="B58" s="76">
        <v>53909.9</v>
      </c>
      <c r="D58" s="116">
        <f t="shared" si="17"/>
        <v>41401.8</v>
      </c>
      <c r="E58" s="116">
        <f>D58-'Показатели центра'!$E$28</f>
        <v>-6740.2</v>
      </c>
      <c r="F58" s="117">
        <f t="shared" si="18"/>
        <v>6740.2</v>
      </c>
      <c r="G58" s="117">
        <f t="shared" si="19"/>
        <v>45430296.04</v>
      </c>
      <c r="H58" s="6"/>
      <c r="I58" s="6"/>
      <c r="J58" s="6"/>
      <c r="K58" s="6"/>
      <c r="L58" s="6"/>
      <c r="O58" s="74" t="s">
        <v>108</v>
      </c>
      <c r="P58" s="75">
        <v>62393.0</v>
      </c>
      <c r="Q58" s="6"/>
      <c r="R58" s="116">
        <f t="shared" si="20"/>
        <v>48166.8</v>
      </c>
      <c r="S58" s="116">
        <f>R58-'Показатели центра'!$E$28</f>
        <v>24.8</v>
      </c>
      <c r="T58" s="117">
        <f t="shared" si="21"/>
        <v>24.8</v>
      </c>
      <c r="U58" s="117">
        <f t="shared" si="22"/>
        <v>615.04</v>
      </c>
      <c r="V58" s="6"/>
      <c r="W58" s="6"/>
      <c r="X58" s="6"/>
      <c r="Y58" s="6"/>
    </row>
    <row r="59" ht="69.75" customHeight="1">
      <c r="A59" s="74" t="s">
        <v>117</v>
      </c>
      <c r="B59" s="76">
        <v>54522.3</v>
      </c>
      <c r="D59" s="116">
        <f t="shared" si="17"/>
        <v>41523.1</v>
      </c>
      <c r="E59" s="116">
        <f>D59-'Показатели центра'!$E$28</f>
        <v>-6618.9</v>
      </c>
      <c r="F59" s="117">
        <f t="shared" si="18"/>
        <v>6618.9</v>
      </c>
      <c r="G59" s="117">
        <f t="shared" si="19"/>
        <v>43809837.21</v>
      </c>
      <c r="H59" s="6"/>
      <c r="I59" s="6"/>
      <c r="J59" s="6"/>
      <c r="K59" s="6"/>
      <c r="L59" s="6"/>
      <c r="O59" s="77" t="s">
        <v>113</v>
      </c>
      <c r="P59" s="78">
        <v>64188.7</v>
      </c>
      <c r="Q59" s="6"/>
      <c r="R59" s="116">
        <f t="shared" si="20"/>
        <v>48258.4</v>
      </c>
      <c r="S59" s="116">
        <f>R59-'Показатели центра'!$E$28</f>
        <v>116.4</v>
      </c>
      <c r="T59" s="117">
        <f t="shared" si="21"/>
        <v>116.4</v>
      </c>
      <c r="U59" s="117">
        <f t="shared" si="22"/>
        <v>13548.96</v>
      </c>
      <c r="V59" s="6"/>
      <c r="W59" s="6"/>
      <c r="X59" s="6"/>
      <c r="Y59" s="6"/>
    </row>
    <row r="60" ht="69.75" customHeight="1">
      <c r="A60" s="77" t="s">
        <v>119</v>
      </c>
      <c r="B60" s="79">
        <v>55307.6</v>
      </c>
      <c r="D60" s="116">
        <f t="shared" si="17"/>
        <v>41527</v>
      </c>
      <c r="E60" s="116">
        <f>D60-'Показатели центра'!$E$28</f>
        <v>-6615</v>
      </c>
      <c r="F60" s="117">
        <f t="shared" si="18"/>
        <v>6615</v>
      </c>
      <c r="G60" s="117">
        <f t="shared" si="19"/>
        <v>43758225</v>
      </c>
      <c r="H60" s="6"/>
      <c r="I60" s="6"/>
      <c r="J60" s="6"/>
      <c r="K60" s="6"/>
      <c r="L60" s="6"/>
      <c r="O60" s="77" t="s">
        <v>121</v>
      </c>
      <c r="P60" s="78">
        <v>64778.7</v>
      </c>
      <c r="Q60" s="6"/>
      <c r="R60" s="116">
        <f t="shared" si="20"/>
        <v>48889.5</v>
      </c>
      <c r="S60" s="116">
        <f>R60-'Показатели центра'!$E$28</f>
        <v>747.5</v>
      </c>
      <c r="T60" s="117">
        <f t="shared" si="21"/>
        <v>747.5</v>
      </c>
      <c r="U60" s="117">
        <f t="shared" si="22"/>
        <v>558756.25</v>
      </c>
      <c r="V60" s="6"/>
      <c r="W60" s="6"/>
      <c r="X60" s="6"/>
      <c r="Y60" s="6"/>
    </row>
    <row r="61" ht="69.75" customHeight="1">
      <c r="A61" s="77" t="s">
        <v>121</v>
      </c>
      <c r="B61" s="79">
        <v>56458.4</v>
      </c>
      <c r="D61" s="116">
        <f t="shared" si="17"/>
        <v>41716.5</v>
      </c>
      <c r="E61" s="116">
        <f>D61-'Показатели центра'!$E$28</f>
        <v>-6425.5</v>
      </c>
      <c r="F61" s="117">
        <f t="shared" si="18"/>
        <v>6425.5</v>
      </c>
      <c r="G61" s="117">
        <f t="shared" si="19"/>
        <v>41287050.25</v>
      </c>
      <c r="H61" s="6"/>
      <c r="I61" s="6"/>
      <c r="J61" s="6"/>
      <c r="K61" s="6"/>
      <c r="L61" s="6"/>
      <c r="O61" s="77" t="s">
        <v>119</v>
      </c>
      <c r="P61" s="78">
        <v>64996.8</v>
      </c>
      <c r="Q61" s="6"/>
      <c r="R61" s="116">
        <f t="shared" si="20"/>
        <v>48997.2</v>
      </c>
      <c r="S61" s="116">
        <f>R61-'Показатели центра'!$E$28</f>
        <v>855.2</v>
      </c>
      <c r="T61" s="117">
        <f t="shared" si="21"/>
        <v>855.2</v>
      </c>
      <c r="U61" s="117">
        <f t="shared" si="22"/>
        <v>731367.04</v>
      </c>
      <c r="V61" s="6"/>
      <c r="W61" s="6"/>
      <c r="X61" s="6"/>
      <c r="Y61" s="6"/>
    </row>
    <row r="62" ht="69.75" customHeight="1">
      <c r="A62" s="77" t="s">
        <v>123</v>
      </c>
      <c r="B62" s="79">
        <v>56956.8</v>
      </c>
      <c r="D62" s="116">
        <f t="shared" si="17"/>
        <v>41791.7</v>
      </c>
      <c r="E62" s="116">
        <f>D62-'Показатели центра'!$E$28</f>
        <v>-6350.3</v>
      </c>
      <c r="F62" s="117">
        <f t="shared" si="18"/>
        <v>6350.3</v>
      </c>
      <c r="G62" s="117">
        <f t="shared" si="19"/>
        <v>40326310.09</v>
      </c>
      <c r="H62" s="6"/>
      <c r="I62" s="6"/>
      <c r="J62" s="6"/>
      <c r="K62" s="6"/>
      <c r="L62" s="6"/>
      <c r="O62" s="77" t="s">
        <v>123</v>
      </c>
      <c r="P62" s="78">
        <v>65815.3</v>
      </c>
      <c r="Q62" s="6"/>
      <c r="R62" s="116">
        <f t="shared" si="20"/>
        <v>49184.6</v>
      </c>
      <c r="S62" s="116">
        <f>R62-'Показатели центра'!$E$28</f>
        <v>1042.6</v>
      </c>
      <c r="T62" s="117">
        <f t="shared" si="21"/>
        <v>1042.6</v>
      </c>
      <c r="U62" s="117">
        <f t="shared" si="22"/>
        <v>1087014.76</v>
      </c>
      <c r="V62" s="6"/>
      <c r="W62" s="6"/>
      <c r="X62" s="6"/>
      <c r="Y62" s="6"/>
    </row>
    <row r="63" ht="69.75" customHeight="1">
      <c r="A63" s="77" t="s">
        <v>125</v>
      </c>
      <c r="B63" s="79">
        <v>57652.6</v>
      </c>
      <c r="D63" s="116">
        <f t="shared" si="17"/>
        <v>41986.1</v>
      </c>
      <c r="E63" s="116">
        <f>D63-'Показатели центра'!$E$28</f>
        <v>-6155.9</v>
      </c>
      <c r="F63" s="117">
        <f t="shared" si="18"/>
        <v>6155.9</v>
      </c>
      <c r="G63" s="117">
        <f t="shared" si="19"/>
        <v>37895104.81</v>
      </c>
      <c r="H63" s="6"/>
      <c r="I63" s="6"/>
      <c r="J63" s="6"/>
      <c r="K63" s="6"/>
      <c r="L63" s="6"/>
      <c r="O63" s="77" t="s">
        <v>125</v>
      </c>
      <c r="P63" s="78">
        <v>67239.4</v>
      </c>
      <c r="Q63" s="6"/>
      <c r="R63" s="116">
        <f t="shared" si="20"/>
        <v>49995</v>
      </c>
      <c r="S63" s="116">
        <f>R63-'Показатели центра'!$E$28</f>
        <v>1853</v>
      </c>
      <c r="T63" s="117">
        <f t="shared" si="21"/>
        <v>1853</v>
      </c>
      <c r="U63" s="117">
        <f t="shared" si="22"/>
        <v>3433609</v>
      </c>
      <c r="V63" s="6"/>
      <c r="W63" s="6"/>
      <c r="X63" s="6"/>
      <c r="Y63" s="6"/>
    </row>
    <row r="64" ht="69.75" customHeight="1">
      <c r="A64" s="77" t="s">
        <v>127</v>
      </c>
      <c r="B64" s="79">
        <v>57879.0</v>
      </c>
      <c r="D64" s="116">
        <f t="shared" si="17"/>
        <v>42916.6</v>
      </c>
      <c r="E64" s="116">
        <f>D64-'Показатели центра'!$E$28</f>
        <v>-5225.4</v>
      </c>
      <c r="F64" s="117">
        <f t="shared" si="18"/>
        <v>5225.4</v>
      </c>
      <c r="G64" s="117">
        <f t="shared" si="19"/>
        <v>27304805.16</v>
      </c>
      <c r="H64" s="6"/>
      <c r="I64" s="6"/>
      <c r="J64" s="6"/>
      <c r="K64" s="6"/>
      <c r="L64" s="6"/>
      <c r="O64" s="77" t="s">
        <v>127</v>
      </c>
      <c r="P64" s="78">
        <v>67743.5</v>
      </c>
      <c r="Q64" s="6"/>
      <c r="R64" s="116">
        <f t="shared" si="20"/>
        <v>50262.5</v>
      </c>
      <c r="S64" s="116">
        <f>R64-'Показатели центра'!$E$28</f>
        <v>2120.5</v>
      </c>
      <c r="T64" s="117">
        <f t="shared" si="21"/>
        <v>2120.5</v>
      </c>
      <c r="U64" s="117">
        <f t="shared" si="22"/>
        <v>4496520.25</v>
      </c>
      <c r="V64" s="6"/>
      <c r="W64" s="6"/>
      <c r="X64" s="6"/>
      <c r="Y64" s="6"/>
    </row>
    <row r="65" ht="69.75" customHeight="1">
      <c r="A65" s="77" t="s">
        <v>40</v>
      </c>
      <c r="B65" s="79">
        <v>59412.9</v>
      </c>
      <c r="D65" s="116">
        <f t="shared" si="17"/>
        <v>43112.3</v>
      </c>
      <c r="E65" s="116">
        <f>D65-'Показатели центра'!$E$28</f>
        <v>-5029.7</v>
      </c>
      <c r="F65" s="117">
        <f t="shared" si="18"/>
        <v>5029.7</v>
      </c>
      <c r="G65" s="117">
        <f t="shared" si="19"/>
        <v>25297882.09</v>
      </c>
      <c r="H65" s="6"/>
      <c r="I65" s="6"/>
      <c r="J65" s="6"/>
      <c r="K65" s="6"/>
      <c r="L65" s="6"/>
      <c r="O65" s="77" t="s">
        <v>130</v>
      </c>
      <c r="P65" s="78">
        <v>68104.6</v>
      </c>
      <c r="Q65" s="6"/>
      <c r="R65" s="116">
        <f t="shared" si="20"/>
        <v>50938.2</v>
      </c>
      <c r="S65" s="116">
        <f>R65-'Показатели центра'!$E$28</f>
        <v>2796.2</v>
      </c>
      <c r="T65" s="117">
        <f t="shared" si="21"/>
        <v>2796.2</v>
      </c>
      <c r="U65" s="117">
        <f t="shared" si="22"/>
        <v>7818734.44</v>
      </c>
      <c r="V65" s="6"/>
      <c r="W65" s="6"/>
      <c r="X65" s="6"/>
      <c r="Y65" s="6"/>
    </row>
    <row r="66" ht="69.75" customHeight="1">
      <c r="A66" s="77" t="s">
        <v>130</v>
      </c>
      <c r="B66" s="79">
        <v>60007.5</v>
      </c>
      <c r="D66" s="116">
        <f t="shared" si="17"/>
        <v>43540.3</v>
      </c>
      <c r="E66" s="116">
        <f>D66-'Показатели центра'!$E$28</f>
        <v>-4601.7</v>
      </c>
      <c r="F66" s="117">
        <f t="shared" si="18"/>
        <v>4601.7</v>
      </c>
      <c r="G66" s="117">
        <f t="shared" si="19"/>
        <v>21175642.89</v>
      </c>
      <c r="H66" s="6"/>
      <c r="I66" s="6"/>
      <c r="J66" s="6"/>
      <c r="K66" s="6"/>
      <c r="L66" s="6"/>
      <c r="O66" s="80" t="s">
        <v>40</v>
      </c>
      <c r="P66" s="81">
        <v>69830.3</v>
      </c>
      <c r="Q66" s="6"/>
      <c r="R66" s="116">
        <f t="shared" si="20"/>
        <v>51833.4</v>
      </c>
      <c r="S66" s="116">
        <f>R66-'Показатели центра'!$E$28</f>
        <v>3691.4</v>
      </c>
      <c r="T66" s="117">
        <f t="shared" si="21"/>
        <v>3691.4</v>
      </c>
      <c r="U66" s="117">
        <f t="shared" si="22"/>
        <v>13626433.96</v>
      </c>
      <c r="V66" s="6"/>
      <c r="W66" s="6"/>
      <c r="X66" s="6"/>
      <c r="Y66" s="6"/>
    </row>
    <row r="67" ht="69.75" customHeight="1">
      <c r="A67" s="80" t="s">
        <v>132</v>
      </c>
      <c r="B67" s="82">
        <v>61900.6</v>
      </c>
      <c r="D67" s="116">
        <f t="shared" si="17"/>
        <v>43974</v>
      </c>
      <c r="E67" s="116">
        <f>D67-'Показатели центра'!$E$28</f>
        <v>-4168</v>
      </c>
      <c r="F67" s="117">
        <f t="shared" si="18"/>
        <v>4168</v>
      </c>
      <c r="G67" s="117">
        <f t="shared" si="19"/>
        <v>17372224</v>
      </c>
      <c r="H67" s="6"/>
      <c r="I67" s="6"/>
      <c r="J67" s="6"/>
      <c r="K67" s="6"/>
      <c r="L67" s="6"/>
      <c r="O67" s="80" t="s">
        <v>132</v>
      </c>
      <c r="P67" s="81">
        <v>71184.4</v>
      </c>
      <c r="Q67" s="6"/>
      <c r="R67" s="116">
        <f t="shared" si="20"/>
        <v>52100.1</v>
      </c>
      <c r="S67" s="116">
        <f>R67-'Показатели центра'!$E$28</f>
        <v>3958.1</v>
      </c>
      <c r="T67" s="117">
        <f t="shared" si="21"/>
        <v>3958.1</v>
      </c>
      <c r="U67" s="117">
        <f t="shared" si="22"/>
        <v>15666555.61</v>
      </c>
      <c r="V67" s="6"/>
      <c r="W67" s="6"/>
      <c r="X67" s="6"/>
      <c r="Y67" s="6"/>
    </row>
    <row r="68" ht="69.75" customHeight="1">
      <c r="A68" s="80" t="s">
        <v>112</v>
      </c>
      <c r="B68" s="82">
        <v>63588.6</v>
      </c>
      <c r="D68" s="116">
        <f t="shared" si="17"/>
        <v>44241.5</v>
      </c>
      <c r="E68" s="116">
        <f>D68-'Показатели центра'!$E$28</f>
        <v>-3900.5</v>
      </c>
      <c r="F68" s="117">
        <f t="shared" si="18"/>
        <v>3900.5</v>
      </c>
      <c r="G68" s="117">
        <f t="shared" si="19"/>
        <v>15213900.25</v>
      </c>
      <c r="H68" s="6"/>
      <c r="I68" s="6"/>
      <c r="J68" s="6"/>
      <c r="K68" s="6"/>
      <c r="L68" s="6"/>
      <c r="O68" s="80" t="s">
        <v>135</v>
      </c>
      <c r="P68" s="81">
        <v>72540.2</v>
      </c>
      <c r="Q68" s="6"/>
      <c r="R68" s="116">
        <f t="shared" si="20"/>
        <v>52450</v>
      </c>
      <c r="S68" s="116">
        <f>R68-'Показатели центра'!$E$28</f>
        <v>4308</v>
      </c>
      <c r="T68" s="117">
        <f t="shared" si="21"/>
        <v>4308</v>
      </c>
      <c r="U68" s="117">
        <f t="shared" si="22"/>
        <v>18558864</v>
      </c>
      <c r="V68" s="6"/>
      <c r="W68" s="6"/>
      <c r="X68" s="6"/>
      <c r="Y68" s="6"/>
    </row>
    <row r="69" ht="69.75" customHeight="1">
      <c r="A69" s="80" t="s">
        <v>135</v>
      </c>
      <c r="B69" s="82">
        <v>64416.6</v>
      </c>
      <c r="D69" s="116">
        <f t="shared" si="17"/>
        <v>44767.4</v>
      </c>
      <c r="E69" s="116">
        <f>D69-'Показатели центра'!$E$28</f>
        <v>-3374.6</v>
      </c>
      <c r="F69" s="117">
        <f t="shared" si="18"/>
        <v>3374.6</v>
      </c>
      <c r="G69" s="117">
        <f t="shared" si="19"/>
        <v>11387925.16</v>
      </c>
      <c r="H69" s="6"/>
      <c r="I69" s="6"/>
      <c r="J69" s="6"/>
      <c r="K69" s="6"/>
      <c r="L69" s="6"/>
      <c r="O69" s="80" t="s">
        <v>138</v>
      </c>
      <c r="P69" s="81">
        <v>72998.8</v>
      </c>
      <c r="Q69" s="6"/>
      <c r="R69" s="116">
        <f t="shared" si="20"/>
        <v>53118.8</v>
      </c>
      <c r="S69" s="116">
        <f>R69-'Показатели центра'!$E$28</f>
        <v>4976.8</v>
      </c>
      <c r="T69" s="117">
        <f t="shared" si="21"/>
        <v>4976.8</v>
      </c>
      <c r="U69" s="117">
        <f t="shared" si="22"/>
        <v>24768538.24</v>
      </c>
      <c r="V69" s="6"/>
      <c r="W69" s="6"/>
      <c r="X69" s="6"/>
      <c r="Y69" s="6"/>
    </row>
    <row r="70" ht="69.75" customHeight="1">
      <c r="A70" s="80" t="s">
        <v>136</v>
      </c>
      <c r="B70" s="82">
        <v>64634.9</v>
      </c>
      <c r="D70" s="116">
        <f t="shared" si="17"/>
        <v>45247.3</v>
      </c>
      <c r="E70" s="116">
        <f>D70-'Показатели центра'!$E$28</f>
        <v>-2894.7</v>
      </c>
      <c r="F70" s="117">
        <f t="shared" si="18"/>
        <v>2894.7</v>
      </c>
      <c r="G70" s="117">
        <f t="shared" si="19"/>
        <v>8379288.09</v>
      </c>
      <c r="H70" s="6"/>
      <c r="I70" s="6"/>
      <c r="J70" s="6"/>
      <c r="K70" s="6"/>
      <c r="L70" s="6"/>
      <c r="O70" s="80" t="s">
        <v>112</v>
      </c>
      <c r="P70" s="81">
        <v>73959.9</v>
      </c>
      <c r="Q70" s="6"/>
      <c r="R70" s="116">
        <f t="shared" si="20"/>
        <v>53188.3</v>
      </c>
      <c r="S70" s="116">
        <f>R70-'Показатели центра'!$E$28</f>
        <v>5046.3</v>
      </c>
      <c r="T70" s="117">
        <f t="shared" si="21"/>
        <v>5046.3</v>
      </c>
      <c r="U70" s="117">
        <f t="shared" si="22"/>
        <v>25465143.69</v>
      </c>
      <c r="V70" s="6"/>
      <c r="W70" s="6"/>
      <c r="X70" s="6"/>
      <c r="Y70" s="6"/>
    </row>
    <row r="71" ht="69.75" customHeight="1">
      <c r="A71" s="80" t="s">
        <v>138</v>
      </c>
      <c r="B71" s="82">
        <v>65863.9</v>
      </c>
      <c r="D71" s="116">
        <f t="shared" si="17"/>
        <v>45676.7</v>
      </c>
      <c r="E71" s="116">
        <f>D71-'Показатели центра'!$E$28</f>
        <v>-2465.3</v>
      </c>
      <c r="F71" s="117">
        <f t="shared" si="18"/>
        <v>2465.3</v>
      </c>
      <c r="G71" s="117">
        <f t="shared" si="19"/>
        <v>6077704.09</v>
      </c>
      <c r="H71" s="6"/>
      <c r="I71" s="6"/>
      <c r="J71" s="6"/>
      <c r="K71" s="6"/>
      <c r="L71" s="6"/>
      <c r="O71" s="80" t="s">
        <v>136</v>
      </c>
      <c r="P71" s="81">
        <v>74257.1</v>
      </c>
      <c r="Q71" s="6"/>
      <c r="R71" s="116">
        <f t="shared" si="20"/>
        <v>53269.7</v>
      </c>
      <c r="S71" s="116">
        <f>R71-'Показатели центра'!$E$28</f>
        <v>5127.7</v>
      </c>
      <c r="T71" s="117">
        <f t="shared" si="21"/>
        <v>5127.7</v>
      </c>
      <c r="U71" s="117">
        <f t="shared" si="22"/>
        <v>26293307.29</v>
      </c>
      <c r="V71" s="6"/>
      <c r="W71" s="6"/>
      <c r="X71" s="6"/>
      <c r="Y71" s="6"/>
    </row>
    <row r="72" ht="69.75" customHeight="1">
      <c r="A72" s="80" t="s">
        <v>140</v>
      </c>
      <c r="B72" s="82">
        <v>65896.6</v>
      </c>
      <c r="D72" s="116">
        <f t="shared" si="17"/>
        <v>45732.2</v>
      </c>
      <c r="E72" s="116">
        <f>D72-'Показатели центра'!$E$28</f>
        <v>-2409.8</v>
      </c>
      <c r="F72" s="117">
        <f t="shared" si="18"/>
        <v>2409.8</v>
      </c>
      <c r="G72" s="117">
        <f t="shared" si="19"/>
        <v>5807136.04</v>
      </c>
      <c r="H72" s="6"/>
      <c r="I72" s="6"/>
      <c r="J72" s="6"/>
      <c r="K72" s="6"/>
      <c r="L72" s="6"/>
      <c r="O72" s="80" t="s">
        <v>140</v>
      </c>
      <c r="P72" s="81">
        <v>75227.4</v>
      </c>
      <c r="Q72" s="6"/>
      <c r="R72" s="116">
        <f t="shared" si="20"/>
        <v>53285.6</v>
      </c>
      <c r="S72" s="116">
        <f>R72-'Показатели центра'!$E$28</f>
        <v>5143.6</v>
      </c>
      <c r="T72" s="117">
        <f t="shared" si="21"/>
        <v>5143.6</v>
      </c>
      <c r="U72" s="117">
        <f t="shared" si="22"/>
        <v>26456620.96</v>
      </c>
      <c r="V72" s="6"/>
      <c r="W72" s="6"/>
      <c r="X72" s="6"/>
      <c r="Y72" s="6"/>
    </row>
    <row r="73" ht="69.75" customHeight="1">
      <c r="A73" s="83" t="s">
        <v>135</v>
      </c>
      <c r="B73" s="84">
        <v>67834.8</v>
      </c>
      <c r="D73" s="116">
        <f t="shared" si="17"/>
        <v>45769.7</v>
      </c>
      <c r="E73" s="116">
        <f>D73-'Показатели центра'!$E$28</f>
        <v>-2372.3</v>
      </c>
      <c r="F73" s="117">
        <f t="shared" si="18"/>
        <v>2372.3</v>
      </c>
      <c r="G73" s="117">
        <f t="shared" si="19"/>
        <v>5627807.29</v>
      </c>
      <c r="H73" s="6"/>
      <c r="I73" s="6"/>
      <c r="J73" s="6"/>
      <c r="K73" s="6"/>
      <c r="L73" s="6"/>
      <c r="O73" s="80" t="s">
        <v>135</v>
      </c>
      <c r="P73" s="81">
        <v>76367.9</v>
      </c>
      <c r="Q73" s="6"/>
      <c r="R73" s="116">
        <f t="shared" si="20"/>
        <v>53331.5</v>
      </c>
      <c r="S73" s="116">
        <f>R73-'Показатели центра'!$E$28</f>
        <v>5189.5</v>
      </c>
      <c r="T73" s="117">
        <f t="shared" si="21"/>
        <v>5189.5</v>
      </c>
      <c r="U73" s="117">
        <f t="shared" si="22"/>
        <v>26930910.25</v>
      </c>
      <c r="V73" s="6"/>
      <c r="W73" s="6"/>
      <c r="X73" s="6"/>
      <c r="Y73" s="6"/>
    </row>
    <row r="74" ht="69.75" customHeight="1">
      <c r="A74" s="83" t="s">
        <v>143</v>
      </c>
      <c r="B74" s="84">
        <v>68790.1</v>
      </c>
      <c r="D74" s="116">
        <f t="shared" si="17"/>
        <v>45811.4</v>
      </c>
      <c r="E74" s="116">
        <f>D74-'Показатели центра'!$E$28</f>
        <v>-2330.6</v>
      </c>
      <c r="F74" s="117">
        <f t="shared" si="18"/>
        <v>2330.6</v>
      </c>
      <c r="G74" s="117">
        <f t="shared" si="19"/>
        <v>5431696.36</v>
      </c>
      <c r="H74" s="6"/>
      <c r="I74" s="6"/>
      <c r="J74" s="6"/>
      <c r="K74" s="6"/>
      <c r="L74" s="6"/>
      <c r="O74" s="83" t="s">
        <v>143</v>
      </c>
      <c r="P74" s="85">
        <v>77601.1</v>
      </c>
      <c r="Q74" s="6"/>
      <c r="R74" s="116">
        <f t="shared" si="20"/>
        <v>53623.8</v>
      </c>
      <c r="S74" s="116">
        <f>R74-'Показатели центра'!$E$28</f>
        <v>5481.8</v>
      </c>
      <c r="T74" s="117">
        <f t="shared" si="21"/>
        <v>5481.8</v>
      </c>
      <c r="U74" s="117">
        <f t="shared" si="22"/>
        <v>30050131.24</v>
      </c>
      <c r="V74" s="6"/>
      <c r="W74" s="6"/>
      <c r="X74" s="6"/>
      <c r="Y74" s="6"/>
    </row>
    <row r="75" ht="69.75" customHeight="1">
      <c r="A75" s="83" t="s">
        <v>145</v>
      </c>
      <c r="B75" s="84">
        <v>70704.6</v>
      </c>
      <c r="D75" s="116">
        <f t="shared" si="17"/>
        <v>46059.2</v>
      </c>
      <c r="E75" s="116">
        <f>D75-'Показатели центра'!$E$28</f>
        <v>-2082.8</v>
      </c>
      <c r="F75" s="117">
        <f t="shared" si="18"/>
        <v>2082.8</v>
      </c>
      <c r="G75" s="117">
        <f t="shared" si="19"/>
        <v>4338055.84</v>
      </c>
      <c r="H75" s="6"/>
      <c r="I75" s="6"/>
      <c r="J75" s="6"/>
      <c r="K75" s="6"/>
      <c r="L75" s="6"/>
      <c r="O75" s="83" t="s">
        <v>72</v>
      </c>
      <c r="P75" s="85">
        <v>81055.8</v>
      </c>
      <c r="Q75" s="6"/>
      <c r="R75" s="116">
        <f t="shared" si="20"/>
        <v>53720.8</v>
      </c>
      <c r="S75" s="116">
        <f>R75-'Показатели центра'!$E$28</f>
        <v>5578.8</v>
      </c>
      <c r="T75" s="117">
        <f t="shared" si="21"/>
        <v>5578.8</v>
      </c>
      <c r="U75" s="117">
        <f t="shared" si="22"/>
        <v>31123009.44</v>
      </c>
      <c r="V75" s="6"/>
      <c r="W75" s="6"/>
      <c r="X75" s="6"/>
      <c r="Y75" s="6"/>
    </row>
    <row r="76" ht="69.75" customHeight="1">
      <c r="A76" s="83" t="s">
        <v>72</v>
      </c>
      <c r="B76" s="84">
        <v>71728.2</v>
      </c>
      <c r="D76" s="116">
        <f t="shared" si="17"/>
        <v>46276.7</v>
      </c>
      <c r="E76" s="116">
        <f>D76-'Показатели центра'!$E$28</f>
        <v>-1865.3</v>
      </c>
      <c r="F76" s="117">
        <f t="shared" si="18"/>
        <v>1865.3</v>
      </c>
      <c r="G76" s="117">
        <f t="shared" si="19"/>
        <v>3479344.09</v>
      </c>
      <c r="H76" s="6"/>
      <c r="I76" s="6"/>
      <c r="J76" s="6"/>
      <c r="K76" s="6"/>
      <c r="L76" s="6"/>
      <c r="O76" s="83" t="s">
        <v>145</v>
      </c>
      <c r="P76" s="85">
        <v>83195.1</v>
      </c>
      <c r="Q76" s="6"/>
      <c r="R76" s="116">
        <f t="shared" si="20"/>
        <v>53777.7</v>
      </c>
      <c r="S76" s="116">
        <f>R76-'Показатели центра'!$E$28</f>
        <v>5635.7</v>
      </c>
      <c r="T76" s="117">
        <f t="shared" si="21"/>
        <v>5635.7</v>
      </c>
      <c r="U76" s="117">
        <f t="shared" si="22"/>
        <v>31761114.49</v>
      </c>
      <c r="V76" s="6"/>
      <c r="W76" s="6"/>
      <c r="X76" s="6"/>
      <c r="Y76" s="6"/>
    </row>
    <row r="77" ht="69.75" customHeight="1">
      <c r="A77" s="108" t="s">
        <v>148</v>
      </c>
      <c r="B77" s="109">
        <v>86629.8</v>
      </c>
      <c r="D77" s="116">
        <f t="shared" si="17"/>
        <v>46711.4</v>
      </c>
      <c r="E77" s="116">
        <f>D77-'Показатели центра'!$E$28</f>
        <v>-1430.6</v>
      </c>
      <c r="F77" s="117">
        <f t="shared" si="18"/>
        <v>1430.6</v>
      </c>
      <c r="G77" s="117">
        <f t="shared" si="19"/>
        <v>2046616.36</v>
      </c>
      <c r="H77" s="6"/>
      <c r="I77" s="6"/>
      <c r="J77" s="6"/>
      <c r="K77" s="6"/>
      <c r="L77" s="6"/>
      <c r="O77" s="108" t="s">
        <v>148</v>
      </c>
      <c r="P77" s="110">
        <v>96232.2</v>
      </c>
      <c r="Q77" s="6"/>
      <c r="R77" s="116">
        <f t="shared" si="20"/>
        <v>53963.8</v>
      </c>
      <c r="S77" s="116">
        <f>R77-'Показатели центра'!$E$28</f>
        <v>5821.8</v>
      </c>
      <c r="T77" s="117">
        <f t="shared" si="21"/>
        <v>5821.8</v>
      </c>
      <c r="U77" s="117">
        <f t="shared" si="22"/>
        <v>33893355.24</v>
      </c>
      <c r="V77" s="6"/>
      <c r="W77" s="6"/>
      <c r="X77" s="6"/>
      <c r="Y77" s="6"/>
    </row>
    <row r="78" ht="69.75" customHeight="1">
      <c r="A78" s="108" t="s">
        <v>150</v>
      </c>
      <c r="B78" s="109">
        <v>87326.2</v>
      </c>
      <c r="D78" s="116">
        <f t="shared" si="17"/>
        <v>46952.3</v>
      </c>
      <c r="E78" s="116">
        <f>D78-'Показатели центра'!$E$28</f>
        <v>-1189.7</v>
      </c>
      <c r="F78" s="117">
        <f t="shared" si="18"/>
        <v>1189.7</v>
      </c>
      <c r="G78" s="117">
        <f t="shared" si="19"/>
        <v>1415386.09</v>
      </c>
      <c r="H78" s="6"/>
      <c r="I78" s="6"/>
      <c r="J78" s="6"/>
      <c r="K78" s="6"/>
      <c r="L78" s="6"/>
      <c r="O78" s="108" t="s">
        <v>150</v>
      </c>
      <c r="P78" s="110">
        <v>98818.0</v>
      </c>
      <c r="Q78" s="6"/>
      <c r="R78" s="116">
        <f t="shared" si="20"/>
        <v>54044.2</v>
      </c>
      <c r="S78" s="116">
        <f>R78-'Показатели центра'!$E$28</f>
        <v>5902.2</v>
      </c>
      <c r="T78" s="117">
        <f t="shared" si="21"/>
        <v>5902.2</v>
      </c>
      <c r="U78" s="117">
        <f t="shared" si="22"/>
        <v>34835964.84</v>
      </c>
      <c r="V78" s="6"/>
      <c r="W78" s="6"/>
      <c r="X78" s="6"/>
      <c r="Y78" s="6"/>
    </row>
    <row r="79" ht="69.75" customHeight="1">
      <c r="A79" s="108" t="s">
        <v>152</v>
      </c>
      <c r="B79" s="109">
        <v>94961.9</v>
      </c>
      <c r="D79" s="116">
        <f t="shared" si="17"/>
        <v>47348.6</v>
      </c>
      <c r="E79" s="116">
        <f>D79-'Показатели центра'!$E$28</f>
        <v>-793.4</v>
      </c>
      <c r="F79" s="117">
        <f t="shared" si="18"/>
        <v>793.4</v>
      </c>
      <c r="G79" s="117">
        <f t="shared" si="19"/>
        <v>629483.56</v>
      </c>
      <c r="H79" s="6"/>
      <c r="I79" s="6"/>
      <c r="J79" s="6"/>
      <c r="K79" s="6"/>
      <c r="L79" s="6"/>
      <c r="O79" s="108" t="s">
        <v>152</v>
      </c>
      <c r="P79" s="110">
        <v>105981.2</v>
      </c>
      <c r="Q79" s="6"/>
      <c r="R79" s="116">
        <f t="shared" si="20"/>
        <v>54495.1</v>
      </c>
      <c r="S79" s="116">
        <f>R79-'Показатели центра'!$E$28</f>
        <v>6353.1</v>
      </c>
      <c r="T79" s="117">
        <f t="shared" si="21"/>
        <v>6353.1</v>
      </c>
      <c r="U79" s="117">
        <f t="shared" si="22"/>
        <v>40361879.61</v>
      </c>
      <c r="V79" s="6"/>
      <c r="W79" s="6"/>
      <c r="X79" s="6"/>
      <c r="Y79" s="6"/>
    </row>
    <row r="80" ht="69.75" customHeight="1">
      <c r="A80" s="108" t="s">
        <v>153</v>
      </c>
      <c r="B80" s="109">
        <v>96728.3</v>
      </c>
      <c r="D80" s="116">
        <f t="shared" si="17"/>
        <v>47388.3</v>
      </c>
      <c r="E80" s="116">
        <f>D80-'Показатели центра'!$E$28</f>
        <v>-753.7</v>
      </c>
      <c r="F80" s="117">
        <f t="shared" si="18"/>
        <v>753.7</v>
      </c>
      <c r="G80" s="117">
        <f t="shared" si="19"/>
        <v>568063.69</v>
      </c>
      <c r="H80" s="6"/>
      <c r="I80" s="6"/>
      <c r="J80" s="6"/>
      <c r="K80" s="6"/>
      <c r="L80" s="6"/>
      <c r="O80" s="108" t="s">
        <v>221</v>
      </c>
      <c r="P80" s="110">
        <v>108148.0</v>
      </c>
      <c r="Q80" s="6"/>
      <c r="R80" s="116">
        <f t="shared" si="20"/>
        <v>54739</v>
      </c>
      <c r="S80" s="116">
        <f>R80-'Показатели центра'!$E$28</f>
        <v>6597</v>
      </c>
      <c r="T80" s="117">
        <f t="shared" si="21"/>
        <v>6597</v>
      </c>
      <c r="U80" s="117">
        <f t="shared" si="22"/>
        <v>43520409</v>
      </c>
      <c r="V80" s="6"/>
      <c r="W80" s="6"/>
      <c r="X80" s="6"/>
      <c r="Y80" s="6"/>
    </row>
    <row r="81" ht="69.75" customHeight="1">
      <c r="A81" s="108" t="s">
        <v>222</v>
      </c>
      <c r="B81" s="109">
        <v>97562.0</v>
      </c>
      <c r="D81" s="116">
        <f t="shared" si="17"/>
        <v>47637.8</v>
      </c>
      <c r="E81" s="116">
        <f>D81-'Показатели центра'!$E$28</f>
        <v>-504.2</v>
      </c>
      <c r="F81" s="117">
        <f t="shared" si="18"/>
        <v>504.2</v>
      </c>
      <c r="G81" s="117">
        <f t="shared" si="19"/>
        <v>254217.64</v>
      </c>
      <c r="H81" s="6"/>
      <c r="I81" s="6"/>
      <c r="J81" s="6"/>
      <c r="K81" s="6"/>
      <c r="L81" s="6"/>
      <c r="O81" s="108" t="s">
        <v>153</v>
      </c>
      <c r="P81" s="110">
        <v>110230.3</v>
      </c>
      <c r="Q81" s="6"/>
      <c r="R81" s="116">
        <f t="shared" si="20"/>
        <v>55227.2</v>
      </c>
      <c r="S81" s="116">
        <f>R81-'Показатели центра'!$E$28</f>
        <v>7085.2</v>
      </c>
      <c r="T81" s="117">
        <f t="shared" si="21"/>
        <v>7085.2</v>
      </c>
      <c r="U81" s="117">
        <f t="shared" si="22"/>
        <v>50200059.04</v>
      </c>
      <c r="V81" s="6"/>
      <c r="W81" s="6"/>
      <c r="X81" s="6"/>
      <c r="Y81" s="6"/>
    </row>
    <row r="82" ht="69.75" customHeight="1">
      <c r="A82" s="108" t="s">
        <v>157</v>
      </c>
      <c r="B82" s="109">
        <v>102683.8</v>
      </c>
      <c r="D82" s="116">
        <f t="shared" si="17"/>
        <v>47779.9</v>
      </c>
      <c r="E82" s="116">
        <f>D82-'Показатели центра'!$E$28</f>
        <v>-362.1</v>
      </c>
      <c r="F82" s="117">
        <f t="shared" si="18"/>
        <v>362.1</v>
      </c>
      <c r="G82" s="117">
        <f t="shared" si="19"/>
        <v>131116.41</v>
      </c>
      <c r="H82" s="6"/>
      <c r="I82" s="6"/>
      <c r="J82" s="6"/>
      <c r="K82" s="6"/>
      <c r="L82" s="6"/>
      <c r="O82" s="108" t="s">
        <v>157</v>
      </c>
      <c r="P82" s="110">
        <v>114360.8</v>
      </c>
      <c r="Q82" s="6"/>
      <c r="R82" s="116">
        <f t="shared" si="20"/>
        <v>55535.7</v>
      </c>
      <c r="S82" s="116">
        <f>R82-'Показатели центра'!$E$28</f>
        <v>7393.7</v>
      </c>
      <c r="T82" s="117">
        <f t="shared" si="21"/>
        <v>7393.7</v>
      </c>
      <c r="U82" s="117">
        <f t="shared" si="22"/>
        <v>54666799.69</v>
      </c>
      <c r="V82" s="6"/>
      <c r="W82" s="6"/>
      <c r="X82" s="6"/>
      <c r="Y82" s="6"/>
    </row>
    <row r="83" ht="69.75" customHeight="1">
      <c r="A83" s="108" t="s">
        <v>56</v>
      </c>
      <c r="B83" s="109">
        <v>103539.9</v>
      </c>
      <c r="D83" s="116">
        <f t="shared" si="17"/>
        <v>48367.9</v>
      </c>
      <c r="E83" s="116">
        <f>D83-'Показатели центра'!$E$28</f>
        <v>225.9</v>
      </c>
      <c r="F83" s="117">
        <f t="shared" si="18"/>
        <v>225.9</v>
      </c>
      <c r="G83" s="117">
        <f t="shared" si="19"/>
        <v>51030.81</v>
      </c>
      <c r="H83" s="6"/>
      <c r="I83" s="6"/>
      <c r="J83" s="6"/>
      <c r="K83" s="6"/>
      <c r="L83" s="6"/>
      <c r="O83" s="108" t="s">
        <v>160</v>
      </c>
      <c r="P83" s="110">
        <v>119386.4</v>
      </c>
      <c r="Q83" s="6"/>
      <c r="R83" s="116">
        <f t="shared" si="20"/>
        <v>56526.3</v>
      </c>
      <c r="S83" s="116">
        <f>R83-'Показатели центра'!$E$28</f>
        <v>8384.3</v>
      </c>
      <c r="T83" s="117">
        <f t="shared" si="21"/>
        <v>8384.3</v>
      </c>
      <c r="U83" s="117">
        <f t="shared" si="22"/>
        <v>70296486.49</v>
      </c>
      <c r="V83" s="6"/>
      <c r="W83" s="6"/>
      <c r="X83" s="7"/>
      <c r="Y83" s="7"/>
    </row>
    <row r="84" ht="69.75" customHeight="1">
      <c r="A84" s="108" t="s">
        <v>160</v>
      </c>
      <c r="B84" s="109">
        <v>106949.0</v>
      </c>
      <c r="D84" s="116">
        <f t="shared" si="17"/>
        <v>48874</v>
      </c>
      <c r="E84" s="116">
        <f>D84-'Показатели центра'!$E$28</f>
        <v>732</v>
      </c>
      <c r="F84" s="117">
        <f t="shared" si="18"/>
        <v>732</v>
      </c>
      <c r="G84" s="117">
        <f t="shared" si="19"/>
        <v>535824</v>
      </c>
      <c r="H84" s="6"/>
      <c r="I84" s="6"/>
      <c r="J84" s="6"/>
      <c r="K84" s="6"/>
      <c r="L84" s="6"/>
      <c r="O84" s="108" t="s">
        <v>56</v>
      </c>
      <c r="P84" s="110">
        <v>119562.5</v>
      </c>
      <c r="Q84" s="6"/>
      <c r="R84" s="116">
        <f t="shared" si="20"/>
        <v>56974.3</v>
      </c>
      <c r="S84" s="116">
        <f>R84-'Показатели центра'!$E$28</f>
        <v>8832.3</v>
      </c>
      <c r="T84" s="117">
        <f t="shared" si="21"/>
        <v>8832.3</v>
      </c>
      <c r="U84" s="117">
        <f t="shared" si="22"/>
        <v>78009523.29</v>
      </c>
      <c r="V84" s="6"/>
      <c r="W84" s="6"/>
      <c r="X84" s="6"/>
      <c r="Y84" s="6"/>
    </row>
    <row r="85" ht="69.75" customHeight="1">
      <c r="A85" s="108" t="s">
        <v>162</v>
      </c>
      <c r="B85" s="109">
        <v>121461.8</v>
      </c>
      <c r="D85" s="116">
        <f t="shared" si="17"/>
        <v>49459.7</v>
      </c>
      <c r="E85" s="116">
        <f>D85-'Показатели центра'!$E$28</f>
        <v>1317.7</v>
      </c>
      <c r="F85" s="117">
        <f t="shared" si="18"/>
        <v>1317.7</v>
      </c>
      <c r="G85" s="117">
        <f t="shared" si="19"/>
        <v>1736333.29</v>
      </c>
      <c r="H85" s="6"/>
      <c r="I85" s="6"/>
      <c r="J85" s="6"/>
      <c r="K85" s="6"/>
      <c r="L85" s="6"/>
      <c r="O85" s="108" t="s">
        <v>162</v>
      </c>
      <c r="P85" s="110">
        <v>134645.8</v>
      </c>
      <c r="Q85" s="6"/>
      <c r="R85" s="116">
        <f t="shared" si="20"/>
        <v>57793.1</v>
      </c>
      <c r="S85" s="116">
        <f>R85-'Показатели центра'!$E$28</f>
        <v>9651.1</v>
      </c>
      <c r="T85" s="117">
        <f t="shared" si="21"/>
        <v>9651.1</v>
      </c>
      <c r="U85" s="117">
        <f t="shared" si="22"/>
        <v>93143731.21</v>
      </c>
      <c r="V85" s="6"/>
      <c r="W85" s="6"/>
      <c r="X85" s="6"/>
      <c r="Y85" s="6"/>
    </row>
    <row r="86" ht="69.75" customHeight="1">
      <c r="A86" s="108" t="s">
        <v>164</v>
      </c>
      <c r="B86" s="109">
        <v>125637.6</v>
      </c>
      <c r="D86" s="116">
        <f t="shared" si="17"/>
        <v>50104.4</v>
      </c>
      <c r="E86" s="116">
        <f>D86-'Показатели центра'!$E$28</f>
        <v>1962.4</v>
      </c>
      <c r="F86" s="117">
        <f t="shared" si="18"/>
        <v>1962.4</v>
      </c>
      <c r="G86" s="117">
        <f t="shared" si="19"/>
        <v>3851013.76</v>
      </c>
      <c r="H86" s="6"/>
      <c r="I86" s="6"/>
      <c r="J86" s="6"/>
      <c r="K86" s="6"/>
      <c r="L86" s="6"/>
      <c r="O86" s="108" t="s">
        <v>164</v>
      </c>
      <c r="P86" s="110">
        <v>138881.8</v>
      </c>
      <c r="Q86" s="6"/>
      <c r="R86" s="116">
        <f t="shared" si="20"/>
        <v>58063.3</v>
      </c>
      <c r="S86" s="116">
        <f>R86-'Показатели центра'!$E$28</f>
        <v>9921.3</v>
      </c>
      <c r="T86" s="117">
        <f t="shared" si="21"/>
        <v>9921.3</v>
      </c>
      <c r="U86" s="117">
        <f t="shared" si="22"/>
        <v>98432193.69</v>
      </c>
      <c r="V86" s="6"/>
      <c r="W86" s="6"/>
      <c r="X86" s="6"/>
      <c r="Y86" s="6"/>
    </row>
    <row r="87" ht="69.75" customHeight="1">
      <c r="A87" s="108" t="s">
        <v>166</v>
      </c>
      <c r="B87" s="109">
        <v>131515.7</v>
      </c>
      <c r="D87" s="116">
        <f t="shared" si="17"/>
        <v>50251.9</v>
      </c>
      <c r="E87" s="116">
        <f>D87-'Показатели центра'!$E$28</f>
        <v>2109.9</v>
      </c>
      <c r="F87" s="117">
        <f t="shared" si="18"/>
        <v>2109.9</v>
      </c>
      <c r="G87" s="117">
        <f t="shared" si="19"/>
        <v>4451678.01</v>
      </c>
      <c r="H87" s="6"/>
      <c r="I87" s="6"/>
      <c r="J87" s="6"/>
      <c r="K87" s="6"/>
      <c r="L87" s="6"/>
      <c r="O87" s="108" t="s">
        <v>166</v>
      </c>
      <c r="P87" s="110">
        <v>145050.2</v>
      </c>
      <c r="Q87" s="6"/>
      <c r="R87" s="116">
        <f t="shared" si="20"/>
        <v>58256.4</v>
      </c>
      <c r="S87" s="116">
        <f>R87-'Показатели центра'!$E$28</f>
        <v>10114.4</v>
      </c>
      <c r="T87" s="117">
        <f t="shared" si="21"/>
        <v>10114.4</v>
      </c>
      <c r="U87" s="117">
        <f t="shared" si="22"/>
        <v>102301087.4</v>
      </c>
      <c r="V87" s="6"/>
      <c r="W87" s="6"/>
    </row>
    <row r="88" ht="69.75" customHeight="1">
      <c r="A88" s="108" t="s">
        <v>168</v>
      </c>
      <c r="B88" s="109">
        <v>140601.5</v>
      </c>
      <c r="D88" s="116">
        <f t="shared" si="17"/>
        <v>51217.8</v>
      </c>
      <c r="E88" s="116">
        <f>D88-'Показатели центра'!$E$28</f>
        <v>3075.8</v>
      </c>
      <c r="F88" s="117">
        <f t="shared" si="18"/>
        <v>3075.8</v>
      </c>
      <c r="G88" s="117">
        <f t="shared" si="19"/>
        <v>9460545.64</v>
      </c>
      <c r="H88" s="6"/>
      <c r="I88" s="6"/>
      <c r="J88" s="6"/>
      <c r="K88" s="6"/>
      <c r="L88" s="6"/>
      <c r="O88" s="108" t="s">
        <v>168</v>
      </c>
      <c r="P88" s="110">
        <v>159070.9</v>
      </c>
      <c r="Q88" s="6"/>
      <c r="R88" s="116">
        <f t="shared" si="20"/>
        <v>58424.1</v>
      </c>
      <c r="S88" s="116">
        <f>R88-'Показатели центра'!$E$28</f>
        <v>10282.1</v>
      </c>
      <c r="T88" s="117">
        <f t="shared" si="21"/>
        <v>10282.1</v>
      </c>
      <c r="U88" s="117">
        <f t="shared" si="22"/>
        <v>105721580.4</v>
      </c>
      <c r="V88" s="6"/>
      <c r="W88" s="6"/>
    </row>
    <row r="89" ht="44.25" customHeight="1">
      <c r="D89" s="116">
        <f t="shared" si="17"/>
        <v>51781.7</v>
      </c>
      <c r="E89" s="116">
        <f>D89-'Показатели центра'!$E$28</f>
        <v>3639.7</v>
      </c>
      <c r="F89" s="117">
        <f t="shared" si="18"/>
        <v>3639.7</v>
      </c>
      <c r="G89" s="117">
        <f t="shared" si="19"/>
        <v>13247416.09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116">
        <f t="shared" si="20"/>
        <v>58939.2</v>
      </c>
      <c r="S89" s="116">
        <f>R89-'Показатели центра'!$E$28</f>
        <v>10797.2</v>
      </c>
      <c r="T89" s="117">
        <f t="shared" si="21"/>
        <v>10797.2</v>
      </c>
      <c r="U89" s="117">
        <f t="shared" si="22"/>
        <v>116579527.8</v>
      </c>
    </row>
    <row r="90" ht="44.25" customHeight="1">
      <c r="B90" s="40"/>
      <c r="C90" s="40"/>
      <c r="D90" s="116">
        <f t="shared" si="17"/>
        <v>52274.1</v>
      </c>
      <c r="E90" s="116">
        <f>D90-'Показатели центра'!$E$28</f>
        <v>4132.1</v>
      </c>
      <c r="F90" s="117">
        <f t="shared" si="18"/>
        <v>4132.1</v>
      </c>
      <c r="G90" s="117">
        <f t="shared" si="19"/>
        <v>17074250.41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116">
        <f t="shared" si="20"/>
        <v>60463.6</v>
      </c>
      <c r="S90" s="116">
        <f>R90-'Показатели центра'!$E$28</f>
        <v>12321.6</v>
      </c>
      <c r="T90" s="117">
        <f t="shared" si="21"/>
        <v>12321.6</v>
      </c>
      <c r="U90" s="117">
        <f t="shared" si="22"/>
        <v>151821826.6</v>
      </c>
    </row>
    <row r="91" ht="44.25" customHeight="1">
      <c r="B91" s="40"/>
      <c r="C91" s="40"/>
      <c r="D91" s="116">
        <f t="shared" si="17"/>
        <v>53234.1</v>
      </c>
      <c r="E91" s="116">
        <f>D91-'Показатели центра'!$E$28</f>
        <v>5092.1</v>
      </c>
      <c r="F91" s="117">
        <f t="shared" si="18"/>
        <v>5092.1</v>
      </c>
      <c r="G91" s="117">
        <f t="shared" si="19"/>
        <v>25929482.41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116">
        <f t="shared" si="20"/>
        <v>61564.6</v>
      </c>
      <c r="S91" s="116">
        <f>R91-'Показатели центра'!$E$28</f>
        <v>13422.6</v>
      </c>
      <c r="T91" s="117">
        <f t="shared" si="21"/>
        <v>13422.6</v>
      </c>
      <c r="U91" s="117">
        <f t="shared" si="22"/>
        <v>180166190.8</v>
      </c>
    </row>
    <row r="92" ht="44.25" customHeight="1">
      <c r="B92" s="40"/>
      <c r="C92" s="40"/>
      <c r="D92" s="116">
        <f t="shared" si="17"/>
        <v>53495.3</v>
      </c>
      <c r="E92" s="116">
        <f>D92-'Показатели центра'!$E$28</f>
        <v>5353.3</v>
      </c>
      <c r="F92" s="117">
        <f t="shared" si="18"/>
        <v>5353.3</v>
      </c>
      <c r="G92" s="117">
        <f t="shared" si="19"/>
        <v>28657820.89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116">
        <f t="shared" si="20"/>
        <v>61587.9</v>
      </c>
      <c r="S92" s="116">
        <f>R92-'Показатели центра'!$E$28</f>
        <v>13445.9</v>
      </c>
      <c r="T92" s="117">
        <f t="shared" si="21"/>
        <v>13445.9</v>
      </c>
      <c r="U92" s="117">
        <f t="shared" si="22"/>
        <v>180792226.8</v>
      </c>
    </row>
    <row r="93" ht="44.25" customHeight="1">
      <c r="B93" s="40"/>
      <c r="C93" s="40"/>
      <c r="D93" s="116">
        <f t="shared" si="17"/>
        <v>53580.1</v>
      </c>
      <c r="E93" s="116">
        <f>D93-'Показатели центра'!$E$28</f>
        <v>5438.1</v>
      </c>
      <c r="F93" s="117">
        <f t="shared" si="18"/>
        <v>5438.1</v>
      </c>
      <c r="G93" s="117">
        <f t="shared" si="19"/>
        <v>29572931.61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116">
        <f t="shared" si="20"/>
        <v>61894.4</v>
      </c>
      <c r="S93" s="116">
        <f>R93-'Показатели центра'!$E$28</f>
        <v>13752.4</v>
      </c>
      <c r="T93" s="117">
        <f t="shared" si="21"/>
        <v>13752.4</v>
      </c>
      <c r="U93" s="117">
        <f t="shared" si="22"/>
        <v>189128505.8</v>
      </c>
    </row>
    <row r="94" ht="44.25" customHeight="1">
      <c r="B94" s="40"/>
      <c r="C94" s="40"/>
      <c r="D94" s="116">
        <f t="shared" si="17"/>
        <v>53756.8</v>
      </c>
      <c r="E94" s="116">
        <f>D94-'Показатели центра'!$E$28</f>
        <v>5614.8</v>
      </c>
      <c r="F94" s="117">
        <f t="shared" si="18"/>
        <v>5614.8</v>
      </c>
      <c r="G94" s="117">
        <f t="shared" si="19"/>
        <v>31525979.04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116">
        <f t="shared" si="20"/>
        <v>62014.5</v>
      </c>
      <c r="S94" s="116">
        <f>R94-'Показатели центра'!$E$28</f>
        <v>13872.5</v>
      </c>
      <c r="T94" s="117">
        <f t="shared" si="21"/>
        <v>13872.5</v>
      </c>
      <c r="U94" s="117">
        <f t="shared" si="22"/>
        <v>192446256.3</v>
      </c>
    </row>
    <row r="95" ht="44.25" customHeight="1">
      <c r="B95" s="40"/>
      <c r="C95" s="40"/>
      <c r="D95" s="119">
        <f t="shared" si="17"/>
        <v>53909.9</v>
      </c>
      <c r="E95" s="116">
        <f>D95-'Показатели центра'!$E$28</f>
        <v>5767.9</v>
      </c>
      <c r="F95" s="117">
        <f t="shared" si="18"/>
        <v>5767.9</v>
      </c>
      <c r="G95" s="117">
        <f t="shared" si="19"/>
        <v>33268670.41</v>
      </c>
      <c r="H95" s="6"/>
      <c r="I95" s="6">
        <f>QUARTILE(D39:D113,3)</f>
        <v>53833.35</v>
      </c>
      <c r="J95" s="6"/>
      <c r="K95" s="6"/>
      <c r="L95" s="6"/>
      <c r="M95" s="6"/>
      <c r="N95" s="6"/>
      <c r="O95" s="6"/>
      <c r="P95" s="6"/>
      <c r="Q95" s="6"/>
      <c r="R95" s="119">
        <f t="shared" si="20"/>
        <v>62393</v>
      </c>
      <c r="S95" s="116">
        <f>R95-'Показатели центра'!$E$28</f>
        <v>14251</v>
      </c>
      <c r="T95" s="117">
        <f t="shared" si="21"/>
        <v>14251</v>
      </c>
      <c r="U95" s="117">
        <f t="shared" si="22"/>
        <v>203091001</v>
      </c>
    </row>
    <row r="96" ht="44.25" customHeight="1">
      <c r="B96" s="40"/>
      <c r="C96" s="40"/>
      <c r="D96" s="116">
        <f t="shared" si="17"/>
        <v>54522.3</v>
      </c>
      <c r="E96" s="116">
        <f>D96-'Показатели центра'!$E$28</f>
        <v>6380.3</v>
      </c>
      <c r="F96" s="117">
        <f t="shared" si="18"/>
        <v>6380.3</v>
      </c>
      <c r="G96" s="117">
        <f t="shared" si="19"/>
        <v>40708228.09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116">
        <f t="shared" si="20"/>
        <v>64188.7</v>
      </c>
      <c r="S96" s="116">
        <f>R96-'Показатели центра'!$E$28</f>
        <v>16046.7</v>
      </c>
      <c r="T96" s="117">
        <f t="shared" si="21"/>
        <v>16046.7</v>
      </c>
      <c r="U96" s="117">
        <f t="shared" si="22"/>
        <v>257496580.9</v>
      </c>
    </row>
    <row r="97" ht="44.25" customHeight="1">
      <c r="B97" s="40"/>
      <c r="C97" s="40"/>
      <c r="D97" s="116">
        <f t="shared" si="17"/>
        <v>55307.6</v>
      </c>
      <c r="E97" s="116">
        <f>D97-'Показатели центра'!$E$28</f>
        <v>7165.6</v>
      </c>
      <c r="F97" s="117">
        <f t="shared" si="18"/>
        <v>7165.6</v>
      </c>
      <c r="G97" s="117">
        <f t="shared" si="19"/>
        <v>51345823.36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116">
        <f t="shared" si="20"/>
        <v>64778.7</v>
      </c>
      <c r="S97" s="116">
        <f>R97-'Показатели центра'!$E$28</f>
        <v>16636.7</v>
      </c>
      <c r="T97" s="117">
        <f t="shared" si="21"/>
        <v>16636.7</v>
      </c>
      <c r="U97" s="117">
        <f t="shared" si="22"/>
        <v>276779786.9</v>
      </c>
    </row>
    <row r="98" ht="44.25" customHeight="1">
      <c r="B98" s="40"/>
      <c r="C98" s="40"/>
      <c r="D98" s="116">
        <f t="shared" si="17"/>
        <v>56458.4</v>
      </c>
      <c r="E98" s="116">
        <f>D98-'Показатели центра'!$E$28</f>
        <v>8316.4</v>
      </c>
      <c r="F98" s="117">
        <f t="shared" si="18"/>
        <v>8316.4</v>
      </c>
      <c r="G98" s="117">
        <f t="shared" si="19"/>
        <v>69162508.96</v>
      </c>
      <c r="R98" s="116">
        <f t="shared" si="20"/>
        <v>64996.8</v>
      </c>
      <c r="S98" s="116">
        <f>R98-'Показатели центра'!$E$28</f>
        <v>16854.8</v>
      </c>
      <c r="T98" s="117">
        <f t="shared" si="21"/>
        <v>16854.8</v>
      </c>
      <c r="U98" s="117">
        <f t="shared" si="22"/>
        <v>284084283</v>
      </c>
    </row>
    <row r="99" ht="44.25" customHeight="1">
      <c r="B99" s="40"/>
      <c r="C99" s="40"/>
      <c r="D99" s="116">
        <f t="shared" si="17"/>
        <v>56956.8</v>
      </c>
      <c r="E99" s="116">
        <f>D99-'Показатели центра'!$E$28</f>
        <v>8814.8</v>
      </c>
      <c r="F99" s="117">
        <f t="shared" si="18"/>
        <v>8814.8</v>
      </c>
      <c r="G99" s="117">
        <f t="shared" si="19"/>
        <v>77700699.04</v>
      </c>
      <c r="R99" s="116">
        <f t="shared" si="20"/>
        <v>65815.3</v>
      </c>
      <c r="S99" s="116">
        <f>R99-'Показатели центра'!$E$28</f>
        <v>17673.3</v>
      </c>
      <c r="T99" s="117">
        <f t="shared" si="21"/>
        <v>17673.3</v>
      </c>
      <c r="U99" s="117">
        <f t="shared" si="22"/>
        <v>312345532.9</v>
      </c>
    </row>
    <row r="100" ht="44.25" customHeight="1">
      <c r="B100" s="40"/>
      <c r="C100" s="40"/>
      <c r="D100" s="116">
        <f t="shared" si="17"/>
        <v>57652.6</v>
      </c>
      <c r="E100" s="116">
        <f>D100-'Показатели центра'!$E$28</f>
        <v>9510.6</v>
      </c>
      <c r="F100" s="117">
        <f t="shared" si="18"/>
        <v>9510.6</v>
      </c>
      <c r="G100" s="117">
        <f t="shared" si="19"/>
        <v>90451512.36</v>
      </c>
      <c r="R100" s="116">
        <f t="shared" si="20"/>
        <v>67239.4</v>
      </c>
      <c r="S100" s="116">
        <f>R100-'Показатели центра'!$E$28</f>
        <v>19097.4</v>
      </c>
      <c r="T100" s="117">
        <f t="shared" si="21"/>
        <v>19097.4</v>
      </c>
      <c r="U100" s="117">
        <f t="shared" si="22"/>
        <v>364710686.8</v>
      </c>
    </row>
    <row r="101" ht="44.25" customHeight="1">
      <c r="B101" s="40"/>
      <c r="C101" s="40"/>
      <c r="D101" s="116">
        <f t="shared" si="17"/>
        <v>57879</v>
      </c>
      <c r="E101" s="116">
        <f>D101-'Показатели центра'!$E$28</f>
        <v>9737</v>
      </c>
      <c r="F101" s="117">
        <f t="shared" si="18"/>
        <v>9737</v>
      </c>
      <c r="G101" s="117">
        <f t="shared" si="19"/>
        <v>94809169</v>
      </c>
      <c r="R101" s="116">
        <f t="shared" si="20"/>
        <v>67743.5</v>
      </c>
      <c r="S101" s="116">
        <f>R101-'Показатели центра'!$E$28</f>
        <v>19601.5</v>
      </c>
      <c r="T101" s="117">
        <f t="shared" si="21"/>
        <v>19601.5</v>
      </c>
      <c r="U101" s="117">
        <f t="shared" si="22"/>
        <v>384218802.3</v>
      </c>
    </row>
    <row r="102" ht="44.25" customHeight="1">
      <c r="B102" s="40"/>
      <c r="C102" s="40"/>
      <c r="D102" s="116">
        <f t="shared" si="17"/>
        <v>59412.9</v>
      </c>
      <c r="E102" s="116">
        <f>D102-'Показатели центра'!$E$28</f>
        <v>11270.9</v>
      </c>
      <c r="F102" s="117">
        <f t="shared" si="18"/>
        <v>11270.9</v>
      </c>
      <c r="G102" s="117">
        <f t="shared" si="19"/>
        <v>127033186.8</v>
      </c>
      <c r="R102" s="116">
        <f t="shared" si="20"/>
        <v>68104.6</v>
      </c>
      <c r="S102" s="116">
        <f>R102-'Показатели центра'!$E$28</f>
        <v>19962.6</v>
      </c>
      <c r="T102" s="117">
        <f t="shared" si="21"/>
        <v>19962.6</v>
      </c>
      <c r="U102" s="117">
        <f t="shared" si="22"/>
        <v>398505398.8</v>
      </c>
    </row>
    <row r="103" ht="44.25" customHeight="1">
      <c r="B103" s="40"/>
      <c r="C103" s="40"/>
      <c r="D103" s="116">
        <f t="shared" si="17"/>
        <v>60007.5</v>
      </c>
      <c r="E103" s="116">
        <f>D103-'Показатели центра'!$E$28</f>
        <v>11865.5</v>
      </c>
      <c r="F103" s="117">
        <f t="shared" si="18"/>
        <v>11865.5</v>
      </c>
      <c r="G103" s="117">
        <f t="shared" si="19"/>
        <v>140790090.3</v>
      </c>
      <c r="R103" s="116">
        <f t="shared" si="20"/>
        <v>69830.3</v>
      </c>
      <c r="S103" s="116">
        <f>R103-'Показатели центра'!$E$28</f>
        <v>21688.3</v>
      </c>
      <c r="T103" s="117">
        <f t="shared" si="21"/>
        <v>21688.3</v>
      </c>
      <c r="U103" s="117">
        <f t="shared" si="22"/>
        <v>470382356.9</v>
      </c>
    </row>
    <row r="104" ht="44.25" customHeight="1">
      <c r="B104" s="40"/>
      <c r="C104" s="40"/>
      <c r="D104" s="116">
        <f t="shared" si="17"/>
        <v>61900.6</v>
      </c>
      <c r="E104" s="116">
        <f>D104-'Показатели центра'!$E$28</f>
        <v>13758.6</v>
      </c>
      <c r="F104" s="117">
        <f t="shared" si="18"/>
        <v>13758.6</v>
      </c>
      <c r="G104" s="117">
        <f t="shared" si="19"/>
        <v>189299074</v>
      </c>
      <c r="R104" s="116">
        <f t="shared" si="20"/>
        <v>71184.4</v>
      </c>
      <c r="S104" s="116">
        <f>R104-'Показатели центра'!$E$28</f>
        <v>23042.4</v>
      </c>
      <c r="T104" s="117">
        <f t="shared" si="21"/>
        <v>23042.4</v>
      </c>
      <c r="U104" s="117">
        <f t="shared" si="22"/>
        <v>530952197.8</v>
      </c>
    </row>
    <row r="105" ht="44.25" customHeight="1">
      <c r="B105" s="40"/>
      <c r="C105" s="40"/>
      <c r="D105" s="116">
        <f t="shared" si="17"/>
        <v>63588.6</v>
      </c>
      <c r="E105" s="116">
        <f>D105-'Показатели центра'!$E$28</f>
        <v>15446.6</v>
      </c>
      <c r="F105" s="117">
        <f t="shared" si="18"/>
        <v>15446.6</v>
      </c>
      <c r="G105" s="117">
        <f t="shared" si="19"/>
        <v>238597451.6</v>
      </c>
      <c r="R105" s="116">
        <f t="shared" si="20"/>
        <v>72540.2</v>
      </c>
      <c r="S105" s="116">
        <f>R105-'Показатели центра'!$E$28</f>
        <v>24398.2</v>
      </c>
      <c r="T105" s="117">
        <f t="shared" si="21"/>
        <v>24398.2</v>
      </c>
      <c r="U105" s="117">
        <f t="shared" si="22"/>
        <v>595272163.2</v>
      </c>
    </row>
    <row r="106" ht="44.25" customHeight="1">
      <c r="B106" s="40"/>
      <c r="C106" s="40"/>
      <c r="D106" s="116">
        <f t="shared" si="17"/>
        <v>64416.6</v>
      </c>
      <c r="E106" s="116">
        <f>D106-'Показатели центра'!$E$28</f>
        <v>16274.6</v>
      </c>
      <c r="F106" s="117">
        <f t="shared" si="18"/>
        <v>16274.6</v>
      </c>
      <c r="G106" s="117">
        <f t="shared" si="19"/>
        <v>264862605.2</v>
      </c>
      <c r="R106" s="116">
        <f t="shared" si="20"/>
        <v>72998.8</v>
      </c>
      <c r="S106" s="116">
        <f>R106-'Показатели центра'!$E$28</f>
        <v>24856.8</v>
      </c>
      <c r="T106" s="117">
        <f t="shared" si="21"/>
        <v>24856.8</v>
      </c>
      <c r="U106" s="117">
        <f t="shared" si="22"/>
        <v>617860506.2</v>
      </c>
    </row>
    <row r="107" ht="44.25" customHeight="1">
      <c r="B107" s="40"/>
      <c r="C107" s="40"/>
      <c r="D107" s="116">
        <f t="shared" si="17"/>
        <v>64634.9</v>
      </c>
      <c r="E107" s="116">
        <f>D107-'Показатели центра'!$E$28</f>
        <v>16492.9</v>
      </c>
      <c r="F107" s="117">
        <f t="shared" si="18"/>
        <v>16492.9</v>
      </c>
      <c r="G107" s="117">
        <f t="shared" si="19"/>
        <v>272015750.4</v>
      </c>
      <c r="R107" s="116">
        <f t="shared" si="20"/>
        <v>73959.9</v>
      </c>
      <c r="S107" s="116">
        <f>R107-'Показатели центра'!$E$28</f>
        <v>25817.9</v>
      </c>
      <c r="T107" s="117">
        <f t="shared" si="21"/>
        <v>25817.9</v>
      </c>
      <c r="U107" s="117">
        <f t="shared" si="22"/>
        <v>666563960.4</v>
      </c>
    </row>
    <row r="108" ht="44.25" customHeight="1">
      <c r="B108" s="40"/>
      <c r="C108" s="40"/>
      <c r="D108" s="116">
        <f t="shared" si="17"/>
        <v>65863.9</v>
      </c>
      <c r="E108" s="116">
        <f>D108-'Показатели центра'!$E$28</f>
        <v>17721.9</v>
      </c>
      <c r="F108" s="117">
        <f t="shared" si="18"/>
        <v>17721.9</v>
      </c>
      <c r="G108" s="117">
        <f t="shared" si="19"/>
        <v>314065739.6</v>
      </c>
      <c r="R108" s="116">
        <f t="shared" si="20"/>
        <v>74257.1</v>
      </c>
      <c r="S108" s="116">
        <f>R108-'Показатели центра'!$E$28</f>
        <v>26115.1</v>
      </c>
      <c r="T108" s="117">
        <f t="shared" si="21"/>
        <v>26115.1</v>
      </c>
      <c r="U108" s="117">
        <f t="shared" si="22"/>
        <v>681998448</v>
      </c>
    </row>
    <row r="109" ht="44.25" customHeight="1">
      <c r="B109" s="40"/>
      <c r="C109" s="40"/>
      <c r="D109" s="116">
        <f t="shared" si="17"/>
        <v>65896.6</v>
      </c>
      <c r="E109" s="116">
        <f>D109-'Показатели центра'!$E$28</f>
        <v>17754.6</v>
      </c>
      <c r="F109" s="117">
        <f t="shared" si="18"/>
        <v>17754.6</v>
      </c>
      <c r="G109" s="117">
        <f t="shared" si="19"/>
        <v>315225821.2</v>
      </c>
      <c r="R109" s="116">
        <f t="shared" si="20"/>
        <v>75227.4</v>
      </c>
      <c r="S109" s="116">
        <f>R109-'Показатели центра'!$E$28</f>
        <v>27085.4</v>
      </c>
      <c r="T109" s="117">
        <f t="shared" si="21"/>
        <v>27085.4</v>
      </c>
      <c r="U109" s="117">
        <f t="shared" si="22"/>
        <v>733618893.2</v>
      </c>
    </row>
    <row r="110" ht="44.25" customHeight="1">
      <c r="B110" s="40"/>
      <c r="C110" s="40"/>
      <c r="D110" s="116">
        <f t="shared" si="17"/>
        <v>67834.8</v>
      </c>
      <c r="E110" s="116">
        <f>D110-'Показатели центра'!$E$28</f>
        <v>19692.8</v>
      </c>
      <c r="F110" s="117">
        <f t="shared" si="18"/>
        <v>19692.8</v>
      </c>
      <c r="G110" s="117">
        <f t="shared" si="19"/>
        <v>387806371.8</v>
      </c>
      <c r="R110" s="116">
        <f t="shared" si="20"/>
        <v>76367.9</v>
      </c>
      <c r="S110" s="116">
        <f>R110-'Показатели центра'!$E$28</f>
        <v>28225.9</v>
      </c>
      <c r="T110" s="117">
        <f t="shared" si="21"/>
        <v>28225.9</v>
      </c>
      <c r="U110" s="117">
        <f t="shared" si="22"/>
        <v>796701430.8</v>
      </c>
    </row>
    <row r="111" ht="44.25" customHeight="1">
      <c r="B111" s="40"/>
      <c r="C111" s="40"/>
      <c r="D111" s="116">
        <f t="shared" si="17"/>
        <v>68790.1</v>
      </c>
      <c r="E111" s="116">
        <f>D111-'Показатели центра'!$E$28</f>
        <v>20648.1</v>
      </c>
      <c r="F111" s="117">
        <f t="shared" si="18"/>
        <v>20648.1</v>
      </c>
      <c r="G111" s="117">
        <f t="shared" si="19"/>
        <v>426344033.6</v>
      </c>
      <c r="R111" s="116">
        <f t="shared" si="20"/>
        <v>77601.1</v>
      </c>
      <c r="S111" s="116">
        <f>R111-'Показатели центра'!$E$28</f>
        <v>29459.1</v>
      </c>
      <c r="T111" s="117">
        <f t="shared" si="21"/>
        <v>29459.1</v>
      </c>
      <c r="U111" s="117">
        <f t="shared" si="22"/>
        <v>867838572.8</v>
      </c>
    </row>
    <row r="112" ht="44.25" customHeight="1">
      <c r="B112" s="40"/>
      <c r="C112" s="40"/>
      <c r="D112" s="116">
        <f t="shared" si="17"/>
        <v>70704.6</v>
      </c>
      <c r="E112" s="116">
        <f>D112-'Показатели центра'!$E$28</f>
        <v>22562.6</v>
      </c>
      <c r="F112" s="117">
        <f t="shared" si="18"/>
        <v>22562.6</v>
      </c>
      <c r="G112" s="117">
        <f t="shared" si="19"/>
        <v>509070918.8</v>
      </c>
      <c r="R112" s="116">
        <f t="shared" si="20"/>
        <v>81055.8</v>
      </c>
      <c r="S112" s="116">
        <f>R112-'Показатели центра'!$E$28</f>
        <v>32913.8</v>
      </c>
      <c r="T112" s="117">
        <f t="shared" si="21"/>
        <v>32913.8</v>
      </c>
      <c r="U112" s="117">
        <f t="shared" si="22"/>
        <v>1083318230</v>
      </c>
    </row>
    <row r="113" ht="44.25" customHeight="1">
      <c r="B113" s="40"/>
      <c r="C113" s="40"/>
      <c r="D113" s="116">
        <f t="shared" si="17"/>
        <v>71728.2</v>
      </c>
      <c r="E113" s="116">
        <f>D113-'Показатели центра'!$E$28</f>
        <v>23586.2</v>
      </c>
      <c r="F113" s="117">
        <f t="shared" si="18"/>
        <v>23586.2</v>
      </c>
      <c r="G113" s="117">
        <f t="shared" si="19"/>
        <v>556308830.4</v>
      </c>
      <c r="R113" s="116">
        <f t="shared" si="20"/>
        <v>83195.1</v>
      </c>
      <c r="S113" s="116">
        <f>R113-'Показатели центра'!$E$28</f>
        <v>35053.1</v>
      </c>
      <c r="T113" s="117">
        <f t="shared" si="21"/>
        <v>35053.1</v>
      </c>
      <c r="U113" s="117">
        <f t="shared" si="22"/>
        <v>1228719820</v>
      </c>
    </row>
    <row r="114" ht="14.25" customHeight="1">
      <c r="B114" s="40"/>
      <c r="C114" s="40"/>
      <c r="D114" s="46"/>
    </row>
    <row r="115" ht="14.25" customHeight="1">
      <c r="B115" s="40"/>
      <c r="C115" s="40"/>
      <c r="D115" s="46"/>
    </row>
    <row r="116" ht="14.25" customHeight="1">
      <c r="B116" s="40"/>
      <c r="C116" s="40"/>
    </row>
    <row r="117" ht="14.25" customHeight="1">
      <c r="B117" s="40"/>
      <c r="C117" s="40"/>
    </row>
    <row r="118" ht="14.25" customHeight="1">
      <c r="B118" s="40"/>
      <c r="C118" s="40"/>
    </row>
    <row r="119" ht="14.25" customHeight="1">
      <c r="B119" s="40"/>
      <c r="C119" s="40"/>
    </row>
    <row r="120" ht="14.25" customHeight="1">
      <c r="B120" s="40"/>
      <c r="C120" s="40"/>
    </row>
    <row r="121" ht="14.25" customHeight="1">
      <c r="B121" s="40"/>
      <c r="C121" s="40"/>
    </row>
    <row r="122" ht="14.25" customHeight="1">
      <c r="B122" s="40"/>
      <c r="C122" s="40"/>
    </row>
    <row r="123" ht="14.25" customHeight="1">
      <c r="B123" s="40"/>
      <c r="C123" s="40"/>
    </row>
    <row r="124" ht="14.25" customHeight="1">
      <c r="B124" s="40"/>
      <c r="C124" s="40"/>
    </row>
    <row r="125" ht="14.25" customHeight="1">
      <c r="B125" s="40"/>
      <c r="C125" s="40"/>
    </row>
    <row r="126" ht="14.25" customHeight="1">
      <c r="B126" s="40"/>
      <c r="C126" s="40"/>
    </row>
    <row r="127" ht="14.25" customHeight="1">
      <c r="B127" s="40"/>
      <c r="C127" s="40"/>
    </row>
    <row r="128" ht="14.25" customHeight="1">
      <c r="B128" s="40"/>
      <c r="C128" s="40"/>
    </row>
    <row r="129" ht="14.25" customHeight="1">
      <c r="B129" s="40"/>
      <c r="C129" s="40"/>
    </row>
    <row r="130" ht="14.25" customHeight="1">
      <c r="B130" s="40"/>
      <c r="C130" s="40"/>
    </row>
    <row r="131" ht="14.25" customHeight="1">
      <c r="B131" s="40"/>
      <c r="C131" s="40"/>
    </row>
    <row r="132" ht="14.25" customHeight="1">
      <c r="B132" s="40"/>
      <c r="C132" s="40"/>
    </row>
    <row r="133" ht="14.25" customHeight="1">
      <c r="B133" s="40"/>
      <c r="C133" s="40"/>
    </row>
    <row r="134" ht="14.25" customHeight="1">
      <c r="B134" s="40"/>
      <c r="C134" s="40"/>
    </row>
    <row r="135" ht="14.25" customHeight="1">
      <c r="B135" s="40"/>
      <c r="C135" s="40"/>
    </row>
    <row r="136" ht="14.25" customHeight="1">
      <c r="B136" s="40"/>
      <c r="C136" s="40"/>
    </row>
    <row r="137" ht="14.25" customHeight="1">
      <c r="B137" s="40"/>
      <c r="C137" s="40"/>
    </row>
    <row r="138" ht="14.25" customHeight="1">
      <c r="B138" s="40"/>
      <c r="C138" s="40"/>
    </row>
    <row r="139" ht="14.25" customHeight="1">
      <c r="B139" s="40"/>
      <c r="C139" s="40"/>
    </row>
    <row r="140" ht="14.25" customHeight="1">
      <c r="B140" s="40"/>
      <c r="C140" s="40"/>
    </row>
    <row r="141" ht="14.25" customHeight="1">
      <c r="B141" s="40"/>
      <c r="C141" s="40"/>
    </row>
    <row r="142" ht="14.25" customHeight="1">
      <c r="B142" s="40"/>
      <c r="C142" s="40"/>
    </row>
    <row r="143" ht="14.25" customHeight="1">
      <c r="B143" s="40"/>
      <c r="C143" s="40"/>
    </row>
    <row r="144" ht="14.25" customHeight="1">
      <c r="B144" s="40"/>
      <c r="C144" s="40"/>
    </row>
    <row r="145" ht="14.25" customHeight="1">
      <c r="B145" s="40"/>
      <c r="C145" s="40"/>
    </row>
    <row r="146" ht="14.25" customHeight="1">
      <c r="B146" s="40"/>
      <c r="C146" s="40"/>
    </row>
    <row r="147" ht="14.25" customHeight="1">
      <c r="B147" s="40"/>
      <c r="C147" s="40"/>
    </row>
    <row r="148" ht="14.25" customHeight="1">
      <c r="B148" s="40"/>
      <c r="C148" s="40"/>
    </row>
    <row r="149" ht="14.25" customHeight="1">
      <c r="B149" s="40"/>
      <c r="C149" s="40"/>
    </row>
    <row r="150" ht="14.25" customHeight="1">
      <c r="B150" s="40"/>
      <c r="C150" s="40"/>
    </row>
    <row r="151" ht="14.25" customHeight="1">
      <c r="B151" s="40"/>
      <c r="C151" s="40"/>
    </row>
    <row r="152" ht="14.25" customHeight="1">
      <c r="B152" s="40"/>
      <c r="C152" s="40"/>
    </row>
    <row r="153" ht="14.25" customHeight="1">
      <c r="B153" s="40"/>
      <c r="C153" s="40"/>
    </row>
    <row r="154" ht="14.25" customHeight="1">
      <c r="B154" s="40"/>
      <c r="C154" s="40"/>
    </row>
    <row r="155" ht="14.25" customHeight="1">
      <c r="B155" s="40"/>
      <c r="C155" s="40"/>
    </row>
    <row r="156" ht="14.25" customHeight="1">
      <c r="B156" s="40"/>
      <c r="C156" s="40"/>
    </row>
    <row r="157" ht="14.25" customHeight="1">
      <c r="B157" s="40"/>
      <c r="C157" s="40"/>
    </row>
    <row r="158" ht="14.25" customHeight="1">
      <c r="B158" s="40"/>
      <c r="C158" s="40"/>
    </row>
    <row r="159" ht="14.25" customHeight="1">
      <c r="B159" s="40"/>
      <c r="C159" s="40"/>
    </row>
    <row r="160" ht="14.25" customHeight="1">
      <c r="B160" s="40"/>
      <c r="C160" s="40"/>
    </row>
    <row r="161" ht="14.25" customHeight="1">
      <c r="B161" s="40"/>
      <c r="C161" s="40"/>
    </row>
    <row r="162" ht="14.25" customHeight="1">
      <c r="B162" s="40"/>
      <c r="C162" s="40"/>
    </row>
    <row r="163" ht="14.25" customHeight="1">
      <c r="B163" s="40"/>
      <c r="C163" s="40"/>
    </row>
    <row r="164" ht="14.25" customHeight="1">
      <c r="B164" s="40"/>
      <c r="C164" s="40"/>
    </row>
    <row r="165" ht="14.25" customHeight="1">
      <c r="B165" s="40"/>
      <c r="C165" s="40"/>
    </row>
    <row r="166" ht="14.25" customHeight="1">
      <c r="B166" s="40"/>
      <c r="C166" s="40"/>
    </row>
    <row r="167" ht="14.25" customHeight="1">
      <c r="B167" s="40"/>
      <c r="C167" s="40"/>
    </row>
    <row r="168" ht="14.25" customHeight="1">
      <c r="B168" s="40"/>
      <c r="C168" s="40"/>
    </row>
    <row r="169" ht="14.25" customHeight="1">
      <c r="B169" s="40"/>
      <c r="C169" s="40"/>
    </row>
    <row r="170" ht="14.25" customHeight="1">
      <c r="B170" s="40"/>
      <c r="C170" s="40"/>
    </row>
    <row r="171" ht="14.25" customHeight="1">
      <c r="B171" s="40"/>
      <c r="C171" s="40"/>
    </row>
    <row r="172" ht="14.25" customHeight="1">
      <c r="B172" s="40"/>
      <c r="C172" s="40"/>
    </row>
    <row r="173" ht="14.25" customHeight="1">
      <c r="B173" s="40"/>
      <c r="C173" s="40"/>
    </row>
    <row r="174" ht="14.25" customHeight="1">
      <c r="B174" s="40"/>
      <c r="C174" s="40"/>
    </row>
    <row r="175" ht="14.25" customHeight="1">
      <c r="B175" s="40"/>
      <c r="C175" s="40"/>
    </row>
    <row r="176" ht="14.25" customHeight="1">
      <c r="B176" s="40"/>
      <c r="C176" s="40"/>
    </row>
    <row r="177" ht="14.25" customHeight="1">
      <c r="B177" s="40"/>
      <c r="C177" s="40"/>
    </row>
    <row r="178" ht="14.25" customHeight="1">
      <c r="B178" s="40"/>
      <c r="C178" s="40"/>
    </row>
    <row r="179" ht="14.25" customHeight="1">
      <c r="B179" s="40"/>
      <c r="C179" s="40"/>
    </row>
    <row r="180" ht="14.25" customHeight="1">
      <c r="B180" s="40"/>
      <c r="C180" s="40"/>
    </row>
    <row r="181" ht="14.25" customHeight="1">
      <c r="B181" s="40"/>
      <c r="C181" s="40"/>
    </row>
    <row r="182" ht="14.25" customHeight="1">
      <c r="B182" s="40"/>
      <c r="C182" s="40"/>
    </row>
    <row r="183" ht="14.25" customHeight="1">
      <c r="B183" s="40"/>
      <c r="C183" s="40"/>
    </row>
    <row r="184" ht="14.25" customHeight="1">
      <c r="B184" s="40"/>
      <c r="C184" s="40"/>
    </row>
    <row r="185" ht="14.25" customHeight="1">
      <c r="B185" s="40"/>
      <c r="C185" s="40"/>
    </row>
    <row r="186" ht="14.25" customHeight="1">
      <c r="B186" s="40"/>
      <c r="C186" s="40"/>
    </row>
    <row r="187" ht="14.25" customHeight="1">
      <c r="B187" s="40"/>
      <c r="C187" s="40"/>
    </row>
    <row r="188" ht="14.25" customHeight="1">
      <c r="B188" s="40"/>
      <c r="C188" s="40"/>
    </row>
    <row r="189" ht="14.25" customHeight="1">
      <c r="B189" s="40"/>
      <c r="C189" s="40"/>
    </row>
    <row r="190" ht="14.25" customHeight="1">
      <c r="B190" s="40"/>
      <c r="C190" s="40"/>
    </row>
    <row r="191" ht="14.25" customHeight="1">
      <c r="B191" s="40"/>
      <c r="C191" s="40"/>
    </row>
    <row r="192" ht="14.25" customHeight="1">
      <c r="B192" s="40"/>
      <c r="C192" s="40"/>
    </row>
    <row r="193" ht="14.25" customHeight="1">
      <c r="B193" s="40"/>
      <c r="C193" s="40"/>
    </row>
    <row r="194" ht="14.25" customHeight="1">
      <c r="B194" s="40"/>
      <c r="C194" s="40"/>
    </row>
    <row r="195" ht="14.25" customHeight="1">
      <c r="B195" s="40"/>
      <c r="C195" s="40"/>
    </row>
    <row r="196" ht="14.25" customHeight="1">
      <c r="B196" s="40"/>
      <c r="C196" s="40"/>
    </row>
    <row r="197" ht="14.25" customHeight="1">
      <c r="B197" s="40"/>
      <c r="C197" s="40"/>
    </row>
    <row r="198" ht="14.25" customHeight="1">
      <c r="B198" s="40"/>
      <c r="C198" s="40"/>
    </row>
    <row r="199" ht="14.25" customHeight="1">
      <c r="B199" s="40"/>
      <c r="C199" s="40"/>
    </row>
    <row r="200" ht="14.25" customHeight="1">
      <c r="B200" s="40"/>
      <c r="C200" s="40"/>
    </row>
    <row r="201" ht="14.25" customHeight="1">
      <c r="B201" s="40"/>
      <c r="C201" s="40"/>
    </row>
    <row r="202" ht="14.25" customHeight="1">
      <c r="B202" s="40"/>
      <c r="C202" s="40"/>
    </row>
    <row r="203" ht="14.25" customHeight="1">
      <c r="B203" s="40"/>
      <c r="C203" s="40"/>
    </row>
    <row r="204" ht="14.25" customHeight="1">
      <c r="B204" s="40"/>
      <c r="C204" s="40"/>
    </row>
    <row r="205" ht="14.25" customHeight="1">
      <c r="B205" s="40"/>
      <c r="C205" s="40"/>
    </row>
    <row r="206" ht="14.25" customHeight="1">
      <c r="B206" s="40"/>
      <c r="C206" s="40"/>
    </row>
    <row r="207" ht="14.25" customHeight="1">
      <c r="B207" s="40"/>
      <c r="C207" s="40"/>
    </row>
    <row r="208" ht="14.25" customHeight="1">
      <c r="B208" s="40"/>
      <c r="C208" s="40"/>
    </row>
    <row r="209" ht="14.25" customHeight="1">
      <c r="B209" s="40"/>
      <c r="C209" s="40"/>
    </row>
    <row r="210" ht="14.25" customHeight="1">
      <c r="B210" s="40"/>
      <c r="C210" s="40"/>
    </row>
    <row r="211" ht="14.25" customHeight="1">
      <c r="B211" s="40"/>
      <c r="C211" s="40"/>
    </row>
    <row r="212" ht="14.25" customHeight="1">
      <c r="B212" s="40"/>
      <c r="C212" s="40"/>
    </row>
    <row r="213" ht="14.25" customHeight="1">
      <c r="B213" s="40"/>
      <c r="C213" s="40"/>
    </row>
    <row r="214" ht="14.25" customHeight="1">
      <c r="B214" s="40"/>
      <c r="C214" s="40"/>
    </row>
    <row r="215" ht="14.25" customHeight="1">
      <c r="B215" s="40"/>
      <c r="C215" s="40"/>
    </row>
    <row r="216" ht="14.25" customHeight="1">
      <c r="B216" s="40"/>
      <c r="C216" s="40"/>
    </row>
    <row r="217" ht="14.25" customHeight="1">
      <c r="B217" s="40"/>
      <c r="C217" s="40"/>
    </row>
    <row r="218" ht="14.25" customHeight="1">
      <c r="B218" s="40"/>
      <c r="C218" s="40"/>
    </row>
    <row r="219" ht="14.25" customHeight="1">
      <c r="B219" s="40"/>
      <c r="C219" s="40"/>
    </row>
    <row r="220" ht="14.25" customHeight="1">
      <c r="B220" s="40"/>
      <c r="C220" s="40"/>
    </row>
    <row r="221" ht="14.25" customHeight="1">
      <c r="B221" s="40"/>
      <c r="C221" s="40"/>
    </row>
    <row r="222" ht="14.25" customHeight="1">
      <c r="B222" s="40"/>
      <c r="C222" s="40"/>
    </row>
    <row r="223" ht="14.25" customHeight="1">
      <c r="B223" s="40"/>
      <c r="C223" s="40"/>
    </row>
    <row r="224" ht="14.25" customHeight="1">
      <c r="B224" s="40"/>
      <c r="C224" s="40"/>
    </row>
    <row r="225" ht="14.25" customHeight="1">
      <c r="B225" s="40"/>
      <c r="C225" s="40"/>
    </row>
    <row r="226" ht="14.25" customHeight="1">
      <c r="B226" s="40"/>
      <c r="C226" s="40"/>
    </row>
    <row r="227" ht="14.25" customHeight="1">
      <c r="B227" s="40"/>
      <c r="C227" s="40"/>
    </row>
    <row r="228" ht="14.25" customHeight="1">
      <c r="B228" s="40"/>
      <c r="C228" s="40"/>
    </row>
    <row r="229" ht="14.25" customHeight="1">
      <c r="B229" s="40"/>
      <c r="C229" s="40"/>
    </row>
    <row r="230" ht="14.25" customHeight="1">
      <c r="B230" s="40"/>
      <c r="C230" s="40"/>
    </row>
    <row r="231" ht="14.25" customHeight="1">
      <c r="B231" s="40"/>
      <c r="C231" s="40"/>
    </row>
    <row r="232" ht="14.25" customHeight="1">
      <c r="B232" s="40"/>
      <c r="C232" s="40"/>
    </row>
    <row r="233" ht="14.25" customHeight="1">
      <c r="B233" s="40"/>
      <c r="C233" s="40"/>
    </row>
    <row r="234" ht="14.25" customHeight="1">
      <c r="B234" s="40"/>
      <c r="C234" s="40"/>
    </row>
    <row r="235" ht="14.25" customHeight="1">
      <c r="B235" s="40"/>
      <c r="C235" s="40"/>
    </row>
    <row r="236" ht="14.25" customHeight="1">
      <c r="B236" s="40"/>
      <c r="C236" s="40"/>
    </row>
    <row r="237" ht="14.25" customHeight="1">
      <c r="B237" s="40"/>
      <c r="C237" s="40"/>
    </row>
    <row r="238" ht="14.25" customHeight="1">
      <c r="B238" s="40"/>
      <c r="C238" s="40"/>
    </row>
    <row r="239" ht="14.25" customHeight="1">
      <c r="B239" s="40"/>
      <c r="C239" s="40"/>
    </row>
    <row r="240" ht="14.25" customHeight="1">
      <c r="B240" s="40"/>
      <c r="C240" s="40"/>
    </row>
    <row r="241" ht="14.25" customHeight="1">
      <c r="B241" s="40"/>
      <c r="C241" s="40"/>
    </row>
    <row r="242" ht="14.25" customHeight="1">
      <c r="B242" s="40"/>
      <c r="C242" s="40"/>
    </row>
    <row r="243" ht="14.25" customHeight="1">
      <c r="B243" s="40"/>
      <c r="C243" s="40"/>
    </row>
    <row r="244" ht="14.25" customHeight="1">
      <c r="B244" s="40"/>
      <c r="C244" s="40"/>
    </row>
    <row r="245" ht="14.25" customHeight="1">
      <c r="B245" s="40"/>
      <c r="C245" s="40"/>
    </row>
    <row r="246" ht="14.25" customHeight="1">
      <c r="B246" s="40"/>
      <c r="C246" s="40"/>
    </row>
    <row r="247" ht="14.25" customHeight="1">
      <c r="B247" s="40"/>
      <c r="C247" s="40"/>
    </row>
    <row r="248" ht="14.25" customHeight="1">
      <c r="B248" s="40"/>
      <c r="C248" s="40"/>
    </row>
    <row r="249" ht="14.25" customHeight="1">
      <c r="B249" s="40"/>
      <c r="C249" s="40"/>
    </row>
    <row r="250" ht="14.25" customHeight="1">
      <c r="B250" s="40"/>
      <c r="C250" s="40"/>
    </row>
    <row r="251" ht="14.25" customHeight="1">
      <c r="B251" s="40"/>
      <c r="C251" s="40"/>
    </row>
    <row r="252" ht="14.25" customHeight="1">
      <c r="B252" s="40"/>
      <c r="C252" s="40"/>
    </row>
    <row r="253" ht="14.25" customHeight="1">
      <c r="B253" s="40"/>
      <c r="C253" s="40"/>
    </row>
    <row r="254" ht="14.25" customHeight="1">
      <c r="B254" s="40"/>
      <c r="C254" s="40"/>
    </row>
    <row r="255" ht="14.25" customHeight="1">
      <c r="B255" s="40"/>
      <c r="C255" s="40"/>
    </row>
    <row r="256" ht="14.25" customHeight="1">
      <c r="B256" s="40"/>
      <c r="C256" s="40"/>
    </row>
    <row r="257" ht="14.25" customHeight="1">
      <c r="B257" s="40"/>
      <c r="C257" s="40"/>
    </row>
    <row r="258" ht="14.25" customHeight="1">
      <c r="B258" s="40"/>
      <c r="C258" s="40"/>
    </row>
    <row r="259" ht="14.25" customHeight="1">
      <c r="B259" s="40"/>
      <c r="C259" s="40"/>
    </row>
    <row r="260" ht="14.25" customHeight="1">
      <c r="B260" s="40"/>
      <c r="C260" s="40"/>
    </row>
    <row r="261" ht="14.25" customHeight="1">
      <c r="B261" s="40"/>
      <c r="C261" s="40"/>
    </row>
    <row r="262" ht="14.25" customHeight="1">
      <c r="B262" s="40"/>
      <c r="C262" s="40"/>
    </row>
    <row r="263" ht="14.25" customHeight="1">
      <c r="B263" s="40"/>
      <c r="C263" s="40"/>
    </row>
    <row r="264" ht="14.25" customHeight="1">
      <c r="B264" s="40"/>
      <c r="C264" s="40"/>
    </row>
    <row r="265" ht="14.25" customHeight="1">
      <c r="B265" s="40"/>
      <c r="C265" s="40"/>
    </row>
    <row r="266" ht="14.25" customHeight="1">
      <c r="B266" s="40"/>
      <c r="C266" s="40"/>
    </row>
    <row r="267" ht="14.25" customHeight="1">
      <c r="B267" s="40"/>
      <c r="C267" s="40"/>
    </row>
    <row r="268" ht="14.25" customHeight="1">
      <c r="B268" s="40"/>
      <c r="C268" s="40"/>
    </row>
    <row r="269" ht="14.25" customHeight="1">
      <c r="B269" s="40"/>
      <c r="C269" s="40"/>
    </row>
    <row r="270" ht="14.25" customHeight="1">
      <c r="B270" s="40"/>
      <c r="C270" s="40"/>
    </row>
    <row r="271" ht="14.25" customHeight="1">
      <c r="B271" s="40"/>
      <c r="C271" s="40"/>
    </row>
    <row r="272" ht="14.25" customHeight="1">
      <c r="B272" s="40"/>
      <c r="C272" s="40"/>
    </row>
    <row r="273" ht="14.25" customHeight="1">
      <c r="B273" s="40"/>
      <c r="C273" s="40"/>
    </row>
    <row r="274" ht="14.25" customHeight="1">
      <c r="B274" s="40"/>
      <c r="C274" s="40"/>
    </row>
    <row r="275" ht="14.25" customHeight="1">
      <c r="B275" s="40"/>
      <c r="C275" s="40"/>
    </row>
    <row r="276" ht="14.25" customHeight="1">
      <c r="B276" s="40"/>
      <c r="C276" s="40"/>
    </row>
    <row r="277" ht="14.25" customHeight="1">
      <c r="B277" s="40"/>
      <c r="C277" s="40"/>
    </row>
    <row r="278" ht="14.25" customHeight="1">
      <c r="B278" s="40"/>
      <c r="C278" s="40"/>
    </row>
    <row r="279" ht="14.25" customHeight="1">
      <c r="B279" s="40"/>
      <c r="C279" s="40"/>
    </row>
    <row r="280" ht="14.25" customHeight="1">
      <c r="B280" s="40"/>
      <c r="C280" s="40"/>
    </row>
    <row r="281" ht="14.25" customHeight="1">
      <c r="B281" s="40"/>
      <c r="C281" s="40"/>
    </row>
    <row r="282" ht="14.25" customHeight="1">
      <c r="B282" s="40"/>
      <c r="C282" s="40"/>
    </row>
    <row r="283" ht="14.25" customHeight="1">
      <c r="B283" s="40"/>
      <c r="C283" s="40"/>
    </row>
    <row r="284" ht="14.25" customHeight="1">
      <c r="B284" s="40"/>
      <c r="C284" s="40"/>
    </row>
    <row r="285" ht="14.25" customHeight="1">
      <c r="B285" s="40"/>
      <c r="C285" s="40"/>
    </row>
    <row r="286" ht="14.25" customHeight="1">
      <c r="B286" s="40"/>
      <c r="C286" s="40"/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R25:U25"/>
    <mergeCell ref="S26:T26"/>
    <mergeCell ref="R26:R28"/>
    <mergeCell ref="S27:S28"/>
    <mergeCell ref="S32:T32"/>
    <mergeCell ref="S33:T33"/>
    <mergeCell ref="S34:T34"/>
    <mergeCell ref="S35:T35"/>
    <mergeCell ref="R37:U37"/>
    <mergeCell ref="E6:F6"/>
    <mergeCell ref="S6:T6"/>
    <mergeCell ref="D25:G25"/>
    <mergeCell ref="I25:L25"/>
    <mergeCell ref="W25:Z25"/>
    <mergeCell ref="D26:D28"/>
    <mergeCell ref="U26:U28"/>
    <mergeCell ref="T27:T28"/>
    <mergeCell ref="E35:F35"/>
    <mergeCell ref="D37:G37"/>
    <mergeCell ref="E26:F26"/>
    <mergeCell ref="G26:G28"/>
    <mergeCell ref="E27:E28"/>
    <mergeCell ref="F27:F28"/>
    <mergeCell ref="E32:F32"/>
    <mergeCell ref="E33:F33"/>
    <mergeCell ref="E34:F34"/>
  </mergeCells>
  <hyperlinks>
    <hyperlink r:id="rId1" ref="F2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2.43"/>
    <col customWidth="1" min="3" max="3" width="23.86"/>
    <col customWidth="1" min="4" max="4" width="25.29"/>
    <col customWidth="1" min="5" max="5" width="33.14"/>
    <col customWidth="1" min="6" max="6" width="34.57"/>
    <col customWidth="1" min="7" max="7" width="64.57"/>
    <col customWidth="1" min="8" max="8" width="61.0"/>
    <col customWidth="1" min="9" max="9" width="47.29"/>
    <col customWidth="1" min="10" max="10" width="35.43"/>
    <col customWidth="1" min="11" max="11" width="29.29"/>
    <col customWidth="1" min="12" max="12" width="39.57"/>
    <col customWidth="1" min="13" max="13" width="28.71"/>
    <col customWidth="1" min="14" max="14" width="30.14"/>
    <col customWidth="1" min="15" max="20" width="31.86"/>
    <col customWidth="1" min="21" max="21" width="58.71"/>
    <col customWidth="1" min="22" max="23" width="31.86"/>
    <col customWidth="1" min="24" max="24" width="39.57"/>
    <col customWidth="1" min="25" max="25" width="24.43"/>
    <col customWidth="1" min="26" max="26" width="31.86"/>
  </cols>
  <sheetData>
    <row r="1" ht="69.75" customHeight="1">
      <c r="A1" s="41" t="s">
        <v>2</v>
      </c>
      <c r="B1" s="42">
        <v>2022.0</v>
      </c>
      <c r="D1" s="43"/>
      <c r="O1" s="41" t="s">
        <v>2</v>
      </c>
      <c r="P1" s="42">
        <v>2023.0</v>
      </c>
    </row>
    <row r="2" ht="69.75" customHeight="1">
      <c r="A2" s="44" t="s">
        <v>5</v>
      </c>
      <c r="B2" s="45">
        <v>32800.8</v>
      </c>
      <c r="D2" s="46"/>
      <c r="E2" s="2" t="s">
        <v>6</v>
      </c>
      <c r="F2" s="47" t="s">
        <v>7</v>
      </c>
      <c r="G2" s="5"/>
      <c r="H2" s="48"/>
      <c r="I2" s="6"/>
      <c r="J2" s="6"/>
      <c r="K2" s="6"/>
      <c r="O2" s="44" t="s">
        <v>5</v>
      </c>
      <c r="P2" s="49">
        <v>35824.6</v>
      </c>
      <c r="T2" s="6"/>
      <c r="U2" s="6"/>
      <c r="V2" s="6"/>
      <c r="W2" s="6"/>
      <c r="X2" s="6"/>
      <c r="Y2" s="6"/>
    </row>
    <row r="3" ht="69.75" customHeight="1">
      <c r="A3" s="44" t="s">
        <v>8</v>
      </c>
      <c r="B3" s="45">
        <v>33699.9</v>
      </c>
      <c r="D3" s="46"/>
      <c r="H3" s="6"/>
      <c r="I3" s="6"/>
      <c r="J3" s="6"/>
      <c r="K3" s="6"/>
      <c r="L3" s="6"/>
      <c r="O3" s="44" t="s">
        <v>8</v>
      </c>
      <c r="P3" s="49">
        <v>37589.2</v>
      </c>
      <c r="Q3" s="6"/>
      <c r="R3" s="6"/>
      <c r="S3" s="6"/>
      <c r="T3" s="6"/>
      <c r="U3" s="6"/>
      <c r="V3" s="6"/>
      <c r="W3" s="6"/>
      <c r="X3" s="6"/>
      <c r="Y3" s="6"/>
    </row>
    <row r="4" ht="69.75" customHeight="1">
      <c r="A4" s="44" t="s">
        <v>10</v>
      </c>
      <c r="B4" s="45">
        <v>35082.3</v>
      </c>
      <c r="D4" s="50"/>
      <c r="G4" s="51"/>
      <c r="H4" s="31"/>
      <c r="I4" s="31"/>
      <c r="J4" s="31"/>
      <c r="K4" s="31"/>
      <c r="L4" s="31"/>
      <c r="O4" s="44" t="s">
        <v>10</v>
      </c>
      <c r="P4" s="49">
        <v>39053.5</v>
      </c>
      <c r="Q4" s="31"/>
      <c r="R4" s="31"/>
      <c r="S4" s="31"/>
      <c r="T4" s="31"/>
      <c r="U4" s="31"/>
      <c r="V4" s="31"/>
      <c r="W4" s="31"/>
      <c r="X4" s="31"/>
      <c r="Y4" s="31"/>
    </row>
    <row r="5" ht="69.75" customHeight="1">
      <c r="A5" s="44" t="s">
        <v>12</v>
      </c>
      <c r="B5" s="45">
        <v>35250.8</v>
      </c>
      <c r="D5" s="50"/>
      <c r="G5" s="31"/>
      <c r="H5" s="31"/>
      <c r="I5" s="31"/>
      <c r="J5" s="31"/>
      <c r="K5" s="31"/>
      <c r="L5" s="31"/>
      <c r="O5" s="44" t="s">
        <v>12</v>
      </c>
      <c r="P5" s="49">
        <v>39987.6</v>
      </c>
      <c r="Q5" s="31"/>
      <c r="R5" s="50"/>
      <c r="U5" s="31"/>
      <c r="V5" s="31"/>
      <c r="W5" s="31"/>
      <c r="X5" s="31"/>
      <c r="Y5" s="31"/>
    </row>
    <row r="6" ht="69.75" customHeight="1">
      <c r="A6" s="44" t="s">
        <v>14</v>
      </c>
      <c r="B6" s="45">
        <v>35462.5</v>
      </c>
      <c r="D6" s="50"/>
      <c r="E6" s="52">
        <v>2022.0</v>
      </c>
      <c r="F6" s="53"/>
      <c r="G6" s="31"/>
      <c r="H6" s="31"/>
      <c r="K6" s="31"/>
      <c r="L6" s="31"/>
      <c r="O6" s="44" t="s">
        <v>14</v>
      </c>
      <c r="P6" s="49">
        <v>40388.2</v>
      </c>
      <c r="Q6" s="31"/>
      <c r="R6" s="50"/>
      <c r="S6" s="52">
        <v>2023.0</v>
      </c>
      <c r="T6" s="53"/>
      <c r="U6" s="31"/>
      <c r="V6" s="31"/>
      <c r="Y6" s="31"/>
    </row>
    <row r="7" ht="69.75" customHeight="1">
      <c r="A7" s="44" t="s">
        <v>16</v>
      </c>
      <c r="B7" s="45">
        <v>36349.2</v>
      </c>
      <c r="D7" s="50"/>
      <c r="E7" s="54" t="s">
        <v>170</v>
      </c>
      <c r="F7" s="54">
        <v>75.0</v>
      </c>
      <c r="G7" s="31"/>
      <c r="H7" s="31"/>
      <c r="K7" s="31"/>
      <c r="L7" s="31"/>
      <c r="O7" s="44" t="s">
        <v>223</v>
      </c>
      <c r="P7" s="49">
        <v>41058.6</v>
      </c>
      <c r="Q7" s="31"/>
      <c r="R7" s="50"/>
      <c r="S7" s="54" t="s">
        <v>170</v>
      </c>
      <c r="T7" s="54">
        <v>75.0</v>
      </c>
      <c r="U7" s="31"/>
      <c r="V7" s="31"/>
      <c r="Y7" s="31"/>
    </row>
    <row r="8" ht="69.75" customHeight="1">
      <c r="A8" s="44" t="s">
        <v>224</v>
      </c>
      <c r="B8" s="45">
        <v>36359.9</v>
      </c>
      <c r="D8" s="50"/>
      <c r="E8" s="54" t="s">
        <v>173</v>
      </c>
      <c r="F8" s="55">
        <f>VLOOKUP("Республика Ингушетия", A1:P86,2,0)</f>
        <v>32800.8</v>
      </c>
      <c r="G8" s="31"/>
      <c r="H8" s="31"/>
      <c r="K8" s="31"/>
      <c r="L8" s="31"/>
      <c r="O8" s="44" t="s">
        <v>20</v>
      </c>
      <c r="P8" s="49">
        <v>41928.8</v>
      </c>
      <c r="Q8" s="31"/>
      <c r="R8" s="50"/>
      <c r="S8" s="54" t="s">
        <v>173</v>
      </c>
      <c r="T8" s="55">
        <f>VLOOKUP("Республика Ингушетия", O1:Z86,2,0)</f>
        <v>35824.6</v>
      </c>
      <c r="U8" s="31"/>
      <c r="V8" s="31"/>
      <c r="Y8" s="31"/>
    </row>
    <row r="9" ht="69.75" customHeight="1">
      <c r="A9" s="44" t="s">
        <v>20</v>
      </c>
      <c r="B9" s="45">
        <v>36379.9</v>
      </c>
      <c r="E9" s="54" t="s">
        <v>174</v>
      </c>
      <c r="F9" s="55">
        <f>VLOOKUP("Красноярский край", A1:P88,2,0)</f>
        <v>71728.2</v>
      </c>
      <c r="G9" s="31"/>
      <c r="H9" s="31"/>
      <c r="K9" s="31"/>
      <c r="L9" s="31"/>
      <c r="O9" s="44" t="s">
        <v>16</v>
      </c>
      <c r="P9" s="49">
        <v>42151.2</v>
      </c>
      <c r="Q9" s="31"/>
      <c r="S9" s="54" t="s">
        <v>174</v>
      </c>
      <c r="T9" s="55">
        <f>VLOOKUP("Московская область", O1:Z88,2,0)</f>
        <v>83195.1</v>
      </c>
      <c r="U9" s="31"/>
      <c r="V9" s="31"/>
      <c r="Y9" s="31"/>
    </row>
    <row r="10" ht="69.75" customHeight="1">
      <c r="A10" s="56" t="s">
        <v>22</v>
      </c>
      <c r="B10" s="57">
        <v>38966.0</v>
      </c>
      <c r="D10" s="50"/>
      <c r="E10" s="54" t="s">
        <v>175</v>
      </c>
      <c r="F10" s="55">
        <f>F9-F8</f>
        <v>38927.4</v>
      </c>
      <c r="G10" s="31"/>
      <c r="H10" s="31"/>
      <c r="K10" s="31"/>
      <c r="L10" s="31"/>
      <c r="O10" s="56" t="s">
        <v>22</v>
      </c>
      <c r="P10" s="58">
        <v>44853.3</v>
      </c>
      <c r="Q10" s="31"/>
      <c r="R10" s="50"/>
      <c r="S10" s="54" t="s">
        <v>175</v>
      </c>
      <c r="T10" s="55">
        <f>T9-T8</f>
        <v>47370.5</v>
      </c>
      <c r="U10" s="31"/>
      <c r="V10" s="31"/>
      <c r="Y10" s="31"/>
    </row>
    <row r="11" ht="69.75" customHeight="1">
      <c r="A11" s="56" t="s">
        <v>13</v>
      </c>
      <c r="B11" s="57">
        <v>39270.4</v>
      </c>
      <c r="D11" s="50"/>
      <c r="E11" s="54" t="s">
        <v>176</v>
      </c>
      <c r="F11" s="54">
        <f>ROUNDDOWN(1 +LOG10(F7)/LOG10(2), 0)</f>
        <v>7</v>
      </c>
      <c r="G11" s="31"/>
      <c r="H11" s="31"/>
      <c r="K11" s="31"/>
      <c r="L11" s="31"/>
      <c r="O11" s="56" t="s">
        <v>25</v>
      </c>
      <c r="P11" s="58">
        <v>45742.1</v>
      </c>
      <c r="Q11" s="31"/>
      <c r="R11" s="50"/>
      <c r="S11" s="54" t="s">
        <v>176</v>
      </c>
      <c r="T11" s="54">
        <f>ROUNDDOWN(1 +LOG10(T7)/LOG10(2), 0)</f>
        <v>7</v>
      </c>
      <c r="U11" s="31"/>
      <c r="V11" s="31"/>
      <c r="Y11" s="31"/>
    </row>
    <row r="12" ht="69.75" customHeight="1">
      <c r="A12" s="56" t="s">
        <v>25</v>
      </c>
      <c r="B12" s="57">
        <v>39345.7</v>
      </c>
      <c r="D12" s="50"/>
      <c r="E12" s="54" t="s">
        <v>177</v>
      </c>
      <c r="F12" s="55">
        <f>F10/F11</f>
        <v>5561.057143</v>
      </c>
      <c r="G12" s="31"/>
      <c r="H12" s="31"/>
      <c r="K12" s="31"/>
      <c r="L12" s="31"/>
      <c r="O12" s="56" t="s">
        <v>13</v>
      </c>
      <c r="P12" s="58">
        <v>46137.2</v>
      </c>
      <c r="Q12" s="31"/>
      <c r="R12" s="50"/>
      <c r="S12" s="54" t="s">
        <v>177</v>
      </c>
      <c r="T12" s="55">
        <f>T10/T11</f>
        <v>6767.214286</v>
      </c>
      <c r="U12" s="31"/>
      <c r="V12" s="31"/>
      <c r="Y12" s="31"/>
    </row>
    <row r="13" ht="69.75" customHeight="1">
      <c r="A13" s="56" t="s">
        <v>27</v>
      </c>
      <c r="B13" s="57">
        <v>39537.9</v>
      </c>
      <c r="D13" s="50"/>
      <c r="E13" s="51"/>
      <c r="F13" s="31"/>
      <c r="G13" s="31"/>
      <c r="H13" s="31"/>
      <c r="I13" s="31"/>
      <c r="K13" s="31"/>
      <c r="L13" s="31"/>
      <c r="O13" s="56" t="s">
        <v>27</v>
      </c>
      <c r="P13" s="58">
        <v>46405.5</v>
      </c>
      <c r="Q13" s="31"/>
      <c r="R13" s="50"/>
      <c r="S13" s="51"/>
      <c r="T13" s="31"/>
      <c r="U13" s="31"/>
      <c r="V13" s="31"/>
      <c r="W13" s="31"/>
      <c r="Y13" s="31"/>
    </row>
    <row r="14" ht="69.75" customHeight="1">
      <c r="A14" s="56" t="s">
        <v>29</v>
      </c>
      <c r="B14" s="57">
        <v>40230.6</v>
      </c>
      <c r="D14" s="50"/>
      <c r="E14" s="51"/>
      <c r="F14" s="31"/>
      <c r="G14" s="31"/>
      <c r="H14" s="31"/>
      <c r="I14" s="31"/>
      <c r="K14" s="31"/>
      <c r="L14" s="31"/>
      <c r="O14" s="56" t="s">
        <v>29</v>
      </c>
      <c r="P14" s="58">
        <v>46430.6</v>
      </c>
      <c r="Q14" s="31"/>
      <c r="R14" s="50"/>
      <c r="S14" s="51"/>
      <c r="T14" s="31"/>
      <c r="U14" s="31"/>
      <c r="V14" s="31"/>
      <c r="W14" s="31"/>
      <c r="Y14" s="31"/>
    </row>
    <row r="15" ht="69.75" customHeight="1">
      <c r="A15" s="56" t="s">
        <v>31</v>
      </c>
      <c r="B15" s="57">
        <v>40241.5</v>
      </c>
      <c r="D15" s="50"/>
      <c r="E15" s="59" t="s">
        <v>178</v>
      </c>
      <c r="F15" s="59" t="s">
        <v>179</v>
      </c>
      <c r="G15" s="59" t="s">
        <v>180</v>
      </c>
      <c r="H15" s="59" t="s">
        <v>181</v>
      </c>
      <c r="I15" s="59" t="s">
        <v>182</v>
      </c>
      <c r="J15" s="59" t="s">
        <v>183</v>
      </c>
      <c r="K15" s="31"/>
      <c r="L15" s="31"/>
      <c r="O15" s="56" t="s">
        <v>31</v>
      </c>
      <c r="P15" s="58">
        <v>46730.1</v>
      </c>
      <c r="Q15" s="31"/>
      <c r="R15" s="50"/>
      <c r="S15" s="59" t="s">
        <v>178</v>
      </c>
      <c r="T15" s="59" t="s">
        <v>179</v>
      </c>
      <c r="U15" s="59" t="s">
        <v>180</v>
      </c>
      <c r="V15" s="59" t="s">
        <v>181</v>
      </c>
      <c r="W15" s="59" t="s">
        <v>182</v>
      </c>
      <c r="X15" s="59" t="s">
        <v>183</v>
      </c>
      <c r="Y15" s="31"/>
    </row>
    <row r="16" ht="69.75" customHeight="1">
      <c r="A16" s="56" t="s">
        <v>33</v>
      </c>
      <c r="B16" s="57">
        <v>40712.9</v>
      </c>
      <c r="D16" s="60"/>
      <c r="E16" s="55">
        <f>F8</f>
        <v>32800.8</v>
      </c>
      <c r="F16" s="55">
        <f t="shared" ref="F16:F22" si="1">E16+$F$12</f>
        <v>38361.85714</v>
      </c>
      <c r="G16" s="55">
        <f t="shared" ref="G16:G22" si="2">AVERAGE(E16:F16)</f>
        <v>35581.32857</v>
      </c>
      <c r="H16" s="54">
        <f t="array" ref="H16:H22">FREQUENCY(B2:B76,F16:F21)</f>
        <v>8</v>
      </c>
      <c r="I16" s="61">
        <f>H16</f>
        <v>8</v>
      </c>
      <c r="J16" s="54">
        <f t="shared" ref="J16:J22" si="3">ROUND(G16*H16,0)</f>
        <v>284651</v>
      </c>
      <c r="L16" s="31"/>
      <c r="O16" s="56" t="s">
        <v>43</v>
      </c>
      <c r="P16" s="58">
        <v>47054.2</v>
      </c>
      <c r="Q16" s="31"/>
      <c r="R16" s="89"/>
      <c r="S16" s="55">
        <f>T8</f>
        <v>35824.6</v>
      </c>
      <c r="T16" s="55">
        <f t="shared" ref="T16:T22" si="4">S16+$T$12</f>
        <v>42591.81429</v>
      </c>
      <c r="U16" s="55">
        <f t="shared" ref="U16:U22" si="5">AVERAGE(S16:T16)</f>
        <v>39208.20714</v>
      </c>
      <c r="V16" s="54">
        <f t="array" ref="V16:V22">FREQUENCY(P2:P76,T16:T21)</f>
        <v>8</v>
      </c>
      <c r="W16" s="61">
        <f>V16</f>
        <v>8</v>
      </c>
      <c r="X16" s="54">
        <f t="shared" ref="X16:X22" si="6">ROUND(U16*V16,0)</f>
        <v>313666</v>
      </c>
      <c r="Y16" s="31"/>
    </row>
    <row r="17" ht="69.75" customHeight="1">
      <c r="A17" s="56" t="s">
        <v>35</v>
      </c>
      <c r="B17" s="57">
        <v>40804.1</v>
      </c>
      <c r="D17" s="62"/>
      <c r="E17" s="55">
        <f t="shared" ref="E17:E22" si="7">F16</f>
        <v>38361.85714</v>
      </c>
      <c r="F17" s="55">
        <f t="shared" si="1"/>
        <v>43922.91429</v>
      </c>
      <c r="G17" s="55">
        <f t="shared" si="2"/>
        <v>41142.38571</v>
      </c>
      <c r="H17" s="54">
        <v>20.0</v>
      </c>
      <c r="I17" s="61">
        <f t="shared" ref="I17:I22" si="8">H17+I16</f>
        <v>28</v>
      </c>
      <c r="J17" s="54">
        <f t="shared" si="3"/>
        <v>822848</v>
      </c>
      <c r="L17" s="31"/>
      <c r="O17" s="63" t="s">
        <v>53</v>
      </c>
      <c r="P17" s="58">
        <v>47325.1</v>
      </c>
      <c r="Q17" s="31"/>
      <c r="R17" s="90"/>
      <c r="S17" s="55">
        <f t="shared" ref="S17:S22" si="9">T16</f>
        <v>42591.81429</v>
      </c>
      <c r="T17" s="55">
        <f t="shared" si="4"/>
        <v>49359.02857</v>
      </c>
      <c r="U17" s="55">
        <f t="shared" si="5"/>
        <v>45975.42143</v>
      </c>
      <c r="V17" s="54">
        <v>16.0</v>
      </c>
      <c r="W17" s="61">
        <f t="shared" ref="W17:W22" si="10">V17+W16</f>
        <v>24</v>
      </c>
      <c r="X17" s="54">
        <f t="shared" si="6"/>
        <v>735607</v>
      </c>
      <c r="Y17" s="31"/>
    </row>
    <row r="18" ht="69.75" customHeight="1">
      <c r="A18" s="56" t="s">
        <v>37</v>
      </c>
      <c r="B18" s="57">
        <v>40833.2</v>
      </c>
      <c r="D18" s="64"/>
      <c r="E18" s="55">
        <f t="shared" si="7"/>
        <v>43922.91429</v>
      </c>
      <c r="F18" s="55">
        <f t="shared" si="1"/>
        <v>49483.97143</v>
      </c>
      <c r="G18" s="55">
        <f t="shared" si="2"/>
        <v>46703.44286</v>
      </c>
      <c r="H18" s="54">
        <v>19.0</v>
      </c>
      <c r="I18" s="54">
        <f t="shared" si="8"/>
        <v>47</v>
      </c>
      <c r="J18" s="54">
        <f t="shared" si="3"/>
        <v>887365</v>
      </c>
      <c r="L18" s="31"/>
      <c r="O18" s="56" t="s">
        <v>39</v>
      </c>
      <c r="P18" s="58">
        <v>47381.6</v>
      </c>
      <c r="Q18" s="31"/>
      <c r="R18" s="91"/>
      <c r="S18" s="55">
        <f t="shared" si="9"/>
        <v>49359.02857</v>
      </c>
      <c r="T18" s="55">
        <f t="shared" si="4"/>
        <v>56126.24286</v>
      </c>
      <c r="U18" s="55">
        <f t="shared" si="5"/>
        <v>52742.63571</v>
      </c>
      <c r="V18" s="54">
        <v>20.0</v>
      </c>
      <c r="W18" s="54">
        <f t="shared" si="10"/>
        <v>44</v>
      </c>
      <c r="X18" s="54">
        <f t="shared" si="6"/>
        <v>1054853</v>
      </c>
      <c r="Y18" s="31"/>
    </row>
    <row r="19" ht="69.75" customHeight="1">
      <c r="A19" s="56" t="s">
        <v>39</v>
      </c>
      <c r="B19" s="57">
        <v>40843.4</v>
      </c>
      <c r="D19" s="65"/>
      <c r="E19" s="55">
        <f t="shared" si="7"/>
        <v>49483.97143</v>
      </c>
      <c r="F19" s="55">
        <f t="shared" si="1"/>
        <v>55045.02857</v>
      </c>
      <c r="G19" s="55">
        <f t="shared" si="2"/>
        <v>52264.5</v>
      </c>
      <c r="H19" s="54">
        <v>11.0</v>
      </c>
      <c r="I19" s="61">
        <f t="shared" si="8"/>
        <v>58</v>
      </c>
      <c r="J19" s="54">
        <f t="shared" si="3"/>
        <v>574910</v>
      </c>
      <c r="L19" s="31"/>
      <c r="O19" s="63" t="s">
        <v>57</v>
      </c>
      <c r="P19" s="58">
        <v>47638.0</v>
      </c>
      <c r="Q19" s="31"/>
      <c r="R19" s="92"/>
      <c r="S19" s="55">
        <f t="shared" si="9"/>
        <v>56126.24286</v>
      </c>
      <c r="T19" s="55">
        <f t="shared" si="4"/>
        <v>62893.45714</v>
      </c>
      <c r="U19" s="55">
        <f t="shared" si="5"/>
        <v>59509.85</v>
      </c>
      <c r="V19" s="54">
        <v>13.0</v>
      </c>
      <c r="W19" s="61">
        <f t="shared" si="10"/>
        <v>57</v>
      </c>
      <c r="X19" s="54">
        <f t="shared" si="6"/>
        <v>773628</v>
      </c>
      <c r="Y19" s="31"/>
    </row>
    <row r="20" ht="69.75" customHeight="1">
      <c r="A20" s="56" t="s">
        <v>41</v>
      </c>
      <c r="B20" s="57">
        <v>41307.2</v>
      </c>
      <c r="D20" s="66"/>
      <c r="E20" s="55">
        <f t="shared" si="7"/>
        <v>55045.02857</v>
      </c>
      <c r="F20" s="55">
        <f t="shared" si="1"/>
        <v>60606.08571</v>
      </c>
      <c r="G20" s="55">
        <f t="shared" si="2"/>
        <v>57825.55714</v>
      </c>
      <c r="H20" s="54">
        <v>7.0</v>
      </c>
      <c r="I20" s="61">
        <f t="shared" si="8"/>
        <v>65</v>
      </c>
      <c r="J20" s="54">
        <f t="shared" si="3"/>
        <v>404779</v>
      </c>
      <c r="L20" s="31"/>
      <c r="O20" s="56" t="s">
        <v>35</v>
      </c>
      <c r="P20" s="58">
        <v>48080.1</v>
      </c>
      <c r="Q20" s="31"/>
      <c r="R20" s="93"/>
      <c r="S20" s="55">
        <f t="shared" si="9"/>
        <v>62893.45714</v>
      </c>
      <c r="T20" s="55">
        <f t="shared" si="4"/>
        <v>69660.67143</v>
      </c>
      <c r="U20" s="55">
        <f t="shared" si="5"/>
        <v>66277.06429</v>
      </c>
      <c r="V20" s="54">
        <v>7.0</v>
      </c>
      <c r="W20" s="61">
        <f t="shared" si="10"/>
        <v>64</v>
      </c>
      <c r="X20" s="54">
        <f t="shared" si="6"/>
        <v>463939</v>
      </c>
      <c r="Y20" s="31"/>
    </row>
    <row r="21" ht="69.75" customHeight="1">
      <c r="A21" s="56" t="s">
        <v>43</v>
      </c>
      <c r="B21" s="57">
        <v>41401.8</v>
      </c>
      <c r="D21" s="67"/>
      <c r="E21" s="55">
        <f t="shared" si="7"/>
        <v>60606.08571</v>
      </c>
      <c r="F21" s="55">
        <f t="shared" si="1"/>
        <v>66167.14286</v>
      </c>
      <c r="G21" s="55">
        <f t="shared" si="2"/>
        <v>63386.61429</v>
      </c>
      <c r="H21" s="54">
        <v>6.0</v>
      </c>
      <c r="I21" s="61">
        <f t="shared" si="8"/>
        <v>71</v>
      </c>
      <c r="J21" s="54">
        <f t="shared" si="3"/>
        <v>380320</v>
      </c>
      <c r="L21" s="31"/>
      <c r="O21" s="56" t="s">
        <v>41</v>
      </c>
      <c r="P21" s="58">
        <v>48166.8</v>
      </c>
      <c r="Q21" s="31"/>
      <c r="R21" s="94"/>
      <c r="S21" s="55">
        <f t="shared" si="9"/>
        <v>69660.67143</v>
      </c>
      <c r="T21" s="55">
        <f t="shared" si="4"/>
        <v>76427.88571</v>
      </c>
      <c r="U21" s="55">
        <f t="shared" si="5"/>
        <v>73044.27857</v>
      </c>
      <c r="V21" s="54">
        <v>8.0</v>
      </c>
      <c r="W21" s="61">
        <f t="shared" si="10"/>
        <v>72</v>
      </c>
      <c r="X21" s="54">
        <f t="shared" si="6"/>
        <v>584354</v>
      </c>
      <c r="Y21" s="31"/>
    </row>
    <row r="22" ht="69.75" customHeight="1">
      <c r="A22" s="56" t="s">
        <v>45</v>
      </c>
      <c r="B22" s="57">
        <v>41523.1</v>
      </c>
      <c r="D22" s="68"/>
      <c r="E22" s="55">
        <f t="shared" si="7"/>
        <v>66167.14286</v>
      </c>
      <c r="F22" s="55">
        <f t="shared" si="1"/>
        <v>71728.2</v>
      </c>
      <c r="G22" s="55">
        <f t="shared" si="2"/>
        <v>68947.67143</v>
      </c>
      <c r="H22" s="54">
        <v>4.0</v>
      </c>
      <c r="I22" s="61">
        <f t="shared" si="8"/>
        <v>75</v>
      </c>
      <c r="J22" s="54">
        <f t="shared" si="3"/>
        <v>275791</v>
      </c>
      <c r="L22" s="31"/>
      <c r="O22" s="56" t="s">
        <v>37</v>
      </c>
      <c r="P22" s="58">
        <v>48258.4</v>
      </c>
      <c r="Q22" s="31"/>
      <c r="R22" s="95"/>
      <c r="S22" s="55">
        <f t="shared" si="9"/>
        <v>76427.88571</v>
      </c>
      <c r="T22" s="55">
        <f t="shared" si="4"/>
        <v>83195.1</v>
      </c>
      <c r="U22" s="55">
        <f t="shared" si="5"/>
        <v>79811.49286</v>
      </c>
      <c r="V22" s="54">
        <v>3.0</v>
      </c>
      <c r="W22" s="61">
        <f t="shared" si="10"/>
        <v>75</v>
      </c>
      <c r="X22" s="54">
        <f t="shared" si="6"/>
        <v>239434</v>
      </c>
      <c r="Y22" s="31"/>
    </row>
    <row r="23" ht="69.75" customHeight="1">
      <c r="A23" s="56" t="s">
        <v>47</v>
      </c>
      <c r="B23" s="57">
        <v>41527.0</v>
      </c>
      <c r="D23" s="50"/>
      <c r="E23" s="69"/>
      <c r="F23" s="69"/>
      <c r="G23" s="31"/>
      <c r="H23" s="54">
        <f>SUM(H16:H22)</f>
        <v>75</v>
      </c>
      <c r="I23" s="31"/>
      <c r="J23" s="54">
        <f>SUM(J16:J22)</f>
        <v>3630664</v>
      </c>
      <c r="K23" s="31"/>
      <c r="L23" s="31"/>
      <c r="O23" s="56" t="s">
        <v>45</v>
      </c>
      <c r="P23" s="58">
        <v>48889.5</v>
      </c>
      <c r="Q23" s="31"/>
      <c r="R23" s="31"/>
      <c r="S23" s="69"/>
      <c r="T23" s="69"/>
      <c r="U23" s="31"/>
      <c r="V23" s="54">
        <f>SUM(V16:V22)</f>
        <v>75</v>
      </c>
      <c r="W23" s="31"/>
      <c r="X23" s="54">
        <f>SUM(X16:X22)</f>
        <v>4165481</v>
      </c>
      <c r="Y23" s="31"/>
    </row>
    <row r="24" ht="69.75" customHeight="1">
      <c r="A24" s="56" t="s">
        <v>49</v>
      </c>
      <c r="B24" s="57">
        <v>41716.5</v>
      </c>
      <c r="D24" s="50"/>
      <c r="E24" s="51"/>
      <c r="F24" s="31"/>
      <c r="G24" s="31"/>
      <c r="H24" s="31"/>
      <c r="I24" s="31"/>
      <c r="J24" s="31"/>
      <c r="K24" s="31"/>
      <c r="L24" s="31"/>
      <c r="O24" s="56" t="s">
        <v>33</v>
      </c>
      <c r="P24" s="58">
        <v>48997.2</v>
      </c>
      <c r="Q24" s="31"/>
      <c r="R24" s="50"/>
      <c r="S24" s="51"/>
      <c r="T24" s="31"/>
      <c r="U24" s="31"/>
      <c r="V24" s="31"/>
      <c r="W24" s="31"/>
      <c r="X24" s="31"/>
      <c r="Y24" s="31"/>
      <c r="Z24" s="31"/>
    </row>
    <row r="25" ht="69.75" customHeight="1">
      <c r="A25" s="56" t="s">
        <v>51</v>
      </c>
      <c r="B25" s="57">
        <v>41791.7</v>
      </c>
      <c r="D25" s="52">
        <v>2022.0</v>
      </c>
      <c r="E25" s="96"/>
      <c r="F25" s="96"/>
      <c r="G25" s="53"/>
      <c r="H25" s="50"/>
      <c r="I25" s="52" t="s">
        <v>225</v>
      </c>
      <c r="J25" s="53"/>
      <c r="K25" s="52" t="s">
        <v>226</v>
      </c>
      <c r="L25" s="53"/>
      <c r="O25" s="56" t="s">
        <v>49</v>
      </c>
      <c r="P25" s="58">
        <v>49184.6</v>
      </c>
      <c r="Q25" s="31"/>
      <c r="R25" s="52">
        <v>2022.0</v>
      </c>
      <c r="S25" s="96"/>
      <c r="T25" s="96"/>
      <c r="U25" s="53"/>
      <c r="V25" s="50"/>
      <c r="W25" s="52" t="s">
        <v>225</v>
      </c>
      <c r="X25" s="53"/>
      <c r="Y25" s="52" t="s">
        <v>226</v>
      </c>
      <c r="Z25" s="53"/>
    </row>
    <row r="26" ht="69.75" customHeight="1">
      <c r="A26" s="63" t="s">
        <v>53</v>
      </c>
      <c r="B26" s="57">
        <v>41986.1</v>
      </c>
      <c r="D26" s="120" t="s">
        <v>227</v>
      </c>
      <c r="E26" s="120" t="s">
        <v>188</v>
      </c>
      <c r="F26" s="120" t="s">
        <v>195</v>
      </c>
      <c r="G26" s="120" t="s">
        <v>228</v>
      </c>
      <c r="H26" s="50"/>
      <c r="I26" s="120" t="s">
        <v>229</v>
      </c>
      <c r="J26" s="120" t="s">
        <v>230</v>
      </c>
      <c r="K26" s="120" t="s">
        <v>229</v>
      </c>
      <c r="L26" s="120" t="s">
        <v>230</v>
      </c>
      <c r="O26" s="70" t="s">
        <v>55</v>
      </c>
      <c r="P26" s="71">
        <v>49995.0</v>
      </c>
      <c r="Q26" s="6"/>
      <c r="R26" s="120" t="s">
        <v>227</v>
      </c>
      <c r="S26" s="120" t="s">
        <v>188</v>
      </c>
      <c r="T26" s="120" t="s">
        <v>195</v>
      </c>
      <c r="U26" s="120" t="s">
        <v>228</v>
      </c>
      <c r="V26" s="50"/>
      <c r="W26" s="120" t="s">
        <v>229</v>
      </c>
      <c r="X26" s="120" t="s">
        <v>230</v>
      </c>
      <c r="Y26" s="120" t="s">
        <v>229</v>
      </c>
      <c r="Z26" s="120" t="s">
        <v>230</v>
      </c>
    </row>
    <row r="27" ht="69.75" customHeight="1">
      <c r="A27" s="56" t="s">
        <v>55</v>
      </c>
      <c r="B27" s="57">
        <v>42916.6</v>
      </c>
      <c r="D27" s="55" t="s">
        <v>231</v>
      </c>
      <c r="E27" s="55">
        <f>B20</f>
        <v>41307.2</v>
      </c>
      <c r="F27" s="55">
        <f>E17+F12*(0.25*H23 - I16)/H17</f>
        <v>41350.92536</v>
      </c>
      <c r="G27" s="55">
        <f>QUARTILE(B2:B75,1)</f>
        <v>41330.85</v>
      </c>
      <c r="I27" s="121">
        <f>J31/POWER(J30,3)</f>
        <v>0.738984411</v>
      </c>
      <c r="J27" s="121">
        <f>SKEW(B2:B76)</f>
        <v>0.6685904652</v>
      </c>
      <c r="K27" s="121">
        <f>J32/POWER(J30,4) - 3</f>
        <v>-0.327806535</v>
      </c>
      <c r="L27" s="121">
        <f>KURT(B2:B76)</f>
        <v>-0.2878318256</v>
      </c>
      <c r="O27" s="70" t="s">
        <v>47</v>
      </c>
      <c r="P27" s="71">
        <v>50262.5</v>
      </c>
      <c r="Q27" s="6"/>
      <c r="R27" s="55" t="s">
        <v>231</v>
      </c>
      <c r="S27" s="55">
        <f>P20</f>
        <v>48080.1</v>
      </c>
      <c r="T27" s="55">
        <f>S17+T12*(0.25*V23 - W16)/V17</f>
        <v>47138.53638</v>
      </c>
      <c r="U27" s="55">
        <f>QUARTILE(P2:P75,1)</f>
        <v>48101.775</v>
      </c>
      <c r="W27" s="121">
        <f>X31/POWER(X30,3)</f>
        <v>0.5988055891</v>
      </c>
      <c r="X27" s="121">
        <f>SKEW(P2:P76)</f>
        <v>0.5196638393</v>
      </c>
      <c r="Y27" s="121">
        <f>X32/POWER(X30,4) - 3</f>
        <v>-0.3483739109</v>
      </c>
      <c r="Z27" s="121">
        <f>KURT(P2:P76)</f>
        <v>-0.2923811683</v>
      </c>
    </row>
    <row r="28" ht="69.75" customHeight="1">
      <c r="A28" s="63" t="s">
        <v>57</v>
      </c>
      <c r="B28" s="57">
        <v>43112.3</v>
      </c>
      <c r="D28" s="55" t="s">
        <v>232</v>
      </c>
      <c r="E28" s="55">
        <f>(B38 + B39)/2</f>
        <v>46167.95</v>
      </c>
      <c r="F28" s="55">
        <f>E18 + F12 * ((H23 / 2 - I17) / H18)</f>
        <v>46703.44286</v>
      </c>
      <c r="G28" s="55">
        <f>QUARTILE(B2:B75,2)</f>
        <v>46167.95</v>
      </c>
      <c r="O28" s="70" t="s">
        <v>51</v>
      </c>
      <c r="P28" s="71">
        <v>50938.2</v>
      </c>
      <c r="Q28" s="6"/>
      <c r="R28" s="55" t="s">
        <v>232</v>
      </c>
      <c r="S28" s="55">
        <f>(P38 + P39)/2</f>
        <v>53749.25</v>
      </c>
      <c r="T28" s="55">
        <f>S18 + T12 * ((V23 / 2 - W17) / V18)</f>
        <v>53926.89821</v>
      </c>
      <c r="U28" s="55">
        <f>QUARTILE(P2:P75,2)</f>
        <v>53749.25</v>
      </c>
    </row>
    <row r="29" ht="69.75" customHeight="1">
      <c r="A29" s="56" t="s">
        <v>59</v>
      </c>
      <c r="B29" s="57">
        <v>43540.3</v>
      </c>
      <c r="D29" s="55" t="s">
        <v>233</v>
      </c>
      <c r="E29" s="55">
        <f>B57</f>
        <v>53756.8</v>
      </c>
      <c r="F29" s="55">
        <f>E20 + F12*(0.75*H23 - I19)/H20</f>
        <v>53654.76429</v>
      </c>
      <c r="G29" s="55">
        <f>QUARTILE(B2:B75,3)</f>
        <v>53712.625</v>
      </c>
      <c r="I29" s="120" t="s">
        <v>189</v>
      </c>
      <c r="J29" s="121">
        <f>AVERAGE(B2:B76)</f>
        <v>48456.42267</v>
      </c>
      <c r="K29" s="50"/>
      <c r="L29" s="50"/>
      <c r="O29" s="70" t="s">
        <v>63</v>
      </c>
      <c r="P29" s="71">
        <v>51833.4</v>
      </c>
      <c r="Q29" s="6"/>
      <c r="R29" s="55" t="s">
        <v>233</v>
      </c>
      <c r="S29" s="55">
        <f>P57</f>
        <v>62014.5</v>
      </c>
      <c r="T29" s="55">
        <f>S20 + T12*(0.75*V23 - W19)/V20</f>
        <v>62168.39847</v>
      </c>
      <c r="U29" s="55">
        <f>QUARTILE(P2:P75,3)</f>
        <v>61984.475</v>
      </c>
      <c r="W29" s="120" t="s">
        <v>189</v>
      </c>
      <c r="X29" s="121">
        <f>AVERAGE(P2:P76)</f>
        <v>56055.148</v>
      </c>
      <c r="Y29" s="50"/>
      <c r="Z29" s="50"/>
    </row>
    <row r="30" ht="69.75" customHeight="1">
      <c r="A30" s="70" t="s">
        <v>61</v>
      </c>
      <c r="B30" s="72">
        <v>43974.0</v>
      </c>
      <c r="D30" s="55" t="s">
        <v>234</v>
      </c>
      <c r="E30" s="55">
        <f t="shared" ref="E30:G30" si="11">E29-E27</f>
        <v>12449.6</v>
      </c>
      <c r="F30" s="55">
        <f t="shared" si="11"/>
        <v>12303.83893</v>
      </c>
      <c r="G30" s="55">
        <f t="shared" si="11"/>
        <v>12381.775</v>
      </c>
      <c r="I30" s="120" t="s">
        <v>235</v>
      </c>
      <c r="J30" s="121">
        <f>STDEV(B2:B76)</f>
        <v>9608.145647</v>
      </c>
      <c r="K30" s="50"/>
      <c r="L30" s="50"/>
      <c r="O30" s="70" t="s">
        <v>65</v>
      </c>
      <c r="P30" s="71">
        <v>52100.1</v>
      </c>
      <c r="Q30" s="6"/>
      <c r="R30" s="55" t="s">
        <v>234</v>
      </c>
      <c r="S30" s="55">
        <f t="shared" ref="S30:U30" si="12">S29-S27</f>
        <v>13934.4</v>
      </c>
      <c r="T30" s="55">
        <f t="shared" si="12"/>
        <v>15029.86209</v>
      </c>
      <c r="U30" s="55">
        <f t="shared" si="12"/>
        <v>13882.7</v>
      </c>
      <c r="W30" s="120" t="s">
        <v>235</v>
      </c>
      <c r="X30" s="121">
        <f>STDEV(P2:P76)</f>
        <v>10899.70058</v>
      </c>
      <c r="Y30" s="50"/>
      <c r="Z30" s="50"/>
    </row>
    <row r="31" ht="69.75" customHeight="1">
      <c r="A31" s="70" t="s">
        <v>63</v>
      </c>
      <c r="B31" s="72">
        <v>44241.5</v>
      </c>
      <c r="D31" s="55" t="s">
        <v>236</v>
      </c>
      <c r="E31" s="55">
        <f>B8</f>
        <v>36359.9</v>
      </c>
      <c r="F31" s="55">
        <f>E16+F12*(H23*0.1-0)/H16</f>
        <v>38014.29107</v>
      </c>
      <c r="G31" s="55">
        <f>PERCENTILE(B2:B75,0.1)</f>
        <v>37155.73</v>
      </c>
      <c r="I31" s="120" t="s">
        <v>237</v>
      </c>
      <c r="J31" s="121">
        <f>AVERAGE(F39:F113)</f>
        <v>655471797455</v>
      </c>
      <c r="K31" s="50"/>
      <c r="L31" s="50"/>
      <c r="O31" s="70" t="s">
        <v>61</v>
      </c>
      <c r="P31" s="71">
        <v>52450.0</v>
      </c>
      <c r="Q31" s="6"/>
      <c r="R31" s="55" t="s">
        <v>236</v>
      </c>
      <c r="S31" s="55">
        <f>P8</f>
        <v>41928.8</v>
      </c>
      <c r="T31" s="55">
        <f>S16+T12*(V23*0.1-0)/V16</f>
        <v>42168.86339</v>
      </c>
      <c r="U31" s="55">
        <f>PERCENTILE(P2:P75,0.1)</f>
        <v>42961.83</v>
      </c>
      <c r="W31" s="120" t="s">
        <v>237</v>
      </c>
      <c r="X31" s="121">
        <f>AVERAGE(T39:T113)</f>
        <v>775406698995</v>
      </c>
      <c r="Y31" s="50"/>
      <c r="Z31" s="50"/>
    </row>
    <row r="32" ht="69.75" customHeight="1">
      <c r="A32" s="70" t="s">
        <v>65</v>
      </c>
      <c r="B32" s="72">
        <v>44767.4</v>
      </c>
      <c r="D32" s="55" t="s">
        <v>238</v>
      </c>
      <c r="E32" s="55">
        <f>B68</f>
        <v>63588.6</v>
      </c>
      <c r="F32" s="55">
        <f>E21+F12*(H23*0.9-I20)/H21</f>
        <v>62923.19286</v>
      </c>
      <c r="G32" s="55">
        <f>PERCENTILE(B2:B75,0.9)</f>
        <v>63082.2</v>
      </c>
      <c r="I32" s="120" t="s">
        <v>239</v>
      </c>
      <c r="J32" s="121">
        <f>AVERAGE(G39:G113)</f>
        <v>2.27733E+16</v>
      </c>
      <c r="K32" s="50"/>
      <c r="L32" s="50"/>
      <c r="O32" s="70" t="s">
        <v>59</v>
      </c>
      <c r="P32" s="71">
        <v>53118.8</v>
      </c>
      <c r="Q32" s="6"/>
      <c r="R32" s="55" t="s">
        <v>238</v>
      </c>
      <c r="S32" s="55">
        <f>P68</f>
        <v>72540.2</v>
      </c>
      <c r="T32" s="55">
        <f>S21+T12*(V23*0.9-W20)/V21</f>
        <v>72621.32768</v>
      </c>
      <c r="U32" s="55">
        <f>PERCENTILE(P2:P75,0.9)</f>
        <v>72133.46</v>
      </c>
      <c r="W32" s="120" t="s">
        <v>239</v>
      </c>
      <c r="X32" s="121">
        <f>AVERAGE(U39:U113)</f>
        <v>3.74258E+16</v>
      </c>
      <c r="Y32" s="50"/>
      <c r="Z32" s="50"/>
    </row>
    <row r="33" ht="69.75" customHeight="1">
      <c r="A33" s="70" t="s">
        <v>67</v>
      </c>
      <c r="B33" s="72">
        <v>45247.3</v>
      </c>
      <c r="D33" s="55" t="s">
        <v>240</v>
      </c>
      <c r="E33" s="121">
        <f t="shared" ref="E33:G33" si="13">E32/E31</f>
        <v>1.748866196</v>
      </c>
      <c r="F33" s="121">
        <f t="shared" si="13"/>
        <v>1.655250988</v>
      </c>
      <c r="G33" s="121">
        <f t="shared" si="13"/>
        <v>1.697778512</v>
      </c>
      <c r="I33" s="50"/>
      <c r="J33" s="50"/>
      <c r="K33" s="50"/>
      <c r="L33" s="50"/>
      <c r="O33" s="70" t="s">
        <v>67</v>
      </c>
      <c r="P33" s="71">
        <v>53188.3</v>
      </c>
      <c r="Q33" s="6"/>
      <c r="R33" s="55" t="s">
        <v>240</v>
      </c>
      <c r="S33" s="121">
        <f t="shared" ref="S33:U33" si="14">S32/S31</f>
        <v>1.730080517</v>
      </c>
      <c r="T33" s="121">
        <f t="shared" si="14"/>
        <v>1.722155207</v>
      </c>
      <c r="U33" s="121">
        <f t="shared" si="14"/>
        <v>1.679012742</v>
      </c>
      <c r="W33" s="50"/>
      <c r="X33" s="50"/>
      <c r="Y33" s="50"/>
      <c r="Z33" s="50"/>
    </row>
    <row r="34" ht="69.75" customHeight="1">
      <c r="A34" s="73" t="s">
        <v>69</v>
      </c>
      <c r="B34" s="72">
        <v>45676.7</v>
      </c>
      <c r="D34" s="50"/>
      <c r="I34" s="50"/>
      <c r="J34" s="50"/>
      <c r="K34" s="50"/>
      <c r="L34" s="50"/>
      <c r="O34" s="73" t="s">
        <v>73</v>
      </c>
      <c r="P34" s="71">
        <v>53269.7</v>
      </c>
      <c r="Q34" s="6"/>
      <c r="R34" s="50"/>
      <c r="W34" s="50"/>
      <c r="X34" s="50"/>
      <c r="Y34" s="50"/>
      <c r="Z34" s="50"/>
    </row>
    <row r="35" ht="69.75" customHeight="1">
      <c r="A35" s="70" t="s">
        <v>71</v>
      </c>
      <c r="B35" s="72">
        <v>45732.2</v>
      </c>
      <c r="D35" s="50"/>
      <c r="I35" s="50"/>
      <c r="J35" s="50"/>
      <c r="K35" s="50"/>
      <c r="L35" s="50"/>
      <c r="O35" s="70" t="s">
        <v>69</v>
      </c>
      <c r="P35" s="71">
        <v>53285.6</v>
      </c>
      <c r="Q35" s="6"/>
      <c r="R35" s="50"/>
      <c r="W35" s="50"/>
      <c r="X35" s="50"/>
      <c r="Y35" s="50"/>
      <c r="Z35" s="50"/>
    </row>
    <row r="36" ht="69.75" customHeight="1">
      <c r="A36" s="70" t="s">
        <v>73</v>
      </c>
      <c r="B36" s="72">
        <v>45769.7</v>
      </c>
      <c r="D36" s="46"/>
      <c r="F36" s="6"/>
      <c r="G36" s="6"/>
      <c r="H36" s="6"/>
      <c r="I36" s="6"/>
      <c r="J36" s="6"/>
      <c r="K36" s="6"/>
      <c r="L36" s="6"/>
      <c r="O36" s="70" t="s">
        <v>79</v>
      </c>
      <c r="P36" s="71">
        <v>53331.5</v>
      </c>
      <c r="Q36" s="6"/>
      <c r="R36" s="46"/>
      <c r="T36" s="6"/>
      <c r="U36" s="6"/>
      <c r="V36" s="6"/>
      <c r="W36" s="6"/>
      <c r="X36" s="6"/>
      <c r="Y36" s="6"/>
      <c r="Z36" s="6"/>
    </row>
    <row r="37" ht="69.75" customHeight="1">
      <c r="A37" s="70" t="s">
        <v>75</v>
      </c>
      <c r="B37" s="72">
        <v>45811.4</v>
      </c>
      <c r="D37" s="52" t="s">
        <v>218</v>
      </c>
      <c r="E37" s="96"/>
      <c r="F37" s="96"/>
      <c r="G37" s="53"/>
      <c r="H37" s="6"/>
      <c r="I37" s="6"/>
      <c r="J37" s="6"/>
      <c r="K37" s="6"/>
      <c r="L37" s="6"/>
      <c r="O37" s="70" t="s">
        <v>77</v>
      </c>
      <c r="P37" s="71">
        <v>53623.8</v>
      </c>
      <c r="Q37" s="6"/>
      <c r="R37" s="52" t="s">
        <v>218</v>
      </c>
      <c r="S37" s="96"/>
      <c r="T37" s="96"/>
      <c r="U37" s="53"/>
      <c r="V37" s="6"/>
      <c r="W37" s="6"/>
      <c r="X37" s="6"/>
      <c r="Y37" s="6"/>
      <c r="Z37" s="6"/>
    </row>
    <row r="38" ht="69.75" customHeight="1">
      <c r="A38" s="70" t="s">
        <v>77</v>
      </c>
      <c r="B38" s="72">
        <v>46059.2</v>
      </c>
      <c r="D38" s="97" t="s">
        <v>219</v>
      </c>
      <c r="E38" s="97" t="s">
        <v>220</v>
      </c>
      <c r="F38" s="97" t="s">
        <v>241</v>
      </c>
      <c r="G38" s="97" t="s">
        <v>242</v>
      </c>
      <c r="H38" s="6"/>
      <c r="I38" s="6"/>
      <c r="J38" s="6"/>
      <c r="K38" s="6"/>
      <c r="L38" s="6"/>
      <c r="O38" s="70" t="s">
        <v>75</v>
      </c>
      <c r="P38" s="71">
        <v>53720.8</v>
      </c>
      <c r="Q38" s="6"/>
      <c r="R38" s="97" t="s">
        <v>219</v>
      </c>
      <c r="S38" s="97" t="s">
        <v>220</v>
      </c>
      <c r="T38" s="97" t="s">
        <v>241</v>
      </c>
      <c r="U38" s="97" t="s">
        <v>242</v>
      </c>
      <c r="V38" s="6"/>
      <c r="W38" s="6"/>
      <c r="X38" s="6"/>
      <c r="Y38" s="6"/>
      <c r="Z38" s="6"/>
    </row>
    <row r="39" ht="69.75" customHeight="1">
      <c r="A39" s="70" t="s">
        <v>79</v>
      </c>
      <c r="B39" s="72">
        <v>46276.7</v>
      </c>
      <c r="D39" s="116">
        <f t="shared" ref="D39:D113" si="15">B2</f>
        <v>32800.8</v>
      </c>
      <c r="E39" s="116">
        <f>D39-'Показатели центра'!$E$28</f>
        <v>-15341.2</v>
      </c>
      <c r="F39" s="117">
        <f t="shared" ref="F39:F113" si="16">E39*E39*E39</f>
        <v>-3610588506431</v>
      </c>
      <c r="G39" s="117">
        <f t="shared" ref="G39:G113" si="17">F39*E39</f>
        <v>5.53908E+16</v>
      </c>
      <c r="H39" s="6"/>
      <c r="I39" s="6"/>
      <c r="J39" s="6"/>
      <c r="K39" s="6"/>
      <c r="L39" s="6"/>
      <c r="O39" s="70" t="s">
        <v>71</v>
      </c>
      <c r="P39" s="71">
        <v>53777.7</v>
      </c>
      <c r="Q39" s="6"/>
      <c r="R39" s="116">
        <f t="shared" ref="R39:R113" si="18">P2</f>
        <v>35824.6</v>
      </c>
      <c r="S39" s="116">
        <f>R39-'Показатели центра'!$S$28</f>
        <v>-19863.4</v>
      </c>
      <c r="T39" s="117">
        <f t="shared" ref="T39:T113" si="19">S39*S39*S39</f>
        <v>-7837197024704</v>
      </c>
      <c r="U39" s="117">
        <f t="shared" ref="U39:U113" si="20">POWER(S39,4)</f>
        <v>1.55673E+17</v>
      </c>
      <c r="V39" s="6"/>
      <c r="W39" s="6"/>
      <c r="X39" s="6"/>
      <c r="Y39" s="6"/>
      <c r="Z39" s="6"/>
    </row>
    <row r="40" ht="69.75" customHeight="1">
      <c r="A40" s="70" t="s">
        <v>81</v>
      </c>
      <c r="B40" s="72">
        <v>46711.4</v>
      </c>
      <c r="D40" s="116">
        <f t="shared" si="15"/>
        <v>33699.9</v>
      </c>
      <c r="E40" s="116">
        <f>D40-'Показатели центра'!$E$28</f>
        <v>-14442.1</v>
      </c>
      <c r="F40" s="117">
        <f t="shared" si="16"/>
        <v>-3012250210730</v>
      </c>
      <c r="G40" s="117">
        <f t="shared" si="17"/>
        <v>4.35032E+16</v>
      </c>
      <c r="H40" s="6"/>
      <c r="I40" s="6"/>
      <c r="J40" s="6"/>
      <c r="K40" s="6"/>
      <c r="L40" s="6"/>
      <c r="O40" s="70" t="s">
        <v>91</v>
      </c>
      <c r="P40" s="71">
        <v>53963.8</v>
      </c>
      <c r="Q40" s="6"/>
      <c r="R40" s="116">
        <f t="shared" si="18"/>
        <v>37589.2</v>
      </c>
      <c r="S40" s="116">
        <f>R40-'Показатели центра'!$S$28</f>
        <v>-18098.8</v>
      </c>
      <c r="T40" s="117">
        <f t="shared" si="19"/>
        <v>-5928561682190</v>
      </c>
      <c r="U40" s="117">
        <f t="shared" si="20"/>
        <v>1.073E+17</v>
      </c>
      <c r="V40" s="6"/>
      <c r="W40" s="6"/>
      <c r="X40" s="6"/>
      <c r="Y40" s="6"/>
      <c r="Z40" s="6"/>
    </row>
    <row r="41" ht="69.75" customHeight="1">
      <c r="A41" s="70" t="s">
        <v>83</v>
      </c>
      <c r="B41" s="72">
        <v>46952.3</v>
      </c>
      <c r="D41" s="116">
        <f t="shared" si="15"/>
        <v>35082.3</v>
      </c>
      <c r="E41" s="116">
        <f>D41-'Показатели центра'!$E$28</f>
        <v>-13059.7</v>
      </c>
      <c r="F41" s="117">
        <f t="shared" si="16"/>
        <v>-2227407112286</v>
      </c>
      <c r="G41" s="117">
        <f t="shared" si="17"/>
        <v>2.90893E+16</v>
      </c>
      <c r="H41" s="6"/>
      <c r="I41" s="6"/>
      <c r="J41" s="6"/>
      <c r="K41" s="6"/>
      <c r="L41" s="6"/>
      <c r="O41" s="70" t="s">
        <v>81</v>
      </c>
      <c r="P41" s="71">
        <v>54044.2</v>
      </c>
      <c r="Q41" s="6"/>
      <c r="R41" s="116">
        <f t="shared" si="18"/>
        <v>39053.5</v>
      </c>
      <c r="S41" s="116">
        <f>R41-'Показатели центра'!$S$28</f>
        <v>-16634.5</v>
      </c>
      <c r="T41" s="117">
        <f t="shared" si="19"/>
        <v>-4602875775514</v>
      </c>
      <c r="U41" s="117">
        <f t="shared" si="20"/>
        <v>7.65665E+16</v>
      </c>
      <c r="V41" s="6"/>
      <c r="W41" s="6"/>
      <c r="X41" s="6"/>
      <c r="Y41" s="6"/>
      <c r="Z41" s="6"/>
    </row>
    <row r="42" ht="69.75" customHeight="1">
      <c r="A42" s="70" t="s">
        <v>85</v>
      </c>
      <c r="B42" s="72">
        <v>47348.6</v>
      </c>
      <c r="D42" s="116">
        <f t="shared" si="15"/>
        <v>35250.8</v>
      </c>
      <c r="E42" s="116">
        <f>D42-'Показатели центра'!$E$28</f>
        <v>-12891.2</v>
      </c>
      <c r="F42" s="117">
        <f t="shared" si="16"/>
        <v>-2142298772247</v>
      </c>
      <c r="G42" s="117">
        <f t="shared" si="17"/>
        <v>2.76168E+16</v>
      </c>
      <c r="H42" s="6"/>
      <c r="I42" s="6"/>
      <c r="J42" s="6"/>
      <c r="K42" s="6"/>
      <c r="L42" s="6"/>
      <c r="O42" s="70" t="s">
        <v>89</v>
      </c>
      <c r="P42" s="71">
        <v>54495.1</v>
      </c>
      <c r="Q42" s="6"/>
      <c r="R42" s="116">
        <f t="shared" si="18"/>
        <v>39987.6</v>
      </c>
      <c r="S42" s="116">
        <f>R42-'Показатели центра'!$S$28</f>
        <v>-15700.4</v>
      </c>
      <c r="T42" s="117">
        <f t="shared" si="19"/>
        <v>-3870188795536</v>
      </c>
      <c r="U42" s="117">
        <f t="shared" si="20"/>
        <v>6.07635E+16</v>
      </c>
      <c r="V42" s="6"/>
      <c r="W42" s="6"/>
      <c r="X42" s="6"/>
      <c r="Y42" s="6"/>
      <c r="Z42" s="6"/>
    </row>
    <row r="43" ht="69.75" customHeight="1">
      <c r="A43" s="70" t="s">
        <v>87</v>
      </c>
      <c r="B43" s="72">
        <v>47388.3</v>
      </c>
      <c r="D43" s="116">
        <f t="shared" si="15"/>
        <v>35462.5</v>
      </c>
      <c r="E43" s="116">
        <f>D43-'Показатели центра'!$E$28</f>
        <v>-12679.5</v>
      </c>
      <c r="F43" s="117">
        <f t="shared" si="16"/>
        <v>-2038479667910</v>
      </c>
      <c r="G43" s="117">
        <f t="shared" si="17"/>
        <v>2.58469E+16</v>
      </c>
      <c r="H43" s="6"/>
      <c r="I43" s="6"/>
      <c r="J43" s="6"/>
      <c r="K43" s="6"/>
      <c r="L43" s="6"/>
      <c r="O43" s="70" t="s">
        <v>85</v>
      </c>
      <c r="P43" s="71">
        <v>54739.0</v>
      </c>
      <c r="Q43" s="6"/>
      <c r="R43" s="116">
        <f t="shared" si="18"/>
        <v>40388.2</v>
      </c>
      <c r="S43" s="116">
        <f>R43-'Показатели центра'!$S$28</f>
        <v>-15299.8</v>
      </c>
      <c r="T43" s="117">
        <f t="shared" si="19"/>
        <v>-3581436547836</v>
      </c>
      <c r="U43" s="117">
        <f t="shared" si="20"/>
        <v>5.47953E+16</v>
      </c>
      <c r="V43" s="6"/>
      <c r="W43" s="6"/>
      <c r="X43" s="6"/>
      <c r="Y43" s="6"/>
      <c r="Z43" s="6"/>
    </row>
    <row r="44" ht="69.75" customHeight="1">
      <c r="A44" s="70" t="s">
        <v>89</v>
      </c>
      <c r="B44" s="72">
        <v>47637.8</v>
      </c>
      <c r="D44" s="116">
        <f t="shared" si="15"/>
        <v>36349.2</v>
      </c>
      <c r="E44" s="116">
        <f>D44-'Показатели центра'!$E$28</f>
        <v>-11792.8</v>
      </c>
      <c r="F44" s="117">
        <f t="shared" si="16"/>
        <v>-1640026250763</v>
      </c>
      <c r="G44" s="117">
        <f t="shared" si="17"/>
        <v>1.93405E+16</v>
      </c>
      <c r="H44" s="6"/>
      <c r="I44" s="6"/>
      <c r="J44" s="6"/>
      <c r="K44" s="6"/>
      <c r="L44" s="6"/>
      <c r="O44" s="70" t="s">
        <v>83</v>
      </c>
      <c r="P44" s="71">
        <v>55227.2</v>
      </c>
      <c r="Q44" s="6"/>
      <c r="R44" s="116">
        <f t="shared" si="18"/>
        <v>41058.6</v>
      </c>
      <c r="S44" s="116">
        <f>R44-'Показатели центра'!$S$28</f>
        <v>-14629.4</v>
      </c>
      <c r="T44" s="117">
        <f t="shared" si="19"/>
        <v>-3130974596380</v>
      </c>
      <c r="U44" s="117">
        <f t="shared" si="20"/>
        <v>4.58043E+16</v>
      </c>
      <c r="V44" s="6"/>
      <c r="W44" s="6"/>
      <c r="X44" s="6"/>
      <c r="Y44" s="6"/>
      <c r="Z44" s="6"/>
    </row>
    <row r="45" ht="69.75" customHeight="1">
      <c r="A45" s="70" t="s">
        <v>91</v>
      </c>
      <c r="B45" s="72">
        <v>47779.9</v>
      </c>
      <c r="D45" s="116">
        <f t="shared" si="15"/>
        <v>36359.9</v>
      </c>
      <c r="E45" s="116">
        <f>D45-'Показатели центра'!$E$28</f>
        <v>-11782.1</v>
      </c>
      <c r="F45" s="117">
        <f t="shared" si="16"/>
        <v>-1635566148779</v>
      </c>
      <c r="G45" s="117">
        <f t="shared" si="17"/>
        <v>1.92704E+16</v>
      </c>
      <c r="H45" s="6"/>
      <c r="I45" s="6"/>
      <c r="J45" s="6"/>
      <c r="K45" s="6"/>
      <c r="L45" s="6"/>
      <c r="O45" s="70" t="s">
        <v>87</v>
      </c>
      <c r="P45" s="71">
        <v>55535.7</v>
      </c>
      <c r="Q45" s="6"/>
      <c r="R45" s="116">
        <f t="shared" si="18"/>
        <v>41928.8</v>
      </c>
      <c r="S45" s="116">
        <f>R45-'Показатели центра'!$S$28</f>
        <v>-13759.2</v>
      </c>
      <c r="T45" s="117">
        <f t="shared" si="19"/>
        <v>-2604830992179</v>
      </c>
      <c r="U45" s="117">
        <f t="shared" si="20"/>
        <v>3.58404E+16</v>
      </c>
      <c r="V45" s="6"/>
      <c r="W45" s="6"/>
      <c r="X45" s="6"/>
      <c r="Y45" s="6"/>
      <c r="Z45" s="6"/>
    </row>
    <row r="46" ht="69.75" customHeight="1">
      <c r="A46" s="70" t="s">
        <v>93</v>
      </c>
      <c r="B46" s="72">
        <v>48367.9</v>
      </c>
      <c r="D46" s="116">
        <f t="shared" si="15"/>
        <v>36379.9</v>
      </c>
      <c r="E46" s="116">
        <f>D46-'Показатели центра'!$E$28</f>
        <v>-11762.1</v>
      </c>
      <c r="F46" s="117">
        <f t="shared" si="16"/>
        <v>-1627251206474</v>
      </c>
      <c r="G46" s="117">
        <f t="shared" si="17"/>
        <v>1.91399E+16</v>
      </c>
      <c r="H46" s="6"/>
      <c r="I46" s="6"/>
      <c r="J46" s="6"/>
      <c r="K46" s="6"/>
      <c r="L46" s="6"/>
      <c r="O46" s="74" t="s">
        <v>93</v>
      </c>
      <c r="P46" s="75">
        <v>56526.3</v>
      </c>
      <c r="Q46" s="6"/>
      <c r="R46" s="116">
        <f t="shared" si="18"/>
        <v>42151.2</v>
      </c>
      <c r="S46" s="116">
        <f>R46-'Показатели центра'!$S$28</f>
        <v>-13536.8</v>
      </c>
      <c r="T46" s="117">
        <f t="shared" si="19"/>
        <v>-2480550296556</v>
      </c>
      <c r="U46" s="117">
        <f t="shared" si="20"/>
        <v>3.35787E+16</v>
      </c>
      <c r="V46" s="6"/>
      <c r="W46" s="6"/>
      <c r="X46" s="6"/>
      <c r="Y46" s="6"/>
      <c r="Z46" s="6"/>
    </row>
    <row r="47" ht="69.75" customHeight="1">
      <c r="A47" s="70" t="s">
        <v>95</v>
      </c>
      <c r="B47" s="72">
        <v>48874.0</v>
      </c>
      <c r="D47" s="116">
        <f t="shared" si="15"/>
        <v>38966</v>
      </c>
      <c r="E47" s="116">
        <f>D47-'Показатели центра'!$E$28</f>
        <v>-9176</v>
      </c>
      <c r="F47" s="117">
        <f t="shared" si="16"/>
        <v>-772609803776</v>
      </c>
      <c r="G47" s="117">
        <f t="shared" si="17"/>
        <v>7.08947E+15</v>
      </c>
      <c r="H47" s="6"/>
      <c r="I47" s="6"/>
      <c r="J47" s="6"/>
      <c r="K47" s="6"/>
      <c r="L47" s="6"/>
      <c r="O47" s="74" t="s">
        <v>97</v>
      </c>
      <c r="P47" s="75">
        <v>56974.3</v>
      </c>
      <c r="Q47" s="6"/>
      <c r="R47" s="116">
        <f t="shared" si="18"/>
        <v>44853.3</v>
      </c>
      <c r="S47" s="116">
        <f>R47-'Показатели центра'!$S$28</f>
        <v>-10834.7</v>
      </c>
      <c r="T47" s="117">
        <f t="shared" si="19"/>
        <v>-1271893278298</v>
      </c>
      <c r="U47" s="117">
        <f t="shared" si="20"/>
        <v>1.37806E+16</v>
      </c>
      <c r="V47" s="6"/>
      <c r="W47" s="6"/>
      <c r="X47" s="6"/>
      <c r="Y47" s="6"/>
      <c r="Z47" s="6"/>
    </row>
    <row r="48" ht="69.75" customHeight="1">
      <c r="A48" s="70" t="s">
        <v>97</v>
      </c>
      <c r="B48" s="72">
        <v>49459.7</v>
      </c>
      <c r="D48" s="116">
        <f t="shared" si="15"/>
        <v>39270.4</v>
      </c>
      <c r="E48" s="116">
        <f>D48-'Показатели центра'!$E$28</f>
        <v>-8871.6</v>
      </c>
      <c r="F48" s="117">
        <f t="shared" si="16"/>
        <v>-698241820246</v>
      </c>
      <c r="G48" s="117">
        <f t="shared" si="17"/>
        <v>6.19452E+15</v>
      </c>
      <c r="H48" s="6"/>
      <c r="I48" s="6"/>
      <c r="J48" s="6"/>
      <c r="K48" s="6"/>
      <c r="L48" s="6"/>
      <c r="O48" s="74" t="s">
        <v>104</v>
      </c>
      <c r="P48" s="75">
        <v>57793.1</v>
      </c>
      <c r="Q48" s="6"/>
      <c r="R48" s="116">
        <f t="shared" si="18"/>
        <v>45742.1</v>
      </c>
      <c r="S48" s="116">
        <f>R48-'Показатели центра'!$S$28</f>
        <v>-9945.9</v>
      </c>
      <c r="T48" s="117">
        <f t="shared" si="19"/>
        <v>-983857645960</v>
      </c>
      <c r="U48" s="117">
        <f t="shared" si="20"/>
        <v>9.78535E+15</v>
      </c>
      <c r="V48" s="6"/>
      <c r="W48" s="6"/>
      <c r="X48" s="6"/>
      <c r="Y48" s="6"/>
      <c r="Z48" s="6"/>
    </row>
    <row r="49" ht="69.75" customHeight="1">
      <c r="A49" s="74" t="s">
        <v>99</v>
      </c>
      <c r="B49" s="76">
        <v>50104.4</v>
      </c>
      <c r="D49" s="116">
        <f t="shared" si="15"/>
        <v>39345.7</v>
      </c>
      <c r="E49" s="116">
        <f>D49-'Показатели центра'!$E$28</f>
        <v>-8796.3</v>
      </c>
      <c r="F49" s="117">
        <f t="shared" si="16"/>
        <v>-680612777365</v>
      </c>
      <c r="G49" s="117">
        <f t="shared" si="17"/>
        <v>5.98687E+15</v>
      </c>
      <c r="H49" s="6"/>
      <c r="I49" s="6"/>
      <c r="J49" s="6"/>
      <c r="K49" s="6"/>
      <c r="L49" s="6"/>
      <c r="O49" s="74" t="s">
        <v>95</v>
      </c>
      <c r="P49" s="75">
        <v>58063.3</v>
      </c>
      <c r="Q49" s="6"/>
      <c r="R49" s="116">
        <f t="shared" si="18"/>
        <v>46137.2</v>
      </c>
      <c r="S49" s="116">
        <f>R49-'Показатели центра'!$S$28</f>
        <v>-9550.8</v>
      </c>
      <c r="T49" s="117">
        <f t="shared" si="19"/>
        <v>-871202779337</v>
      </c>
      <c r="U49" s="117">
        <f t="shared" si="20"/>
        <v>8.32068E+15</v>
      </c>
      <c r="V49" s="6"/>
      <c r="W49" s="6"/>
      <c r="X49" s="6"/>
      <c r="Y49" s="6"/>
      <c r="Z49" s="6"/>
    </row>
    <row r="50" ht="69.75" customHeight="1">
      <c r="A50" s="74" t="s">
        <v>70</v>
      </c>
      <c r="B50" s="76">
        <v>50251.9</v>
      </c>
      <c r="D50" s="116">
        <f t="shared" si="15"/>
        <v>39537.9</v>
      </c>
      <c r="E50" s="116">
        <f>D50-'Показатели центра'!$E$28</f>
        <v>-8604.1</v>
      </c>
      <c r="F50" s="117">
        <f t="shared" si="16"/>
        <v>-636966141767</v>
      </c>
      <c r="G50" s="117">
        <f t="shared" si="17"/>
        <v>5.48052E+15</v>
      </c>
      <c r="H50" s="6"/>
      <c r="I50" s="6"/>
      <c r="J50" s="6"/>
      <c r="K50" s="6"/>
      <c r="L50" s="6"/>
      <c r="O50" s="74" t="s">
        <v>70</v>
      </c>
      <c r="P50" s="75">
        <v>58256.4</v>
      </c>
      <c r="Q50" s="6"/>
      <c r="R50" s="116">
        <f t="shared" si="18"/>
        <v>46405.5</v>
      </c>
      <c r="S50" s="116">
        <f>R50-'Показатели центра'!$S$28</f>
        <v>-9282.5</v>
      </c>
      <c r="T50" s="117">
        <f t="shared" si="19"/>
        <v>-799824814016</v>
      </c>
      <c r="U50" s="117">
        <f t="shared" si="20"/>
        <v>7.42437E+15</v>
      </c>
      <c r="V50" s="6"/>
      <c r="W50" s="6"/>
      <c r="X50" s="6"/>
      <c r="Y50" s="6"/>
      <c r="Z50" s="6"/>
    </row>
    <row r="51" ht="69.75" customHeight="1">
      <c r="A51" s="74" t="s">
        <v>102</v>
      </c>
      <c r="B51" s="76">
        <v>51217.8</v>
      </c>
      <c r="D51" s="116">
        <f t="shared" si="15"/>
        <v>40230.6</v>
      </c>
      <c r="E51" s="116">
        <f>D51-'Показатели центра'!$E$28</f>
        <v>-7911.4</v>
      </c>
      <c r="F51" s="117">
        <f t="shared" si="16"/>
        <v>-495176503534</v>
      </c>
      <c r="G51" s="117">
        <f t="shared" si="17"/>
        <v>3.91754E+15</v>
      </c>
      <c r="H51" s="6"/>
      <c r="I51" s="6"/>
      <c r="J51" s="6"/>
      <c r="K51" s="6"/>
      <c r="L51" s="6"/>
      <c r="O51" s="74" t="s">
        <v>99</v>
      </c>
      <c r="P51" s="75">
        <v>58424.1</v>
      </c>
      <c r="Q51" s="6"/>
      <c r="R51" s="116">
        <f t="shared" si="18"/>
        <v>46430.6</v>
      </c>
      <c r="S51" s="116">
        <f>R51-'Показатели центра'!$S$28</f>
        <v>-9257.4</v>
      </c>
      <c r="T51" s="117">
        <f t="shared" si="19"/>
        <v>-793354132495</v>
      </c>
      <c r="U51" s="117">
        <f t="shared" si="20"/>
        <v>7.3444E+15</v>
      </c>
      <c r="V51" s="6"/>
      <c r="W51" s="6"/>
      <c r="X51" s="6"/>
      <c r="Y51" s="6"/>
      <c r="Z51" s="6"/>
    </row>
    <row r="52" ht="69.75" customHeight="1">
      <c r="A52" s="74" t="s">
        <v>104</v>
      </c>
      <c r="B52" s="76">
        <v>51781.7</v>
      </c>
      <c r="D52" s="116">
        <f t="shared" si="15"/>
        <v>40241.5</v>
      </c>
      <c r="E52" s="116">
        <f>D52-'Показатели центра'!$E$28</f>
        <v>-7900.5</v>
      </c>
      <c r="F52" s="117">
        <f t="shared" si="16"/>
        <v>-493132620925</v>
      </c>
      <c r="G52" s="117">
        <f t="shared" si="17"/>
        <v>3.89599E+15</v>
      </c>
      <c r="H52" s="6"/>
      <c r="I52" s="6"/>
      <c r="J52" s="6"/>
      <c r="K52" s="6"/>
      <c r="L52" s="6"/>
      <c r="O52" s="74" t="s">
        <v>111</v>
      </c>
      <c r="P52" s="75">
        <v>58939.2</v>
      </c>
      <c r="Q52" s="6"/>
      <c r="R52" s="116">
        <f t="shared" si="18"/>
        <v>46730.1</v>
      </c>
      <c r="S52" s="116">
        <f>R52-'Показатели центра'!$S$28</f>
        <v>-8957.9</v>
      </c>
      <c r="T52" s="117">
        <f t="shared" si="19"/>
        <v>-718817480452</v>
      </c>
      <c r="U52" s="117">
        <f t="shared" si="20"/>
        <v>6.4391E+15</v>
      </c>
      <c r="V52" s="6"/>
      <c r="W52" s="6"/>
      <c r="X52" s="6"/>
      <c r="Y52" s="6"/>
      <c r="Z52" s="6"/>
    </row>
    <row r="53" ht="69.75" customHeight="1">
      <c r="A53" s="74" t="s">
        <v>106</v>
      </c>
      <c r="B53" s="76">
        <v>52274.1</v>
      </c>
      <c r="D53" s="116">
        <f t="shared" si="15"/>
        <v>40712.9</v>
      </c>
      <c r="E53" s="116">
        <f>D53-'Показатели центра'!$E$28</f>
        <v>-7429.1</v>
      </c>
      <c r="F53" s="117">
        <f t="shared" si="16"/>
        <v>-410023371824</v>
      </c>
      <c r="G53" s="117">
        <f t="shared" si="17"/>
        <v>3.0461E+15</v>
      </c>
      <c r="H53" s="6"/>
      <c r="I53" s="6"/>
      <c r="J53" s="6"/>
      <c r="K53" s="6"/>
      <c r="L53" s="6"/>
      <c r="O53" s="74" t="s">
        <v>102</v>
      </c>
      <c r="P53" s="75">
        <v>60463.6</v>
      </c>
      <c r="Q53" s="6"/>
      <c r="R53" s="116">
        <f t="shared" si="18"/>
        <v>47054.2</v>
      </c>
      <c r="S53" s="116">
        <f>R53-'Показатели центра'!$S$28</f>
        <v>-8633.8</v>
      </c>
      <c r="T53" s="117">
        <f t="shared" si="19"/>
        <v>-643585057566</v>
      </c>
      <c r="U53" s="117">
        <f t="shared" si="20"/>
        <v>5.55658E+15</v>
      </c>
      <c r="V53" s="6"/>
      <c r="W53" s="6"/>
      <c r="X53" s="6"/>
      <c r="Y53" s="6"/>
      <c r="Z53" s="6"/>
    </row>
    <row r="54" ht="69.75" customHeight="1">
      <c r="A54" s="74" t="s">
        <v>108</v>
      </c>
      <c r="B54" s="76">
        <v>53234.1</v>
      </c>
      <c r="D54" s="116">
        <f t="shared" si="15"/>
        <v>40804.1</v>
      </c>
      <c r="E54" s="116">
        <f>D54-'Показатели центра'!$E$28</f>
        <v>-7337.9</v>
      </c>
      <c r="F54" s="117">
        <f t="shared" si="16"/>
        <v>-395107584819</v>
      </c>
      <c r="G54" s="117">
        <f t="shared" si="17"/>
        <v>2.89926E+15</v>
      </c>
      <c r="H54" s="6"/>
      <c r="I54" s="6"/>
      <c r="J54" s="6"/>
      <c r="K54" s="6"/>
      <c r="L54" s="6"/>
      <c r="O54" s="74" t="s">
        <v>110</v>
      </c>
      <c r="P54" s="75">
        <v>61564.6</v>
      </c>
      <c r="Q54" s="6"/>
      <c r="R54" s="116">
        <f t="shared" si="18"/>
        <v>47325.1</v>
      </c>
      <c r="S54" s="116">
        <f>R54-'Показатели центра'!$S$28</f>
        <v>-8362.9</v>
      </c>
      <c r="T54" s="117">
        <f t="shared" si="19"/>
        <v>-584885306467</v>
      </c>
      <c r="U54" s="117">
        <f t="shared" si="20"/>
        <v>4.89134E+15</v>
      </c>
      <c r="V54" s="6"/>
      <c r="W54" s="6"/>
      <c r="X54" s="6"/>
      <c r="Y54" s="6"/>
      <c r="Z54" s="6"/>
    </row>
    <row r="55" ht="69.75" customHeight="1">
      <c r="A55" s="74" t="s">
        <v>110</v>
      </c>
      <c r="B55" s="76">
        <v>53495.3</v>
      </c>
      <c r="D55" s="116">
        <f t="shared" si="15"/>
        <v>40833.2</v>
      </c>
      <c r="E55" s="116">
        <f>D55-'Показатели центра'!$E$28</f>
        <v>-7308.8</v>
      </c>
      <c r="F55" s="117">
        <f t="shared" si="16"/>
        <v>-390425552617</v>
      </c>
      <c r="G55" s="117">
        <f t="shared" si="17"/>
        <v>2.85354E+15</v>
      </c>
      <c r="H55" s="6"/>
      <c r="I55" s="6"/>
      <c r="J55" s="6"/>
      <c r="K55" s="6"/>
      <c r="L55" s="6"/>
      <c r="O55" s="74" t="s">
        <v>115</v>
      </c>
      <c r="P55" s="75">
        <v>61587.9</v>
      </c>
      <c r="Q55" s="6"/>
      <c r="R55" s="116">
        <f t="shared" si="18"/>
        <v>47381.6</v>
      </c>
      <c r="S55" s="116">
        <f>R55-'Показатели центра'!$S$28</f>
        <v>-8306.4</v>
      </c>
      <c r="T55" s="117">
        <f t="shared" si="19"/>
        <v>-573110708166</v>
      </c>
      <c r="U55" s="117">
        <f t="shared" si="20"/>
        <v>4.76049E+15</v>
      </c>
      <c r="V55" s="6"/>
      <c r="W55" s="6"/>
      <c r="X55" s="6"/>
      <c r="Y55" s="6"/>
      <c r="Z55" s="6"/>
    </row>
    <row r="56" ht="69.75" customHeight="1">
      <c r="A56" s="74" t="s">
        <v>111</v>
      </c>
      <c r="B56" s="76">
        <v>53580.1</v>
      </c>
      <c r="D56" s="116">
        <f t="shared" si="15"/>
        <v>40843.4</v>
      </c>
      <c r="E56" s="116">
        <f>D56-'Показатели центра'!$E$28</f>
        <v>-7298.6</v>
      </c>
      <c r="F56" s="117">
        <f t="shared" si="16"/>
        <v>-388793224921</v>
      </c>
      <c r="G56" s="117">
        <f t="shared" si="17"/>
        <v>2.83765E+15</v>
      </c>
      <c r="H56" s="6"/>
      <c r="I56" s="6"/>
      <c r="J56" s="6"/>
      <c r="K56" s="6"/>
      <c r="L56" s="6"/>
      <c r="O56" s="74" t="s">
        <v>106</v>
      </c>
      <c r="P56" s="75">
        <v>61894.4</v>
      </c>
      <c r="Q56" s="6"/>
      <c r="R56" s="116">
        <f t="shared" si="18"/>
        <v>47638</v>
      </c>
      <c r="S56" s="116">
        <f>R56-'Показатели центра'!$S$28</f>
        <v>-8050</v>
      </c>
      <c r="T56" s="117">
        <f t="shared" si="19"/>
        <v>-521660125000</v>
      </c>
      <c r="U56" s="117">
        <f t="shared" si="20"/>
        <v>4.19936E+15</v>
      </c>
      <c r="V56" s="6"/>
      <c r="W56" s="6"/>
      <c r="X56" s="6"/>
      <c r="Y56" s="6"/>
      <c r="Z56" s="6"/>
    </row>
    <row r="57" ht="69.75" customHeight="1">
      <c r="A57" s="74" t="s">
        <v>113</v>
      </c>
      <c r="B57" s="76">
        <v>53756.8</v>
      </c>
      <c r="D57" s="118">
        <f t="shared" si="15"/>
        <v>41307.2</v>
      </c>
      <c r="E57" s="116">
        <f>D57-'Показатели центра'!$E$28</f>
        <v>-6834.8</v>
      </c>
      <c r="F57" s="117">
        <f t="shared" si="16"/>
        <v>-319284203360</v>
      </c>
      <c r="G57" s="117">
        <f t="shared" si="17"/>
        <v>2.18224E+15</v>
      </c>
      <c r="H57" s="6"/>
      <c r="I57" s="6"/>
      <c r="J57" s="6"/>
      <c r="K57" s="6"/>
      <c r="L57" s="6"/>
      <c r="O57" s="74" t="s">
        <v>117</v>
      </c>
      <c r="P57" s="75">
        <v>62014.5</v>
      </c>
      <c r="Q57" s="6"/>
      <c r="R57" s="118">
        <f t="shared" si="18"/>
        <v>48080.1</v>
      </c>
      <c r="S57" s="116">
        <f>R57-'Показатели центра'!$S$28</f>
        <v>-7607.9</v>
      </c>
      <c r="T57" s="117">
        <f t="shared" si="19"/>
        <v>-440346335441</v>
      </c>
      <c r="U57" s="117">
        <f t="shared" si="20"/>
        <v>3.35011E+15</v>
      </c>
      <c r="V57" s="6"/>
      <c r="W57" s="6"/>
      <c r="X57" s="6"/>
      <c r="Y57" s="6"/>
      <c r="Z57" s="6"/>
    </row>
    <row r="58" ht="69.75" customHeight="1">
      <c r="A58" s="74" t="s">
        <v>115</v>
      </c>
      <c r="B58" s="76">
        <v>53909.9</v>
      </c>
      <c r="D58" s="116">
        <f t="shared" si="15"/>
        <v>41401.8</v>
      </c>
      <c r="E58" s="116">
        <f>D58-'Показатели центра'!$E$28</f>
        <v>-6740.2</v>
      </c>
      <c r="F58" s="117">
        <f t="shared" si="16"/>
        <v>-306209281369</v>
      </c>
      <c r="G58" s="117">
        <f t="shared" si="17"/>
        <v>2.06391E+15</v>
      </c>
      <c r="H58" s="6"/>
      <c r="I58" s="6"/>
      <c r="J58" s="6"/>
      <c r="K58" s="6"/>
      <c r="L58" s="6"/>
      <c r="O58" s="74" t="s">
        <v>108</v>
      </c>
      <c r="P58" s="75">
        <v>62393.0</v>
      </c>
      <c r="Q58" s="6"/>
      <c r="R58" s="116">
        <f t="shared" si="18"/>
        <v>48166.8</v>
      </c>
      <c r="S58" s="116">
        <f>R58-'Показатели центра'!$S$28</f>
        <v>-7521.2</v>
      </c>
      <c r="T58" s="117">
        <f t="shared" si="19"/>
        <v>-425462621928</v>
      </c>
      <c r="U58" s="117">
        <f t="shared" si="20"/>
        <v>3.19999E+15</v>
      </c>
      <c r="V58" s="6"/>
      <c r="W58" s="6"/>
      <c r="X58" s="6"/>
      <c r="Y58" s="6"/>
      <c r="Z58" s="6"/>
    </row>
    <row r="59" ht="69.75" customHeight="1">
      <c r="A59" s="74" t="s">
        <v>117</v>
      </c>
      <c r="B59" s="76">
        <v>54522.3</v>
      </c>
      <c r="D59" s="116">
        <f t="shared" si="15"/>
        <v>41523.1</v>
      </c>
      <c r="E59" s="116">
        <f>D59-'Показатели центра'!$E$28</f>
        <v>-6618.9</v>
      </c>
      <c r="F59" s="117">
        <f t="shared" si="16"/>
        <v>-289972931509</v>
      </c>
      <c r="G59" s="117">
        <f t="shared" si="17"/>
        <v>1.9193E+15</v>
      </c>
      <c r="H59" s="6"/>
      <c r="I59" s="6"/>
      <c r="J59" s="6"/>
      <c r="K59" s="6"/>
      <c r="L59" s="6"/>
      <c r="O59" s="77" t="s">
        <v>113</v>
      </c>
      <c r="P59" s="78">
        <v>64188.7</v>
      </c>
      <c r="Q59" s="6"/>
      <c r="R59" s="116">
        <f t="shared" si="18"/>
        <v>48258.4</v>
      </c>
      <c r="S59" s="116">
        <f>R59-'Показатели центра'!$S$28</f>
        <v>-7429.6</v>
      </c>
      <c r="T59" s="117">
        <f t="shared" si="19"/>
        <v>-410106164686</v>
      </c>
      <c r="U59" s="117">
        <f t="shared" si="20"/>
        <v>3.04692E+15</v>
      </c>
      <c r="V59" s="6"/>
      <c r="W59" s="6"/>
      <c r="X59" s="6"/>
      <c r="Y59" s="6"/>
      <c r="Z59" s="6"/>
    </row>
    <row r="60" ht="69.75" customHeight="1">
      <c r="A60" s="77" t="s">
        <v>119</v>
      </c>
      <c r="B60" s="79">
        <v>55307.6</v>
      </c>
      <c r="D60" s="116">
        <f t="shared" si="15"/>
        <v>41527</v>
      </c>
      <c r="E60" s="116">
        <f>D60-'Показатели центра'!$E$28</f>
        <v>-6615</v>
      </c>
      <c r="F60" s="117">
        <f t="shared" si="16"/>
        <v>-289460658375</v>
      </c>
      <c r="G60" s="117">
        <f t="shared" si="17"/>
        <v>1.91478E+15</v>
      </c>
      <c r="H60" s="6"/>
      <c r="I60" s="6"/>
      <c r="J60" s="6"/>
      <c r="K60" s="6"/>
      <c r="L60" s="6"/>
      <c r="O60" s="77" t="s">
        <v>121</v>
      </c>
      <c r="P60" s="78">
        <v>64778.7</v>
      </c>
      <c r="Q60" s="6"/>
      <c r="R60" s="116">
        <f t="shared" si="18"/>
        <v>48889.5</v>
      </c>
      <c r="S60" s="116">
        <f>R60-'Показатели центра'!$S$28</f>
        <v>-6798.5</v>
      </c>
      <c r="T60" s="117">
        <f t="shared" si="19"/>
        <v>-314223965897</v>
      </c>
      <c r="U60" s="117">
        <f t="shared" si="20"/>
        <v>2.13625E+15</v>
      </c>
      <c r="V60" s="6"/>
      <c r="W60" s="6"/>
      <c r="X60" s="6"/>
      <c r="Y60" s="6"/>
      <c r="Z60" s="6"/>
    </row>
    <row r="61" ht="69.75" customHeight="1">
      <c r="A61" s="77" t="s">
        <v>121</v>
      </c>
      <c r="B61" s="79">
        <v>56458.4</v>
      </c>
      <c r="D61" s="116">
        <f t="shared" si="15"/>
        <v>41716.5</v>
      </c>
      <c r="E61" s="116">
        <f>D61-'Показатели центра'!$E$28</f>
        <v>-6425.5</v>
      </c>
      <c r="F61" s="117">
        <f t="shared" si="16"/>
        <v>-265289941381</v>
      </c>
      <c r="G61" s="117">
        <f t="shared" si="17"/>
        <v>1.70462E+15</v>
      </c>
      <c r="H61" s="6"/>
      <c r="I61" s="6"/>
      <c r="J61" s="6"/>
      <c r="K61" s="6"/>
      <c r="L61" s="6"/>
      <c r="O61" s="77" t="s">
        <v>119</v>
      </c>
      <c r="P61" s="78">
        <v>64996.8</v>
      </c>
      <c r="Q61" s="6"/>
      <c r="R61" s="116">
        <f t="shared" si="18"/>
        <v>48997.2</v>
      </c>
      <c r="S61" s="116">
        <f>R61-'Показатели центра'!$S$28</f>
        <v>-6690.8</v>
      </c>
      <c r="T61" s="117">
        <f t="shared" si="19"/>
        <v>-299525736485</v>
      </c>
      <c r="U61" s="117">
        <f t="shared" si="20"/>
        <v>2.00407E+15</v>
      </c>
      <c r="V61" s="6"/>
      <c r="W61" s="6"/>
      <c r="X61" s="6"/>
      <c r="Y61" s="6"/>
      <c r="Z61" s="6"/>
    </row>
    <row r="62" ht="69.75" customHeight="1">
      <c r="A62" s="77" t="s">
        <v>123</v>
      </c>
      <c r="B62" s="79">
        <v>56956.8</v>
      </c>
      <c r="D62" s="116">
        <f t="shared" si="15"/>
        <v>41791.7</v>
      </c>
      <c r="E62" s="116">
        <f>D62-'Показатели центра'!$E$28</f>
        <v>-6350.3</v>
      </c>
      <c r="F62" s="117">
        <f t="shared" si="16"/>
        <v>-256084166965</v>
      </c>
      <c r="G62" s="117">
        <f t="shared" si="17"/>
        <v>1.62621E+15</v>
      </c>
      <c r="H62" s="6"/>
      <c r="I62" s="6"/>
      <c r="J62" s="6"/>
      <c r="K62" s="6"/>
      <c r="L62" s="6"/>
      <c r="O62" s="77" t="s">
        <v>123</v>
      </c>
      <c r="P62" s="78">
        <v>65815.3</v>
      </c>
      <c r="Q62" s="6"/>
      <c r="R62" s="116">
        <f t="shared" si="18"/>
        <v>49184.6</v>
      </c>
      <c r="S62" s="116">
        <f>R62-'Показатели центра'!$S$28</f>
        <v>-6503.4</v>
      </c>
      <c r="T62" s="117">
        <f t="shared" si="19"/>
        <v>-275056175459</v>
      </c>
      <c r="U62" s="117">
        <f t="shared" si="20"/>
        <v>1.7888E+15</v>
      </c>
      <c r="V62" s="6"/>
      <c r="W62" s="6"/>
      <c r="X62" s="6"/>
      <c r="Y62" s="6"/>
      <c r="Z62" s="6"/>
    </row>
    <row r="63" ht="69.75" customHeight="1">
      <c r="A63" s="77" t="s">
        <v>125</v>
      </c>
      <c r="B63" s="79">
        <v>57652.6</v>
      </c>
      <c r="D63" s="116">
        <f t="shared" si="15"/>
        <v>41986.1</v>
      </c>
      <c r="E63" s="116">
        <f>D63-'Показатели центра'!$E$28</f>
        <v>-6155.9</v>
      </c>
      <c r="F63" s="117">
        <f t="shared" si="16"/>
        <v>-233278475700</v>
      </c>
      <c r="G63" s="117">
        <f t="shared" si="17"/>
        <v>1.43604E+15</v>
      </c>
      <c r="H63" s="6"/>
      <c r="I63" s="6"/>
      <c r="J63" s="6"/>
      <c r="K63" s="6"/>
      <c r="L63" s="6"/>
      <c r="O63" s="77" t="s">
        <v>125</v>
      </c>
      <c r="P63" s="78">
        <v>67239.4</v>
      </c>
      <c r="Q63" s="6"/>
      <c r="R63" s="116">
        <f t="shared" si="18"/>
        <v>49995</v>
      </c>
      <c r="S63" s="116">
        <f>R63-'Показатели центра'!$S$28</f>
        <v>-5693</v>
      </c>
      <c r="T63" s="117">
        <f t="shared" si="19"/>
        <v>-184511547557</v>
      </c>
      <c r="U63" s="117">
        <f t="shared" si="20"/>
        <v>1.05042E+15</v>
      </c>
      <c r="V63" s="6"/>
      <c r="W63" s="6"/>
      <c r="X63" s="6"/>
      <c r="Y63" s="6"/>
      <c r="Z63" s="6"/>
    </row>
    <row r="64" ht="69.75" customHeight="1">
      <c r="A64" s="77" t="s">
        <v>127</v>
      </c>
      <c r="B64" s="79">
        <v>57879.0</v>
      </c>
      <c r="D64" s="116">
        <f t="shared" si="15"/>
        <v>42916.6</v>
      </c>
      <c r="E64" s="116">
        <f>D64-'Показатели центра'!$E$28</f>
        <v>-5225.4</v>
      </c>
      <c r="F64" s="117">
        <f t="shared" si="16"/>
        <v>-142678528883</v>
      </c>
      <c r="G64" s="117">
        <f t="shared" si="17"/>
        <v>745552384825564</v>
      </c>
      <c r="H64" s="6"/>
      <c r="I64" s="6"/>
      <c r="J64" s="6"/>
      <c r="K64" s="6"/>
      <c r="L64" s="6"/>
      <c r="O64" s="77" t="s">
        <v>127</v>
      </c>
      <c r="P64" s="78">
        <v>67743.5</v>
      </c>
      <c r="Q64" s="6"/>
      <c r="R64" s="116">
        <f t="shared" si="18"/>
        <v>50262.5</v>
      </c>
      <c r="S64" s="116">
        <f>R64-'Показатели центра'!$S$28</f>
        <v>-5425.5</v>
      </c>
      <c r="T64" s="117">
        <f t="shared" si="19"/>
        <v>-159705290631</v>
      </c>
      <c r="U64" s="117">
        <f t="shared" si="20"/>
        <v>866481054320525</v>
      </c>
      <c r="V64" s="6"/>
      <c r="W64" s="6"/>
      <c r="X64" s="6"/>
      <c r="Y64" s="6"/>
      <c r="Z64" s="6"/>
    </row>
    <row r="65" ht="69.75" customHeight="1">
      <c r="A65" s="77" t="s">
        <v>40</v>
      </c>
      <c r="B65" s="79">
        <v>59412.9</v>
      </c>
      <c r="D65" s="116">
        <f t="shared" si="15"/>
        <v>43112.3</v>
      </c>
      <c r="E65" s="116">
        <f>D65-'Показатели центра'!$E$28</f>
        <v>-5029.7</v>
      </c>
      <c r="F65" s="117">
        <f t="shared" si="16"/>
        <v>-127240757548</v>
      </c>
      <c r="G65" s="117">
        <f t="shared" si="17"/>
        <v>639982838239541</v>
      </c>
      <c r="H65" s="6"/>
      <c r="I65" s="6"/>
      <c r="J65" s="6"/>
      <c r="K65" s="6"/>
      <c r="L65" s="6"/>
      <c r="O65" s="77" t="s">
        <v>130</v>
      </c>
      <c r="P65" s="78">
        <v>68104.6</v>
      </c>
      <c r="Q65" s="6"/>
      <c r="R65" s="116">
        <f t="shared" si="18"/>
        <v>50938.2</v>
      </c>
      <c r="S65" s="116">
        <f>R65-'Показатели центра'!$S$28</f>
        <v>-4749.8</v>
      </c>
      <c r="T65" s="117">
        <f t="shared" si="19"/>
        <v>-107158338070</v>
      </c>
      <c r="U65" s="117">
        <f t="shared" si="20"/>
        <v>508980674164849</v>
      </c>
      <c r="V65" s="6"/>
      <c r="W65" s="6"/>
      <c r="X65" s="6"/>
      <c r="Y65" s="6"/>
      <c r="Z65" s="6"/>
    </row>
    <row r="66" ht="69.75" customHeight="1">
      <c r="A66" s="77" t="s">
        <v>130</v>
      </c>
      <c r="B66" s="79">
        <v>60007.5</v>
      </c>
      <c r="D66" s="116">
        <f t="shared" si="15"/>
        <v>43540.3</v>
      </c>
      <c r="E66" s="116">
        <f>D66-'Показатели центра'!$E$28</f>
        <v>-4601.7</v>
      </c>
      <c r="F66" s="117">
        <f t="shared" si="16"/>
        <v>-97443955887</v>
      </c>
      <c r="G66" s="117">
        <f t="shared" si="17"/>
        <v>448407851804807</v>
      </c>
      <c r="H66" s="6"/>
      <c r="I66" s="6"/>
      <c r="J66" s="6"/>
      <c r="K66" s="6"/>
      <c r="L66" s="6"/>
      <c r="O66" s="80" t="s">
        <v>40</v>
      </c>
      <c r="P66" s="81">
        <v>69830.3</v>
      </c>
      <c r="Q66" s="6"/>
      <c r="R66" s="116">
        <f t="shared" si="18"/>
        <v>51833.4</v>
      </c>
      <c r="S66" s="116">
        <f>R66-'Показатели центра'!$S$28</f>
        <v>-3854.6</v>
      </c>
      <c r="T66" s="117">
        <f t="shared" si="19"/>
        <v>-57271419995</v>
      </c>
      <c r="U66" s="117">
        <f t="shared" si="20"/>
        <v>220758415514022</v>
      </c>
      <c r="V66" s="6"/>
      <c r="W66" s="6"/>
      <c r="X66" s="6"/>
      <c r="Y66" s="6"/>
      <c r="Z66" s="6"/>
    </row>
    <row r="67" ht="69.75" customHeight="1">
      <c r="A67" s="80" t="s">
        <v>132</v>
      </c>
      <c r="B67" s="82">
        <v>61900.6</v>
      </c>
      <c r="D67" s="116">
        <f t="shared" si="15"/>
        <v>43974</v>
      </c>
      <c r="E67" s="116">
        <f>D67-'Показатели центра'!$E$28</f>
        <v>-4168</v>
      </c>
      <c r="F67" s="117">
        <f t="shared" si="16"/>
        <v>-72407429632</v>
      </c>
      <c r="G67" s="117">
        <f t="shared" si="17"/>
        <v>301794166706176</v>
      </c>
      <c r="H67" s="6"/>
      <c r="I67" s="6"/>
      <c r="J67" s="6"/>
      <c r="K67" s="6"/>
      <c r="L67" s="6"/>
      <c r="O67" s="80" t="s">
        <v>132</v>
      </c>
      <c r="P67" s="81">
        <v>71184.4</v>
      </c>
      <c r="Q67" s="6"/>
      <c r="R67" s="116">
        <f t="shared" si="18"/>
        <v>52100.1</v>
      </c>
      <c r="S67" s="116">
        <f>R67-'Показатели центра'!$S$28</f>
        <v>-3587.9</v>
      </c>
      <c r="T67" s="117">
        <f t="shared" si="19"/>
        <v>-46187131456</v>
      </c>
      <c r="U67" s="117">
        <f t="shared" si="20"/>
        <v>165714808952558</v>
      </c>
      <c r="V67" s="6"/>
      <c r="W67" s="6"/>
      <c r="X67" s="6"/>
      <c r="Y67" s="6"/>
      <c r="Z67" s="6"/>
    </row>
    <row r="68" ht="69.75" customHeight="1">
      <c r="A68" s="80" t="s">
        <v>112</v>
      </c>
      <c r="B68" s="82">
        <v>63588.6</v>
      </c>
      <c r="C68" s="122">
        <f>_xlfn.PERCENTILE.EXC(B2:B76,0.9)</f>
        <v>64503.92</v>
      </c>
      <c r="D68" s="116">
        <f t="shared" si="15"/>
        <v>44241.5</v>
      </c>
      <c r="E68" s="116">
        <f>D68-'Показатели центра'!$E$28</f>
        <v>-3900.5</v>
      </c>
      <c r="F68" s="117">
        <f t="shared" si="16"/>
        <v>-59341817925</v>
      </c>
      <c r="G68" s="117">
        <f t="shared" si="17"/>
        <v>231462760816950</v>
      </c>
      <c r="H68" s="6"/>
      <c r="I68" s="6"/>
      <c r="J68" s="6"/>
      <c r="K68" s="6"/>
      <c r="L68" s="6"/>
      <c r="O68" s="80" t="s">
        <v>135</v>
      </c>
      <c r="P68" s="81">
        <v>72540.2</v>
      </c>
      <c r="Q68" s="6"/>
      <c r="R68" s="116">
        <f t="shared" si="18"/>
        <v>52450</v>
      </c>
      <c r="S68" s="116">
        <f>R68-'Показатели центра'!$S$28</f>
        <v>-3238</v>
      </c>
      <c r="T68" s="117">
        <f t="shared" si="19"/>
        <v>-33949277272</v>
      </c>
      <c r="U68" s="117">
        <f t="shared" si="20"/>
        <v>109927759806736</v>
      </c>
      <c r="V68" s="6"/>
      <c r="W68" s="6"/>
      <c r="X68" s="6"/>
      <c r="Y68" s="6"/>
      <c r="Z68" s="6"/>
    </row>
    <row r="69" ht="69.75" customHeight="1">
      <c r="A69" s="80" t="s">
        <v>135</v>
      </c>
      <c r="B69" s="82">
        <v>64416.6</v>
      </c>
      <c r="D69" s="116">
        <f t="shared" si="15"/>
        <v>44767.4</v>
      </c>
      <c r="E69" s="116">
        <f>D69-'Показатели центра'!$E$28</f>
        <v>-3374.6</v>
      </c>
      <c r="F69" s="117">
        <f t="shared" si="16"/>
        <v>-38429692245</v>
      </c>
      <c r="G69" s="117">
        <f t="shared" si="17"/>
        <v>129684839449761</v>
      </c>
      <c r="H69" s="6"/>
      <c r="I69" s="6"/>
      <c r="J69" s="6"/>
      <c r="K69" s="6"/>
      <c r="L69" s="6"/>
      <c r="O69" s="80" t="s">
        <v>138</v>
      </c>
      <c r="P69" s="81">
        <v>72998.8</v>
      </c>
      <c r="Q69" s="6"/>
      <c r="R69" s="116">
        <f t="shared" si="18"/>
        <v>53118.8</v>
      </c>
      <c r="S69" s="116">
        <f>R69-'Показатели центра'!$S$28</f>
        <v>-2569.2</v>
      </c>
      <c r="T69" s="117">
        <f t="shared" si="19"/>
        <v>-16958746174</v>
      </c>
      <c r="U69" s="117">
        <f t="shared" si="20"/>
        <v>43570410669953</v>
      </c>
      <c r="V69" s="6"/>
      <c r="W69" s="6"/>
      <c r="X69" s="6"/>
      <c r="Y69" s="6"/>
      <c r="Z69" s="6"/>
    </row>
    <row r="70" ht="69.75" customHeight="1">
      <c r="A70" s="80" t="s">
        <v>136</v>
      </c>
      <c r="B70" s="82">
        <v>64634.9</v>
      </c>
      <c r="D70" s="116">
        <f t="shared" si="15"/>
        <v>45247.3</v>
      </c>
      <c r="E70" s="116">
        <f>D70-'Показатели центра'!$E$28</f>
        <v>-2894.7</v>
      </c>
      <c r="F70" s="117">
        <f t="shared" si="16"/>
        <v>-24255525234</v>
      </c>
      <c r="G70" s="117">
        <f t="shared" si="17"/>
        <v>70212468895216</v>
      </c>
      <c r="H70" s="6"/>
      <c r="I70" s="6"/>
      <c r="J70" s="6"/>
      <c r="K70" s="6"/>
      <c r="L70" s="6"/>
      <c r="O70" s="80" t="s">
        <v>112</v>
      </c>
      <c r="P70" s="81">
        <v>73959.9</v>
      </c>
      <c r="Q70" s="6"/>
      <c r="R70" s="116">
        <f t="shared" si="18"/>
        <v>53188.3</v>
      </c>
      <c r="S70" s="116">
        <f>R70-'Показатели центра'!$S$28</f>
        <v>-2499.7</v>
      </c>
      <c r="T70" s="117">
        <f t="shared" si="19"/>
        <v>-15619375675</v>
      </c>
      <c r="U70" s="117">
        <f t="shared" si="20"/>
        <v>39043753374730</v>
      </c>
      <c r="V70" s="6"/>
      <c r="W70" s="6"/>
      <c r="X70" s="6"/>
      <c r="Y70" s="6"/>
      <c r="Z70" s="6"/>
    </row>
    <row r="71" ht="69.75" customHeight="1">
      <c r="A71" s="80" t="s">
        <v>138</v>
      </c>
      <c r="B71" s="82">
        <v>65863.9</v>
      </c>
      <c r="D71" s="116">
        <f t="shared" si="15"/>
        <v>45676.7</v>
      </c>
      <c r="E71" s="116">
        <f>D71-'Показатели центра'!$E$28</f>
        <v>-2465.3</v>
      </c>
      <c r="F71" s="117">
        <f t="shared" si="16"/>
        <v>-14983363893</v>
      </c>
      <c r="G71" s="117">
        <f t="shared" si="17"/>
        <v>36938487005603</v>
      </c>
      <c r="H71" s="6"/>
      <c r="I71" s="6"/>
      <c r="J71" s="6"/>
      <c r="K71" s="6"/>
      <c r="L71" s="6"/>
      <c r="O71" s="80" t="s">
        <v>136</v>
      </c>
      <c r="P71" s="81">
        <v>74257.1</v>
      </c>
      <c r="Q71" s="6"/>
      <c r="R71" s="116">
        <f t="shared" si="18"/>
        <v>53269.7</v>
      </c>
      <c r="S71" s="116">
        <f>R71-'Показатели центра'!$S$28</f>
        <v>-2418.3</v>
      </c>
      <c r="T71" s="117">
        <f t="shared" si="19"/>
        <v>-14142641336</v>
      </c>
      <c r="U71" s="117">
        <f t="shared" si="20"/>
        <v>34201149544027</v>
      </c>
      <c r="V71" s="6"/>
      <c r="W71" s="6"/>
      <c r="X71" s="6"/>
      <c r="Y71" s="6"/>
      <c r="Z71" s="6"/>
    </row>
    <row r="72" ht="69.75" customHeight="1">
      <c r="A72" s="80" t="s">
        <v>140</v>
      </c>
      <c r="B72" s="82">
        <v>65896.6</v>
      </c>
      <c r="D72" s="116">
        <f t="shared" si="15"/>
        <v>45732.2</v>
      </c>
      <c r="E72" s="116">
        <f>D72-'Показатели центра'!$E$28</f>
        <v>-2409.8</v>
      </c>
      <c r="F72" s="117">
        <f t="shared" si="16"/>
        <v>-13994036429</v>
      </c>
      <c r="G72" s="117">
        <f t="shared" si="17"/>
        <v>33722828987067</v>
      </c>
      <c r="H72" s="6"/>
      <c r="I72" s="6"/>
      <c r="J72" s="6"/>
      <c r="K72" s="6"/>
      <c r="L72" s="6"/>
      <c r="O72" s="80" t="s">
        <v>140</v>
      </c>
      <c r="P72" s="81">
        <v>75227.4</v>
      </c>
      <c r="Q72" s="6"/>
      <c r="R72" s="116">
        <f t="shared" si="18"/>
        <v>53285.6</v>
      </c>
      <c r="S72" s="116">
        <f>R72-'Показатели центра'!$S$28</f>
        <v>-2402.4</v>
      </c>
      <c r="T72" s="117">
        <f t="shared" si="19"/>
        <v>-13865513486</v>
      </c>
      <c r="U72" s="117">
        <f t="shared" si="20"/>
        <v>33310509598344</v>
      </c>
      <c r="V72" s="6"/>
      <c r="W72" s="6"/>
      <c r="X72" s="6"/>
      <c r="Y72" s="6"/>
      <c r="Z72" s="6"/>
    </row>
    <row r="73" ht="69.75" customHeight="1">
      <c r="A73" s="83" t="s">
        <v>135</v>
      </c>
      <c r="B73" s="84">
        <v>67834.8</v>
      </c>
      <c r="D73" s="116">
        <f t="shared" si="15"/>
        <v>45769.7</v>
      </c>
      <c r="E73" s="116">
        <f>D73-'Показатели центра'!$E$28</f>
        <v>-2372.3</v>
      </c>
      <c r="F73" s="117">
        <f t="shared" si="16"/>
        <v>-13350847234</v>
      </c>
      <c r="G73" s="117">
        <f t="shared" si="17"/>
        <v>31672214893377</v>
      </c>
      <c r="H73" s="6"/>
      <c r="I73" s="6"/>
      <c r="J73" s="6"/>
      <c r="K73" s="6"/>
      <c r="L73" s="6"/>
      <c r="O73" s="80" t="s">
        <v>135</v>
      </c>
      <c r="P73" s="81">
        <v>76367.9</v>
      </c>
      <c r="Q73" s="6"/>
      <c r="R73" s="116">
        <f t="shared" si="18"/>
        <v>53331.5</v>
      </c>
      <c r="S73" s="116">
        <f>R73-'Показатели центра'!$S$28</f>
        <v>-2356.5</v>
      </c>
      <c r="T73" s="117">
        <f t="shared" si="19"/>
        <v>-13085861887</v>
      </c>
      <c r="U73" s="117">
        <f t="shared" si="20"/>
        <v>30836833537010</v>
      </c>
      <c r="V73" s="6"/>
      <c r="W73" s="6"/>
      <c r="X73" s="6"/>
      <c r="Y73" s="6"/>
      <c r="Z73" s="6"/>
    </row>
    <row r="74" ht="69.75" customHeight="1">
      <c r="A74" s="83" t="s">
        <v>143</v>
      </c>
      <c r="B74" s="84">
        <v>68790.1</v>
      </c>
      <c r="D74" s="116">
        <f t="shared" si="15"/>
        <v>45811.4</v>
      </c>
      <c r="E74" s="116">
        <f>D74-'Показатели центра'!$E$28</f>
        <v>-2330.6</v>
      </c>
      <c r="F74" s="117">
        <f t="shared" si="16"/>
        <v>-12659111537</v>
      </c>
      <c r="G74" s="117">
        <f t="shared" si="17"/>
        <v>29503325347237</v>
      </c>
      <c r="H74" s="6"/>
      <c r="I74" s="6"/>
      <c r="J74" s="6"/>
      <c r="K74" s="6"/>
      <c r="L74" s="6"/>
      <c r="O74" s="83" t="s">
        <v>143</v>
      </c>
      <c r="P74" s="85">
        <v>77601.1</v>
      </c>
      <c r="Q74" s="6"/>
      <c r="R74" s="116">
        <f t="shared" si="18"/>
        <v>53623.8</v>
      </c>
      <c r="S74" s="116">
        <f>R74-'Показатели центра'!$S$28</f>
        <v>-2064.2</v>
      </c>
      <c r="T74" s="117">
        <f t="shared" si="19"/>
        <v>-8795394449</v>
      </c>
      <c r="U74" s="117">
        <f t="shared" si="20"/>
        <v>18155453222220</v>
      </c>
      <c r="V74" s="6"/>
      <c r="W74" s="6"/>
      <c r="X74" s="6"/>
      <c r="Y74" s="6"/>
      <c r="Z74" s="6"/>
    </row>
    <row r="75" ht="69.75" customHeight="1">
      <c r="A75" s="83" t="s">
        <v>145</v>
      </c>
      <c r="B75" s="84">
        <v>70704.6</v>
      </c>
      <c r="D75" s="116">
        <f t="shared" si="15"/>
        <v>46059.2</v>
      </c>
      <c r="E75" s="116">
        <f>D75-'Показатели центра'!$E$28</f>
        <v>-2082.8</v>
      </c>
      <c r="F75" s="117">
        <f t="shared" si="16"/>
        <v>-9035302704</v>
      </c>
      <c r="G75" s="117">
        <f t="shared" si="17"/>
        <v>18818728470958</v>
      </c>
      <c r="H75" s="6"/>
      <c r="I75" s="6"/>
      <c r="J75" s="6"/>
      <c r="K75" s="6"/>
      <c r="L75" s="6"/>
      <c r="O75" s="83" t="s">
        <v>72</v>
      </c>
      <c r="P75" s="85">
        <v>81055.8</v>
      </c>
      <c r="Q75" s="6"/>
      <c r="R75" s="116">
        <f t="shared" si="18"/>
        <v>53720.8</v>
      </c>
      <c r="S75" s="116">
        <f>R75-'Показатели центра'!$S$28</f>
        <v>-1967.2</v>
      </c>
      <c r="T75" s="117">
        <f t="shared" si="19"/>
        <v>-7612819752</v>
      </c>
      <c r="U75" s="117">
        <f t="shared" si="20"/>
        <v>14975939017016</v>
      </c>
      <c r="V75" s="6"/>
      <c r="W75" s="6"/>
      <c r="X75" s="6"/>
      <c r="Y75" s="6"/>
      <c r="Z75" s="6"/>
    </row>
    <row r="76" ht="69.75" customHeight="1">
      <c r="A76" s="83" t="s">
        <v>72</v>
      </c>
      <c r="B76" s="84">
        <v>71728.2</v>
      </c>
      <c r="D76" s="116">
        <f t="shared" si="15"/>
        <v>46276.7</v>
      </c>
      <c r="E76" s="116">
        <f>D76-'Показатели центра'!$E$28</f>
        <v>-1865.3</v>
      </c>
      <c r="F76" s="117">
        <f t="shared" si="16"/>
        <v>-6490020531</v>
      </c>
      <c r="G76" s="117">
        <f t="shared" si="17"/>
        <v>12105835296618</v>
      </c>
      <c r="H76" s="6"/>
      <c r="I76" s="6"/>
      <c r="J76" s="6"/>
      <c r="K76" s="6"/>
      <c r="L76" s="6"/>
      <c r="O76" s="83" t="s">
        <v>145</v>
      </c>
      <c r="P76" s="85">
        <v>83195.1</v>
      </c>
      <c r="Q76" s="6"/>
      <c r="R76" s="116">
        <f t="shared" si="18"/>
        <v>53777.7</v>
      </c>
      <c r="S76" s="116">
        <f>R76-'Показатели центра'!$S$28</f>
        <v>-1910.3</v>
      </c>
      <c r="T76" s="117">
        <f t="shared" si="19"/>
        <v>-6971154806</v>
      </c>
      <c r="U76" s="117">
        <f t="shared" si="20"/>
        <v>13316997025380</v>
      </c>
      <c r="V76" s="6"/>
      <c r="W76" s="6"/>
      <c r="X76" s="6"/>
      <c r="Y76" s="6"/>
      <c r="Z76" s="6"/>
    </row>
    <row r="77" ht="69.75" customHeight="1">
      <c r="A77" s="108" t="s">
        <v>148</v>
      </c>
      <c r="B77" s="109">
        <v>86629.8</v>
      </c>
      <c r="D77" s="116">
        <f t="shared" si="15"/>
        <v>46711.4</v>
      </c>
      <c r="E77" s="116">
        <f>D77-'Показатели центра'!$E$28</f>
        <v>-1430.6</v>
      </c>
      <c r="F77" s="117">
        <f t="shared" si="16"/>
        <v>-2927889365</v>
      </c>
      <c r="G77" s="117">
        <f t="shared" si="17"/>
        <v>4188638525020</v>
      </c>
      <c r="H77" s="6"/>
      <c r="I77" s="6"/>
      <c r="J77" s="6"/>
      <c r="K77" s="6"/>
      <c r="L77" s="6"/>
      <c r="O77" s="108" t="s">
        <v>148</v>
      </c>
      <c r="P77" s="110">
        <v>96232.2</v>
      </c>
      <c r="Q77" s="6"/>
      <c r="R77" s="116">
        <f t="shared" si="18"/>
        <v>53963.8</v>
      </c>
      <c r="S77" s="116">
        <f>R77-'Показатели центра'!$S$28</f>
        <v>-1724.2</v>
      </c>
      <c r="T77" s="117">
        <f t="shared" si="19"/>
        <v>-5125814936</v>
      </c>
      <c r="U77" s="117">
        <f t="shared" si="20"/>
        <v>8837930113493</v>
      </c>
      <c r="V77" s="6"/>
      <c r="W77" s="6"/>
      <c r="X77" s="6"/>
      <c r="Y77" s="6"/>
      <c r="Z77" s="6"/>
    </row>
    <row r="78" ht="69.75" customHeight="1">
      <c r="A78" s="108" t="s">
        <v>150</v>
      </c>
      <c r="B78" s="109">
        <v>87326.2</v>
      </c>
      <c r="D78" s="116">
        <f t="shared" si="15"/>
        <v>46952.3</v>
      </c>
      <c r="E78" s="116">
        <f>D78-'Показатели центра'!$E$28</f>
        <v>-1189.7</v>
      </c>
      <c r="F78" s="117">
        <f t="shared" si="16"/>
        <v>-1683884831</v>
      </c>
      <c r="G78" s="117">
        <f t="shared" si="17"/>
        <v>2003317783765</v>
      </c>
      <c r="H78" s="6"/>
      <c r="I78" s="6"/>
      <c r="J78" s="6"/>
      <c r="K78" s="6"/>
      <c r="L78" s="6"/>
      <c r="O78" s="108" t="s">
        <v>150</v>
      </c>
      <c r="P78" s="110">
        <v>98818.0</v>
      </c>
      <c r="Q78" s="6"/>
      <c r="R78" s="116">
        <f t="shared" si="18"/>
        <v>54044.2</v>
      </c>
      <c r="S78" s="116">
        <f>R78-'Показатели центра'!$S$28</f>
        <v>-1643.8</v>
      </c>
      <c r="T78" s="117">
        <f t="shared" si="19"/>
        <v>-4441676540</v>
      </c>
      <c r="U78" s="117">
        <f t="shared" si="20"/>
        <v>7301227895913</v>
      </c>
      <c r="V78" s="6"/>
      <c r="W78" s="6"/>
      <c r="X78" s="6"/>
      <c r="Y78" s="6"/>
      <c r="Z78" s="6"/>
    </row>
    <row r="79" ht="69.75" customHeight="1">
      <c r="A79" s="108" t="s">
        <v>152</v>
      </c>
      <c r="B79" s="109">
        <v>94961.9</v>
      </c>
      <c r="D79" s="116">
        <f t="shared" si="15"/>
        <v>47348.6</v>
      </c>
      <c r="E79" s="116">
        <f>D79-'Показатели центра'!$E$28</f>
        <v>-793.4</v>
      </c>
      <c r="F79" s="117">
        <f t="shared" si="16"/>
        <v>-499432256.5</v>
      </c>
      <c r="G79" s="117">
        <f t="shared" si="17"/>
        <v>396249552310</v>
      </c>
      <c r="H79" s="6"/>
      <c r="I79" s="6"/>
      <c r="J79" s="6"/>
      <c r="K79" s="6"/>
      <c r="L79" s="6"/>
      <c r="O79" s="108" t="s">
        <v>152</v>
      </c>
      <c r="P79" s="110">
        <v>105981.2</v>
      </c>
      <c r="Q79" s="6"/>
      <c r="R79" s="116">
        <f t="shared" si="18"/>
        <v>54495.1</v>
      </c>
      <c r="S79" s="116">
        <f>R79-'Показатели центра'!$S$28</f>
        <v>-1192.9</v>
      </c>
      <c r="T79" s="117">
        <f t="shared" si="19"/>
        <v>-1697509118</v>
      </c>
      <c r="U79" s="117">
        <f t="shared" si="20"/>
        <v>2024958626968</v>
      </c>
      <c r="V79" s="6"/>
      <c r="W79" s="6"/>
      <c r="X79" s="6"/>
      <c r="Y79" s="6"/>
      <c r="Z79" s="6"/>
    </row>
    <row r="80" ht="69.75" customHeight="1">
      <c r="A80" s="108" t="s">
        <v>153</v>
      </c>
      <c r="B80" s="109">
        <v>96728.3</v>
      </c>
      <c r="D80" s="116">
        <f t="shared" si="15"/>
        <v>47388.3</v>
      </c>
      <c r="E80" s="116">
        <f>D80-'Показатели центра'!$E$28</f>
        <v>-753.7</v>
      </c>
      <c r="F80" s="117">
        <f t="shared" si="16"/>
        <v>-428149603.2</v>
      </c>
      <c r="G80" s="117">
        <f t="shared" si="17"/>
        <v>322696355896</v>
      </c>
      <c r="H80" s="6"/>
      <c r="I80" s="6"/>
      <c r="J80" s="6"/>
      <c r="K80" s="6"/>
      <c r="L80" s="6"/>
      <c r="O80" s="108" t="s">
        <v>243</v>
      </c>
      <c r="P80" s="110">
        <v>108148.0</v>
      </c>
      <c r="Q80" s="6"/>
      <c r="R80" s="116">
        <f t="shared" si="18"/>
        <v>54739</v>
      </c>
      <c r="S80" s="116">
        <f>R80-'Показатели центра'!$S$28</f>
        <v>-949</v>
      </c>
      <c r="T80" s="117">
        <f t="shared" si="19"/>
        <v>-854670349</v>
      </c>
      <c r="U80" s="117">
        <f t="shared" si="20"/>
        <v>811082161201</v>
      </c>
      <c r="V80" s="6"/>
      <c r="W80" s="6"/>
      <c r="X80" s="6"/>
      <c r="Y80" s="6"/>
      <c r="Z80" s="6"/>
    </row>
    <row r="81" ht="69.75" customHeight="1">
      <c r="A81" s="108" t="s">
        <v>244</v>
      </c>
      <c r="B81" s="109">
        <v>97562.0</v>
      </c>
      <c r="D81" s="116">
        <f t="shared" si="15"/>
        <v>47637.8</v>
      </c>
      <c r="E81" s="116">
        <f>D81-'Показатели центра'!$E$28</f>
        <v>-504.2</v>
      </c>
      <c r="F81" s="117">
        <f t="shared" si="16"/>
        <v>-128176534.1</v>
      </c>
      <c r="G81" s="117">
        <f t="shared" si="17"/>
        <v>64626608487</v>
      </c>
      <c r="H81" s="6"/>
      <c r="I81" s="6"/>
      <c r="J81" s="6"/>
      <c r="K81" s="6"/>
      <c r="L81" s="6"/>
      <c r="O81" s="108" t="s">
        <v>153</v>
      </c>
      <c r="P81" s="110">
        <v>110230.3</v>
      </c>
      <c r="Q81" s="6"/>
      <c r="R81" s="116">
        <f t="shared" si="18"/>
        <v>55227.2</v>
      </c>
      <c r="S81" s="116">
        <f>R81-'Показатели центра'!$S$28</f>
        <v>-460.8</v>
      </c>
      <c r="T81" s="117">
        <f t="shared" si="19"/>
        <v>-97844723.71</v>
      </c>
      <c r="U81" s="117">
        <f t="shared" si="20"/>
        <v>45086848686</v>
      </c>
      <c r="V81" s="6"/>
      <c r="W81" s="6"/>
      <c r="X81" s="6"/>
      <c r="Y81" s="6"/>
      <c r="Z81" s="6"/>
    </row>
    <row r="82" ht="69.75" customHeight="1">
      <c r="A82" s="108" t="s">
        <v>157</v>
      </c>
      <c r="B82" s="109">
        <v>102683.8</v>
      </c>
      <c r="D82" s="116">
        <f t="shared" si="15"/>
        <v>47779.9</v>
      </c>
      <c r="E82" s="116">
        <f>D82-'Показатели центра'!$E$28</f>
        <v>-362.1</v>
      </c>
      <c r="F82" s="117">
        <f t="shared" si="16"/>
        <v>-47477252.06</v>
      </c>
      <c r="G82" s="117">
        <f t="shared" si="17"/>
        <v>17191512971</v>
      </c>
      <c r="H82" s="6"/>
      <c r="I82" s="6"/>
      <c r="J82" s="6"/>
      <c r="K82" s="6"/>
      <c r="L82" s="6"/>
      <c r="O82" s="108" t="s">
        <v>157</v>
      </c>
      <c r="P82" s="110">
        <v>114360.8</v>
      </c>
      <c r="Q82" s="6"/>
      <c r="R82" s="116">
        <f t="shared" si="18"/>
        <v>55535.7</v>
      </c>
      <c r="S82" s="116">
        <f>R82-'Показатели центра'!$S$28</f>
        <v>-152.3</v>
      </c>
      <c r="T82" s="117">
        <f t="shared" si="19"/>
        <v>-3532642.667</v>
      </c>
      <c r="U82" s="117">
        <f t="shared" si="20"/>
        <v>538021478.2</v>
      </c>
      <c r="V82" s="6"/>
      <c r="W82" s="6"/>
      <c r="X82" s="6"/>
      <c r="Y82" s="6"/>
      <c r="Z82" s="6"/>
    </row>
    <row r="83" ht="69.75" customHeight="1">
      <c r="A83" s="108" t="s">
        <v>56</v>
      </c>
      <c r="B83" s="109">
        <v>103539.9</v>
      </c>
      <c r="D83" s="116">
        <f t="shared" si="15"/>
        <v>48367.9</v>
      </c>
      <c r="E83" s="116">
        <f>D83-'Показатели центра'!$E$28</f>
        <v>225.9</v>
      </c>
      <c r="F83" s="117">
        <f t="shared" si="16"/>
        <v>11527859.98</v>
      </c>
      <c r="G83" s="117">
        <f t="shared" si="17"/>
        <v>2604143569</v>
      </c>
      <c r="H83" s="6"/>
      <c r="I83" s="6"/>
      <c r="J83" s="6"/>
      <c r="K83" s="6"/>
      <c r="L83" s="6"/>
      <c r="O83" s="108" t="s">
        <v>160</v>
      </c>
      <c r="P83" s="110">
        <v>119386.4</v>
      </c>
      <c r="Q83" s="6"/>
      <c r="R83" s="116">
        <f t="shared" si="18"/>
        <v>56526.3</v>
      </c>
      <c r="S83" s="116">
        <f>R83-'Показатели центра'!$S$28</f>
        <v>838.3</v>
      </c>
      <c r="T83" s="117">
        <f t="shared" si="19"/>
        <v>589112717.9</v>
      </c>
      <c r="U83" s="117">
        <f t="shared" si="20"/>
        <v>493853191405</v>
      </c>
      <c r="V83" s="6"/>
      <c r="W83" s="6"/>
      <c r="X83" s="6"/>
      <c r="Y83" s="6"/>
      <c r="Z83" s="6"/>
    </row>
    <row r="84" ht="69.75" customHeight="1">
      <c r="A84" s="108" t="s">
        <v>160</v>
      </c>
      <c r="B84" s="109">
        <v>106949.0</v>
      </c>
      <c r="D84" s="116">
        <f t="shared" si="15"/>
        <v>48874</v>
      </c>
      <c r="E84" s="116">
        <f>D84-'Показатели центра'!$E$28</f>
        <v>732</v>
      </c>
      <c r="F84" s="117">
        <f t="shared" si="16"/>
        <v>392223168</v>
      </c>
      <c r="G84" s="117">
        <f t="shared" si="17"/>
        <v>287107358976</v>
      </c>
      <c r="H84" s="6"/>
      <c r="I84" s="6"/>
      <c r="J84" s="6"/>
      <c r="K84" s="6"/>
      <c r="L84" s="6"/>
      <c r="O84" s="108" t="s">
        <v>56</v>
      </c>
      <c r="P84" s="110">
        <v>119562.5</v>
      </c>
      <c r="Q84" s="6"/>
      <c r="R84" s="116">
        <f t="shared" si="18"/>
        <v>56974.3</v>
      </c>
      <c r="S84" s="116">
        <f>R84-'Показатели центра'!$S$28</f>
        <v>1286.3</v>
      </c>
      <c r="T84" s="117">
        <f t="shared" si="19"/>
        <v>2128270420</v>
      </c>
      <c r="U84" s="117">
        <f t="shared" si="20"/>
        <v>2737594240792</v>
      </c>
      <c r="V84" s="6"/>
      <c r="W84" s="6"/>
      <c r="X84" s="6"/>
      <c r="Y84" s="6"/>
      <c r="Z84" s="6"/>
    </row>
    <row r="85" ht="69.75" customHeight="1">
      <c r="A85" s="108" t="s">
        <v>162</v>
      </c>
      <c r="B85" s="109">
        <v>121461.8</v>
      </c>
      <c r="D85" s="116">
        <f t="shared" si="15"/>
        <v>49459.7</v>
      </c>
      <c r="E85" s="116">
        <f>D85-'Показатели центра'!$E$28</f>
        <v>1317.7</v>
      </c>
      <c r="F85" s="117">
        <f t="shared" si="16"/>
        <v>2287966376</v>
      </c>
      <c r="G85" s="117">
        <f t="shared" si="17"/>
        <v>3014853293962</v>
      </c>
      <c r="H85" s="6"/>
      <c r="I85" s="6"/>
      <c r="J85" s="6"/>
      <c r="K85" s="6"/>
      <c r="L85" s="6"/>
      <c r="O85" s="108" t="s">
        <v>162</v>
      </c>
      <c r="P85" s="110">
        <v>134645.8</v>
      </c>
      <c r="Q85" s="6"/>
      <c r="R85" s="116">
        <f t="shared" si="18"/>
        <v>57793.1</v>
      </c>
      <c r="S85" s="116">
        <f>R85-'Показатели центра'!$S$28</f>
        <v>2105.1</v>
      </c>
      <c r="T85" s="117">
        <f t="shared" si="19"/>
        <v>9328636996</v>
      </c>
      <c r="U85" s="117">
        <f t="shared" si="20"/>
        <v>19637713739545</v>
      </c>
      <c r="V85" s="6"/>
      <c r="W85" s="6"/>
      <c r="X85" s="6"/>
      <c r="Y85" s="6"/>
      <c r="Z85" s="6"/>
    </row>
    <row r="86" ht="69.75" customHeight="1">
      <c r="A86" s="108" t="s">
        <v>164</v>
      </c>
      <c r="B86" s="109">
        <v>125637.6</v>
      </c>
      <c r="D86" s="116">
        <f t="shared" si="15"/>
        <v>50104.4</v>
      </c>
      <c r="E86" s="116">
        <f>D86-'Показатели центра'!$E$28</f>
        <v>1962.4</v>
      </c>
      <c r="F86" s="117">
        <f t="shared" si="16"/>
        <v>7557229403</v>
      </c>
      <c r="G86" s="117">
        <f t="shared" si="17"/>
        <v>14830306979709</v>
      </c>
      <c r="H86" s="6"/>
      <c r="I86" s="6"/>
      <c r="J86" s="6"/>
      <c r="K86" s="6"/>
      <c r="L86" s="6"/>
      <c r="O86" s="108" t="s">
        <v>164</v>
      </c>
      <c r="P86" s="110">
        <v>138881.8</v>
      </c>
      <c r="Q86" s="6"/>
      <c r="R86" s="116">
        <f t="shared" si="18"/>
        <v>58063.3</v>
      </c>
      <c r="S86" s="116">
        <f>R86-'Показатели центра'!$S$28</f>
        <v>2375.3</v>
      </c>
      <c r="T86" s="117">
        <f t="shared" si="19"/>
        <v>13401561579</v>
      </c>
      <c r="U86" s="117">
        <f t="shared" si="20"/>
        <v>31832729218069</v>
      </c>
      <c r="V86" s="6"/>
      <c r="W86" s="6"/>
      <c r="X86" s="6"/>
      <c r="Y86" s="6"/>
      <c r="Z86" s="6"/>
    </row>
    <row r="87" ht="69.75" customHeight="1">
      <c r="A87" s="108" t="s">
        <v>166</v>
      </c>
      <c r="B87" s="109">
        <v>131515.7</v>
      </c>
      <c r="D87" s="116">
        <f t="shared" si="15"/>
        <v>50251.9</v>
      </c>
      <c r="E87" s="116">
        <f>D87-'Показатели центра'!$E$28</f>
        <v>2109.9</v>
      </c>
      <c r="F87" s="117">
        <f t="shared" si="16"/>
        <v>9392595433</v>
      </c>
      <c r="G87" s="117">
        <f t="shared" si="17"/>
        <v>19817437104718</v>
      </c>
      <c r="H87" s="6"/>
      <c r="I87" s="6"/>
      <c r="J87" s="6"/>
      <c r="K87" s="6"/>
      <c r="L87" s="6"/>
      <c r="O87" s="108" t="s">
        <v>166</v>
      </c>
      <c r="P87" s="110">
        <v>145050.2</v>
      </c>
      <c r="Q87" s="6"/>
      <c r="R87" s="116">
        <f t="shared" si="18"/>
        <v>58256.4</v>
      </c>
      <c r="S87" s="116">
        <f>R87-'Показатели центра'!$S$28</f>
        <v>2568.4</v>
      </c>
      <c r="T87" s="117">
        <f t="shared" si="19"/>
        <v>16942909214</v>
      </c>
      <c r="U87" s="117">
        <f t="shared" si="20"/>
        <v>43516168023964</v>
      </c>
      <c r="V87" s="6"/>
      <c r="W87" s="6"/>
      <c r="X87" s="6"/>
      <c r="Y87" s="6"/>
      <c r="Z87" s="6"/>
    </row>
    <row r="88" ht="69.75" customHeight="1">
      <c r="A88" s="108" t="s">
        <v>168</v>
      </c>
      <c r="B88" s="109">
        <v>140601.5</v>
      </c>
      <c r="D88" s="116">
        <f t="shared" si="15"/>
        <v>51217.8</v>
      </c>
      <c r="E88" s="116">
        <f>D88-'Показатели центра'!$E$28</f>
        <v>3075.8</v>
      </c>
      <c r="F88" s="117">
        <f t="shared" si="16"/>
        <v>29098746280</v>
      </c>
      <c r="G88" s="117">
        <f t="shared" si="17"/>
        <v>89501923806523</v>
      </c>
      <c r="H88" s="6"/>
      <c r="I88" s="6"/>
      <c r="J88" s="6"/>
      <c r="K88" s="6"/>
      <c r="L88" s="6"/>
      <c r="O88" s="108" t="s">
        <v>168</v>
      </c>
      <c r="P88" s="110">
        <v>159070.9</v>
      </c>
      <c r="Q88" s="6"/>
      <c r="R88" s="116">
        <f t="shared" si="18"/>
        <v>58424.1</v>
      </c>
      <c r="S88" s="116">
        <f>R88-'Показатели центра'!$S$28</f>
        <v>2736.1</v>
      </c>
      <c r="T88" s="117">
        <f t="shared" si="19"/>
        <v>20483110047</v>
      </c>
      <c r="U88" s="117">
        <f t="shared" si="20"/>
        <v>56043837399271</v>
      </c>
      <c r="V88" s="6"/>
      <c r="W88" s="6"/>
      <c r="X88" s="6"/>
      <c r="Y88" s="6"/>
      <c r="Z88" s="6"/>
    </row>
    <row r="89" ht="44.25" customHeight="1">
      <c r="D89" s="116">
        <f t="shared" si="15"/>
        <v>51781.7</v>
      </c>
      <c r="E89" s="116">
        <f>D89-'Показатели центра'!$E$28</f>
        <v>3639.7</v>
      </c>
      <c r="F89" s="117">
        <f t="shared" si="16"/>
        <v>48216620343</v>
      </c>
      <c r="G89" s="117">
        <f t="shared" si="17"/>
        <v>175494033061590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116">
        <f t="shared" si="18"/>
        <v>58939.2</v>
      </c>
      <c r="S89" s="116">
        <f>R89-'Показатели центра'!$S$28</f>
        <v>3251.2</v>
      </c>
      <c r="T89" s="117">
        <f t="shared" si="19"/>
        <v>34366164042</v>
      </c>
      <c r="U89" s="117">
        <f t="shared" si="20"/>
        <v>111731272532466</v>
      </c>
      <c r="V89" s="6"/>
      <c r="W89" s="6"/>
      <c r="X89" s="6"/>
      <c r="Y89" s="6"/>
      <c r="Z89" s="6"/>
    </row>
    <row r="90" ht="44.25" customHeight="1">
      <c r="B90" s="40"/>
      <c r="C90" s="40"/>
      <c r="D90" s="116">
        <f t="shared" si="15"/>
        <v>52274.1</v>
      </c>
      <c r="E90" s="116">
        <f>D90-'Показатели центра'!$E$28</f>
        <v>4132.1</v>
      </c>
      <c r="F90" s="117">
        <f t="shared" si="16"/>
        <v>70552510119</v>
      </c>
      <c r="G90" s="117">
        <f t="shared" si="17"/>
        <v>291530027063385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116">
        <f t="shared" si="18"/>
        <v>60463.6</v>
      </c>
      <c r="S90" s="116">
        <f>R90-'Показатели центра'!$S$28</f>
        <v>4775.6</v>
      </c>
      <c r="T90" s="117">
        <f t="shared" si="19"/>
        <v>108914030657</v>
      </c>
      <c r="U90" s="117">
        <f t="shared" si="20"/>
        <v>520129844806600</v>
      </c>
      <c r="V90" s="6"/>
      <c r="W90" s="6"/>
      <c r="X90" s="6"/>
      <c r="Y90" s="6"/>
      <c r="Z90" s="6"/>
    </row>
    <row r="91" ht="44.25" customHeight="1">
      <c r="B91" s="40"/>
      <c r="C91" s="40"/>
      <c r="D91" s="116">
        <f t="shared" si="15"/>
        <v>53234.1</v>
      </c>
      <c r="E91" s="116">
        <f>D91-'Показатели центра'!$E$28</f>
        <v>5092.1</v>
      </c>
      <c r="F91" s="117">
        <f t="shared" si="16"/>
        <v>132035517380</v>
      </c>
      <c r="G91" s="117">
        <f t="shared" si="17"/>
        <v>672338058050499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116">
        <f t="shared" si="18"/>
        <v>61564.6</v>
      </c>
      <c r="S91" s="116">
        <f>R91-'Показатели центра'!$S$28</f>
        <v>5876.6</v>
      </c>
      <c r="T91" s="117">
        <f t="shared" si="19"/>
        <v>202945016999</v>
      </c>
      <c r="U91" s="117">
        <f t="shared" si="20"/>
        <v>1.19263E+15</v>
      </c>
      <c r="V91" s="6"/>
      <c r="W91" s="6"/>
      <c r="X91" s="6"/>
      <c r="Y91" s="6"/>
      <c r="Z91" s="6"/>
    </row>
    <row r="92" ht="44.25" customHeight="1">
      <c r="B92" s="40"/>
      <c r="C92" s="40"/>
      <c r="D92" s="116">
        <f t="shared" si="15"/>
        <v>53495.3</v>
      </c>
      <c r="E92" s="116">
        <f>D92-'Показатели центра'!$E$28</f>
        <v>5353.3</v>
      </c>
      <c r="F92" s="117">
        <f t="shared" si="16"/>
        <v>153413912570</v>
      </c>
      <c r="G92" s="117">
        <f t="shared" si="17"/>
        <v>821270698163322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116">
        <f t="shared" si="18"/>
        <v>61587.9</v>
      </c>
      <c r="S92" s="116">
        <f>R92-'Показатели центра'!$S$28</f>
        <v>5899.9</v>
      </c>
      <c r="T92" s="117">
        <f t="shared" si="19"/>
        <v>205368557177</v>
      </c>
      <c r="U92" s="117">
        <f t="shared" si="20"/>
        <v>1.21165E+15</v>
      </c>
      <c r="V92" s="6"/>
      <c r="W92" s="6"/>
      <c r="X92" s="6"/>
      <c r="Y92" s="6"/>
      <c r="Z92" s="6"/>
    </row>
    <row r="93" ht="44.25" customHeight="1">
      <c r="B93" s="40"/>
      <c r="C93" s="40"/>
      <c r="D93" s="116">
        <f t="shared" si="15"/>
        <v>53580.1</v>
      </c>
      <c r="E93" s="116">
        <f>D93-'Показатели центра'!$E$28</f>
        <v>5438.1</v>
      </c>
      <c r="F93" s="117">
        <f t="shared" si="16"/>
        <v>160820559388</v>
      </c>
      <c r="G93" s="117">
        <f t="shared" si="17"/>
        <v>874558284009736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116">
        <f t="shared" si="18"/>
        <v>61894.4</v>
      </c>
      <c r="S93" s="116">
        <f>R93-'Показатели центра'!$S$28</f>
        <v>6206.4</v>
      </c>
      <c r="T93" s="117">
        <f t="shared" si="19"/>
        <v>239066810118</v>
      </c>
      <c r="U93" s="117">
        <f t="shared" si="20"/>
        <v>1.48374E+15</v>
      </c>
      <c r="V93" s="6"/>
      <c r="W93" s="6"/>
      <c r="X93" s="6"/>
      <c r="Y93" s="6"/>
      <c r="Z93" s="6"/>
    </row>
    <row r="94" ht="44.25" customHeight="1">
      <c r="B94" s="40"/>
      <c r="C94" s="40"/>
      <c r="D94" s="116">
        <f t="shared" si="15"/>
        <v>53756.8</v>
      </c>
      <c r="E94" s="116">
        <f>D94-'Показатели центра'!$E$28</f>
        <v>5614.8</v>
      </c>
      <c r="F94" s="117">
        <f t="shared" si="16"/>
        <v>177012067114</v>
      </c>
      <c r="G94" s="117">
        <f t="shared" si="17"/>
        <v>993887354430521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116">
        <f t="shared" si="18"/>
        <v>62014.5</v>
      </c>
      <c r="S94" s="116">
        <f>R94-'Показатели центра'!$S$28</f>
        <v>6326.5</v>
      </c>
      <c r="T94" s="117">
        <f t="shared" si="19"/>
        <v>253215646135</v>
      </c>
      <c r="U94" s="117">
        <f t="shared" si="20"/>
        <v>1.60197E+15</v>
      </c>
      <c r="V94" s="6"/>
      <c r="W94" s="6"/>
      <c r="X94" s="6"/>
      <c r="Y94" s="6"/>
      <c r="Z94" s="6"/>
    </row>
    <row r="95" ht="44.25" customHeight="1">
      <c r="B95" s="40"/>
      <c r="C95" s="40"/>
      <c r="D95" s="119">
        <f t="shared" si="15"/>
        <v>53909.9</v>
      </c>
      <c r="E95" s="116">
        <f>D95-'Показатели центра'!$E$28</f>
        <v>5767.9</v>
      </c>
      <c r="F95" s="117">
        <f t="shared" si="16"/>
        <v>191890364058</v>
      </c>
      <c r="G95" s="117">
        <f t="shared" si="17"/>
        <v>1.1068E+15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119">
        <f t="shared" si="18"/>
        <v>62393</v>
      </c>
      <c r="S95" s="116">
        <f>R95-'Показатели центра'!$S$28</f>
        <v>6705</v>
      </c>
      <c r="T95" s="117">
        <f t="shared" si="19"/>
        <v>301436852625</v>
      </c>
      <c r="U95" s="117">
        <f t="shared" si="20"/>
        <v>2.02113E+15</v>
      </c>
      <c r="V95" s="6"/>
      <c r="W95" s="6"/>
      <c r="X95" s="6"/>
      <c r="Y95" s="6"/>
      <c r="Z95" s="6"/>
    </row>
    <row r="96" ht="44.25" customHeight="1">
      <c r="B96" s="40"/>
      <c r="C96" s="40"/>
      <c r="D96" s="116">
        <f t="shared" si="15"/>
        <v>54522.3</v>
      </c>
      <c r="E96" s="116">
        <f>D96-'Показатели центра'!$E$28</f>
        <v>6380.3</v>
      </c>
      <c r="F96" s="117">
        <f t="shared" si="16"/>
        <v>259730707683</v>
      </c>
      <c r="G96" s="117">
        <f t="shared" si="17"/>
        <v>1.65716E+15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116">
        <f t="shared" si="18"/>
        <v>64188.7</v>
      </c>
      <c r="S96" s="116">
        <f>R96-'Показатели центра'!$S$28</f>
        <v>8500.7</v>
      </c>
      <c r="T96" s="117">
        <f t="shared" si="19"/>
        <v>614276737495</v>
      </c>
      <c r="U96" s="117">
        <f t="shared" si="20"/>
        <v>5.22178E+15</v>
      </c>
      <c r="V96" s="6"/>
      <c r="W96" s="6"/>
      <c r="X96" s="6"/>
      <c r="Y96" s="6"/>
      <c r="Z96" s="6"/>
    </row>
    <row r="97" ht="44.25" customHeight="1">
      <c r="B97" s="40"/>
      <c r="C97" s="40"/>
      <c r="D97" s="116">
        <f t="shared" si="15"/>
        <v>55307.6</v>
      </c>
      <c r="E97" s="116">
        <f>D97-'Показатели центра'!$E$28</f>
        <v>7165.6</v>
      </c>
      <c r="F97" s="117">
        <f t="shared" si="16"/>
        <v>367923631868</v>
      </c>
      <c r="G97" s="117">
        <f t="shared" si="17"/>
        <v>2.63639E+15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116">
        <f t="shared" si="18"/>
        <v>64778.7</v>
      </c>
      <c r="S97" s="116">
        <f>R97-'Показатели центра'!$S$28</f>
        <v>9090.7</v>
      </c>
      <c r="T97" s="117">
        <f t="shared" si="19"/>
        <v>751262961373</v>
      </c>
      <c r="U97" s="117">
        <f t="shared" si="20"/>
        <v>6.82951E+15</v>
      </c>
      <c r="V97" s="6"/>
      <c r="W97" s="6"/>
      <c r="X97" s="6"/>
      <c r="Y97" s="6"/>
      <c r="Z97" s="6"/>
    </row>
    <row r="98" ht="44.25" customHeight="1">
      <c r="B98" s="40"/>
      <c r="C98" s="40"/>
      <c r="D98" s="116">
        <f t="shared" si="15"/>
        <v>56458.4</v>
      </c>
      <c r="E98" s="116">
        <f>D98-'Показатели центра'!$E$28</f>
        <v>8316.4</v>
      </c>
      <c r="F98" s="117">
        <f t="shared" si="16"/>
        <v>575183089515</v>
      </c>
      <c r="G98" s="117">
        <f t="shared" si="17"/>
        <v>4.78345E+15</v>
      </c>
      <c r="R98" s="116">
        <f t="shared" si="18"/>
        <v>64996.8</v>
      </c>
      <c r="S98" s="116">
        <f>R98-'Показатели центра'!$S$28</f>
        <v>9308.8</v>
      </c>
      <c r="T98" s="117">
        <f t="shared" si="19"/>
        <v>806642497257</v>
      </c>
      <c r="U98" s="117">
        <f t="shared" si="20"/>
        <v>7.50887E+15</v>
      </c>
    </row>
    <row r="99" ht="44.25" customHeight="1">
      <c r="B99" s="40"/>
      <c r="C99" s="40"/>
      <c r="D99" s="116">
        <f t="shared" si="15"/>
        <v>56956.8</v>
      </c>
      <c r="E99" s="116">
        <f>D99-'Показатели центра'!$E$28</f>
        <v>8814.8</v>
      </c>
      <c r="F99" s="117">
        <f t="shared" si="16"/>
        <v>684916121898</v>
      </c>
      <c r="G99" s="117">
        <f t="shared" si="17"/>
        <v>6.0374E+15</v>
      </c>
      <c r="R99" s="116">
        <f t="shared" si="18"/>
        <v>65815.3</v>
      </c>
      <c r="S99" s="116">
        <f>R99-'Показатели центра'!$S$28</f>
        <v>10127.3</v>
      </c>
      <c r="T99" s="117">
        <f t="shared" si="19"/>
        <v>1038678221633</v>
      </c>
      <c r="U99" s="117">
        <f t="shared" si="20"/>
        <v>1.0519E+16</v>
      </c>
    </row>
    <row r="100" ht="44.25" customHeight="1">
      <c r="B100" s="40"/>
      <c r="C100" s="40"/>
      <c r="D100" s="116">
        <f t="shared" si="15"/>
        <v>57652.6</v>
      </c>
      <c r="E100" s="116">
        <f>D100-'Показатели центра'!$E$28</f>
        <v>9510.6</v>
      </c>
      <c r="F100" s="117">
        <f t="shared" si="16"/>
        <v>860248153451</v>
      </c>
      <c r="G100" s="117">
        <f t="shared" si="17"/>
        <v>8.18148E+15</v>
      </c>
      <c r="R100" s="116">
        <f t="shared" si="18"/>
        <v>67239.4</v>
      </c>
      <c r="S100" s="116">
        <f>R100-'Показатели центра'!$S$28</f>
        <v>11551.4</v>
      </c>
      <c r="T100" s="117">
        <f t="shared" si="19"/>
        <v>1541359233417</v>
      </c>
      <c r="U100" s="117">
        <f t="shared" si="20"/>
        <v>1.78049E+16</v>
      </c>
    </row>
    <row r="101" ht="44.25" customHeight="1">
      <c r="B101" s="40"/>
      <c r="C101" s="40"/>
      <c r="D101" s="116">
        <f t="shared" si="15"/>
        <v>57879</v>
      </c>
      <c r="E101" s="116">
        <f>D101-'Показатели центра'!$E$28</f>
        <v>9737</v>
      </c>
      <c r="F101" s="117">
        <f t="shared" si="16"/>
        <v>923156878553</v>
      </c>
      <c r="G101" s="117">
        <f t="shared" si="17"/>
        <v>8.98878E+15</v>
      </c>
      <c r="R101" s="116">
        <f t="shared" si="18"/>
        <v>67743.5</v>
      </c>
      <c r="S101" s="116">
        <f>R101-'Показатели центра'!$S$28</f>
        <v>12055.5</v>
      </c>
      <c r="T101" s="117">
        <f t="shared" si="19"/>
        <v>1752087059954</v>
      </c>
      <c r="U101" s="117">
        <f t="shared" si="20"/>
        <v>2.11223E+16</v>
      </c>
    </row>
    <row r="102" ht="44.25" customHeight="1">
      <c r="B102" s="40"/>
      <c r="C102" s="40"/>
      <c r="D102" s="116">
        <f t="shared" si="15"/>
        <v>59412.9</v>
      </c>
      <c r="E102" s="116">
        <f>D102-'Показатели центра'!$E$28</f>
        <v>11270.9</v>
      </c>
      <c r="F102" s="117">
        <f t="shared" si="16"/>
        <v>1431778345217</v>
      </c>
      <c r="G102" s="117">
        <f t="shared" si="17"/>
        <v>1.61374E+16</v>
      </c>
      <c r="R102" s="116">
        <f t="shared" si="18"/>
        <v>68104.6</v>
      </c>
      <c r="S102" s="116">
        <f>R102-'Показатели центра'!$S$28</f>
        <v>12416.6</v>
      </c>
      <c r="T102" s="117">
        <f t="shared" si="19"/>
        <v>1914291503406</v>
      </c>
      <c r="U102" s="117">
        <f t="shared" si="20"/>
        <v>2.3769E+16</v>
      </c>
    </row>
    <row r="103" ht="44.25" customHeight="1">
      <c r="B103" s="40"/>
      <c r="C103" s="40"/>
      <c r="D103" s="116">
        <f t="shared" si="15"/>
        <v>60007.5</v>
      </c>
      <c r="E103" s="116">
        <f>D103-'Показатели центра'!$E$28</f>
        <v>11865.5</v>
      </c>
      <c r="F103" s="117">
        <f t="shared" si="16"/>
        <v>1670544815861</v>
      </c>
      <c r="G103" s="117">
        <f t="shared" si="17"/>
        <v>1.98218E+16</v>
      </c>
      <c r="R103" s="116">
        <f t="shared" si="18"/>
        <v>69830.3</v>
      </c>
      <c r="S103" s="116">
        <f>R103-'Показатели центра'!$S$28</f>
        <v>14142.3</v>
      </c>
      <c r="T103" s="117">
        <f t="shared" si="19"/>
        <v>2828525751654</v>
      </c>
      <c r="U103" s="117">
        <f t="shared" si="20"/>
        <v>4.00019E+16</v>
      </c>
    </row>
    <row r="104" ht="44.25" customHeight="1">
      <c r="B104" s="40"/>
      <c r="C104" s="40"/>
      <c r="D104" s="116">
        <f t="shared" si="15"/>
        <v>61900.6</v>
      </c>
      <c r="E104" s="116">
        <f>D104-'Показатели центра'!$E$28</f>
        <v>13758.6</v>
      </c>
      <c r="F104" s="117">
        <f t="shared" si="16"/>
        <v>2604490238986</v>
      </c>
      <c r="G104" s="117">
        <f t="shared" si="17"/>
        <v>3.58341E+16</v>
      </c>
      <c r="R104" s="116">
        <f t="shared" si="18"/>
        <v>71184.4</v>
      </c>
      <c r="S104" s="116">
        <f>R104-'Показатели центра'!$S$28</f>
        <v>15496.4</v>
      </c>
      <c r="T104" s="117">
        <f t="shared" si="19"/>
        <v>3721280902593</v>
      </c>
      <c r="U104" s="117">
        <f t="shared" si="20"/>
        <v>5.76665E+16</v>
      </c>
    </row>
    <row r="105" ht="44.25" customHeight="1">
      <c r="B105" s="40"/>
      <c r="C105" s="40"/>
      <c r="D105" s="116">
        <f t="shared" si="15"/>
        <v>63588.6</v>
      </c>
      <c r="E105" s="116">
        <f>D105-'Показатели центра'!$E$28</f>
        <v>15446.6</v>
      </c>
      <c r="F105" s="117">
        <f t="shared" si="16"/>
        <v>3685519395267</v>
      </c>
      <c r="G105" s="117">
        <f t="shared" si="17"/>
        <v>5.69287E+16</v>
      </c>
      <c r="R105" s="116">
        <f t="shared" si="18"/>
        <v>72540.2</v>
      </c>
      <c r="S105" s="116">
        <f>R105-'Показатели центра'!$S$28</f>
        <v>16852.2</v>
      </c>
      <c r="T105" s="117">
        <f t="shared" si="19"/>
        <v>4785968258173</v>
      </c>
      <c r="U105" s="117">
        <f t="shared" si="20"/>
        <v>8.06541E+16</v>
      </c>
    </row>
    <row r="106" ht="44.25" customHeight="1">
      <c r="B106" s="40"/>
      <c r="C106" s="40"/>
      <c r="D106" s="116">
        <f t="shared" si="15"/>
        <v>64416.6</v>
      </c>
      <c r="E106" s="116">
        <f>D106-'Показатели центра'!$E$28</f>
        <v>16274.6</v>
      </c>
      <c r="F106" s="117">
        <f t="shared" si="16"/>
        <v>4310532953937</v>
      </c>
      <c r="G106" s="117">
        <f t="shared" si="17"/>
        <v>7.01522E+16</v>
      </c>
      <c r="R106" s="116">
        <f t="shared" si="18"/>
        <v>72998.8</v>
      </c>
      <c r="S106" s="116">
        <f>R106-'Показатели центра'!$S$28</f>
        <v>17310.8</v>
      </c>
      <c r="T106" s="117">
        <f t="shared" si="19"/>
        <v>5187420050876</v>
      </c>
      <c r="U106" s="117">
        <f t="shared" si="20"/>
        <v>8.97984E+16</v>
      </c>
    </row>
    <row r="107" ht="44.25" customHeight="1">
      <c r="B107" s="40"/>
      <c r="C107" s="40"/>
      <c r="D107" s="116">
        <f t="shared" si="15"/>
        <v>64634.9</v>
      </c>
      <c r="E107" s="116">
        <f>D107-'Показатели центра'!$E$28</f>
        <v>16492.9</v>
      </c>
      <c r="F107" s="117">
        <f t="shared" si="16"/>
        <v>4486328569937</v>
      </c>
      <c r="G107" s="117">
        <f t="shared" si="17"/>
        <v>7.39926E+16</v>
      </c>
      <c r="R107" s="116">
        <f t="shared" si="18"/>
        <v>73959.9</v>
      </c>
      <c r="S107" s="116">
        <f>R107-'Показатели центра'!$S$28</f>
        <v>18271.9</v>
      </c>
      <c r="T107" s="117">
        <f t="shared" si="19"/>
        <v>6100299100401</v>
      </c>
      <c r="U107" s="117">
        <f t="shared" si="20"/>
        <v>1.11464E+17</v>
      </c>
    </row>
    <row r="108" ht="44.25" customHeight="1">
      <c r="B108" s="40"/>
      <c r="C108" s="40"/>
      <c r="D108" s="116">
        <f t="shared" si="15"/>
        <v>65863.9</v>
      </c>
      <c r="E108" s="116">
        <f>D108-'Показатели центра'!$E$28</f>
        <v>17721.9</v>
      </c>
      <c r="F108" s="117">
        <f t="shared" si="16"/>
        <v>5565841630794</v>
      </c>
      <c r="G108" s="117">
        <f t="shared" si="17"/>
        <v>9.86373E+16</v>
      </c>
      <c r="R108" s="116">
        <f t="shared" si="18"/>
        <v>74257.1</v>
      </c>
      <c r="S108" s="116">
        <f>R108-'Показатели центра'!$S$28</f>
        <v>18569.1</v>
      </c>
      <c r="T108" s="117">
        <f t="shared" si="19"/>
        <v>6402838756894</v>
      </c>
      <c r="U108" s="117">
        <f t="shared" si="20"/>
        <v>1.18895E+17</v>
      </c>
    </row>
    <row r="109" ht="44.25" customHeight="1">
      <c r="B109" s="40"/>
      <c r="C109" s="40"/>
      <c r="D109" s="116">
        <f t="shared" si="15"/>
        <v>65896.6</v>
      </c>
      <c r="E109" s="116">
        <f>D109-'Показатели центра'!$E$28</f>
        <v>17754.6</v>
      </c>
      <c r="F109" s="117">
        <f t="shared" si="16"/>
        <v>5596708364367</v>
      </c>
      <c r="G109" s="117">
        <f t="shared" si="17"/>
        <v>9.93673E+16</v>
      </c>
      <c r="R109" s="116">
        <f t="shared" si="18"/>
        <v>75227.4</v>
      </c>
      <c r="S109" s="116">
        <f>R109-'Показатели центра'!$S$28</f>
        <v>19539.4</v>
      </c>
      <c r="T109" s="117">
        <f t="shared" si="19"/>
        <v>7459911424223</v>
      </c>
      <c r="U109" s="117">
        <f t="shared" si="20"/>
        <v>1.45762E+17</v>
      </c>
    </row>
    <row r="110" ht="44.25" customHeight="1">
      <c r="B110" s="40"/>
      <c r="C110" s="40"/>
      <c r="D110" s="116">
        <f t="shared" si="15"/>
        <v>67834.8</v>
      </c>
      <c r="E110" s="116">
        <f>D110-'Показатели центра'!$E$28</f>
        <v>19692.8</v>
      </c>
      <c r="F110" s="117">
        <f t="shared" si="16"/>
        <v>7636993319371</v>
      </c>
      <c r="G110" s="117">
        <f t="shared" si="17"/>
        <v>1.50394E+17</v>
      </c>
      <c r="R110" s="116">
        <f t="shared" si="18"/>
        <v>76367.9</v>
      </c>
      <c r="S110" s="116">
        <f>R110-'Показатели центра'!$S$28</f>
        <v>20679.9</v>
      </c>
      <c r="T110" s="117">
        <f t="shared" si="19"/>
        <v>8843930133900</v>
      </c>
      <c r="U110" s="117">
        <f t="shared" si="20"/>
        <v>1.82892E+17</v>
      </c>
    </row>
    <row r="111" ht="44.25" customHeight="1">
      <c r="B111" s="40"/>
      <c r="C111" s="40"/>
      <c r="D111" s="116">
        <f t="shared" si="15"/>
        <v>68790.1</v>
      </c>
      <c r="E111" s="116">
        <f>D111-'Показатели центра'!$E$28</f>
        <v>20648.1</v>
      </c>
      <c r="F111" s="117">
        <f t="shared" si="16"/>
        <v>8803194240383</v>
      </c>
      <c r="G111" s="117">
        <f t="shared" si="17"/>
        <v>1.81769E+17</v>
      </c>
      <c r="R111" s="116">
        <f t="shared" si="18"/>
        <v>77601.1</v>
      </c>
      <c r="S111" s="116">
        <f>R111-'Показатели центра'!$S$28</f>
        <v>21913.1</v>
      </c>
      <c r="T111" s="117">
        <f t="shared" si="19"/>
        <v>10522318950025</v>
      </c>
      <c r="U111" s="117">
        <f t="shared" si="20"/>
        <v>2.30577E+17</v>
      </c>
    </row>
    <row r="112" ht="44.25" customHeight="1">
      <c r="B112" s="40"/>
      <c r="C112" s="40"/>
      <c r="D112" s="116">
        <f t="shared" si="15"/>
        <v>70704.6</v>
      </c>
      <c r="E112" s="116">
        <f>D112-'Показатели центра'!$E$28</f>
        <v>22562.6</v>
      </c>
      <c r="F112" s="117">
        <f t="shared" si="16"/>
        <v>11485963511614</v>
      </c>
      <c r="G112" s="117">
        <f t="shared" si="17"/>
        <v>2.59153E+17</v>
      </c>
      <c r="R112" s="116">
        <f t="shared" si="18"/>
        <v>81055.8</v>
      </c>
      <c r="S112" s="116">
        <f>R112-'Показатели центра'!$S$28</f>
        <v>25367.8</v>
      </c>
      <c r="T112" s="117">
        <f t="shared" si="19"/>
        <v>16324820517822</v>
      </c>
      <c r="U112" s="117">
        <f t="shared" si="20"/>
        <v>4.14125E+17</v>
      </c>
    </row>
    <row r="113" ht="44.25" customHeight="1">
      <c r="B113" s="40"/>
      <c r="C113" s="40"/>
      <c r="D113" s="116">
        <f t="shared" si="15"/>
        <v>71728.2</v>
      </c>
      <c r="E113" s="116">
        <f>D113-'Показатели центра'!$E$28</f>
        <v>23586.2</v>
      </c>
      <c r="F113" s="117">
        <f t="shared" si="16"/>
        <v>13121211336524</v>
      </c>
      <c r="G113" s="117">
        <f t="shared" si="17"/>
        <v>3.0948E+17</v>
      </c>
      <c r="R113" s="116">
        <f t="shared" si="18"/>
        <v>83195.1</v>
      </c>
      <c r="S113" s="116">
        <f>R113-'Показатели центра'!$S$28</f>
        <v>27507.1</v>
      </c>
      <c r="T113" s="117">
        <f t="shared" si="19"/>
        <v>20812987284183</v>
      </c>
      <c r="U113" s="117">
        <f t="shared" si="20"/>
        <v>5.72505E+17</v>
      </c>
    </row>
    <row r="114" ht="14.25" customHeight="1">
      <c r="B114" s="40"/>
      <c r="C114" s="40"/>
      <c r="D114" s="46"/>
      <c r="R114" s="46"/>
    </row>
    <row r="115" ht="14.25" customHeight="1">
      <c r="B115" s="40"/>
      <c r="C115" s="40"/>
      <c r="D115" s="46"/>
      <c r="R115" s="46"/>
    </row>
    <row r="116" ht="14.25" customHeight="1">
      <c r="B116" s="40"/>
      <c r="C116" s="40"/>
    </row>
    <row r="117" ht="14.25" customHeight="1">
      <c r="B117" s="40"/>
      <c r="C117" s="40"/>
    </row>
    <row r="118" ht="14.25" customHeight="1">
      <c r="B118" s="40"/>
      <c r="C118" s="40"/>
    </row>
    <row r="119" ht="14.25" customHeight="1">
      <c r="B119" s="40"/>
      <c r="C119" s="40"/>
    </row>
    <row r="120" ht="14.25" customHeight="1">
      <c r="B120" s="40"/>
      <c r="C120" s="40"/>
    </row>
    <row r="121" ht="14.25" customHeight="1">
      <c r="B121" s="40"/>
      <c r="C121" s="40"/>
    </row>
    <row r="122" ht="14.25" customHeight="1">
      <c r="B122" s="40"/>
      <c r="C122" s="40"/>
    </row>
    <row r="123" ht="14.25" customHeight="1">
      <c r="B123" s="40"/>
      <c r="C123" s="40"/>
    </row>
    <row r="124" ht="14.25" customHeight="1">
      <c r="B124" s="40"/>
      <c r="C124" s="40"/>
    </row>
    <row r="125" ht="14.25" customHeight="1">
      <c r="B125" s="40"/>
      <c r="C125" s="40"/>
    </row>
    <row r="126" ht="14.25" customHeight="1">
      <c r="B126" s="40"/>
      <c r="C126" s="40"/>
    </row>
    <row r="127" ht="14.25" customHeight="1">
      <c r="B127" s="40"/>
      <c r="C127" s="40"/>
    </row>
    <row r="128" ht="14.25" customHeight="1">
      <c r="B128" s="40"/>
      <c r="C128" s="40"/>
    </row>
    <row r="129" ht="14.25" customHeight="1">
      <c r="B129" s="40"/>
      <c r="C129" s="40"/>
    </row>
    <row r="130" ht="14.25" customHeight="1">
      <c r="B130" s="40"/>
      <c r="C130" s="40"/>
    </row>
    <row r="131" ht="14.25" customHeight="1">
      <c r="B131" s="40"/>
      <c r="C131" s="40"/>
    </row>
    <row r="132" ht="14.25" customHeight="1">
      <c r="B132" s="40"/>
      <c r="C132" s="40"/>
    </row>
    <row r="133" ht="14.25" customHeight="1">
      <c r="B133" s="40"/>
      <c r="C133" s="40"/>
    </row>
    <row r="134" ht="14.25" customHeight="1">
      <c r="B134" s="40"/>
      <c r="C134" s="40"/>
    </row>
    <row r="135" ht="14.25" customHeight="1">
      <c r="B135" s="40"/>
      <c r="C135" s="40"/>
    </row>
    <row r="136" ht="14.25" customHeight="1">
      <c r="B136" s="40"/>
      <c r="C136" s="40"/>
    </row>
    <row r="137" ht="14.25" customHeight="1">
      <c r="B137" s="40"/>
      <c r="C137" s="40"/>
    </row>
    <row r="138" ht="14.25" customHeight="1">
      <c r="B138" s="40"/>
      <c r="C138" s="40"/>
    </row>
    <row r="139" ht="14.25" customHeight="1">
      <c r="B139" s="40"/>
      <c r="C139" s="40"/>
    </row>
    <row r="140" ht="14.25" customHeight="1">
      <c r="B140" s="40"/>
      <c r="C140" s="40"/>
    </row>
    <row r="141" ht="14.25" customHeight="1">
      <c r="B141" s="40"/>
      <c r="C141" s="40"/>
    </row>
    <row r="142" ht="14.25" customHeight="1">
      <c r="B142" s="40"/>
      <c r="C142" s="40"/>
    </row>
    <row r="143" ht="14.25" customHeight="1">
      <c r="B143" s="40"/>
      <c r="C143" s="40"/>
    </row>
    <row r="144" ht="14.25" customHeight="1">
      <c r="B144" s="40"/>
      <c r="C144" s="40"/>
    </row>
    <row r="145" ht="14.25" customHeight="1">
      <c r="B145" s="40"/>
      <c r="C145" s="40"/>
    </row>
    <row r="146" ht="14.25" customHeight="1">
      <c r="B146" s="40"/>
      <c r="C146" s="40"/>
    </row>
    <row r="147" ht="14.25" customHeight="1">
      <c r="B147" s="40"/>
      <c r="C147" s="40"/>
    </row>
    <row r="148" ht="14.25" customHeight="1">
      <c r="B148" s="40"/>
      <c r="C148" s="40"/>
    </row>
    <row r="149" ht="14.25" customHeight="1">
      <c r="B149" s="40"/>
      <c r="C149" s="40"/>
    </row>
    <row r="150" ht="14.25" customHeight="1">
      <c r="B150" s="40"/>
      <c r="C150" s="40"/>
    </row>
    <row r="151" ht="14.25" customHeight="1">
      <c r="B151" s="40"/>
      <c r="C151" s="40"/>
    </row>
    <row r="152" ht="14.25" customHeight="1">
      <c r="B152" s="40"/>
      <c r="C152" s="40"/>
    </row>
    <row r="153" ht="14.25" customHeight="1">
      <c r="B153" s="40"/>
      <c r="C153" s="40"/>
    </row>
    <row r="154" ht="14.25" customHeight="1">
      <c r="B154" s="40"/>
      <c r="C154" s="40"/>
    </row>
    <row r="155" ht="14.25" customHeight="1">
      <c r="B155" s="40"/>
      <c r="C155" s="40"/>
    </row>
    <row r="156" ht="14.25" customHeight="1">
      <c r="B156" s="40"/>
      <c r="C156" s="40"/>
    </row>
    <row r="157" ht="14.25" customHeight="1">
      <c r="B157" s="40"/>
      <c r="C157" s="40"/>
    </row>
    <row r="158" ht="14.25" customHeight="1">
      <c r="B158" s="40"/>
      <c r="C158" s="40"/>
    </row>
    <row r="159" ht="14.25" customHeight="1">
      <c r="B159" s="40"/>
      <c r="C159" s="40"/>
    </row>
    <row r="160" ht="14.25" customHeight="1">
      <c r="B160" s="40"/>
      <c r="C160" s="40"/>
    </row>
    <row r="161" ht="14.25" customHeight="1">
      <c r="B161" s="40"/>
      <c r="C161" s="40"/>
    </row>
    <row r="162" ht="14.25" customHeight="1">
      <c r="B162" s="40"/>
      <c r="C162" s="40"/>
    </row>
    <row r="163" ht="14.25" customHeight="1">
      <c r="B163" s="40"/>
      <c r="C163" s="40"/>
    </row>
    <row r="164" ht="14.25" customHeight="1">
      <c r="B164" s="40"/>
      <c r="C164" s="40"/>
    </row>
    <row r="165" ht="14.25" customHeight="1">
      <c r="B165" s="40"/>
      <c r="C165" s="40"/>
    </row>
    <row r="166" ht="14.25" customHeight="1">
      <c r="B166" s="40"/>
      <c r="C166" s="40"/>
    </row>
    <row r="167" ht="14.25" customHeight="1">
      <c r="B167" s="40"/>
      <c r="C167" s="40"/>
    </row>
    <row r="168" ht="14.25" customHeight="1">
      <c r="B168" s="40"/>
      <c r="C168" s="40"/>
    </row>
    <row r="169" ht="14.25" customHeight="1">
      <c r="B169" s="40"/>
      <c r="C169" s="40"/>
    </row>
    <row r="170" ht="14.25" customHeight="1">
      <c r="B170" s="40"/>
      <c r="C170" s="40"/>
    </row>
    <row r="171" ht="14.25" customHeight="1">
      <c r="B171" s="40"/>
      <c r="C171" s="40"/>
    </row>
    <row r="172" ht="14.25" customHeight="1">
      <c r="B172" s="40"/>
      <c r="C172" s="40"/>
    </row>
    <row r="173" ht="14.25" customHeight="1">
      <c r="B173" s="40"/>
      <c r="C173" s="40"/>
    </row>
    <row r="174" ht="14.25" customHeight="1">
      <c r="B174" s="40"/>
      <c r="C174" s="40"/>
    </row>
    <row r="175" ht="14.25" customHeight="1">
      <c r="B175" s="40"/>
      <c r="C175" s="40"/>
    </row>
    <row r="176" ht="14.25" customHeight="1">
      <c r="B176" s="40"/>
      <c r="C176" s="40"/>
    </row>
    <row r="177" ht="14.25" customHeight="1">
      <c r="B177" s="40"/>
      <c r="C177" s="40"/>
    </row>
    <row r="178" ht="14.25" customHeight="1">
      <c r="B178" s="40"/>
      <c r="C178" s="40"/>
    </row>
    <row r="179" ht="14.25" customHeight="1">
      <c r="B179" s="40"/>
      <c r="C179" s="40"/>
    </row>
    <row r="180" ht="14.25" customHeight="1">
      <c r="B180" s="40"/>
      <c r="C180" s="40"/>
    </row>
    <row r="181" ht="14.25" customHeight="1">
      <c r="B181" s="40"/>
      <c r="C181" s="40"/>
    </row>
    <row r="182" ht="14.25" customHeight="1">
      <c r="B182" s="40"/>
      <c r="C182" s="40"/>
    </row>
    <row r="183" ht="14.25" customHeight="1">
      <c r="B183" s="40"/>
      <c r="C183" s="40"/>
    </row>
    <row r="184" ht="14.25" customHeight="1">
      <c r="B184" s="40"/>
      <c r="C184" s="40"/>
    </row>
    <row r="185" ht="14.25" customHeight="1">
      <c r="B185" s="40"/>
      <c r="C185" s="40"/>
    </row>
    <row r="186" ht="14.25" customHeight="1">
      <c r="B186" s="40"/>
      <c r="C186" s="40"/>
    </row>
    <row r="187" ht="14.25" customHeight="1">
      <c r="B187" s="40"/>
      <c r="C187" s="40"/>
    </row>
    <row r="188" ht="14.25" customHeight="1">
      <c r="B188" s="40"/>
      <c r="C188" s="40"/>
    </row>
    <row r="189" ht="14.25" customHeight="1">
      <c r="B189" s="40"/>
      <c r="C189" s="40"/>
    </row>
    <row r="190" ht="14.25" customHeight="1">
      <c r="B190" s="40"/>
      <c r="C190" s="40"/>
    </row>
    <row r="191" ht="14.25" customHeight="1">
      <c r="B191" s="40"/>
      <c r="C191" s="40"/>
    </row>
    <row r="192" ht="14.25" customHeight="1">
      <c r="B192" s="40"/>
      <c r="C192" s="40"/>
    </row>
    <row r="193" ht="14.25" customHeight="1">
      <c r="B193" s="40"/>
      <c r="C193" s="40"/>
    </row>
    <row r="194" ht="14.25" customHeight="1">
      <c r="B194" s="40"/>
      <c r="C194" s="40"/>
    </row>
    <row r="195" ht="14.25" customHeight="1">
      <c r="B195" s="40"/>
      <c r="C195" s="40"/>
    </row>
    <row r="196" ht="14.25" customHeight="1">
      <c r="B196" s="40"/>
      <c r="C196" s="40"/>
    </row>
    <row r="197" ht="14.25" customHeight="1">
      <c r="B197" s="40"/>
      <c r="C197" s="40"/>
    </row>
    <row r="198" ht="14.25" customHeight="1">
      <c r="B198" s="40"/>
      <c r="C198" s="40"/>
    </row>
    <row r="199" ht="14.25" customHeight="1">
      <c r="B199" s="40"/>
      <c r="C199" s="40"/>
    </row>
    <row r="200" ht="14.25" customHeight="1">
      <c r="B200" s="40"/>
      <c r="C200" s="40"/>
    </row>
    <row r="201" ht="14.25" customHeight="1">
      <c r="B201" s="40"/>
      <c r="C201" s="40"/>
    </row>
    <row r="202" ht="14.25" customHeight="1">
      <c r="B202" s="40"/>
      <c r="C202" s="40"/>
    </row>
    <row r="203" ht="14.25" customHeight="1">
      <c r="B203" s="40"/>
      <c r="C203" s="40"/>
    </row>
    <row r="204" ht="14.25" customHeight="1">
      <c r="B204" s="40"/>
      <c r="C204" s="40"/>
    </row>
    <row r="205" ht="14.25" customHeight="1">
      <c r="B205" s="40"/>
      <c r="C205" s="40"/>
    </row>
    <row r="206" ht="14.25" customHeight="1">
      <c r="B206" s="40"/>
      <c r="C206" s="40"/>
    </row>
    <row r="207" ht="14.25" customHeight="1">
      <c r="B207" s="40"/>
      <c r="C207" s="40"/>
    </row>
    <row r="208" ht="14.25" customHeight="1">
      <c r="B208" s="40"/>
      <c r="C208" s="40"/>
    </row>
    <row r="209" ht="14.25" customHeight="1">
      <c r="B209" s="40"/>
      <c r="C209" s="40"/>
    </row>
    <row r="210" ht="14.25" customHeight="1">
      <c r="B210" s="40"/>
      <c r="C210" s="40"/>
    </row>
    <row r="211" ht="14.25" customHeight="1">
      <c r="B211" s="40"/>
      <c r="C211" s="40"/>
    </row>
    <row r="212" ht="14.25" customHeight="1">
      <c r="B212" s="40"/>
      <c r="C212" s="40"/>
    </row>
    <row r="213" ht="14.25" customHeight="1">
      <c r="B213" s="40"/>
      <c r="C213" s="40"/>
    </row>
    <row r="214" ht="14.25" customHeight="1">
      <c r="B214" s="40"/>
      <c r="C214" s="40"/>
    </row>
    <row r="215" ht="14.25" customHeight="1">
      <c r="B215" s="40"/>
      <c r="C215" s="40"/>
    </row>
    <row r="216" ht="14.25" customHeight="1">
      <c r="B216" s="40"/>
      <c r="C216" s="40"/>
    </row>
    <row r="217" ht="14.25" customHeight="1">
      <c r="B217" s="40"/>
      <c r="C217" s="40"/>
    </row>
    <row r="218" ht="14.25" customHeight="1">
      <c r="B218" s="40"/>
      <c r="C218" s="40"/>
    </row>
    <row r="219" ht="14.25" customHeight="1">
      <c r="B219" s="40"/>
      <c r="C219" s="40"/>
    </row>
    <row r="220" ht="14.25" customHeight="1">
      <c r="B220" s="40"/>
      <c r="C220" s="40"/>
    </row>
    <row r="221" ht="14.25" customHeight="1">
      <c r="B221" s="40"/>
      <c r="C221" s="40"/>
    </row>
    <row r="222" ht="14.25" customHeight="1">
      <c r="B222" s="40"/>
      <c r="C222" s="40"/>
    </row>
    <row r="223" ht="14.25" customHeight="1">
      <c r="B223" s="40"/>
      <c r="C223" s="40"/>
    </row>
    <row r="224" ht="14.25" customHeight="1">
      <c r="B224" s="40"/>
      <c r="C224" s="40"/>
    </row>
    <row r="225" ht="14.25" customHeight="1">
      <c r="B225" s="40"/>
      <c r="C225" s="40"/>
    </row>
    <row r="226" ht="14.25" customHeight="1">
      <c r="B226" s="40"/>
      <c r="C226" s="40"/>
    </row>
    <row r="227" ht="14.25" customHeight="1">
      <c r="B227" s="40"/>
      <c r="C227" s="40"/>
    </row>
    <row r="228" ht="14.25" customHeight="1">
      <c r="B228" s="40"/>
      <c r="C228" s="40"/>
    </row>
    <row r="229" ht="14.25" customHeight="1">
      <c r="B229" s="40"/>
      <c r="C229" s="40"/>
    </row>
    <row r="230" ht="14.25" customHeight="1">
      <c r="B230" s="40"/>
      <c r="C230" s="40"/>
    </row>
    <row r="231" ht="14.25" customHeight="1">
      <c r="B231" s="40"/>
      <c r="C231" s="40"/>
    </row>
    <row r="232" ht="14.25" customHeight="1">
      <c r="B232" s="40"/>
      <c r="C232" s="40"/>
    </row>
    <row r="233" ht="14.25" customHeight="1">
      <c r="B233" s="40"/>
      <c r="C233" s="40"/>
    </row>
    <row r="234" ht="14.25" customHeight="1">
      <c r="B234" s="40"/>
      <c r="C234" s="40"/>
    </row>
    <row r="235" ht="14.25" customHeight="1">
      <c r="B235" s="40"/>
      <c r="C235" s="40"/>
    </row>
    <row r="236" ht="14.25" customHeight="1">
      <c r="B236" s="40"/>
      <c r="C236" s="40"/>
    </row>
    <row r="237" ht="14.25" customHeight="1">
      <c r="B237" s="40"/>
      <c r="C237" s="40"/>
    </row>
    <row r="238" ht="14.25" customHeight="1">
      <c r="B238" s="40"/>
      <c r="C238" s="40"/>
    </row>
    <row r="239" ht="14.25" customHeight="1">
      <c r="B239" s="40"/>
      <c r="C239" s="40"/>
    </row>
    <row r="240" ht="14.25" customHeight="1">
      <c r="B240" s="40"/>
      <c r="C240" s="40"/>
    </row>
    <row r="241" ht="14.25" customHeight="1">
      <c r="B241" s="40"/>
      <c r="C241" s="40"/>
    </row>
    <row r="242" ht="14.25" customHeight="1">
      <c r="B242" s="40"/>
      <c r="C242" s="40"/>
    </row>
    <row r="243" ht="14.25" customHeight="1">
      <c r="B243" s="40"/>
      <c r="C243" s="40"/>
    </row>
    <row r="244" ht="14.25" customHeight="1">
      <c r="B244" s="40"/>
      <c r="C244" s="40"/>
    </row>
    <row r="245" ht="14.25" customHeight="1">
      <c r="B245" s="40"/>
      <c r="C245" s="40"/>
    </row>
    <row r="246" ht="14.25" customHeight="1">
      <c r="B246" s="40"/>
      <c r="C246" s="40"/>
    </row>
    <row r="247" ht="14.25" customHeight="1">
      <c r="B247" s="40"/>
      <c r="C247" s="40"/>
    </row>
    <row r="248" ht="14.25" customHeight="1">
      <c r="B248" s="40"/>
      <c r="C248" s="40"/>
    </row>
    <row r="249" ht="14.25" customHeight="1">
      <c r="B249" s="40"/>
      <c r="C249" s="40"/>
    </row>
    <row r="250" ht="14.25" customHeight="1">
      <c r="B250" s="40"/>
      <c r="C250" s="40"/>
    </row>
    <row r="251" ht="14.25" customHeight="1">
      <c r="B251" s="40"/>
      <c r="C251" s="40"/>
    </row>
    <row r="252" ht="14.25" customHeight="1">
      <c r="B252" s="40"/>
      <c r="C252" s="40"/>
    </row>
    <row r="253" ht="14.25" customHeight="1">
      <c r="B253" s="40"/>
      <c r="C253" s="40"/>
    </row>
    <row r="254" ht="14.25" customHeight="1">
      <c r="B254" s="40"/>
      <c r="C254" s="40"/>
    </row>
    <row r="255" ht="14.25" customHeight="1">
      <c r="B255" s="40"/>
      <c r="C255" s="40"/>
    </row>
    <row r="256" ht="14.25" customHeight="1">
      <c r="B256" s="40"/>
      <c r="C256" s="40"/>
    </row>
    <row r="257" ht="14.25" customHeight="1">
      <c r="B257" s="40"/>
      <c r="C257" s="40"/>
    </row>
    <row r="258" ht="14.25" customHeight="1">
      <c r="B258" s="40"/>
      <c r="C258" s="40"/>
    </row>
    <row r="259" ht="14.25" customHeight="1">
      <c r="B259" s="40"/>
      <c r="C259" s="40"/>
    </row>
    <row r="260" ht="14.25" customHeight="1">
      <c r="B260" s="40"/>
      <c r="C260" s="40"/>
    </row>
    <row r="261" ht="14.25" customHeight="1">
      <c r="B261" s="40"/>
      <c r="C261" s="40"/>
    </row>
    <row r="262" ht="14.25" customHeight="1">
      <c r="B262" s="40"/>
      <c r="C262" s="40"/>
    </row>
    <row r="263" ht="14.25" customHeight="1">
      <c r="B263" s="40"/>
      <c r="C263" s="40"/>
    </row>
    <row r="264" ht="14.25" customHeight="1">
      <c r="B264" s="40"/>
      <c r="C264" s="40"/>
    </row>
    <row r="265" ht="14.25" customHeight="1">
      <c r="B265" s="40"/>
      <c r="C265" s="40"/>
    </row>
    <row r="266" ht="14.25" customHeight="1">
      <c r="B266" s="40"/>
      <c r="C266" s="40"/>
    </row>
    <row r="267" ht="14.25" customHeight="1">
      <c r="B267" s="40"/>
      <c r="C267" s="40"/>
    </row>
    <row r="268" ht="14.25" customHeight="1">
      <c r="B268" s="40"/>
      <c r="C268" s="40"/>
    </row>
    <row r="269" ht="14.25" customHeight="1">
      <c r="B269" s="40"/>
      <c r="C269" s="40"/>
    </row>
    <row r="270" ht="14.25" customHeight="1">
      <c r="B270" s="40"/>
      <c r="C270" s="40"/>
    </row>
    <row r="271" ht="14.25" customHeight="1">
      <c r="B271" s="40"/>
      <c r="C271" s="40"/>
    </row>
    <row r="272" ht="14.25" customHeight="1">
      <c r="B272" s="40"/>
      <c r="C272" s="40"/>
    </row>
    <row r="273" ht="14.25" customHeight="1">
      <c r="B273" s="40"/>
      <c r="C273" s="40"/>
    </row>
    <row r="274" ht="14.25" customHeight="1">
      <c r="B274" s="40"/>
      <c r="C274" s="40"/>
    </row>
    <row r="275" ht="14.25" customHeight="1">
      <c r="B275" s="40"/>
      <c r="C275" s="40"/>
    </row>
    <row r="276" ht="14.25" customHeight="1">
      <c r="B276" s="40"/>
      <c r="C276" s="40"/>
    </row>
    <row r="277" ht="14.25" customHeight="1">
      <c r="B277" s="40"/>
      <c r="C277" s="40"/>
    </row>
    <row r="278" ht="14.25" customHeight="1">
      <c r="B278" s="40"/>
      <c r="C278" s="40"/>
    </row>
    <row r="279" ht="14.25" customHeight="1">
      <c r="B279" s="40"/>
      <c r="C279" s="40"/>
    </row>
    <row r="280" ht="14.25" customHeight="1">
      <c r="B280" s="40"/>
      <c r="C280" s="40"/>
    </row>
    <row r="281" ht="14.25" customHeight="1">
      <c r="B281" s="40"/>
      <c r="C281" s="40"/>
    </row>
    <row r="282" ht="14.25" customHeight="1">
      <c r="B282" s="40"/>
      <c r="C282" s="40"/>
    </row>
    <row r="283" ht="14.25" customHeight="1">
      <c r="B283" s="40"/>
      <c r="C283" s="40"/>
    </row>
    <row r="284" ht="14.25" customHeight="1">
      <c r="B284" s="40"/>
      <c r="C284" s="40"/>
    </row>
    <row r="285" ht="14.25" customHeight="1">
      <c r="B285" s="40"/>
      <c r="C285" s="40"/>
    </row>
    <row r="286" ht="14.25" customHeight="1">
      <c r="B286" s="40"/>
      <c r="C286" s="40"/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D25:G25"/>
    <mergeCell ref="D37:G37"/>
    <mergeCell ref="R37:U37"/>
    <mergeCell ref="E6:F6"/>
    <mergeCell ref="S6:T6"/>
    <mergeCell ref="I25:J25"/>
    <mergeCell ref="K25:L25"/>
    <mergeCell ref="R25:U25"/>
    <mergeCell ref="W25:X25"/>
    <mergeCell ref="Y25:Z25"/>
  </mergeCells>
  <hyperlinks>
    <hyperlink r:id="rId1" ref="F2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9" max="9" width="17.86"/>
    <col customWidth="1" min="10" max="10" width="20.71"/>
    <col customWidth="1" min="14" max="14" width="32.0"/>
    <col customWidth="1" min="17" max="18" width="19.86"/>
    <col customWidth="1" min="19" max="19" width="17.14"/>
    <col customWidth="1" min="20" max="20" width="16.86"/>
    <col customWidth="1" min="21" max="21" width="16.14"/>
    <col customWidth="1" min="22" max="22" width="17.57"/>
  </cols>
  <sheetData>
    <row r="1">
      <c r="A1" s="5" t="s">
        <v>245</v>
      </c>
      <c r="B1" s="123">
        <v>2023.0</v>
      </c>
      <c r="C1" s="123">
        <v>2022.0</v>
      </c>
      <c r="D1" s="123">
        <v>2021.0</v>
      </c>
      <c r="E1" s="123">
        <v>2020.0</v>
      </c>
      <c r="F1" s="123">
        <v>2019.0</v>
      </c>
      <c r="G1" s="123">
        <v>2018.0</v>
      </c>
      <c r="H1" s="123">
        <v>2017.0</v>
      </c>
      <c r="I1" s="123">
        <v>2016.0</v>
      </c>
      <c r="J1" s="123">
        <v>2015.0</v>
      </c>
      <c r="K1" s="123">
        <v>2014.0</v>
      </c>
      <c r="L1" s="123">
        <v>2013.0</v>
      </c>
      <c r="M1" s="123">
        <v>2012.0</v>
      </c>
      <c r="N1" s="123">
        <v>2011.0</v>
      </c>
      <c r="O1" s="123">
        <v>2010.0</v>
      </c>
      <c r="P1" s="123">
        <v>2009.0</v>
      </c>
      <c r="Q1" s="123">
        <v>2008.0</v>
      </c>
      <c r="R1" s="123">
        <v>2007.0</v>
      </c>
      <c r="S1" s="123">
        <v>2006.0</v>
      </c>
      <c r="T1" s="123">
        <v>2005.0</v>
      </c>
      <c r="U1" s="123">
        <v>2004.0</v>
      </c>
      <c r="V1" s="123">
        <v>2003.0</v>
      </c>
      <c r="W1" s="123">
        <v>2002.0</v>
      </c>
      <c r="X1" s="123">
        <v>2001.0</v>
      </c>
      <c r="Y1" s="123">
        <v>2000.0</v>
      </c>
    </row>
    <row r="2">
      <c r="A2" s="124" t="s">
        <v>246</v>
      </c>
      <c r="B2" s="125">
        <v>136401.0</v>
      </c>
      <c r="C2" s="125">
        <v>125638.0</v>
      </c>
      <c r="D2" s="125">
        <v>112768.0</v>
      </c>
      <c r="E2" s="125">
        <v>100070.0</v>
      </c>
      <c r="F2" s="125">
        <v>94294.0</v>
      </c>
      <c r="G2" s="125">
        <v>83801.0</v>
      </c>
      <c r="H2" s="125">
        <v>73812.0</v>
      </c>
      <c r="I2" s="125">
        <v>71379.0</v>
      </c>
      <c r="J2" s="125">
        <v>64310.0</v>
      </c>
      <c r="K2" s="125">
        <v>61208.0</v>
      </c>
      <c r="L2" s="125">
        <v>55485.0</v>
      </c>
      <c r="M2" s="125">
        <v>48830.0</v>
      </c>
      <c r="N2" s="125">
        <v>44899.0</v>
      </c>
      <c r="O2" s="125">
        <v>38411.0</v>
      </c>
      <c r="P2" s="125">
        <v>33358.0</v>
      </c>
      <c r="Q2" s="125">
        <v>30552.0</v>
      </c>
      <c r="R2" s="125">
        <v>23623.0</v>
      </c>
      <c r="S2" s="125">
        <v>17998.0</v>
      </c>
      <c r="T2" s="125">
        <v>14425.0</v>
      </c>
      <c r="U2" s="125">
        <v>10634.0</v>
      </c>
      <c r="V2" s="125">
        <v>8612.0</v>
      </c>
      <c r="W2" s="125">
        <v>6388.0</v>
      </c>
      <c r="X2" s="125">
        <v>4924.0</v>
      </c>
      <c r="Y2" s="126">
        <v>3229.0</v>
      </c>
    </row>
    <row r="3">
      <c r="A3" s="127" t="s">
        <v>169</v>
      </c>
      <c r="B3" s="125">
        <v>73709.0</v>
      </c>
      <c r="C3" s="125">
        <v>65338.0</v>
      </c>
      <c r="D3" s="125">
        <v>57244.0</v>
      </c>
      <c r="E3" s="125">
        <v>51344.0</v>
      </c>
      <c r="F3" s="125">
        <v>47867.0</v>
      </c>
      <c r="G3" s="125">
        <v>43724.0</v>
      </c>
      <c r="H3" s="125">
        <v>39167.0</v>
      </c>
      <c r="I3" s="125">
        <v>36709.0</v>
      </c>
      <c r="J3" s="125">
        <v>34030.0</v>
      </c>
      <c r="K3" s="125">
        <v>32495.0</v>
      </c>
      <c r="L3" s="125">
        <v>29792.0</v>
      </c>
      <c r="M3" s="125">
        <v>26629.0</v>
      </c>
      <c r="N3" s="125">
        <v>23369.0</v>
      </c>
      <c r="O3" s="125">
        <v>20952.0</v>
      </c>
      <c r="P3" s="125">
        <v>18638.0</v>
      </c>
      <c r="Q3" s="125">
        <v>17290.0</v>
      </c>
      <c r="R3" s="125">
        <v>13593.0</v>
      </c>
      <c r="S3" s="125">
        <v>10634.0</v>
      </c>
      <c r="T3" s="125">
        <v>8555.0</v>
      </c>
      <c r="U3" s="125">
        <v>6740.0</v>
      </c>
      <c r="V3" s="125">
        <v>5499.0</v>
      </c>
      <c r="W3" s="125">
        <v>4360.0</v>
      </c>
      <c r="X3" s="125">
        <v>3240.0</v>
      </c>
      <c r="Y3" s="126">
        <v>2223.0</v>
      </c>
    </row>
    <row r="7">
      <c r="A7" s="128"/>
      <c r="B7" s="124"/>
      <c r="C7" s="127"/>
    </row>
    <row r="8" ht="57.0" customHeight="1">
      <c r="A8" s="129" t="s">
        <v>247</v>
      </c>
      <c r="B8" s="13" t="s">
        <v>90</v>
      </c>
      <c r="C8" s="130" t="s">
        <v>169</v>
      </c>
      <c r="O8" s="129" t="s">
        <v>247</v>
      </c>
      <c r="P8" s="13" t="s">
        <v>169</v>
      </c>
      <c r="Q8" s="131" t="s">
        <v>248</v>
      </c>
      <c r="R8" s="131" t="s">
        <v>249</v>
      </c>
      <c r="S8" s="131" t="s">
        <v>250</v>
      </c>
      <c r="T8" s="131" t="s">
        <v>251</v>
      </c>
      <c r="U8" s="131" t="s">
        <v>252</v>
      </c>
      <c r="V8" s="132" t="s">
        <v>253</v>
      </c>
    </row>
    <row r="9">
      <c r="A9" s="133" t="s">
        <v>254</v>
      </c>
      <c r="B9" s="23">
        <v>3229.0</v>
      </c>
      <c r="C9" s="134">
        <v>2223.0</v>
      </c>
      <c r="O9" s="133" t="s">
        <v>254</v>
      </c>
      <c r="P9" s="135">
        <v>2223.0</v>
      </c>
      <c r="Q9" s="135">
        <f t="shared" ref="Q9:Q32" si="2">P9-$P$9</f>
        <v>0</v>
      </c>
      <c r="R9" s="135">
        <v>0.0</v>
      </c>
      <c r="S9" s="23">
        <f t="shared" ref="S9:S32" si="3">P9 / $P$9</f>
        <v>1</v>
      </c>
      <c r="T9" s="23">
        <v>1.0</v>
      </c>
      <c r="U9" s="23">
        <f t="shared" ref="U9:V9" si="1">S9 - 1</f>
        <v>0</v>
      </c>
      <c r="V9" s="25">
        <f t="shared" si="1"/>
        <v>0</v>
      </c>
    </row>
    <row r="10">
      <c r="A10" s="136" t="s">
        <v>255</v>
      </c>
      <c r="B10" s="28">
        <v>4924.0</v>
      </c>
      <c r="C10" s="137">
        <v>3240.0</v>
      </c>
      <c r="O10" s="136" t="s">
        <v>255</v>
      </c>
      <c r="P10" s="138">
        <v>3240.0</v>
      </c>
      <c r="Q10" s="138">
        <f t="shared" si="2"/>
        <v>1017</v>
      </c>
      <c r="R10" s="138">
        <f t="shared" ref="R10:R32" si="5">P10-P9</f>
        <v>1017</v>
      </c>
      <c r="S10" s="139">
        <f t="shared" si="3"/>
        <v>1.457489879</v>
      </c>
      <c r="T10" s="139">
        <f t="shared" ref="T10:T32" si="6">P10 / P9</f>
        <v>1.457489879</v>
      </c>
      <c r="U10" s="139">
        <f t="shared" ref="U10:V10" si="4">S10 - 1</f>
        <v>0.4574898785</v>
      </c>
      <c r="V10" s="140">
        <f t="shared" si="4"/>
        <v>0.4574898785</v>
      </c>
    </row>
    <row r="11">
      <c r="A11" s="133" t="s">
        <v>256</v>
      </c>
      <c r="B11" s="23">
        <v>6388.0</v>
      </c>
      <c r="C11" s="134">
        <v>4360.0</v>
      </c>
      <c r="O11" s="133" t="s">
        <v>256</v>
      </c>
      <c r="P11" s="135">
        <v>4360.0</v>
      </c>
      <c r="Q11" s="135">
        <f t="shared" si="2"/>
        <v>2137</v>
      </c>
      <c r="R11" s="135">
        <f t="shared" si="5"/>
        <v>1120</v>
      </c>
      <c r="S11" s="141">
        <f t="shared" si="3"/>
        <v>1.96131354</v>
      </c>
      <c r="T11" s="141">
        <f t="shared" si="6"/>
        <v>1.345679012</v>
      </c>
      <c r="U11" s="141">
        <f t="shared" ref="U11:V11" si="7">S11 - 1</f>
        <v>0.9613135403</v>
      </c>
      <c r="V11" s="142">
        <f t="shared" si="7"/>
        <v>0.3456790123</v>
      </c>
    </row>
    <row r="12">
      <c r="A12" s="136" t="s">
        <v>257</v>
      </c>
      <c r="B12" s="28">
        <v>8612.0</v>
      </c>
      <c r="C12" s="137">
        <v>5499.0</v>
      </c>
      <c r="O12" s="136" t="s">
        <v>257</v>
      </c>
      <c r="P12" s="138">
        <v>5499.0</v>
      </c>
      <c r="Q12" s="138">
        <f t="shared" si="2"/>
        <v>3276</v>
      </c>
      <c r="R12" s="138">
        <f t="shared" si="5"/>
        <v>1139</v>
      </c>
      <c r="S12" s="139">
        <f t="shared" si="3"/>
        <v>2.473684211</v>
      </c>
      <c r="T12" s="139">
        <f t="shared" si="6"/>
        <v>1.261238532</v>
      </c>
      <c r="U12" s="139">
        <f t="shared" ref="U12:V12" si="8">S12 - 1</f>
        <v>1.473684211</v>
      </c>
      <c r="V12" s="140">
        <f t="shared" si="8"/>
        <v>0.2612385321</v>
      </c>
    </row>
    <row r="13">
      <c r="A13" s="133" t="s">
        <v>258</v>
      </c>
      <c r="B13" s="23">
        <v>10634.0</v>
      </c>
      <c r="C13" s="134">
        <v>6740.0</v>
      </c>
      <c r="O13" s="133" t="s">
        <v>258</v>
      </c>
      <c r="P13" s="135">
        <v>6740.0</v>
      </c>
      <c r="Q13" s="135">
        <f t="shared" si="2"/>
        <v>4517</v>
      </c>
      <c r="R13" s="135">
        <f t="shared" si="5"/>
        <v>1241</v>
      </c>
      <c r="S13" s="141">
        <f t="shared" si="3"/>
        <v>3.031938821</v>
      </c>
      <c r="T13" s="141">
        <f t="shared" si="6"/>
        <v>1.225677396</v>
      </c>
      <c r="U13" s="141">
        <f t="shared" ref="U13:V13" si="9">S13 - 1</f>
        <v>2.031938821</v>
      </c>
      <c r="V13" s="142">
        <f t="shared" si="9"/>
        <v>0.2256773959</v>
      </c>
    </row>
    <row r="14">
      <c r="A14" s="136" t="s">
        <v>259</v>
      </c>
      <c r="B14" s="28">
        <v>14425.0</v>
      </c>
      <c r="C14" s="137">
        <v>8555.0</v>
      </c>
      <c r="N14" s="143"/>
      <c r="O14" s="136" t="s">
        <v>259</v>
      </c>
      <c r="P14" s="138">
        <v>8555.0</v>
      </c>
      <c r="Q14" s="138">
        <f t="shared" si="2"/>
        <v>6332</v>
      </c>
      <c r="R14" s="138">
        <f t="shared" si="5"/>
        <v>1815</v>
      </c>
      <c r="S14" s="139">
        <f t="shared" si="3"/>
        <v>3.848403059</v>
      </c>
      <c r="T14" s="139">
        <f t="shared" si="6"/>
        <v>1.269287834</v>
      </c>
      <c r="U14" s="139">
        <f t="shared" ref="U14:V14" si="10">S14 - 1</f>
        <v>2.848403059</v>
      </c>
      <c r="V14" s="140">
        <f t="shared" si="10"/>
        <v>0.2692878338</v>
      </c>
    </row>
    <row r="15">
      <c r="A15" s="133" t="s">
        <v>260</v>
      </c>
      <c r="B15" s="23">
        <v>17998.0</v>
      </c>
      <c r="C15" s="134">
        <v>10634.0</v>
      </c>
      <c r="O15" s="133" t="s">
        <v>260</v>
      </c>
      <c r="P15" s="135">
        <v>10634.0</v>
      </c>
      <c r="Q15" s="135">
        <f t="shared" si="2"/>
        <v>8411</v>
      </c>
      <c r="R15" s="135">
        <f t="shared" si="5"/>
        <v>2079</v>
      </c>
      <c r="S15" s="141">
        <f t="shared" si="3"/>
        <v>4.783625731</v>
      </c>
      <c r="T15" s="141">
        <f t="shared" si="6"/>
        <v>1.24301578</v>
      </c>
      <c r="U15" s="141">
        <f t="shared" ref="U15:V15" si="11">S15 - 1</f>
        <v>3.783625731</v>
      </c>
      <c r="V15" s="142">
        <f t="shared" si="11"/>
        <v>0.2430157802</v>
      </c>
    </row>
    <row r="16">
      <c r="A16" s="136" t="s">
        <v>261</v>
      </c>
      <c r="B16" s="28">
        <v>23623.0</v>
      </c>
      <c r="C16" s="137">
        <v>13593.0</v>
      </c>
      <c r="O16" s="136" t="s">
        <v>261</v>
      </c>
      <c r="P16" s="138">
        <v>13593.0</v>
      </c>
      <c r="Q16" s="138">
        <f t="shared" si="2"/>
        <v>11370</v>
      </c>
      <c r="R16" s="138">
        <f t="shared" si="5"/>
        <v>2959</v>
      </c>
      <c r="S16" s="139">
        <f t="shared" si="3"/>
        <v>6.114709852</v>
      </c>
      <c r="T16" s="139">
        <f t="shared" si="6"/>
        <v>1.278258416</v>
      </c>
      <c r="U16" s="139">
        <f t="shared" ref="U16:V16" si="12">S16 - 1</f>
        <v>5.114709852</v>
      </c>
      <c r="V16" s="140">
        <f t="shared" si="12"/>
        <v>0.2782584164</v>
      </c>
    </row>
    <row r="17">
      <c r="A17" s="133" t="s">
        <v>262</v>
      </c>
      <c r="B17" s="23">
        <v>30552.0</v>
      </c>
      <c r="C17" s="134">
        <v>17290.0</v>
      </c>
      <c r="O17" s="133" t="s">
        <v>262</v>
      </c>
      <c r="P17" s="135">
        <v>17290.0</v>
      </c>
      <c r="Q17" s="135">
        <f t="shared" si="2"/>
        <v>15067</v>
      </c>
      <c r="R17" s="135">
        <f t="shared" si="5"/>
        <v>3697</v>
      </c>
      <c r="S17" s="141">
        <f t="shared" si="3"/>
        <v>7.777777778</v>
      </c>
      <c r="T17" s="141">
        <f t="shared" si="6"/>
        <v>1.271978224</v>
      </c>
      <c r="U17" s="141">
        <f t="shared" ref="U17:V17" si="13">S17 - 1</f>
        <v>6.777777778</v>
      </c>
      <c r="V17" s="142">
        <f t="shared" si="13"/>
        <v>0.2719782241</v>
      </c>
    </row>
    <row r="18">
      <c r="A18" s="136" t="s">
        <v>263</v>
      </c>
      <c r="B18" s="28">
        <v>33358.0</v>
      </c>
      <c r="C18" s="137">
        <v>18638.0</v>
      </c>
      <c r="O18" s="136" t="s">
        <v>263</v>
      </c>
      <c r="P18" s="138">
        <v>18638.0</v>
      </c>
      <c r="Q18" s="138">
        <f t="shared" si="2"/>
        <v>16415</v>
      </c>
      <c r="R18" s="138">
        <f t="shared" si="5"/>
        <v>1348</v>
      </c>
      <c r="S18" s="139">
        <f t="shared" si="3"/>
        <v>8.384165542</v>
      </c>
      <c r="T18" s="139">
        <f t="shared" si="6"/>
        <v>1.077964141</v>
      </c>
      <c r="U18" s="139">
        <f t="shared" ref="U18:V18" si="14">S18 - 1</f>
        <v>7.384165542</v>
      </c>
      <c r="V18" s="140">
        <f t="shared" si="14"/>
        <v>0.07796414112</v>
      </c>
    </row>
    <row r="19">
      <c r="A19" s="133" t="s">
        <v>264</v>
      </c>
      <c r="B19" s="23">
        <v>38411.0</v>
      </c>
      <c r="C19" s="134">
        <v>20952.0</v>
      </c>
      <c r="O19" s="133" t="s">
        <v>264</v>
      </c>
      <c r="P19" s="135">
        <v>20952.0</v>
      </c>
      <c r="Q19" s="135">
        <f t="shared" si="2"/>
        <v>18729</v>
      </c>
      <c r="R19" s="135">
        <f t="shared" si="5"/>
        <v>2314</v>
      </c>
      <c r="S19" s="141">
        <f t="shared" si="3"/>
        <v>9.425101215</v>
      </c>
      <c r="T19" s="141">
        <f t="shared" si="6"/>
        <v>1.124154952</v>
      </c>
      <c r="U19" s="141">
        <f t="shared" ref="U19:V19" si="15">S19 - 1</f>
        <v>8.425101215</v>
      </c>
      <c r="V19" s="142">
        <f t="shared" si="15"/>
        <v>0.1241549522</v>
      </c>
    </row>
    <row r="20">
      <c r="A20" s="136" t="s">
        <v>265</v>
      </c>
      <c r="B20" s="28">
        <v>44899.0</v>
      </c>
      <c r="C20" s="137">
        <v>23369.0</v>
      </c>
      <c r="O20" s="136" t="s">
        <v>265</v>
      </c>
      <c r="P20" s="138">
        <v>23369.0</v>
      </c>
      <c r="Q20" s="138">
        <f t="shared" si="2"/>
        <v>21146</v>
      </c>
      <c r="R20" s="138">
        <f t="shared" si="5"/>
        <v>2417</v>
      </c>
      <c r="S20" s="139">
        <f t="shared" si="3"/>
        <v>10.51237067</v>
      </c>
      <c r="T20" s="139">
        <f t="shared" si="6"/>
        <v>1.115358916</v>
      </c>
      <c r="U20" s="139">
        <f t="shared" ref="U20:V20" si="16">S20 - 1</f>
        <v>9.51237067</v>
      </c>
      <c r="V20" s="140">
        <f t="shared" si="16"/>
        <v>0.1153589156</v>
      </c>
    </row>
    <row r="21">
      <c r="A21" s="133" t="s">
        <v>266</v>
      </c>
      <c r="B21" s="23">
        <v>48830.0</v>
      </c>
      <c r="C21" s="134">
        <v>26629.0</v>
      </c>
      <c r="O21" s="133" t="s">
        <v>266</v>
      </c>
      <c r="P21" s="135">
        <v>26629.0</v>
      </c>
      <c r="Q21" s="135">
        <f t="shared" si="2"/>
        <v>24406</v>
      </c>
      <c r="R21" s="135">
        <f t="shared" si="5"/>
        <v>3260</v>
      </c>
      <c r="S21" s="141">
        <f t="shared" si="3"/>
        <v>11.9788574</v>
      </c>
      <c r="T21" s="141">
        <f t="shared" si="6"/>
        <v>1.139501048</v>
      </c>
      <c r="U21" s="141">
        <f t="shared" ref="U21:V21" si="17">S21 - 1</f>
        <v>10.9788574</v>
      </c>
      <c r="V21" s="142">
        <f t="shared" si="17"/>
        <v>0.1395010484</v>
      </c>
    </row>
    <row r="22">
      <c r="A22" s="136" t="s">
        <v>267</v>
      </c>
      <c r="B22" s="28">
        <v>55485.0</v>
      </c>
      <c r="C22" s="137">
        <v>29792.0</v>
      </c>
      <c r="O22" s="136" t="s">
        <v>267</v>
      </c>
      <c r="P22" s="138">
        <v>29792.0</v>
      </c>
      <c r="Q22" s="138">
        <f t="shared" si="2"/>
        <v>27569</v>
      </c>
      <c r="R22" s="138">
        <f t="shared" si="5"/>
        <v>3163</v>
      </c>
      <c r="S22" s="139">
        <f t="shared" si="3"/>
        <v>13.4017094</v>
      </c>
      <c r="T22" s="139">
        <f t="shared" si="6"/>
        <v>1.118780277</v>
      </c>
      <c r="U22" s="139">
        <f t="shared" ref="U22:V22" si="18">S22 - 1</f>
        <v>12.4017094</v>
      </c>
      <c r="V22" s="140">
        <f t="shared" si="18"/>
        <v>0.1187802771</v>
      </c>
    </row>
    <row r="23">
      <c r="A23" s="133" t="s">
        <v>268</v>
      </c>
      <c r="B23" s="23">
        <v>61208.0</v>
      </c>
      <c r="C23" s="134">
        <v>32495.0</v>
      </c>
      <c r="O23" s="133" t="s">
        <v>268</v>
      </c>
      <c r="P23" s="135">
        <v>32495.0</v>
      </c>
      <c r="Q23" s="135">
        <f t="shared" si="2"/>
        <v>30272</v>
      </c>
      <c r="R23" s="135">
        <f t="shared" si="5"/>
        <v>2703</v>
      </c>
      <c r="S23" s="141">
        <f t="shared" si="3"/>
        <v>14.61763383</v>
      </c>
      <c r="T23" s="141">
        <f t="shared" si="6"/>
        <v>1.090729055</v>
      </c>
      <c r="U23" s="141">
        <f t="shared" ref="U23:V23" si="19">S23 - 1</f>
        <v>13.61763383</v>
      </c>
      <c r="V23" s="142">
        <f t="shared" si="19"/>
        <v>0.09072905478</v>
      </c>
    </row>
    <row r="24">
      <c r="A24" s="136" t="s">
        <v>269</v>
      </c>
      <c r="B24" s="28">
        <v>64310.0</v>
      </c>
      <c r="C24" s="137">
        <v>34030.0</v>
      </c>
      <c r="O24" s="136" t="s">
        <v>269</v>
      </c>
      <c r="P24" s="138">
        <v>34030.0</v>
      </c>
      <c r="Q24" s="138">
        <f t="shared" si="2"/>
        <v>31807</v>
      </c>
      <c r="R24" s="138">
        <f t="shared" si="5"/>
        <v>1535</v>
      </c>
      <c r="S24" s="139">
        <f t="shared" si="3"/>
        <v>15.30814215</v>
      </c>
      <c r="T24" s="139">
        <f t="shared" si="6"/>
        <v>1.047238037</v>
      </c>
      <c r="U24" s="139">
        <f t="shared" ref="U24:V24" si="20">S24 - 1</f>
        <v>14.30814215</v>
      </c>
      <c r="V24" s="140">
        <f t="shared" si="20"/>
        <v>0.04723803662</v>
      </c>
    </row>
    <row r="25">
      <c r="A25" s="133" t="s">
        <v>270</v>
      </c>
      <c r="B25" s="23">
        <v>71379.0</v>
      </c>
      <c r="C25" s="134">
        <v>36709.0</v>
      </c>
      <c r="O25" s="133" t="s">
        <v>270</v>
      </c>
      <c r="P25" s="135">
        <v>36709.0</v>
      </c>
      <c r="Q25" s="135">
        <f t="shared" si="2"/>
        <v>34486</v>
      </c>
      <c r="R25" s="135">
        <f t="shared" si="5"/>
        <v>2679</v>
      </c>
      <c r="S25" s="141">
        <f t="shared" si="3"/>
        <v>16.51327036</v>
      </c>
      <c r="T25" s="141">
        <f t="shared" si="6"/>
        <v>1.078724655</v>
      </c>
      <c r="U25" s="141">
        <f t="shared" ref="U25:V25" si="21">S25 - 1</f>
        <v>15.51327036</v>
      </c>
      <c r="V25" s="142">
        <f t="shared" si="21"/>
        <v>0.07872465472</v>
      </c>
    </row>
    <row r="26">
      <c r="A26" s="136" t="s">
        <v>271</v>
      </c>
      <c r="B26" s="28">
        <v>73812.0</v>
      </c>
      <c r="C26" s="137">
        <v>39167.0</v>
      </c>
      <c r="O26" s="136" t="s">
        <v>271</v>
      </c>
      <c r="P26" s="138">
        <v>39167.0</v>
      </c>
      <c r="Q26" s="138">
        <f t="shared" si="2"/>
        <v>36944</v>
      </c>
      <c r="R26" s="138">
        <f t="shared" si="5"/>
        <v>2458</v>
      </c>
      <c r="S26" s="139">
        <f t="shared" si="3"/>
        <v>17.61898336</v>
      </c>
      <c r="T26" s="139">
        <f t="shared" si="6"/>
        <v>1.066959056</v>
      </c>
      <c r="U26" s="139">
        <f t="shared" ref="U26:V26" si="22">S26 - 1</f>
        <v>16.61898336</v>
      </c>
      <c r="V26" s="140">
        <f t="shared" si="22"/>
        <v>0.06695905636</v>
      </c>
    </row>
    <row r="27">
      <c r="A27" s="133" t="s">
        <v>272</v>
      </c>
      <c r="B27" s="23">
        <v>83801.0</v>
      </c>
      <c r="C27" s="134">
        <v>43724.0</v>
      </c>
      <c r="O27" s="133" t="s">
        <v>272</v>
      </c>
      <c r="P27" s="135">
        <v>43724.0</v>
      </c>
      <c r="Q27" s="135">
        <f t="shared" si="2"/>
        <v>41501</v>
      </c>
      <c r="R27" s="135">
        <f t="shared" si="5"/>
        <v>4557</v>
      </c>
      <c r="S27" s="141">
        <f t="shared" si="3"/>
        <v>19.66891588</v>
      </c>
      <c r="T27" s="141">
        <f t="shared" si="6"/>
        <v>1.116347946</v>
      </c>
      <c r="U27" s="141">
        <f t="shared" ref="U27:V27" si="23">S27 - 1</f>
        <v>18.66891588</v>
      </c>
      <c r="V27" s="142">
        <f t="shared" si="23"/>
        <v>0.116347946</v>
      </c>
    </row>
    <row r="28">
      <c r="A28" s="136" t="s">
        <v>273</v>
      </c>
      <c r="B28" s="28">
        <v>94294.0</v>
      </c>
      <c r="C28" s="137">
        <v>47867.0</v>
      </c>
      <c r="O28" s="136" t="s">
        <v>273</v>
      </c>
      <c r="P28" s="138">
        <v>47867.0</v>
      </c>
      <c r="Q28" s="138">
        <f t="shared" si="2"/>
        <v>45644</v>
      </c>
      <c r="R28" s="138">
        <f t="shared" si="5"/>
        <v>4143</v>
      </c>
      <c r="S28" s="139">
        <f t="shared" si="3"/>
        <v>21.53261359</v>
      </c>
      <c r="T28" s="139">
        <f t="shared" si="6"/>
        <v>1.094753453</v>
      </c>
      <c r="U28" s="139">
        <f t="shared" ref="U28:V28" si="24">S28 - 1</f>
        <v>20.53261359</v>
      </c>
      <c r="V28" s="140">
        <f t="shared" si="24"/>
        <v>0.09475345348</v>
      </c>
    </row>
    <row r="29">
      <c r="A29" s="133" t="s">
        <v>274</v>
      </c>
      <c r="B29" s="23">
        <v>100070.0</v>
      </c>
      <c r="C29" s="134">
        <v>51344.0</v>
      </c>
      <c r="O29" s="133" t="s">
        <v>274</v>
      </c>
      <c r="P29" s="135">
        <v>51344.0</v>
      </c>
      <c r="Q29" s="135">
        <f t="shared" si="2"/>
        <v>49121</v>
      </c>
      <c r="R29" s="135">
        <f t="shared" si="5"/>
        <v>3477</v>
      </c>
      <c r="S29" s="141">
        <f t="shared" si="3"/>
        <v>23.09671615</v>
      </c>
      <c r="T29" s="141">
        <f t="shared" si="6"/>
        <v>1.07263877</v>
      </c>
      <c r="U29" s="141">
        <f t="shared" ref="U29:V29" si="25">S29 - 1</f>
        <v>22.09671615</v>
      </c>
      <c r="V29" s="142">
        <f t="shared" si="25"/>
        <v>0.07263876993</v>
      </c>
    </row>
    <row r="30">
      <c r="A30" s="136" t="s">
        <v>275</v>
      </c>
      <c r="B30" s="28">
        <v>112768.0</v>
      </c>
      <c r="C30" s="137">
        <v>57244.0</v>
      </c>
      <c r="O30" s="136" t="s">
        <v>275</v>
      </c>
      <c r="P30" s="138">
        <v>57244.0</v>
      </c>
      <c r="Q30" s="138">
        <f t="shared" si="2"/>
        <v>55021</v>
      </c>
      <c r="R30" s="138">
        <f t="shared" si="5"/>
        <v>5900</v>
      </c>
      <c r="S30" s="139">
        <f t="shared" si="3"/>
        <v>25.75078722</v>
      </c>
      <c r="T30" s="139">
        <f t="shared" si="6"/>
        <v>1.114911187</v>
      </c>
      <c r="U30" s="139">
        <f t="shared" ref="U30:V30" si="26">S30 - 1</f>
        <v>24.75078722</v>
      </c>
      <c r="V30" s="140">
        <f t="shared" si="26"/>
        <v>0.1149111873</v>
      </c>
    </row>
    <row r="31">
      <c r="A31" s="133" t="s">
        <v>3</v>
      </c>
      <c r="B31" s="23">
        <v>125638.0</v>
      </c>
      <c r="C31" s="134">
        <v>65338.0</v>
      </c>
      <c r="O31" s="133" t="s">
        <v>3</v>
      </c>
      <c r="P31" s="135">
        <v>65338.0</v>
      </c>
      <c r="Q31" s="135">
        <f t="shared" si="2"/>
        <v>63115</v>
      </c>
      <c r="R31" s="135">
        <f t="shared" si="5"/>
        <v>8094</v>
      </c>
      <c r="S31" s="141">
        <f t="shared" si="3"/>
        <v>29.39181287</v>
      </c>
      <c r="T31" s="141">
        <f t="shared" si="6"/>
        <v>1.141394731</v>
      </c>
      <c r="U31" s="141">
        <f t="shared" ref="U31:V31" si="27">S31 - 1</f>
        <v>28.39181287</v>
      </c>
      <c r="V31" s="142">
        <f t="shared" si="27"/>
        <v>0.1413947313</v>
      </c>
    </row>
    <row r="32">
      <c r="A32" s="144" t="s">
        <v>4</v>
      </c>
      <c r="B32" s="145" t="s">
        <v>276</v>
      </c>
      <c r="C32" s="146" t="s">
        <v>277</v>
      </c>
      <c r="O32" s="144" t="s">
        <v>4</v>
      </c>
      <c r="P32" s="147" t="s">
        <v>277</v>
      </c>
      <c r="Q32" s="147">
        <f t="shared" si="2"/>
        <v>71486</v>
      </c>
      <c r="R32" s="147">
        <f t="shared" si="5"/>
        <v>8371</v>
      </c>
      <c r="S32" s="148">
        <f t="shared" si="3"/>
        <v>33.15744489</v>
      </c>
      <c r="T32" s="148">
        <f t="shared" si="6"/>
        <v>1.1281184</v>
      </c>
      <c r="U32" s="148">
        <f t="shared" ref="U32:V32" si="28">S32 - 1</f>
        <v>32.15744489</v>
      </c>
      <c r="V32" s="149">
        <f t="shared" si="28"/>
        <v>0.1281183997</v>
      </c>
    </row>
    <row r="35">
      <c r="A35" s="150"/>
      <c r="B35" s="125"/>
      <c r="C35" s="125"/>
      <c r="O35" s="129" t="s">
        <v>247</v>
      </c>
      <c r="P35" s="13" t="s">
        <v>90</v>
      </c>
      <c r="Q35" s="131" t="s">
        <v>248</v>
      </c>
      <c r="R35" s="131" t="s">
        <v>249</v>
      </c>
      <c r="S35" s="131" t="s">
        <v>250</v>
      </c>
      <c r="T35" s="131" t="s">
        <v>251</v>
      </c>
      <c r="U35" s="131" t="s">
        <v>252</v>
      </c>
      <c r="V35" s="132" t="s">
        <v>253</v>
      </c>
    </row>
    <row r="36">
      <c r="A36" s="150"/>
      <c r="B36" s="125"/>
      <c r="C36" s="125"/>
      <c r="O36" s="133" t="s">
        <v>254</v>
      </c>
      <c r="P36" s="23">
        <v>3229.0</v>
      </c>
      <c r="Q36" s="135">
        <f t="shared" ref="Q36:Q59" si="30">P36-$P$36</f>
        <v>0</v>
      </c>
      <c r="R36" s="135">
        <v>0.0</v>
      </c>
      <c r="S36" s="23">
        <f t="shared" ref="S36:S59" si="31">P36 / $P$36</f>
        <v>1</v>
      </c>
      <c r="T36" s="23">
        <v>1.0</v>
      </c>
      <c r="U36" s="23">
        <f t="shared" ref="U36:V36" si="29">S36 - 1</f>
        <v>0</v>
      </c>
      <c r="V36" s="25">
        <f t="shared" si="29"/>
        <v>0</v>
      </c>
    </row>
    <row r="37">
      <c r="A37" s="150"/>
      <c r="B37" s="125"/>
      <c r="C37" s="125"/>
      <c r="O37" s="136" t="s">
        <v>255</v>
      </c>
      <c r="P37" s="28">
        <v>4924.0</v>
      </c>
      <c r="Q37" s="138">
        <f t="shared" si="30"/>
        <v>1695</v>
      </c>
      <c r="R37" s="138">
        <f t="shared" ref="R37:R59" si="33">P37-P36</f>
        <v>1695</v>
      </c>
      <c r="S37" s="139">
        <f t="shared" si="31"/>
        <v>1.524930319</v>
      </c>
      <c r="T37" s="139">
        <f t="shared" ref="T37:T59" si="34">P37 / P36</f>
        <v>1.524930319</v>
      </c>
      <c r="U37" s="139">
        <f t="shared" ref="U37:V37" si="32">S37 - 1</f>
        <v>0.524930319</v>
      </c>
      <c r="V37" s="140">
        <f t="shared" si="32"/>
        <v>0.524930319</v>
      </c>
    </row>
    <row r="38">
      <c r="A38" s="150"/>
      <c r="B38" s="125"/>
      <c r="C38" s="125"/>
      <c r="O38" s="133" t="s">
        <v>256</v>
      </c>
      <c r="P38" s="23">
        <v>6388.0</v>
      </c>
      <c r="Q38" s="135">
        <f t="shared" si="30"/>
        <v>3159</v>
      </c>
      <c r="R38" s="135">
        <f t="shared" si="33"/>
        <v>1464</v>
      </c>
      <c r="S38" s="141">
        <f t="shared" si="31"/>
        <v>1.978321462</v>
      </c>
      <c r="T38" s="141">
        <f t="shared" si="34"/>
        <v>1.297319253</v>
      </c>
      <c r="U38" s="141">
        <f t="shared" ref="U38:V38" si="35">S38 - 1</f>
        <v>0.9783214618</v>
      </c>
      <c r="V38" s="142">
        <f t="shared" si="35"/>
        <v>0.2973192526</v>
      </c>
    </row>
    <row r="39">
      <c r="A39" s="150"/>
      <c r="B39" s="125"/>
      <c r="C39" s="125"/>
      <c r="O39" s="136" t="s">
        <v>257</v>
      </c>
      <c r="P39" s="28">
        <v>8612.0</v>
      </c>
      <c r="Q39" s="138">
        <f t="shared" si="30"/>
        <v>5383</v>
      </c>
      <c r="R39" s="138">
        <f t="shared" si="33"/>
        <v>2224</v>
      </c>
      <c r="S39" s="139">
        <f t="shared" si="31"/>
        <v>2.667079591</v>
      </c>
      <c r="T39" s="139">
        <f t="shared" si="34"/>
        <v>1.348152786</v>
      </c>
      <c r="U39" s="139">
        <f t="shared" ref="U39:V39" si="36">S39 - 1</f>
        <v>1.667079591</v>
      </c>
      <c r="V39" s="140">
        <f t="shared" si="36"/>
        <v>0.3481527865</v>
      </c>
    </row>
    <row r="40">
      <c r="A40" s="150"/>
      <c r="B40" s="125"/>
      <c r="C40" s="125"/>
      <c r="O40" s="133" t="s">
        <v>258</v>
      </c>
      <c r="P40" s="23">
        <v>10634.0</v>
      </c>
      <c r="Q40" s="135">
        <f t="shared" si="30"/>
        <v>7405</v>
      </c>
      <c r="R40" s="135">
        <f t="shared" si="33"/>
        <v>2022</v>
      </c>
      <c r="S40" s="141">
        <f t="shared" si="31"/>
        <v>3.293279653</v>
      </c>
      <c r="T40" s="141">
        <f t="shared" si="34"/>
        <v>1.234788667</v>
      </c>
      <c r="U40" s="141">
        <f t="shared" ref="U40:V40" si="37">S40 - 1</f>
        <v>2.293279653</v>
      </c>
      <c r="V40" s="142">
        <f t="shared" si="37"/>
        <v>0.234788667</v>
      </c>
    </row>
    <row r="41">
      <c r="A41" s="150"/>
      <c r="B41" s="125"/>
      <c r="C41" s="125"/>
      <c r="O41" s="136" t="s">
        <v>259</v>
      </c>
      <c r="P41" s="28">
        <v>14425.0</v>
      </c>
      <c r="Q41" s="138">
        <f t="shared" si="30"/>
        <v>11196</v>
      </c>
      <c r="R41" s="138">
        <f t="shared" si="33"/>
        <v>3791</v>
      </c>
      <c r="S41" s="139">
        <f t="shared" si="31"/>
        <v>4.467327346</v>
      </c>
      <c r="T41" s="139">
        <f t="shared" si="34"/>
        <v>1.356498025</v>
      </c>
      <c r="U41" s="139">
        <f t="shared" ref="U41:V41" si="38">S41 - 1</f>
        <v>3.467327346</v>
      </c>
      <c r="V41" s="140">
        <f t="shared" si="38"/>
        <v>0.3564980252</v>
      </c>
    </row>
    <row r="42">
      <c r="A42" s="150"/>
      <c r="B42" s="125"/>
      <c r="C42" s="125"/>
      <c r="O42" s="133" t="s">
        <v>260</v>
      </c>
      <c r="P42" s="23">
        <v>17998.0</v>
      </c>
      <c r="Q42" s="135">
        <f t="shared" si="30"/>
        <v>14769</v>
      </c>
      <c r="R42" s="135">
        <f t="shared" si="33"/>
        <v>3573</v>
      </c>
      <c r="S42" s="141">
        <f t="shared" si="31"/>
        <v>5.573861877</v>
      </c>
      <c r="T42" s="141">
        <f t="shared" si="34"/>
        <v>1.247694974</v>
      </c>
      <c r="U42" s="141">
        <f t="shared" ref="U42:V42" si="39">S42 - 1</f>
        <v>4.573861877</v>
      </c>
      <c r="V42" s="142">
        <f t="shared" si="39"/>
        <v>0.247694974</v>
      </c>
    </row>
    <row r="43">
      <c r="A43" s="150"/>
      <c r="B43" s="125"/>
      <c r="C43" s="125"/>
      <c r="O43" s="136" t="s">
        <v>261</v>
      </c>
      <c r="P43" s="28">
        <v>23623.0</v>
      </c>
      <c r="Q43" s="138">
        <f t="shared" si="30"/>
        <v>20394</v>
      </c>
      <c r="R43" s="138">
        <f t="shared" si="33"/>
        <v>5625</v>
      </c>
      <c r="S43" s="139">
        <f t="shared" si="31"/>
        <v>7.315887272</v>
      </c>
      <c r="T43" s="139">
        <f t="shared" si="34"/>
        <v>1.312534726</v>
      </c>
      <c r="U43" s="139">
        <f t="shared" ref="U43:V43" si="40">S43 - 1</f>
        <v>6.315887272</v>
      </c>
      <c r="V43" s="140">
        <f t="shared" si="40"/>
        <v>0.3125347261</v>
      </c>
    </row>
    <row r="44">
      <c r="A44" s="150"/>
      <c r="B44" s="125"/>
      <c r="C44" s="125"/>
      <c r="O44" s="133" t="s">
        <v>262</v>
      </c>
      <c r="P44" s="23">
        <v>30552.0</v>
      </c>
      <c r="Q44" s="135">
        <f t="shared" si="30"/>
        <v>27323</v>
      </c>
      <c r="R44" s="135">
        <f t="shared" si="33"/>
        <v>6929</v>
      </c>
      <c r="S44" s="141">
        <f t="shared" si="31"/>
        <v>9.461752865</v>
      </c>
      <c r="T44" s="141">
        <f t="shared" si="34"/>
        <v>1.293315836</v>
      </c>
      <c r="U44" s="141">
        <f t="shared" ref="U44:V44" si="41">S44 - 1</f>
        <v>8.461752865</v>
      </c>
      <c r="V44" s="142">
        <f t="shared" si="41"/>
        <v>0.2933158363</v>
      </c>
    </row>
    <row r="45">
      <c r="A45" s="150"/>
      <c r="B45" s="125"/>
      <c r="C45" s="125"/>
      <c r="O45" s="136" t="s">
        <v>263</v>
      </c>
      <c r="P45" s="28">
        <v>33358.0</v>
      </c>
      <c r="Q45" s="138">
        <f t="shared" si="30"/>
        <v>30129</v>
      </c>
      <c r="R45" s="138">
        <f t="shared" si="33"/>
        <v>2806</v>
      </c>
      <c r="S45" s="139">
        <f t="shared" si="31"/>
        <v>10.33075255</v>
      </c>
      <c r="T45" s="139">
        <f t="shared" si="34"/>
        <v>1.091843415</v>
      </c>
      <c r="U45" s="139">
        <f t="shared" ref="U45:V45" si="42">S45 - 1</f>
        <v>9.330752555</v>
      </c>
      <c r="V45" s="140">
        <f t="shared" si="42"/>
        <v>0.09184341451</v>
      </c>
    </row>
    <row r="46">
      <c r="A46" s="150"/>
      <c r="B46" s="125"/>
      <c r="C46" s="125"/>
      <c r="O46" s="133" t="s">
        <v>264</v>
      </c>
      <c r="P46" s="23">
        <v>38411.0</v>
      </c>
      <c r="Q46" s="135">
        <f t="shared" si="30"/>
        <v>35182</v>
      </c>
      <c r="R46" s="135">
        <f t="shared" si="33"/>
        <v>5053</v>
      </c>
      <c r="S46" s="141">
        <f t="shared" si="31"/>
        <v>11.89563332</v>
      </c>
      <c r="T46" s="141">
        <f t="shared" si="34"/>
        <v>1.151477906</v>
      </c>
      <c r="U46" s="141">
        <f t="shared" ref="U46:V46" si="43">S46 - 1</f>
        <v>10.89563332</v>
      </c>
      <c r="V46" s="142">
        <f t="shared" si="43"/>
        <v>0.1514779063</v>
      </c>
    </row>
    <row r="47">
      <c r="A47" s="150"/>
      <c r="B47" s="125"/>
      <c r="C47" s="125"/>
      <c r="O47" s="136" t="s">
        <v>265</v>
      </c>
      <c r="P47" s="28">
        <v>44899.0</v>
      </c>
      <c r="Q47" s="138">
        <f t="shared" si="30"/>
        <v>41670</v>
      </c>
      <c r="R47" s="138">
        <f t="shared" si="33"/>
        <v>6488</v>
      </c>
      <c r="S47" s="139">
        <f t="shared" si="31"/>
        <v>13.90492413</v>
      </c>
      <c r="T47" s="139">
        <f t="shared" si="34"/>
        <v>1.168909948</v>
      </c>
      <c r="U47" s="139">
        <f t="shared" ref="U47:V47" si="44">S47 - 1</f>
        <v>12.90492413</v>
      </c>
      <c r="V47" s="140">
        <f t="shared" si="44"/>
        <v>0.1689099477</v>
      </c>
    </row>
    <row r="48">
      <c r="A48" s="150"/>
      <c r="B48" s="125"/>
      <c r="C48" s="125"/>
      <c r="O48" s="133" t="s">
        <v>266</v>
      </c>
      <c r="P48" s="23">
        <v>48830.0</v>
      </c>
      <c r="Q48" s="135">
        <f t="shared" si="30"/>
        <v>45601</v>
      </c>
      <c r="R48" s="135">
        <f t="shared" si="33"/>
        <v>3931</v>
      </c>
      <c r="S48" s="141">
        <f t="shared" si="31"/>
        <v>15.12232889</v>
      </c>
      <c r="T48" s="141">
        <f t="shared" si="34"/>
        <v>1.087552061</v>
      </c>
      <c r="U48" s="141">
        <f t="shared" ref="U48:V48" si="45">S48 - 1</f>
        <v>14.12232889</v>
      </c>
      <c r="V48" s="142">
        <f t="shared" si="45"/>
        <v>0.08755206129</v>
      </c>
    </row>
    <row r="49">
      <c r="A49" s="150"/>
      <c r="B49" s="125"/>
      <c r="C49" s="125"/>
      <c r="O49" s="136" t="s">
        <v>267</v>
      </c>
      <c r="P49" s="28">
        <v>55485.0</v>
      </c>
      <c r="Q49" s="138">
        <f t="shared" si="30"/>
        <v>52256</v>
      </c>
      <c r="R49" s="138">
        <f t="shared" si="33"/>
        <v>6655</v>
      </c>
      <c r="S49" s="139">
        <f t="shared" si="31"/>
        <v>17.18333849</v>
      </c>
      <c r="T49" s="139">
        <f t="shared" si="34"/>
        <v>1.136289166</v>
      </c>
      <c r="U49" s="139">
        <f t="shared" ref="U49:V49" si="46">S49 - 1</f>
        <v>16.18333849</v>
      </c>
      <c r="V49" s="140">
        <f t="shared" si="46"/>
        <v>0.1362891665</v>
      </c>
    </row>
    <row r="50">
      <c r="A50" s="150"/>
      <c r="B50" s="125"/>
      <c r="C50" s="125"/>
      <c r="O50" s="133" t="s">
        <v>268</v>
      </c>
      <c r="P50" s="23">
        <v>61208.0</v>
      </c>
      <c r="Q50" s="135">
        <f t="shared" si="30"/>
        <v>57979</v>
      </c>
      <c r="R50" s="135">
        <f t="shared" si="33"/>
        <v>5723</v>
      </c>
      <c r="S50" s="141">
        <f t="shared" si="31"/>
        <v>18.95571384</v>
      </c>
      <c r="T50" s="141">
        <f t="shared" si="34"/>
        <v>1.103144994</v>
      </c>
      <c r="U50" s="141">
        <f t="shared" ref="U50:V50" si="47">S50 - 1</f>
        <v>17.95571384</v>
      </c>
      <c r="V50" s="142">
        <f t="shared" si="47"/>
        <v>0.1031449941</v>
      </c>
    </row>
    <row r="51">
      <c r="A51" s="150"/>
      <c r="B51" s="125"/>
      <c r="C51" s="125"/>
      <c r="O51" s="136" t="s">
        <v>269</v>
      </c>
      <c r="P51" s="28">
        <v>64310.0</v>
      </c>
      <c r="Q51" s="138">
        <f t="shared" si="30"/>
        <v>61081</v>
      </c>
      <c r="R51" s="138">
        <f t="shared" si="33"/>
        <v>3102</v>
      </c>
      <c r="S51" s="139">
        <f t="shared" si="31"/>
        <v>19.91638278</v>
      </c>
      <c r="T51" s="139">
        <f t="shared" si="34"/>
        <v>1.05067965</v>
      </c>
      <c r="U51" s="139">
        <f t="shared" ref="U51:V51" si="48">S51 - 1</f>
        <v>18.91638278</v>
      </c>
      <c r="V51" s="140">
        <f t="shared" si="48"/>
        <v>0.05067964972</v>
      </c>
    </row>
    <row r="52">
      <c r="A52" s="150"/>
      <c r="B52" s="125"/>
      <c r="C52" s="125"/>
      <c r="O52" s="133" t="s">
        <v>270</v>
      </c>
      <c r="P52" s="23">
        <v>71379.0</v>
      </c>
      <c r="Q52" s="135">
        <f t="shared" si="30"/>
        <v>68150</v>
      </c>
      <c r="R52" s="135">
        <f t="shared" si="33"/>
        <v>7069</v>
      </c>
      <c r="S52" s="141">
        <f t="shared" si="31"/>
        <v>22.10560545</v>
      </c>
      <c r="T52" s="141">
        <f t="shared" si="34"/>
        <v>1.109920697</v>
      </c>
      <c r="U52" s="141">
        <f t="shared" ref="U52:V52" si="49">S52 - 1</f>
        <v>21.10560545</v>
      </c>
      <c r="V52" s="142">
        <f t="shared" si="49"/>
        <v>0.1099206966</v>
      </c>
    </row>
    <row r="53">
      <c r="A53" s="150"/>
      <c r="B53" s="125"/>
      <c r="C53" s="125"/>
      <c r="O53" s="136" t="s">
        <v>271</v>
      </c>
      <c r="P53" s="28">
        <v>73812.0</v>
      </c>
      <c r="Q53" s="138">
        <f t="shared" si="30"/>
        <v>70583</v>
      </c>
      <c r="R53" s="138">
        <f t="shared" si="33"/>
        <v>2433</v>
      </c>
      <c r="S53" s="139">
        <f t="shared" si="31"/>
        <v>22.8590895</v>
      </c>
      <c r="T53" s="139">
        <f t="shared" si="34"/>
        <v>1.034085655</v>
      </c>
      <c r="U53" s="139">
        <f t="shared" ref="U53:V53" si="50">S53 - 1</f>
        <v>21.8590895</v>
      </c>
      <c r="V53" s="140">
        <f t="shared" si="50"/>
        <v>0.03408565544</v>
      </c>
    </row>
    <row r="54">
      <c r="A54" s="150"/>
      <c r="B54" s="125"/>
      <c r="C54" s="125"/>
      <c r="O54" s="133" t="s">
        <v>272</v>
      </c>
      <c r="P54" s="23">
        <v>83801.0</v>
      </c>
      <c r="Q54" s="135">
        <f t="shared" si="30"/>
        <v>80572</v>
      </c>
      <c r="R54" s="135">
        <f t="shared" si="33"/>
        <v>9989</v>
      </c>
      <c r="S54" s="141">
        <f t="shared" si="31"/>
        <v>25.95261691</v>
      </c>
      <c r="T54" s="141">
        <f t="shared" si="34"/>
        <v>1.135330299</v>
      </c>
      <c r="U54" s="141">
        <f t="shared" ref="U54:V54" si="51">S54 - 1</f>
        <v>24.95261691</v>
      </c>
      <c r="V54" s="142">
        <f t="shared" si="51"/>
        <v>0.1353302986</v>
      </c>
    </row>
    <row r="55">
      <c r="A55" s="150"/>
      <c r="B55" s="126"/>
      <c r="C55" s="126"/>
      <c r="O55" s="136" t="s">
        <v>273</v>
      </c>
      <c r="P55" s="28">
        <v>94294.0</v>
      </c>
      <c r="Q55" s="138">
        <f t="shared" si="30"/>
        <v>91065</v>
      </c>
      <c r="R55" s="138">
        <f t="shared" si="33"/>
        <v>10493</v>
      </c>
      <c r="S55" s="139">
        <f t="shared" si="31"/>
        <v>29.20222979</v>
      </c>
      <c r="T55" s="139">
        <f t="shared" si="34"/>
        <v>1.125213303</v>
      </c>
      <c r="U55" s="139">
        <f t="shared" ref="U55:V55" si="52">S55 - 1</f>
        <v>28.20222979</v>
      </c>
      <c r="V55" s="140">
        <f t="shared" si="52"/>
        <v>0.1252133029</v>
      </c>
    </row>
    <row r="56">
      <c r="O56" s="133" t="s">
        <v>274</v>
      </c>
      <c r="P56" s="23">
        <v>100070.0</v>
      </c>
      <c r="Q56" s="135">
        <f t="shared" si="30"/>
        <v>96841</v>
      </c>
      <c r="R56" s="135">
        <f t="shared" si="33"/>
        <v>5776</v>
      </c>
      <c r="S56" s="141">
        <f t="shared" si="31"/>
        <v>30.99101889</v>
      </c>
      <c r="T56" s="141">
        <f t="shared" si="34"/>
        <v>1.061255223</v>
      </c>
      <c r="U56" s="141">
        <f t="shared" ref="U56:V56" si="53">S56 - 1</f>
        <v>29.99101889</v>
      </c>
      <c r="V56" s="142">
        <f t="shared" si="53"/>
        <v>0.06125522303</v>
      </c>
    </row>
    <row r="57">
      <c r="O57" s="136" t="s">
        <v>275</v>
      </c>
      <c r="P57" s="28">
        <v>112768.0</v>
      </c>
      <c r="Q57" s="138">
        <f t="shared" si="30"/>
        <v>109539</v>
      </c>
      <c r="R57" s="138">
        <f t="shared" si="33"/>
        <v>12698</v>
      </c>
      <c r="S57" s="139">
        <f t="shared" si="31"/>
        <v>34.92350573</v>
      </c>
      <c r="T57" s="139">
        <f t="shared" si="34"/>
        <v>1.126891176</v>
      </c>
      <c r="U57" s="139">
        <f t="shared" ref="U57:V57" si="54">S57 - 1</f>
        <v>33.92350573</v>
      </c>
      <c r="V57" s="140">
        <f t="shared" si="54"/>
        <v>0.1268911762</v>
      </c>
    </row>
    <row r="58">
      <c r="O58" s="133" t="s">
        <v>3</v>
      </c>
      <c r="P58" s="23">
        <v>125638.0</v>
      </c>
      <c r="Q58" s="135">
        <f t="shared" si="30"/>
        <v>122409</v>
      </c>
      <c r="R58" s="135">
        <f t="shared" si="33"/>
        <v>12870</v>
      </c>
      <c r="S58" s="141">
        <f t="shared" si="31"/>
        <v>38.90925983</v>
      </c>
      <c r="T58" s="141">
        <f t="shared" si="34"/>
        <v>1.114128121</v>
      </c>
      <c r="U58" s="141">
        <f t="shared" ref="U58:V58" si="55">S58 - 1</f>
        <v>37.90925983</v>
      </c>
      <c r="V58" s="142">
        <f t="shared" si="55"/>
        <v>0.1141281215</v>
      </c>
    </row>
    <row r="59">
      <c r="O59" s="144" t="s">
        <v>4</v>
      </c>
      <c r="P59" s="145" t="s">
        <v>276</v>
      </c>
      <c r="Q59" s="147">
        <f t="shared" si="30"/>
        <v>133172</v>
      </c>
      <c r="R59" s="147">
        <f t="shared" si="33"/>
        <v>10763</v>
      </c>
      <c r="S59" s="148">
        <f t="shared" si="31"/>
        <v>42.24248993</v>
      </c>
      <c r="T59" s="148">
        <f t="shared" si="34"/>
        <v>1.085666757</v>
      </c>
      <c r="U59" s="148">
        <f t="shared" ref="U59:V59" si="56">S59 - 1</f>
        <v>41.24248993</v>
      </c>
      <c r="V59" s="149">
        <f t="shared" si="56"/>
        <v>0.08566675687</v>
      </c>
    </row>
  </sheetData>
  <hyperlinks>
    <hyperlink r:id="rId1" location="data" ref="A2"/>
  </hyperlinks>
  <drawing r:id="rId2"/>
  <tableParts count="3"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8.14"/>
    <col customWidth="1" min="6" max="6" width="17.43"/>
    <col customWidth="1" min="21" max="21" width="29.29"/>
    <col customWidth="1" min="22" max="22" width="23.57"/>
  </cols>
  <sheetData>
    <row r="3">
      <c r="A3" s="129" t="s">
        <v>247</v>
      </c>
      <c r="B3" s="13" t="s">
        <v>169</v>
      </c>
      <c r="C3" s="131" t="s">
        <v>248</v>
      </c>
      <c r="D3" s="131" t="s">
        <v>249</v>
      </c>
      <c r="E3" s="131" t="s">
        <v>250</v>
      </c>
      <c r="F3" s="131" t="s">
        <v>251</v>
      </c>
      <c r="G3" s="131" t="s">
        <v>252</v>
      </c>
      <c r="H3" s="132" t="s">
        <v>253</v>
      </c>
      <c r="K3" s="129" t="s">
        <v>247</v>
      </c>
      <c r="L3" s="13" t="s">
        <v>90</v>
      </c>
      <c r="M3" s="131" t="s">
        <v>248</v>
      </c>
      <c r="N3" s="131" t="s">
        <v>249</v>
      </c>
      <c r="O3" s="131" t="s">
        <v>250</v>
      </c>
      <c r="P3" s="131" t="s">
        <v>251</v>
      </c>
      <c r="Q3" s="131" t="s">
        <v>252</v>
      </c>
      <c r="R3" s="132" t="s">
        <v>253</v>
      </c>
    </row>
    <row r="4">
      <c r="A4" s="133" t="s">
        <v>254</v>
      </c>
      <c r="B4" s="135">
        <v>2223.0</v>
      </c>
      <c r="C4" s="135">
        <f t="shared" ref="C4:C27" si="3">B4-$B$4</f>
        <v>0</v>
      </c>
      <c r="D4" s="135">
        <v>0.0</v>
      </c>
      <c r="E4" s="141">
        <f t="shared" ref="E4:E27" si="4">B4 / $B$4</f>
        <v>1</v>
      </c>
      <c r="F4" s="141">
        <v>1.0</v>
      </c>
      <c r="G4" s="141">
        <f t="shared" ref="G4:H4" si="1">E4 - 1</f>
        <v>0</v>
      </c>
      <c r="H4" s="142">
        <f t="shared" si="1"/>
        <v>0</v>
      </c>
      <c r="K4" s="133" t="s">
        <v>254</v>
      </c>
      <c r="L4" s="23">
        <v>3229.0</v>
      </c>
      <c r="M4" s="135">
        <f t="shared" ref="M4:M27" si="6">L4-$L$4</f>
        <v>0</v>
      </c>
      <c r="N4" s="135">
        <v>0.0</v>
      </c>
      <c r="O4" s="141">
        <f t="shared" ref="O4:O27" si="7">L4 / $L$4</f>
        <v>1</v>
      </c>
      <c r="P4" s="141">
        <v>1.0</v>
      </c>
      <c r="Q4" s="141">
        <f t="shared" ref="Q4:R4" si="2">O4 - 1</f>
        <v>0</v>
      </c>
      <c r="R4" s="142">
        <f t="shared" si="2"/>
        <v>0</v>
      </c>
    </row>
    <row r="5">
      <c r="A5" s="136" t="s">
        <v>255</v>
      </c>
      <c r="B5" s="138">
        <v>3240.0</v>
      </c>
      <c r="C5" s="138">
        <f t="shared" si="3"/>
        <v>1017</v>
      </c>
      <c r="D5" s="138">
        <f t="shared" ref="D5:D27" si="9">B5-B4</f>
        <v>1017</v>
      </c>
      <c r="E5" s="139">
        <f t="shared" si="4"/>
        <v>1.457489879</v>
      </c>
      <c r="F5" s="139">
        <f t="shared" ref="F5:F27" si="10">B5 / B4</f>
        <v>1.457489879</v>
      </c>
      <c r="G5" s="139">
        <f t="shared" ref="G5:H5" si="5">E5 - 1</f>
        <v>0.4574898785</v>
      </c>
      <c r="H5" s="140">
        <f t="shared" si="5"/>
        <v>0.4574898785</v>
      </c>
      <c r="K5" s="136" t="s">
        <v>255</v>
      </c>
      <c r="L5" s="28">
        <v>4924.0</v>
      </c>
      <c r="M5" s="138">
        <f t="shared" si="6"/>
        <v>1695</v>
      </c>
      <c r="N5" s="138">
        <f t="shared" ref="N5:N27" si="12">L5-L4</f>
        <v>1695</v>
      </c>
      <c r="O5" s="139">
        <f t="shared" si="7"/>
        <v>1.524930319</v>
      </c>
      <c r="P5" s="139">
        <f t="shared" ref="P5:P27" si="13">L5 / L4</f>
        <v>1.524930319</v>
      </c>
      <c r="Q5" s="139">
        <f t="shared" ref="Q5:R5" si="8">O5 - 1</f>
        <v>0.524930319</v>
      </c>
      <c r="R5" s="140">
        <f t="shared" si="8"/>
        <v>0.524930319</v>
      </c>
    </row>
    <row r="6">
      <c r="A6" s="133" t="s">
        <v>256</v>
      </c>
      <c r="B6" s="135">
        <v>4360.0</v>
      </c>
      <c r="C6" s="135">
        <f t="shared" si="3"/>
        <v>2137</v>
      </c>
      <c r="D6" s="135">
        <f t="shared" si="9"/>
        <v>1120</v>
      </c>
      <c r="E6" s="141">
        <f t="shared" si="4"/>
        <v>1.96131354</v>
      </c>
      <c r="F6" s="141">
        <f t="shared" si="10"/>
        <v>1.345679012</v>
      </c>
      <c r="G6" s="141">
        <f t="shared" ref="G6:H6" si="11">E6 - 1</f>
        <v>0.9613135403</v>
      </c>
      <c r="H6" s="142">
        <f t="shared" si="11"/>
        <v>0.3456790123</v>
      </c>
      <c r="K6" s="133" t="s">
        <v>256</v>
      </c>
      <c r="L6" s="23">
        <v>6388.0</v>
      </c>
      <c r="M6" s="135">
        <f t="shared" si="6"/>
        <v>3159</v>
      </c>
      <c r="N6" s="135">
        <f t="shared" si="12"/>
        <v>1464</v>
      </c>
      <c r="O6" s="141">
        <f t="shared" si="7"/>
        <v>1.978321462</v>
      </c>
      <c r="P6" s="141">
        <f t="shared" si="13"/>
        <v>1.297319253</v>
      </c>
      <c r="Q6" s="141">
        <f t="shared" ref="Q6:R6" si="14">O6 - 1</f>
        <v>0.9783214618</v>
      </c>
      <c r="R6" s="142">
        <f t="shared" si="14"/>
        <v>0.2973192526</v>
      </c>
    </row>
    <row r="7">
      <c r="A7" s="136" t="s">
        <v>257</v>
      </c>
      <c r="B7" s="138">
        <v>5499.0</v>
      </c>
      <c r="C7" s="138">
        <f t="shared" si="3"/>
        <v>3276</v>
      </c>
      <c r="D7" s="138">
        <f t="shared" si="9"/>
        <v>1139</v>
      </c>
      <c r="E7" s="139">
        <f t="shared" si="4"/>
        <v>2.473684211</v>
      </c>
      <c r="F7" s="139">
        <f t="shared" si="10"/>
        <v>1.261238532</v>
      </c>
      <c r="G7" s="139">
        <f t="shared" ref="G7:H7" si="15">E7 - 1</f>
        <v>1.473684211</v>
      </c>
      <c r="H7" s="140">
        <f t="shared" si="15"/>
        <v>0.2612385321</v>
      </c>
      <c r="K7" s="136" t="s">
        <v>257</v>
      </c>
      <c r="L7" s="28">
        <v>8612.0</v>
      </c>
      <c r="M7" s="138">
        <f t="shared" si="6"/>
        <v>5383</v>
      </c>
      <c r="N7" s="138">
        <f t="shared" si="12"/>
        <v>2224</v>
      </c>
      <c r="O7" s="139">
        <f t="shared" si="7"/>
        <v>2.667079591</v>
      </c>
      <c r="P7" s="139">
        <f t="shared" si="13"/>
        <v>1.348152786</v>
      </c>
      <c r="Q7" s="139">
        <f t="shared" ref="Q7:R7" si="16">O7 - 1</f>
        <v>1.667079591</v>
      </c>
      <c r="R7" s="140">
        <f t="shared" si="16"/>
        <v>0.3481527865</v>
      </c>
      <c r="U7" s="151" t="s">
        <v>169</v>
      </c>
      <c r="V7" s="151" t="s">
        <v>278</v>
      </c>
      <c r="W7" s="151" t="s">
        <v>279</v>
      </c>
    </row>
    <row r="8">
      <c r="A8" s="133" t="s">
        <v>258</v>
      </c>
      <c r="B8" s="135">
        <v>6740.0</v>
      </c>
      <c r="C8" s="135">
        <f t="shared" si="3"/>
        <v>4517</v>
      </c>
      <c r="D8" s="135">
        <f t="shared" si="9"/>
        <v>1241</v>
      </c>
      <c r="E8" s="141">
        <f t="shared" si="4"/>
        <v>3.031938821</v>
      </c>
      <c r="F8" s="141">
        <f t="shared" si="10"/>
        <v>1.225677396</v>
      </c>
      <c r="G8" s="141">
        <f t="shared" ref="G8:H8" si="17">E8 - 1</f>
        <v>2.031938821</v>
      </c>
      <c r="H8" s="142">
        <f t="shared" si="17"/>
        <v>0.2256773959</v>
      </c>
      <c r="K8" s="133" t="s">
        <v>258</v>
      </c>
      <c r="L8" s="23">
        <v>10634.0</v>
      </c>
      <c r="M8" s="135">
        <f t="shared" si="6"/>
        <v>7405</v>
      </c>
      <c r="N8" s="135">
        <f t="shared" si="12"/>
        <v>2022</v>
      </c>
      <c r="O8" s="141">
        <f t="shared" si="7"/>
        <v>3.293279653</v>
      </c>
      <c r="P8" s="141">
        <f t="shared" si="13"/>
        <v>1.234788667</v>
      </c>
      <c r="Q8" s="141">
        <f t="shared" ref="Q8:R8" si="18">O8 - 1</f>
        <v>2.293279653</v>
      </c>
      <c r="R8" s="142">
        <f t="shared" si="18"/>
        <v>0.234788667</v>
      </c>
      <c r="U8" s="152" t="s">
        <v>280</v>
      </c>
      <c r="V8" s="153">
        <f>AVERAGE(D5:D27)</f>
        <v>3108.086957</v>
      </c>
      <c r="W8" s="153">
        <f>B27+V8</f>
        <v>76817.08696</v>
      </c>
    </row>
    <row r="9">
      <c r="A9" s="136" t="s">
        <v>259</v>
      </c>
      <c r="B9" s="138">
        <v>8555.0</v>
      </c>
      <c r="C9" s="138">
        <f t="shared" si="3"/>
        <v>6332</v>
      </c>
      <c r="D9" s="138">
        <f t="shared" si="9"/>
        <v>1815</v>
      </c>
      <c r="E9" s="139">
        <f t="shared" si="4"/>
        <v>3.848403059</v>
      </c>
      <c r="F9" s="139">
        <f t="shared" si="10"/>
        <v>1.269287834</v>
      </c>
      <c r="G9" s="139">
        <f t="shared" ref="G9:H9" si="19">E9 - 1</f>
        <v>2.848403059</v>
      </c>
      <c r="H9" s="140">
        <f t="shared" si="19"/>
        <v>0.2692878338</v>
      </c>
      <c r="K9" s="136" t="s">
        <v>259</v>
      </c>
      <c r="L9" s="28">
        <v>14425.0</v>
      </c>
      <c r="M9" s="138">
        <f t="shared" si="6"/>
        <v>11196</v>
      </c>
      <c r="N9" s="138">
        <f t="shared" si="12"/>
        <v>3791</v>
      </c>
      <c r="O9" s="139">
        <f t="shared" si="7"/>
        <v>4.467327346</v>
      </c>
      <c r="P9" s="139">
        <f t="shared" si="13"/>
        <v>1.356498025</v>
      </c>
      <c r="Q9" s="139">
        <f t="shared" ref="Q9:R9" si="20">O9 - 1</f>
        <v>3.467327346</v>
      </c>
      <c r="R9" s="140">
        <f t="shared" si="20"/>
        <v>0.3564980252</v>
      </c>
      <c r="U9" s="152" t="s">
        <v>281</v>
      </c>
      <c r="V9" s="154">
        <f>AVERAGE(F5:F27)</f>
        <v>1.168704335</v>
      </c>
      <c r="W9" s="153">
        <f>B27*V9</f>
        <v>86144.02781</v>
      </c>
    </row>
    <row r="10">
      <c r="A10" s="133" t="s">
        <v>260</v>
      </c>
      <c r="B10" s="135">
        <v>10634.0</v>
      </c>
      <c r="C10" s="135">
        <f t="shared" si="3"/>
        <v>8411</v>
      </c>
      <c r="D10" s="135">
        <f t="shared" si="9"/>
        <v>2079</v>
      </c>
      <c r="E10" s="141">
        <f t="shared" si="4"/>
        <v>4.783625731</v>
      </c>
      <c r="F10" s="141">
        <f t="shared" si="10"/>
        <v>1.24301578</v>
      </c>
      <c r="G10" s="141">
        <f t="shared" ref="G10:H10" si="21">E10 - 1</f>
        <v>3.783625731</v>
      </c>
      <c r="H10" s="142">
        <f t="shared" si="21"/>
        <v>0.2430157802</v>
      </c>
      <c r="K10" s="133" t="s">
        <v>260</v>
      </c>
      <c r="L10" s="23">
        <v>17998.0</v>
      </c>
      <c r="M10" s="135">
        <f t="shared" si="6"/>
        <v>14769</v>
      </c>
      <c r="N10" s="135">
        <f t="shared" si="12"/>
        <v>3573</v>
      </c>
      <c r="O10" s="141">
        <f t="shared" si="7"/>
        <v>5.573861877</v>
      </c>
      <c r="P10" s="141">
        <f t="shared" si="13"/>
        <v>1.247694974</v>
      </c>
      <c r="Q10" s="141">
        <f t="shared" ref="Q10:R10" si="22">O10 - 1</f>
        <v>4.573861877</v>
      </c>
      <c r="R10" s="142">
        <f t="shared" si="22"/>
        <v>0.247694974</v>
      </c>
      <c r="W10" s="155"/>
    </row>
    <row r="11">
      <c r="A11" s="136" t="s">
        <v>261</v>
      </c>
      <c r="B11" s="138">
        <v>13593.0</v>
      </c>
      <c r="C11" s="138">
        <f t="shared" si="3"/>
        <v>11370</v>
      </c>
      <c r="D11" s="138">
        <f t="shared" si="9"/>
        <v>2959</v>
      </c>
      <c r="E11" s="139">
        <f t="shared" si="4"/>
        <v>6.114709852</v>
      </c>
      <c r="F11" s="139">
        <f t="shared" si="10"/>
        <v>1.278258416</v>
      </c>
      <c r="G11" s="139">
        <f t="shared" ref="G11:H11" si="23">E11 - 1</f>
        <v>5.114709852</v>
      </c>
      <c r="H11" s="140">
        <f t="shared" si="23"/>
        <v>0.2782584164</v>
      </c>
      <c r="K11" s="136" t="s">
        <v>261</v>
      </c>
      <c r="L11" s="28">
        <v>23623.0</v>
      </c>
      <c r="M11" s="138">
        <f t="shared" si="6"/>
        <v>20394</v>
      </c>
      <c r="N11" s="138">
        <f t="shared" si="12"/>
        <v>5625</v>
      </c>
      <c r="O11" s="139">
        <f t="shared" si="7"/>
        <v>7.315887272</v>
      </c>
      <c r="P11" s="139">
        <f t="shared" si="13"/>
        <v>1.312534726</v>
      </c>
      <c r="Q11" s="139">
        <f t="shared" ref="Q11:R11" si="24">O11 - 1</f>
        <v>6.315887272</v>
      </c>
      <c r="R11" s="140">
        <f t="shared" si="24"/>
        <v>0.3125347261</v>
      </c>
      <c r="W11" s="155"/>
    </row>
    <row r="12">
      <c r="A12" s="133" t="s">
        <v>262</v>
      </c>
      <c r="B12" s="135">
        <v>17290.0</v>
      </c>
      <c r="C12" s="135">
        <f t="shared" si="3"/>
        <v>15067</v>
      </c>
      <c r="D12" s="135">
        <f t="shared" si="9"/>
        <v>3697</v>
      </c>
      <c r="E12" s="141">
        <f t="shared" si="4"/>
        <v>7.777777778</v>
      </c>
      <c r="F12" s="141">
        <f t="shared" si="10"/>
        <v>1.271978224</v>
      </c>
      <c r="G12" s="141">
        <f t="shared" ref="G12:H12" si="25">E12 - 1</f>
        <v>6.777777778</v>
      </c>
      <c r="H12" s="142">
        <f t="shared" si="25"/>
        <v>0.2719782241</v>
      </c>
      <c r="K12" s="133" t="s">
        <v>262</v>
      </c>
      <c r="L12" s="23">
        <v>30552.0</v>
      </c>
      <c r="M12" s="135">
        <f t="shared" si="6"/>
        <v>27323</v>
      </c>
      <c r="N12" s="135">
        <f t="shared" si="12"/>
        <v>6929</v>
      </c>
      <c r="O12" s="141">
        <f t="shared" si="7"/>
        <v>9.461752865</v>
      </c>
      <c r="P12" s="141">
        <f t="shared" si="13"/>
        <v>1.293315836</v>
      </c>
      <c r="Q12" s="141">
        <f t="shared" ref="Q12:R12" si="26">O12 - 1</f>
        <v>8.461752865</v>
      </c>
      <c r="R12" s="142">
        <f t="shared" si="26"/>
        <v>0.2933158363</v>
      </c>
      <c r="U12" s="151" t="s">
        <v>90</v>
      </c>
      <c r="V12" s="151" t="s">
        <v>278</v>
      </c>
      <c r="W12" s="153" t="s">
        <v>279</v>
      </c>
    </row>
    <row r="13">
      <c r="A13" s="136" t="s">
        <v>263</v>
      </c>
      <c r="B13" s="138">
        <v>18638.0</v>
      </c>
      <c r="C13" s="138">
        <f t="shared" si="3"/>
        <v>16415</v>
      </c>
      <c r="D13" s="138">
        <f t="shared" si="9"/>
        <v>1348</v>
      </c>
      <c r="E13" s="139">
        <f t="shared" si="4"/>
        <v>8.384165542</v>
      </c>
      <c r="F13" s="139">
        <f t="shared" si="10"/>
        <v>1.077964141</v>
      </c>
      <c r="G13" s="139">
        <f t="shared" ref="G13:H13" si="27">E13 - 1</f>
        <v>7.384165542</v>
      </c>
      <c r="H13" s="140">
        <f t="shared" si="27"/>
        <v>0.07796414112</v>
      </c>
      <c r="K13" s="136" t="s">
        <v>263</v>
      </c>
      <c r="L13" s="28">
        <v>33358.0</v>
      </c>
      <c r="M13" s="138">
        <f t="shared" si="6"/>
        <v>30129</v>
      </c>
      <c r="N13" s="138">
        <f t="shared" si="12"/>
        <v>2806</v>
      </c>
      <c r="O13" s="139">
        <f t="shared" si="7"/>
        <v>10.33075255</v>
      </c>
      <c r="P13" s="139">
        <f t="shared" si="13"/>
        <v>1.091843415</v>
      </c>
      <c r="Q13" s="139">
        <f t="shared" ref="Q13:R13" si="28">O13 - 1</f>
        <v>9.330752555</v>
      </c>
      <c r="R13" s="140">
        <f t="shared" si="28"/>
        <v>0.09184341451</v>
      </c>
      <c r="U13" s="152" t="s">
        <v>280</v>
      </c>
      <c r="V13" s="153">
        <f>AVERAGE(N5:N27)</f>
        <v>5790.086957</v>
      </c>
      <c r="W13" s="153">
        <f>V13+L27</f>
        <v>142191.087</v>
      </c>
    </row>
    <row r="14">
      <c r="A14" s="133" t="s">
        <v>264</v>
      </c>
      <c r="B14" s="135">
        <v>20952.0</v>
      </c>
      <c r="C14" s="135">
        <f t="shared" si="3"/>
        <v>18729</v>
      </c>
      <c r="D14" s="135">
        <f t="shared" si="9"/>
        <v>2314</v>
      </c>
      <c r="E14" s="141">
        <f t="shared" si="4"/>
        <v>9.425101215</v>
      </c>
      <c r="F14" s="141">
        <f t="shared" si="10"/>
        <v>1.124154952</v>
      </c>
      <c r="G14" s="141">
        <f t="shared" ref="G14:H14" si="29">E14 - 1</f>
        <v>8.425101215</v>
      </c>
      <c r="H14" s="142">
        <f t="shared" si="29"/>
        <v>0.1241549522</v>
      </c>
      <c r="K14" s="133" t="s">
        <v>264</v>
      </c>
      <c r="L14" s="23">
        <v>38411.0</v>
      </c>
      <c r="M14" s="135">
        <f t="shared" si="6"/>
        <v>35182</v>
      </c>
      <c r="N14" s="135">
        <f t="shared" si="12"/>
        <v>5053</v>
      </c>
      <c r="O14" s="141">
        <f t="shared" si="7"/>
        <v>11.89563332</v>
      </c>
      <c r="P14" s="141">
        <f t="shared" si="13"/>
        <v>1.151477906</v>
      </c>
      <c r="Q14" s="141">
        <f t="shared" ref="Q14:R14" si="30">O14 - 1</f>
        <v>10.89563332</v>
      </c>
      <c r="R14" s="142">
        <f t="shared" si="30"/>
        <v>0.1514779063</v>
      </c>
      <c r="U14" s="152" t="s">
        <v>281</v>
      </c>
      <c r="V14" s="154">
        <f>AVERAGE(P5:P27)</f>
        <v>1.182505346</v>
      </c>
      <c r="W14" s="153">
        <f>V14*L27</f>
        <v>161294.9117</v>
      </c>
    </row>
    <row r="15">
      <c r="A15" s="136" t="s">
        <v>265</v>
      </c>
      <c r="B15" s="138">
        <v>23369.0</v>
      </c>
      <c r="C15" s="138">
        <f t="shared" si="3"/>
        <v>21146</v>
      </c>
      <c r="D15" s="138">
        <f t="shared" si="9"/>
        <v>2417</v>
      </c>
      <c r="E15" s="139">
        <f t="shared" si="4"/>
        <v>10.51237067</v>
      </c>
      <c r="F15" s="139">
        <f t="shared" si="10"/>
        <v>1.115358916</v>
      </c>
      <c r="G15" s="139">
        <f t="shared" ref="G15:H15" si="31">E15 - 1</f>
        <v>9.51237067</v>
      </c>
      <c r="H15" s="140">
        <f t="shared" si="31"/>
        <v>0.1153589156</v>
      </c>
      <c r="K15" s="136" t="s">
        <v>265</v>
      </c>
      <c r="L15" s="28">
        <v>44899.0</v>
      </c>
      <c r="M15" s="138">
        <f t="shared" si="6"/>
        <v>41670</v>
      </c>
      <c r="N15" s="138">
        <f t="shared" si="12"/>
        <v>6488</v>
      </c>
      <c r="O15" s="139">
        <f t="shared" si="7"/>
        <v>13.90492413</v>
      </c>
      <c r="P15" s="139">
        <f t="shared" si="13"/>
        <v>1.168909948</v>
      </c>
      <c r="Q15" s="139">
        <f t="shared" ref="Q15:R15" si="32">O15 - 1</f>
        <v>12.90492413</v>
      </c>
      <c r="R15" s="140">
        <f t="shared" si="32"/>
        <v>0.1689099477</v>
      </c>
    </row>
    <row r="16">
      <c r="A16" s="133" t="s">
        <v>266</v>
      </c>
      <c r="B16" s="135">
        <v>26629.0</v>
      </c>
      <c r="C16" s="135">
        <f t="shared" si="3"/>
        <v>24406</v>
      </c>
      <c r="D16" s="135">
        <f t="shared" si="9"/>
        <v>3260</v>
      </c>
      <c r="E16" s="141">
        <f t="shared" si="4"/>
        <v>11.9788574</v>
      </c>
      <c r="F16" s="141">
        <f t="shared" si="10"/>
        <v>1.139501048</v>
      </c>
      <c r="G16" s="141">
        <f t="shared" ref="G16:H16" si="33">E16 - 1</f>
        <v>10.9788574</v>
      </c>
      <c r="H16" s="142">
        <f t="shared" si="33"/>
        <v>0.1395010484</v>
      </c>
      <c r="K16" s="133" t="s">
        <v>266</v>
      </c>
      <c r="L16" s="23">
        <v>48830.0</v>
      </c>
      <c r="M16" s="135">
        <f t="shared" si="6"/>
        <v>45601</v>
      </c>
      <c r="N16" s="135">
        <f t="shared" si="12"/>
        <v>3931</v>
      </c>
      <c r="O16" s="141">
        <f t="shared" si="7"/>
        <v>15.12232889</v>
      </c>
      <c r="P16" s="141">
        <f t="shared" si="13"/>
        <v>1.087552061</v>
      </c>
      <c r="Q16" s="141">
        <f t="shared" ref="Q16:R16" si="34">O16 - 1</f>
        <v>14.12232889</v>
      </c>
      <c r="R16" s="142">
        <f t="shared" si="34"/>
        <v>0.08755206129</v>
      </c>
    </row>
    <row r="17">
      <c r="A17" s="136" t="s">
        <v>267</v>
      </c>
      <c r="B17" s="138">
        <v>29792.0</v>
      </c>
      <c r="C17" s="138">
        <f t="shared" si="3"/>
        <v>27569</v>
      </c>
      <c r="D17" s="138">
        <f t="shared" si="9"/>
        <v>3163</v>
      </c>
      <c r="E17" s="139">
        <f t="shared" si="4"/>
        <v>13.4017094</v>
      </c>
      <c r="F17" s="139">
        <f t="shared" si="10"/>
        <v>1.118780277</v>
      </c>
      <c r="G17" s="139">
        <f t="shared" ref="G17:H17" si="35">E17 - 1</f>
        <v>12.4017094</v>
      </c>
      <c r="H17" s="140">
        <f t="shared" si="35"/>
        <v>0.1187802771</v>
      </c>
      <c r="K17" s="136" t="s">
        <v>267</v>
      </c>
      <c r="L17" s="28">
        <v>55485.0</v>
      </c>
      <c r="M17" s="138">
        <f t="shared" si="6"/>
        <v>52256</v>
      </c>
      <c r="N17" s="138">
        <f t="shared" si="12"/>
        <v>6655</v>
      </c>
      <c r="O17" s="139">
        <f t="shared" si="7"/>
        <v>17.18333849</v>
      </c>
      <c r="P17" s="139">
        <f t="shared" si="13"/>
        <v>1.136289166</v>
      </c>
      <c r="Q17" s="139">
        <f t="shared" ref="Q17:R17" si="36">O17 - 1</f>
        <v>16.18333849</v>
      </c>
      <c r="R17" s="140">
        <f t="shared" si="36"/>
        <v>0.1362891665</v>
      </c>
    </row>
    <row r="18">
      <c r="A18" s="133" t="s">
        <v>268</v>
      </c>
      <c r="B18" s="135">
        <v>32495.0</v>
      </c>
      <c r="C18" s="135">
        <f t="shared" si="3"/>
        <v>30272</v>
      </c>
      <c r="D18" s="135">
        <f t="shared" si="9"/>
        <v>2703</v>
      </c>
      <c r="E18" s="141">
        <f t="shared" si="4"/>
        <v>14.61763383</v>
      </c>
      <c r="F18" s="141">
        <f t="shared" si="10"/>
        <v>1.090729055</v>
      </c>
      <c r="G18" s="141">
        <f t="shared" ref="G18:H18" si="37">E18 - 1</f>
        <v>13.61763383</v>
      </c>
      <c r="H18" s="142">
        <f t="shared" si="37"/>
        <v>0.09072905478</v>
      </c>
      <c r="K18" s="133" t="s">
        <v>268</v>
      </c>
      <c r="L18" s="23">
        <v>61208.0</v>
      </c>
      <c r="M18" s="135">
        <f t="shared" si="6"/>
        <v>57979</v>
      </c>
      <c r="N18" s="135">
        <f t="shared" si="12"/>
        <v>5723</v>
      </c>
      <c r="O18" s="141">
        <f t="shared" si="7"/>
        <v>18.95571384</v>
      </c>
      <c r="P18" s="141">
        <f t="shared" si="13"/>
        <v>1.103144994</v>
      </c>
      <c r="Q18" s="141">
        <f t="shared" ref="Q18:R18" si="38">O18 - 1</f>
        <v>17.95571384</v>
      </c>
      <c r="R18" s="142">
        <f t="shared" si="38"/>
        <v>0.1031449941</v>
      </c>
    </row>
    <row r="19">
      <c r="A19" s="136" t="s">
        <v>269</v>
      </c>
      <c r="B19" s="138">
        <v>34030.0</v>
      </c>
      <c r="C19" s="138">
        <f t="shared" si="3"/>
        <v>31807</v>
      </c>
      <c r="D19" s="138">
        <f t="shared" si="9"/>
        <v>1535</v>
      </c>
      <c r="E19" s="139">
        <f t="shared" si="4"/>
        <v>15.30814215</v>
      </c>
      <c r="F19" s="139">
        <f t="shared" si="10"/>
        <v>1.047238037</v>
      </c>
      <c r="G19" s="139">
        <f t="shared" ref="G19:H19" si="39">E19 - 1</f>
        <v>14.30814215</v>
      </c>
      <c r="H19" s="140">
        <f t="shared" si="39"/>
        <v>0.04723803662</v>
      </c>
      <c r="K19" s="136" t="s">
        <v>269</v>
      </c>
      <c r="L19" s="28">
        <v>64310.0</v>
      </c>
      <c r="M19" s="138">
        <f t="shared" si="6"/>
        <v>61081</v>
      </c>
      <c r="N19" s="138">
        <f t="shared" si="12"/>
        <v>3102</v>
      </c>
      <c r="O19" s="139">
        <f t="shared" si="7"/>
        <v>19.91638278</v>
      </c>
      <c r="P19" s="139">
        <f t="shared" si="13"/>
        <v>1.05067965</v>
      </c>
      <c r="Q19" s="139">
        <f t="shared" ref="Q19:R19" si="40">O19 - 1</f>
        <v>18.91638278</v>
      </c>
      <c r="R19" s="140">
        <f t="shared" si="40"/>
        <v>0.05067964972</v>
      </c>
    </row>
    <row r="20">
      <c r="A20" s="133" t="s">
        <v>270</v>
      </c>
      <c r="B20" s="135">
        <v>36709.0</v>
      </c>
      <c r="C20" s="135">
        <f t="shared" si="3"/>
        <v>34486</v>
      </c>
      <c r="D20" s="135">
        <f t="shared" si="9"/>
        <v>2679</v>
      </c>
      <c r="E20" s="141">
        <f t="shared" si="4"/>
        <v>16.51327036</v>
      </c>
      <c r="F20" s="141">
        <f t="shared" si="10"/>
        <v>1.078724655</v>
      </c>
      <c r="G20" s="141">
        <f t="shared" ref="G20:H20" si="41">E20 - 1</f>
        <v>15.51327036</v>
      </c>
      <c r="H20" s="142">
        <f t="shared" si="41"/>
        <v>0.07872465472</v>
      </c>
      <c r="K20" s="133" t="s">
        <v>270</v>
      </c>
      <c r="L20" s="23">
        <v>71379.0</v>
      </c>
      <c r="M20" s="135">
        <f t="shared" si="6"/>
        <v>68150</v>
      </c>
      <c r="N20" s="135">
        <f t="shared" si="12"/>
        <v>7069</v>
      </c>
      <c r="O20" s="141">
        <f t="shared" si="7"/>
        <v>22.10560545</v>
      </c>
      <c r="P20" s="141">
        <f t="shared" si="13"/>
        <v>1.109920697</v>
      </c>
      <c r="Q20" s="141">
        <f t="shared" ref="Q20:R20" si="42">O20 - 1</f>
        <v>21.10560545</v>
      </c>
      <c r="R20" s="142">
        <f t="shared" si="42"/>
        <v>0.1099206966</v>
      </c>
    </row>
    <row r="21">
      <c r="A21" s="136" t="s">
        <v>271</v>
      </c>
      <c r="B21" s="138">
        <v>39167.0</v>
      </c>
      <c r="C21" s="138">
        <f t="shared" si="3"/>
        <v>36944</v>
      </c>
      <c r="D21" s="138">
        <f t="shared" si="9"/>
        <v>2458</v>
      </c>
      <c r="E21" s="139">
        <f t="shared" si="4"/>
        <v>17.61898336</v>
      </c>
      <c r="F21" s="139">
        <f t="shared" si="10"/>
        <v>1.066959056</v>
      </c>
      <c r="G21" s="139">
        <f t="shared" ref="G21:H21" si="43">E21 - 1</f>
        <v>16.61898336</v>
      </c>
      <c r="H21" s="140">
        <f t="shared" si="43"/>
        <v>0.06695905636</v>
      </c>
      <c r="K21" s="136" t="s">
        <v>271</v>
      </c>
      <c r="L21" s="28">
        <v>73812.0</v>
      </c>
      <c r="M21" s="138">
        <f t="shared" si="6"/>
        <v>70583</v>
      </c>
      <c r="N21" s="138">
        <f t="shared" si="12"/>
        <v>2433</v>
      </c>
      <c r="O21" s="139">
        <f t="shared" si="7"/>
        <v>22.8590895</v>
      </c>
      <c r="P21" s="139">
        <f t="shared" si="13"/>
        <v>1.034085655</v>
      </c>
      <c r="Q21" s="139">
        <f t="shared" ref="Q21:R21" si="44">O21 - 1</f>
        <v>21.8590895</v>
      </c>
      <c r="R21" s="140">
        <f t="shared" si="44"/>
        <v>0.03408565544</v>
      </c>
    </row>
    <row r="22">
      <c r="A22" s="133" t="s">
        <v>272</v>
      </c>
      <c r="B22" s="135">
        <v>43724.0</v>
      </c>
      <c r="C22" s="135">
        <f t="shared" si="3"/>
        <v>41501</v>
      </c>
      <c r="D22" s="135">
        <f t="shared" si="9"/>
        <v>4557</v>
      </c>
      <c r="E22" s="141">
        <f t="shared" si="4"/>
        <v>19.66891588</v>
      </c>
      <c r="F22" s="141">
        <f t="shared" si="10"/>
        <v>1.116347946</v>
      </c>
      <c r="G22" s="141">
        <f t="shared" ref="G22:H22" si="45">E22 - 1</f>
        <v>18.66891588</v>
      </c>
      <c r="H22" s="142">
        <f t="shared" si="45"/>
        <v>0.116347946</v>
      </c>
      <c r="K22" s="133" t="s">
        <v>272</v>
      </c>
      <c r="L22" s="23">
        <v>83801.0</v>
      </c>
      <c r="M22" s="135">
        <f t="shared" si="6"/>
        <v>80572</v>
      </c>
      <c r="N22" s="135">
        <f t="shared" si="12"/>
        <v>9989</v>
      </c>
      <c r="O22" s="141">
        <f t="shared" si="7"/>
        <v>25.95261691</v>
      </c>
      <c r="P22" s="141">
        <f t="shared" si="13"/>
        <v>1.135330299</v>
      </c>
      <c r="Q22" s="141">
        <f t="shared" ref="Q22:R22" si="46">O22 - 1</f>
        <v>24.95261691</v>
      </c>
      <c r="R22" s="142">
        <f t="shared" si="46"/>
        <v>0.1353302986</v>
      </c>
    </row>
    <row r="23">
      <c r="A23" s="136" t="s">
        <v>273</v>
      </c>
      <c r="B23" s="138">
        <v>47867.0</v>
      </c>
      <c r="C23" s="138">
        <f t="shared" si="3"/>
        <v>45644</v>
      </c>
      <c r="D23" s="138">
        <f t="shared" si="9"/>
        <v>4143</v>
      </c>
      <c r="E23" s="139">
        <f t="shared" si="4"/>
        <v>21.53261359</v>
      </c>
      <c r="F23" s="139">
        <f t="shared" si="10"/>
        <v>1.094753453</v>
      </c>
      <c r="G23" s="139">
        <f t="shared" ref="G23:H23" si="47">E23 - 1</f>
        <v>20.53261359</v>
      </c>
      <c r="H23" s="140">
        <f t="shared" si="47"/>
        <v>0.09475345348</v>
      </c>
      <c r="K23" s="136" t="s">
        <v>273</v>
      </c>
      <c r="L23" s="28">
        <v>94294.0</v>
      </c>
      <c r="M23" s="138">
        <f t="shared" si="6"/>
        <v>91065</v>
      </c>
      <c r="N23" s="138">
        <f t="shared" si="12"/>
        <v>10493</v>
      </c>
      <c r="O23" s="139">
        <f t="shared" si="7"/>
        <v>29.20222979</v>
      </c>
      <c r="P23" s="139">
        <f t="shared" si="13"/>
        <v>1.125213303</v>
      </c>
      <c r="Q23" s="139">
        <f t="shared" ref="Q23:R23" si="48">O23 - 1</f>
        <v>28.20222979</v>
      </c>
      <c r="R23" s="140">
        <f t="shared" si="48"/>
        <v>0.1252133029</v>
      </c>
    </row>
    <row r="24">
      <c r="A24" s="133" t="s">
        <v>274</v>
      </c>
      <c r="B24" s="135">
        <v>51344.0</v>
      </c>
      <c r="C24" s="135">
        <f t="shared" si="3"/>
        <v>49121</v>
      </c>
      <c r="D24" s="135">
        <f t="shared" si="9"/>
        <v>3477</v>
      </c>
      <c r="E24" s="141">
        <f t="shared" si="4"/>
        <v>23.09671615</v>
      </c>
      <c r="F24" s="141">
        <f t="shared" si="10"/>
        <v>1.07263877</v>
      </c>
      <c r="G24" s="141">
        <f t="shared" ref="G24:H24" si="49">E24 - 1</f>
        <v>22.09671615</v>
      </c>
      <c r="H24" s="142">
        <f t="shared" si="49"/>
        <v>0.07263876993</v>
      </c>
      <c r="K24" s="133" t="s">
        <v>274</v>
      </c>
      <c r="L24" s="23">
        <v>100070.0</v>
      </c>
      <c r="M24" s="135">
        <f t="shared" si="6"/>
        <v>96841</v>
      </c>
      <c r="N24" s="135">
        <f t="shared" si="12"/>
        <v>5776</v>
      </c>
      <c r="O24" s="141">
        <f t="shared" si="7"/>
        <v>30.99101889</v>
      </c>
      <c r="P24" s="141">
        <f t="shared" si="13"/>
        <v>1.061255223</v>
      </c>
      <c r="Q24" s="141">
        <f t="shared" ref="Q24:R24" si="50">O24 - 1</f>
        <v>29.99101889</v>
      </c>
      <c r="R24" s="142">
        <f t="shared" si="50"/>
        <v>0.06125522303</v>
      </c>
    </row>
    <row r="25">
      <c r="A25" s="136" t="s">
        <v>275</v>
      </c>
      <c r="B25" s="138">
        <v>57244.0</v>
      </c>
      <c r="C25" s="138">
        <f t="shared" si="3"/>
        <v>55021</v>
      </c>
      <c r="D25" s="138">
        <f t="shared" si="9"/>
        <v>5900</v>
      </c>
      <c r="E25" s="139">
        <f t="shared" si="4"/>
        <v>25.75078722</v>
      </c>
      <c r="F25" s="139">
        <f t="shared" si="10"/>
        <v>1.114911187</v>
      </c>
      <c r="G25" s="139">
        <f t="shared" ref="G25:H25" si="51">E25 - 1</f>
        <v>24.75078722</v>
      </c>
      <c r="H25" s="140">
        <f t="shared" si="51"/>
        <v>0.1149111873</v>
      </c>
      <c r="K25" s="136" t="s">
        <v>275</v>
      </c>
      <c r="L25" s="28">
        <v>112768.0</v>
      </c>
      <c r="M25" s="138">
        <f t="shared" si="6"/>
        <v>109539</v>
      </c>
      <c r="N25" s="138">
        <f t="shared" si="12"/>
        <v>12698</v>
      </c>
      <c r="O25" s="139">
        <f t="shared" si="7"/>
        <v>34.92350573</v>
      </c>
      <c r="P25" s="139">
        <f t="shared" si="13"/>
        <v>1.126891176</v>
      </c>
      <c r="Q25" s="139">
        <f t="shared" ref="Q25:R25" si="52">O25 - 1</f>
        <v>33.92350573</v>
      </c>
      <c r="R25" s="140">
        <f t="shared" si="52"/>
        <v>0.1268911762</v>
      </c>
    </row>
    <row r="26">
      <c r="A26" s="133" t="s">
        <v>3</v>
      </c>
      <c r="B26" s="135">
        <v>65338.0</v>
      </c>
      <c r="C26" s="135">
        <f t="shared" si="3"/>
        <v>63115</v>
      </c>
      <c r="D26" s="135">
        <f t="shared" si="9"/>
        <v>8094</v>
      </c>
      <c r="E26" s="141">
        <f t="shared" si="4"/>
        <v>29.39181287</v>
      </c>
      <c r="F26" s="141">
        <f t="shared" si="10"/>
        <v>1.141394731</v>
      </c>
      <c r="G26" s="141">
        <f t="shared" ref="G26:H26" si="53">E26 - 1</f>
        <v>28.39181287</v>
      </c>
      <c r="H26" s="142">
        <f t="shared" si="53"/>
        <v>0.1413947313</v>
      </c>
      <c r="K26" s="133" t="s">
        <v>3</v>
      </c>
      <c r="L26" s="23">
        <v>125638.0</v>
      </c>
      <c r="M26" s="135">
        <f t="shared" si="6"/>
        <v>122409</v>
      </c>
      <c r="N26" s="135">
        <f t="shared" si="12"/>
        <v>12870</v>
      </c>
      <c r="O26" s="141">
        <f t="shared" si="7"/>
        <v>38.90925983</v>
      </c>
      <c r="P26" s="141">
        <f t="shared" si="13"/>
        <v>1.114128121</v>
      </c>
      <c r="Q26" s="141">
        <f t="shared" ref="Q26:R26" si="54">O26 - 1</f>
        <v>37.90925983</v>
      </c>
      <c r="R26" s="142">
        <f t="shared" si="54"/>
        <v>0.1141281215</v>
      </c>
    </row>
    <row r="27">
      <c r="A27" s="144" t="s">
        <v>4</v>
      </c>
      <c r="B27" s="147" t="s">
        <v>277</v>
      </c>
      <c r="C27" s="147">
        <f t="shared" si="3"/>
        <v>71486</v>
      </c>
      <c r="D27" s="147">
        <f t="shared" si="9"/>
        <v>8371</v>
      </c>
      <c r="E27" s="148">
        <f t="shared" si="4"/>
        <v>33.15744489</v>
      </c>
      <c r="F27" s="148">
        <f t="shared" si="10"/>
        <v>1.1281184</v>
      </c>
      <c r="G27" s="148">
        <f t="shared" ref="G27:H27" si="55">E27 - 1</f>
        <v>32.15744489</v>
      </c>
      <c r="H27" s="149">
        <f t="shared" si="55"/>
        <v>0.1281183997</v>
      </c>
      <c r="K27" s="144" t="s">
        <v>4</v>
      </c>
      <c r="L27" s="145" t="s">
        <v>276</v>
      </c>
      <c r="M27" s="147">
        <f t="shared" si="6"/>
        <v>133172</v>
      </c>
      <c r="N27" s="147">
        <f t="shared" si="12"/>
        <v>10763</v>
      </c>
      <c r="O27" s="148">
        <f t="shared" si="7"/>
        <v>42.24248993</v>
      </c>
      <c r="P27" s="148">
        <f t="shared" si="13"/>
        <v>1.085666757</v>
      </c>
      <c r="Q27" s="148">
        <f t="shared" ref="Q27:R27" si="56">O27 - 1</f>
        <v>41.24248993</v>
      </c>
      <c r="R27" s="149">
        <f t="shared" si="56"/>
        <v>0.08566675687</v>
      </c>
    </row>
    <row r="83">
      <c r="Q83" s="156"/>
    </row>
  </sheetData>
  <dataValidations>
    <dataValidation type="custom" allowBlank="1" showDropDown="1" sqref="E4:F27">
      <formula1>AND(ISNUMBER(E4),(NOT(OR(NOT(ISERROR(DATEVALUE(E4))), AND(ISNUMBER(E4), LEFT(CELL("format", E4))="D")))))</formula1>
    </dataValidation>
  </dataValidations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2024-09-18T06:03:32Z</dcterms:created>
  <dc:creator>Андрей Шикалов</dc:creator>
</cp:coreProperties>
</file>