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оля городского населения" sheetId="1" r:id="rId4"/>
    <sheet state="visible" name="Средняя ЗП" sheetId="2" r:id="rId5"/>
    <sheet state="visible" name="Анализ выбросов" sheetId="3" r:id="rId6"/>
    <sheet state="visible" name="Корреляционные облака" sheetId="4" r:id="rId7"/>
    <sheet state="visible" name="Корреляция" sheetId="5" r:id="rId8"/>
    <sheet state="visible" name="Линейная регрессия" sheetId="6" r:id="rId9"/>
    <sheet state="visible" name="Оценка качества линейной регрес" sheetId="7" r:id="rId10"/>
    <sheet state="visible" name="Графическое представление линей" sheetId="8" r:id="rId11"/>
    <sheet state="visible" name="Гиперболическая модель" sheetId="9" r:id="rId12"/>
    <sheet state="visible" name="Показательная модель" sheetId="10" r:id="rId13"/>
  </sheets>
  <definedNames/>
  <calcPr/>
</workbook>
</file>

<file path=xl/sharedStrings.xml><?xml version="1.0" encoding="utf-8"?>
<sst xmlns="http://schemas.openxmlformats.org/spreadsheetml/2006/main" count="1862" uniqueCount="213">
  <si>
    <t/>
  </si>
  <si>
    <t>2022</t>
  </si>
  <si>
    <t>2023</t>
  </si>
  <si>
    <t>Адыгея (Адыгея)</t>
  </si>
  <si>
    <t>Алтай</t>
  </si>
  <si>
    <t>Алтайский край</t>
  </si>
  <si>
    <t>Амурская область</t>
  </si>
  <si>
    <t>Архангельская область (кроме Ненецкого автономного округа)</t>
  </si>
  <si>
    <t>Астраханская область</t>
  </si>
  <si>
    <t>Башкортостан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</si>
  <si>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</si>
  <si>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</si>
  <si>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</si>
  <si>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</si>
  <si>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</si>
  <si>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</si>
  <si>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</si>
  <si>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Дагестан</t>
  </si>
  <si>
    <t>Еврейская автономная область</t>
  </si>
  <si>
    <t>Забайкальский край</t>
  </si>
  <si>
    <t>Ивановская область</t>
  </si>
  <si>
    <t>Ингушетия</t>
  </si>
  <si>
    <t>Иркутская область</t>
  </si>
  <si>
    <t>Кабардино-Балкарская Республика</t>
  </si>
  <si>
    <t>Калининградская область</t>
  </si>
  <si>
    <t>Калмыкия</t>
  </si>
  <si>
    <t>Калужская область</t>
  </si>
  <si>
    <t>Камчатский край</t>
  </si>
  <si>
    <t>Карачаево-Черкесская Республика</t>
  </si>
  <si>
    <t>Карелия</t>
  </si>
  <si>
    <t>Кемеровская область - Кузбасс</t>
  </si>
  <si>
    <t>Кировская область</t>
  </si>
  <si>
    <t>Коми</t>
  </si>
  <si>
    <t>Костромская область</t>
  </si>
  <si>
    <t>Краснодарский край</t>
  </si>
  <si>
    <t>Красноярский край</t>
  </si>
  <si>
    <t>Крым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</si>
  <si>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</si>
  <si>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</si>
  <si>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</si>
  <si>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</si>
  <si>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</si>
  <si>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Марий Эл</t>
  </si>
  <si>
    <t>Мордовия</t>
  </si>
  <si>
    <t>Москва</t>
  </si>
  <si>
    <t>Московская область</t>
  </si>
  <si>
    <t>Мурманская область</t>
  </si>
  <si>
    <t>Ненецкий автономный округ (Архангельская область)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</si>
  <si>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</si>
  <si>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</si>
  <si>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</si>
  <si>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</si>
  <si>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</si>
  <si>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</si>
  <si>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</si>
  <si>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</si>
  <si>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</si>
  <si>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</si>
  <si>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</si>
  <si>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</si>
  <si>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</si>
  <si>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</si>
  <si>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</si>
  <si>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 (Якутия)</t>
  </si>
  <si>
    <t>Сахалинская область</t>
  </si>
  <si>
    <t>Свердловская область</t>
  </si>
  <si>
    <t>Севастополь</t>
  </si>
  <si>
    <t>Северная Осетия-Алания</t>
  </si>
  <si>
    <t>Смоленская область</t>
  </si>
  <si>
    <t>Ставропольский край</t>
  </si>
  <si>
    <t>Тамбовская область</t>
  </si>
  <si>
    <t>Татарстан (Татарстан)</t>
  </si>
  <si>
    <t>Тверская область</t>
  </si>
  <si>
    <t>Томская область</t>
  </si>
  <si>
    <t>Тульская область</t>
  </si>
  <si>
    <t>Тыва</t>
  </si>
  <si>
    <t>Тюменская область (кроме Ханты-Мансийского автономного округа-Югры и Ямало-Ненецкого автономного округа)</t>
  </si>
  <si>
    <t>Удмуртская Республика</t>
  </si>
  <si>
    <t>Ульяновская область</t>
  </si>
  <si>
    <t>Хабаровский край</t>
  </si>
  <si>
    <t>Хакасия</t>
  </si>
  <si>
    <t>Ханты-Мансийский автономный округ - Югра (Тюменская область)</t>
  </si>
  <si>
    <t>Челябинская область</t>
  </si>
  <si>
    <t>Чеченская Республика</t>
  </si>
  <si>
    <t>Чувашская - Чувашия</t>
  </si>
  <si>
    <t>Чукотский автономный округ</t>
  </si>
  <si>
    <t>Ямало-Ненецкий автономный округ (Тюменская область)</t>
  </si>
  <si>
    <t>Ярославская область</t>
  </si>
  <si>
    <t>источник</t>
  </si>
  <si>
    <t>https://www.fedstat.ru/indicator/36057</t>
  </si>
  <si>
    <t>Адыгея</t>
  </si>
  <si>
    <t>Архангельская область без авт. округа</t>
  </si>
  <si>
    <t>Еврейская авт.область</t>
  </si>
  <si>
    <t>Кемеровская область</t>
  </si>
  <si>
    <t>Ненецкий авт.округ</t>
  </si>
  <si>
    <t>Северная Осетия - Алания</t>
  </si>
  <si>
    <t>Татарстан</t>
  </si>
  <si>
    <t>Тюменская область без авт. округов</t>
  </si>
  <si>
    <t>Ханты-Мансийский авт.округ - Югра</t>
  </si>
  <si>
    <t>Чувашская Республика</t>
  </si>
  <si>
    <t>Чукотский авт.округ</t>
  </si>
  <si>
    <t>Ямало-Ненецкий авт.округ</t>
  </si>
  <si>
    <t>источник:</t>
  </si>
  <si>
    <t>https://rosstat.gov.ru/labor_market_employment_salaries</t>
  </si>
  <si>
    <t>2022 г.</t>
  </si>
  <si>
    <t>Доля городского населения (%)</t>
  </si>
  <si>
    <t>Средняя ЗП (руб.)</t>
  </si>
  <si>
    <t>2023 г.</t>
  </si>
  <si>
    <t>Архангельская область</t>
  </si>
  <si>
    <t>Тюменская область</t>
  </si>
  <si>
    <t>источники</t>
  </si>
  <si>
    <t>Доля городского населения (%) - X</t>
  </si>
  <si>
    <t>Средняя ЗП (руб.) - Y</t>
  </si>
  <si>
    <t>X - Xср</t>
  </si>
  <si>
    <t>Y - Yср</t>
  </si>
  <si>
    <t>(X - Xср)(Y-Yср)</t>
  </si>
  <si>
    <t>(X - Xср)^2</t>
  </si>
  <si>
    <t>(Y - Yср)^2</t>
  </si>
  <si>
    <t>Руками</t>
  </si>
  <si>
    <t>Функцией EXCEL</t>
  </si>
  <si>
    <t>Xср</t>
  </si>
  <si>
    <t>Yср</t>
  </si>
  <si>
    <t>S(X)</t>
  </si>
  <si>
    <t>S(Y)</t>
  </si>
  <si>
    <t>rXY</t>
  </si>
  <si>
    <t>Гипотеза H0:</t>
  </si>
  <si>
    <t>коэффициент регрессии r незначим</t>
  </si>
  <si>
    <t>Гипотеза H1:</t>
  </si>
  <si>
    <t>коэффициент регрессии r значим</t>
  </si>
  <si>
    <t>Проверка значимости с помощью t-критерия Стьютента</t>
  </si>
  <si>
    <t>Количество наблюдений n</t>
  </si>
  <si>
    <t>Количество факторных признаков k</t>
  </si>
  <si>
    <t>Наблюдаемое значение критерия t_н</t>
  </si>
  <si>
    <t>Табличное значение критерия t(0.05, 70)</t>
  </si>
  <si>
    <t>t_н &gt; t(0.05, 70)</t>
  </si>
  <si>
    <t>H0 отклоняется, H1 принимается</t>
  </si>
  <si>
    <t>X^2</t>
  </si>
  <si>
    <t>XY</t>
  </si>
  <si>
    <t>Вспомогательная таблица</t>
  </si>
  <si>
    <t>SUM X</t>
  </si>
  <si>
    <t>SUM Y</t>
  </si>
  <si>
    <t>SUM X^2</t>
  </si>
  <si>
    <t>SUM XY</t>
  </si>
  <si>
    <t>Коэффициэнты регрессии</t>
  </si>
  <si>
    <t>С помощью пакета "Анализ данных"</t>
  </si>
  <si>
    <t>b0</t>
  </si>
  <si>
    <t>b1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</si>
  <si>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</si>
  <si>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</si>
  <si>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</si>
  <si>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</si>
  <si>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</si>
  <si>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</si>
  <si>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</si>
  <si>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</si>
  <si>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df</t>
  </si>
  <si>
    <t>SS</t>
  </si>
  <si>
    <t>MS</t>
  </si>
  <si>
    <t>F</t>
  </si>
  <si>
    <t>Значимость F</t>
  </si>
  <si>
    <t>Регрессия</t>
  </si>
  <si>
    <t>Остаток</t>
  </si>
  <si>
    <t>Итого</t>
  </si>
  <si>
    <t>Коэффициенты</t>
  </si>
  <si>
    <t>P-Значение</t>
  </si>
  <si>
    <t>Нижние 95%</t>
  </si>
  <si>
    <t>Верхние 95%</t>
  </si>
  <si>
    <t>Нижние 95,0%</t>
  </si>
  <si>
    <t>Верхние 95,0%</t>
  </si>
  <si>
    <t>Y-пересечение</t>
  </si>
  <si>
    <t>Переменная X 1</t>
  </si>
  <si>
    <t>t-статистика</t>
  </si>
  <si>
    <t>Y^ - предсказанное</t>
  </si>
  <si>
    <t>(Y - Y^)^2</t>
  </si>
  <si>
    <t>Известные величины</t>
  </si>
  <si>
    <t>Коэффициэнт корреляции rXY</t>
  </si>
  <si>
    <t>Дисперсия S(Y)</t>
  </si>
  <si>
    <t>Дисперсия S(X)</t>
  </si>
  <si>
    <t>Коэффициeнт b0</t>
  </si>
  <si>
    <t>Коэффициент b1</t>
  </si>
  <si>
    <t>Проверка значимости уравнения регрессии с помощью критерия Фишера</t>
  </si>
  <si>
    <t>Число наблюдений n</t>
  </si>
  <si>
    <t>Число степеней свободы большей дисперсии k1</t>
  </si>
  <si>
    <t>Число степеней свободы меньшей дисперсии k2</t>
  </si>
  <si>
    <t>Табличное значение Fтабл</t>
  </si>
  <si>
    <t>Рассчетное значение Fнабл</t>
  </si>
  <si>
    <t>F с помощью пакета "Анализ данных"</t>
  </si>
  <si>
    <t>Fнабл &gt; Fтабл</t>
  </si>
  <si>
    <t>H0 отвергается, H1 принимается. Уравнение регрессии значимо</t>
  </si>
  <si>
    <t>Проверка значимости коэффициента b1 уравнения регрессии с помощью t-критерия Стьюдента</t>
  </si>
  <si>
    <t>Стандартная ошибка с помощью пакета "Анализ данных"</t>
  </si>
  <si>
    <t>Табличное значение t_табл</t>
  </si>
  <si>
    <t>Рассчетное значение t_набл</t>
  </si>
  <si>
    <t>t с помощью пакета "Анализ данных"</t>
  </si>
  <si>
    <t>t_набл &gt; t_табл</t>
  </si>
  <si>
    <t>H0 отвергается, H1 принимается. Коэффициент регрессии значим</t>
  </si>
  <si>
    <t>Пакетом "Анализ данных"</t>
  </si>
  <si>
    <t>МНК-оценка</t>
  </si>
  <si>
    <t>Z = 1/X</t>
  </si>
  <si>
    <t>Z^2</t>
  </si>
  <si>
    <t>YZ</t>
  </si>
  <si>
    <t>Y^</t>
  </si>
  <si>
    <t>(Y-Y^)^2</t>
  </si>
  <si>
    <t>SUM Z</t>
  </si>
  <si>
    <t>SUM Z^2</t>
  </si>
  <si>
    <t>SUM YZ</t>
  </si>
  <si>
    <t>ln Y</t>
  </si>
  <si>
    <t>X ln Y</t>
  </si>
  <si>
    <t>ln Y^</t>
  </si>
  <si>
    <t>SUM lnY</t>
  </si>
  <si>
    <t>SUM X lnY</t>
  </si>
  <si>
    <t>ln b0</t>
  </si>
  <si>
    <t>ln b1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</si>
</sst>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####"/>
    <numFmt numFmtId="165" formatCode="0.00000"/>
  </numFmts>
  <fonts count="15">
    <font>
      <sz val="10.0"/>
      <color rgb="FF000000"/>
      <name val="Arial"/>
      <scheme val="minor"/>
    </font>
    <font>
      <sz val="11.0"/>
      <color theme="1"/>
      <name val="Arial"/>
    </font>
    <font>
      <b/>
      <color theme="1"/>
      <name val="Arial"/>
    </font>
    <font>
      <color theme="1"/>
      <name val="Arial"/>
    </font>
    <font>
      <b/>
      <color theme="1"/>
      <name val="Times New Roman"/>
    </font>
    <font>
      <color theme="1"/>
      <name val="Times New Roman"/>
    </font>
    <font>
      <color theme="1"/>
      <name val="Calibri"/>
    </font>
    <font>
      <u/>
      <color rgb="FF0563C1"/>
      <name val="Arial"/>
    </font>
    <font>
      <b/>
      <sz val="14.0"/>
      <color theme="1"/>
      <name val="Times New Roman"/>
    </font>
    <font>
      <sz val="14.0"/>
      <color theme="1"/>
      <name val="Times New Roman"/>
    </font>
    <font>
      <color theme="1"/>
      <name val="Arial"/>
      <scheme val="minor"/>
    </font>
    <font>
      <sz val="14.0"/>
      <color rgb="FF000000"/>
      <name val="Times New Roman"/>
    </font>
    <font>
      <sz val="11.0"/>
      <color rgb="FF000000"/>
      <name val="Calibri"/>
    </font>
    <font>
      <i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1" fillId="2" fontId="2" numFmtId="0" xfId="0" applyAlignment="1" applyBorder="1" applyFont="1">
      <alignment shrinkToFit="0" vertical="top" wrapText="1"/>
    </xf>
    <xf borderId="0" fillId="0" fontId="1" numFmtId="0" xfId="0" applyAlignment="1" applyFont="1">
      <alignment vertical="bottom"/>
    </xf>
    <xf borderId="1" fillId="2" fontId="3" numFmtId="0" xfId="0" applyAlignment="1" applyBorder="1" applyFont="1">
      <alignment shrinkToFit="0" vertical="top" wrapText="1"/>
    </xf>
    <xf borderId="1" fillId="0" fontId="3" numFmtId="164" xfId="0" applyAlignment="1" applyBorder="1" applyFont="1" applyNumberFormat="1">
      <alignment horizontal="right" vertical="top"/>
    </xf>
    <xf borderId="1" fillId="0" fontId="3" numFmtId="3" xfId="0" applyAlignment="1" applyBorder="1" applyFont="1" applyNumberFormat="1">
      <alignment horizontal="right" vertical="top"/>
    </xf>
    <xf borderId="2" fillId="0" fontId="1" numFmtId="0" xfId="0" applyAlignment="1" applyBorder="1" applyFont="1">
      <alignment vertical="bottom"/>
    </xf>
    <xf borderId="3" fillId="0" fontId="4" numFmtId="0" xfId="0" applyAlignment="1" applyBorder="1" applyFont="1">
      <alignment horizontal="center" vertical="bottom"/>
    </xf>
    <xf borderId="4" fillId="0" fontId="5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horizontal="right" vertical="bottom"/>
    </xf>
    <xf borderId="6" fillId="0" fontId="5" numFmtId="0" xfId="0" applyAlignment="1" applyBorder="1" applyFont="1">
      <alignment horizontal="right" vertical="bottom"/>
    </xf>
    <xf borderId="7" fillId="0" fontId="5" numFmtId="0" xfId="0" applyAlignment="1" applyBorder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1" fillId="2" fontId="8" numFmtId="0" xfId="0" applyAlignment="1" applyBorder="1" applyFont="1">
      <alignment readingOrder="0" shrinkToFit="0" vertical="bottom" wrapText="1"/>
    </xf>
    <xf borderId="1" fillId="2" fontId="9" numFmtId="0" xfId="0" applyAlignment="1" applyBorder="1" applyFont="1">
      <alignment readingOrder="0" shrinkToFit="0" vertical="bottom" wrapText="1"/>
    </xf>
    <xf borderId="1" fillId="0" fontId="9" numFmtId="164" xfId="0" applyAlignment="1" applyBorder="1" applyFont="1" applyNumberFormat="1">
      <alignment horizontal="right" vertical="bottom"/>
    </xf>
    <xf borderId="5" fillId="0" fontId="9" numFmtId="0" xfId="0" applyAlignment="1" applyBorder="1" applyFont="1">
      <alignment horizontal="right" vertical="bottom"/>
    </xf>
    <xf borderId="1" fillId="0" fontId="9" numFmtId="3" xfId="0" applyAlignment="1" applyBorder="1" applyFont="1" applyNumberFormat="1">
      <alignment horizontal="right" vertical="bottom"/>
    </xf>
    <xf borderId="1" fillId="2" fontId="9" numFmtId="0" xfId="0" applyAlignment="1" applyBorder="1" applyFont="1">
      <alignment shrinkToFit="0" vertical="bottom" wrapText="1"/>
    </xf>
    <xf borderId="1" fillId="3" fontId="9" numFmtId="3" xfId="0" applyAlignment="1" applyBorder="1" applyFill="1" applyFont="1" applyNumberFormat="1">
      <alignment horizontal="right" vertical="bottom"/>
    </xf>
    <xf borderId="6" fillId="0" fontId="9" numFmtId="0" xfId="0" applyAlignment="1" applyBorder="1" applyFont="1">
      <alignment horizontal="right" vertical="bottom"/>
    </xf>
    <xf borderId="1" fillId="3" fontId="9" numFmtId="164" xfId="0" applyAlignment="1" applyBorder="1" applyFont="1" applyNumberFormat="1">
      <alignment horizontal="right" vertical="bottom"/>
    </xf>
    <xf borderId="6" fillId="3" fontId="9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bottom"/>
    </xf>
    <xf borderId="1" fillId="0" fontId="9" numFmtId="0" xfId="0" applyAlignment="1" applyBorder="1" applyFont="1">
      <alignment horizontal="right" vertical="bottom"/>
    </xf>
    <xf borderId="1" fillId="0" fontId="9" numFmtId="4" xfId="0" applyAlignment="1" applyBorder="1" applyFont="1" applyNumberFormat="1">
      <alignment horizontal="right" vertical="bottom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9" numFmtId="4" xfId="0" applyBorder="1" applyFont="1" applyNumberFormat="1"/>
    <xf borderId="0" fillId="0" fontId="9" numFmtId="0" xfId="0" applyAlignment="1" applyFont="1">
      <alignment readingOrder="0" shrinkToFit="0" wrapText="1"/>
    </xf>
    <xf borderId="1" fillId="0" fontId="8" numFmtId="0" xfId="0" applyAlignment="1" applyBorder="1" applyFont="1">
      <alignment readingOrder="0" shrinkToFit="0" wrapText="1"/>
    </xf>
    <xf borderId="1" fillId="0" fontId="10" numFmtId="0" xfId="0" applyBorder="1" applyFont="1"/>
    <xf borderId="1" fillId="0" fontId="9" numFmtId="0" xfId="0" applyAlignment="1" applyBorder="1" applyFont="1">
      <alignment readingOrder="0" shrinkToFit="0" wrapText="1"/>
    </xf>
    <xf borderId="1" fillId="0" fontId="9" numFmtId="4" xfId="0" applyAlignment="1" applyBorder="1" applyFont="1" applyNumberFormat="1">
      <alignment readingOrder="0"/>
    </xf>
    <xf borderId="1" fillId="0" fontId="9" numFmtId="164" xfId="0" applyAlignment="1" applyBorder="1" applyFont="1" applyNumberFormat="1">
      <alignment horizontal="right" readingOrder="0" vertical="bottom"/>
    </xf>
    <xf borderId="1" fillId="0" fontId="10" numFmtId="0" xfId="0" applyAlignment="1" applyBorder="1" applyFont="1">
      <alignment readingOrder="0"/>
    </xf>
    <xf borderId="1" fillId="0" fontId="10" numFmtId="4" xfId="0" applyBorder="1" applyFont="1" applyNumberFormat="1"/>
    <xf borderId="1" fillId="0" fontId="10" numFmtId="4" xfId="0" applyAlignment="1" applyBorder="1" applyFont="1" applyNumberFormat="1">
      <alignment readingOrder="0"/>
    </xf>
    <xf borderId="1" fillId="0" fontId="11" numFmtId="4" xfId="0" applyAlignment="1" applyBorder="1" applyFont="1" applyNumberForma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8" fillId="0" fontId="13" numFmtId="0" xfId="0" applyAlignment="1" applyBorder="1" applyFont="1">
      <alignment horizontal="center" readingOrder="0" shrinkToFit="0" vertical="bottom" wrapText="0"/>
    </xf>
    <xf borderId="8" fillId="0" fontId="14" numFmtId="0" xfId="0" applyBorder="1" applyFont="1"/>
    <xf borderId="0" fillId="0" fontId="12" numFmtId="0" xfId="0" applyAlignment="1" applyFont="1">
      <alignment horizontal="right" readingOrder="0" shrinkToFit="0" vertical="bottom" wrapText="0"/>
    </xf>
    <xf borderId="9" fillId="0" fontId="12" numFmtId="0" xfId="0" applyAlignment="1" applyBorder="1" applyFont="1">
      <alignment readingOrder="0" shrinkToFit="0" vertical="bottom" wrapText="0"/>
    </xf>
    <xf borderId="9" fillId="0" fontId="12" numFmtId="0" xfId="0" applyAlignment="1" applyBorder="1" applyFont="1">
      <alignment horizontal="right" readingOrder="0" shrinkToFit="0" vertical="bottom" wrapText="0"/>
    </xf>
    <xf borderId="8" fillId="0" fontId="13" numFmtId="0" xfId="0" applyAlignment="1" applyBorder="1" applyFont="1">
      <alignment horizontal="center" shrinkToFit="0" vertical="bottom" wrapText="0"/>
    </xf>
    <xf borderId="0" fillId="0" fontId="12" numFmtId="11" xfId="0" applyAlignment="1" applyFont="1" applyNumberFormat="1">
      <alignment horizontal="right" readingOrder="0" shrinkToFit="0" vertical="bottom" wrapText="0"/>
    </xf>
    <xf borderId="9" fillId="0" fontId="12" numFmtId="11" xfId="0" applyAlignment="1" applyBorder="1" applyFont="1" applyNumberFormat="1">
      <alignment horizontal="right" readingOrder="0" shrinkToFit="0" vertical="bottom" wrapText="0"/>
    </xf>
    <xf borderId="9" fillId="0" fontId="12" numFmtId="0" xfId="0" applyAlignment="1" applyBorder="1" applyFont="1">
      <alignment shrinkToFit="0" vertical="bottom" wrapText="0"/>
    </xf>
    <xf borderId="1" fillId="0" fontId="11" numFmtId="4" xfId="0" applyAlignment="1" applyBorder="1" applyFont="1" applyNumberFormat="1">
      <alignment horizontal="right" shrinkToFit="0" vertical="bottom" wrapText="0"/>
    </xf>
    <xf borderId="5" fillId="0" fontId="9" numFmtId="165" xfId="0" applyAlignment="1" applyBorder="1" applyFont="1" applyNumberFormat="1">
      <alignment horizontal="right" vertical="bottom"/>
    </xf>
    <xf borderId="5" fillId="0" fontId="9" numFmtId="2" xfId="0" applyAlignment="1" applyBorder="1" applyFont="1" applyNumberFormat="1">
      <alignment horizontal="right" vertical="bottom"/>
    </xf>
    <xf borderId="0" fillId="0" fontId="9" numFmtId="4" xfId="0" applyFont="1" applyNumberFormat="1"/>
    <xf borderId="0" fillId="0" fontId="9" numFmtId="0" xfId="0" applyFont="1"/>
    <xf borderId="0" fillId="0" fontId="8" numFmtId="0" xfId="0" applyAlignment="1" applyFont="1">
      <alignment readingOrder="0" shrinkToFit="0" wrapText="1"/>
    </xf>
    <xf borderId="0" fillId="0" fontId="9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Средняя ЗП (руб.) относительно доли городского населения (%), 2022 г., до удаления выбросов</a:t>
            </a:r>
          </a:p>
        </c:rich>
      </c:tx>
      <c:layout>
        <c:manualLayout>
          <c:xMode val="edge"/>
          <c:yMode val="edge"/>
          <c:x val="0.03091666666666667"/>
          <c:y val="0.055390835579514824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'Корреляционные облака'!$B$2:$B$86</c:f>
            </c:numRef>
          </c:xVal>
          <c:yVal>
            <c:numRef>
              <c:f>'Корреляционные облака'!$C$2:$C$86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073400"/>
        <c:axId val="116431333"/>
      </c:scatterChart>
      <c:valAx>
        <c:axId val="13540734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Доля городского населения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31333"/>
      </c:valAx>
      <c:valAx>
        <c:axId val="116431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Средняя ЗП (руб.)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073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Графическое представление исходных данных и расчетных данных показательной регрессии, 2023 г.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Исходные данные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'Показательная модель'!$R$2:$R$73</c:f>
            </c:numRef>
          </c:xVal>
          <c:yVal>
            <c:numRef>
              <c:f>'Показательная модель'!$S$2:$S$73</c:f>
              <c:numCache/>
            </c:numRef>
          </c:yVal>
        </c:ser>
        <c:ser>
          <c:idx val="1"/>
          <c:order val="1"/>
          <c:tx>
            <c:v>Расчетные данные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'Показательная модель'!$R$2:$R$73</c:f>
            </c:numRef>
          </c:xVal>
          <c:yVal>
            <c:numRef>
              <c:f>'Показательная модель'!$X$2:$X$73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86895"/>
        <c:axId val="129849447"/>
      </c:scatterChart>
      <c:valAx>
        <c:axId val="7270868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49447"/>
      </c:valAx>
      <c:valAx>
        <c:axId val="129849447"/>
        <c:scaling>
          <c:orientation val="minMax"/>
          <c:max val="1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086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Средняя ЗП (руб.) относительно доли городского населения (%), 2023 г., до удаления выбросов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'Корреляционные облака'!$G$2:$G$86</c:f>
            </c:numRef>
          </c:xVal>
          <c:yVal>
            <c:numRef>
              <c:f>'Корреляционные облака'!$H$2:$H$86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51106"/>
        <c:axId val="530358042"/>
      </c:scatterChart>
      <c:valAx>
        <c:axId val="5370511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Доля городского населения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358042"/>
      </c:valAx>
      <c:valAx>
        <c:axId val="530358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Средняя ЗП (руб.)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051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Средняя ЗП (руб.) относительно доли городского населения (%)", 2022 г., без выбросов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'Корреляционные облака'!$R$2:$R$73</c:f>
            </c:numRef>
          </c:xVal>
          <c:yVal>
            <c:numRef>
              <c:f>'Корреляционные облака'!$S$2:$S$73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25296"/>
        <c:axId val="1813079148"/>
      </c:scatterChart>
      <c:valAx>
        <c:axId val="349825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Доля городского населения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079148"/>
      </c:valAx>
      <c:valAx>
        <c:axId val="1813079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Средняя ЗП (руб.)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825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Средняя ЗП (руб.) относительно доли городского населения (%)", 2023 г., без выбросов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'Корреляционные облака'!$W$2:$W$73</c:f>
            </c:numRef>
          </c:xVal>
          <c:yVal>
            <c:numRef>
              <c:f>'Корреляционные облака'!$X$2:$X$73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81079"/>
        <c:axId val="1121422890"/>
      </c:scatterChart>
      <c:valAx>
        <c:axId val="10804810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Доля городского населения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422890"/>
      </c:valAx>
      <c:valAx>
        <c:axId val="1121422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Средняя ЗП (руб.)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481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Графическое представление исходных и расчетных данных линейной регрессии, 2022 г..</a:t>
            </a:r>
          </a:p>
        </c:rich>
      </c:tx>
      <c:layout>
        <c:manualLayout>
          <c:xMode val="edge"/>
          <c:yMode val="edge"/>
          <c:x val="0.027246543778801847"/>
          <c:y val="0.04788583509513743"/>
        </c:manualLayout>
      </c:layout>
      <c:overlay val="0"/>
    </c:title>
    <c:plotArea>
      <c:layout/>
      <c:scatterChart>
        <c:scatterStyle val="lineMarker"/>
        <c:ser>
          <c:idx val="0"/>
          <c:order val="0"/>
          <c:tx>
            <c:v>Исходные данные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38"/>
            <c:marker>
              <c:symbol val="none"/>
            </c:marker>
          </c:dPt>
          <c:xVal>
            <c:numRef>
              <c:f>'Графическое представление линей'!$B$3:$B$73</c:f>
            </c:numRef>
          </c:xVal>
          <c:yVal>
            <c:numRef>
              <c:f>'Графическое представление линей'!$C$3:$C$73</c:f>
              <c:numCache/>
            </c:numRef>
          </c:yVal>
        </c:ser>
        <c:ser>
          <c:idx val="1"/>
          <c:order val="1"/>
          <c:tx>
            <c:v>Расчетные данные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'Графическое представление линей'!$B$3:$B$73</c:f>
            </c:numRef>
          </c:xVal>
          <c:yVal>
            <c:numRef>
              <c:f>'Графическое представление линей'!$D$3:$D$73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56866"/>
        <c:axId val="1758755462"/>
      </c:scatterChart>
      <c:valAx>
        <c:axId val="6480568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755462"/>
      </c:valAx>
      <c:valAx>
        <c:axId val="1758755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056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Графическое представление исходных и расчетных данных линейной регрессии, 2023 г..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Исходные данные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'Графическое представление линей'!$H$3:$H$73</c:f>
            </c:numRef>
          </c:xVal>
          <c:yVal>
            <c:numRef>
              <c:f>'Графическое представление линей'!$I$3:$I$73</c:f>
              <c:numCache/>
            </c:numRef>
          </c:yVal>
        </c:ser>
        <c:ser>
          <c:idx val="1"/>
          <c:order val="1"/>
          <c:tx>
            <c:v>Расчетные данные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'Графическое представление линей'!$H$3:$H$73</c:f>
            </c:numRef>
          </c:xVal>
          <c:yVal>
            <c:numRef>
              <c:f>'Графическое представление линей'!$J$3:$J$73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50214"/>
        <c:axId val="411611054"/>
      </c:scatterChart>
      <c:valAx>
        <c:axId val="13184502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611054"/>
      </c:valAx>
      <c:valAx>
        <c:axId val="411611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450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Графическое представление исходных данных и расчетных данных гиперболической регрессии, 2022 г.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Исходные данные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'Гиперболическая модель'!$B$2:$B$73</c:f>
            </c:numRef>
          </c:xVal>
          <c:yVal>
            <c:numRef>
              <c:f>'Гиперболическая модель'!$C$2:$C$73</c:f>
              <c:numCache/>
            </c:numRef>
          </c:yVal>
        </c:ser>
        <c:ser>
          <c:idx val="1"/>
          <c:order val="1"/>
          <c:tx>
            <c:v>Расчетные данные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'Гиперболическая модель'!$B$2:$B$73</c:f>
            </c:numRef>
          </c:xVal>
          <c:yVal>
            <c:numRef>
              <c:f>'Гиперболическая модель'!$G$2:$G$73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570794"/>
        <c:axId val="1048033644"/>
      </c:scatterChart>
      <c:valAx>
        <c:axId val="17435707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033644"/>
      </c:valAx>
      <c:valAx>
        <c:axId val="1048033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5707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Графическое представление исходных данных и расчетных данных гиперболической регрессии, 2023 г.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Исходные данные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'Гиперболическая модель'!$Q$2:$Q$73</c:f>
            </c:numRef>
          </c:xVal>
          <c:yVal>
            <c:numRef>
              <c:f>'Гиперболическая модель'!$R$2:$R$73</c:f>
              <c:numCache/>
            </c:numRef>
          </c:yVal>
        </c:ser>
        <c:ser>
          <c:idx val="1"/>
          <c:order val="1"/>
          <c:tx>
            <c:v>Расчетные данне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'Гиперболическая модель'!$Q$2:$Q$73</c:f>
            </c:numRef>
          </c:xVal>
          <c:yVal>
            <c:numRef>
              <c:f>'Гиперболическая модель'!$V$2:$V$73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43143"/>
        <c:axId val="1824803419"/>
      </c:scatterChart>
      <c:valAx>
        <c:axId val="5630431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803419"/>
      </c:valAx>
      <c:valAx>
        <c:axId val="1824803419"/>
        <c:scaling>
          <c:orientation val="minMax"/>
          <c:max val="1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043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Графическое представление исходных данных и расчетных данных показательной регрессии, 2022 г.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Исходные данные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'Показательная модель'!$B$2:$B$73</c:f>
            </c:numRef>
          </c:xVal>
          <c:yVal>
            <c:numRef>
              <c:f>'Показательная модель'!$C$2:$C$73</c:f>
              <c:numCache/>
            </c:numRef>
          </c:yVal>
        </c:ser>
        <c:ser>
          <c:idx val="1"/>
          <c:order val="1"/>
          <c:tx>
            <c:v>Расчетные данные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'Показательная модель'!$B$2:$B$73</c:f>
            </c:numRef>
          </c:xVal>
          <c:yVal>
            <c:numRef>
              <c:f>'Показательная модель'!$H$2:$H$73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19719"/>
        <c:axId val="737567307"/>
      </c:scatterChart>
      <c:valAx>
        <c:axId val="5363197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567307"/>
      </c:valAx>
      <c:valAx>
        <c:axId val="737567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319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695325</xdr:colOff>
      <xdr:row>15</xdr:row>
      <xdr:rowOff>428625</xdr:rowOff>
    </xdr:from>
    <xdr:ext cx="6667500" cy="378142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25</xdr:col>
      <xdr:colOff>581025</xdr:colOff>
      <xdr:row>15</xdr:row>
      <xdr:rowOff>361950</xdr:rowOff>
    </xdr:from>
    <xdr:ext cx="6667500" cy="37814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1000125</xdr:colOff>
      <xdr:row>0</xdr:row>
      <xdr:rowOff>666750</xdr:rowOff>
    </xdr:from>
    <xdr:ext cx="2876550" cy="243840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1114425</xdr:colOff>
      <xdr:row>11</xdr:row>
      <xdr:rowOff>238125</xdr:rowOff>
    </xdr:from>
    <xdr:ext cx="2762250" cy="266700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695325</xdr:colOff>
      <xdr:row>12</xdr:row>
      <xdr:rowOff>28575</xdr:rowOff>
    </xdr:from>
    <xdr:ext cx="2876550" cy="2809875"/>
    <xdr:pic>
      <xdr:nvPicPr>
        <xdr:cNvPr id="0" name="image4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819150</xdr:colOff>
      <xdr:row>0</xdr:row>
      <xdr:rowOff>628650</xdr:rowOff>
    </xdr:from>
    <xdr:ext cx="2762250" cy="2514600"/>
    <xdr:pic>
      <xdr:nvPicPr>
        <xdr:cNvPr id="0" name="image2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457200</xdr:colOff>
      <xdr:row>1</xdr:row>
      <xdr:rowOff>152400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276225</xdr:colOff>
      <xdr:row>10</xdr:row>
      <xdr:rowOff>200025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504825</xdr:colOff>
      <xdr:row>0</xdr:row>
      <xdr:rowOff>866775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504825</xdr:colOff>
      <xdr:row>10</xdr:row>
      <xdr:rowOff>200025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0</xdr:row>
      <xdr:rowOff>47625</xdr:rowOff>
    </xdr:from>
    <xdr:ext cx="7858125" cy="45053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704850</xdr:colOff>
      <xdr:row>10</xdr:row>
      <xdr:rowOff>85725</xdr:rowOff>
    </xdr:from>
    <xdr:ext cx="7858125" cy="48577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657225</xdr:colOff>
      <xdr:row>15</xdr:row>
      <xdr:rowOff>38100</xdr:rowOff>
    </xdr:from>
    <xdr:ext cx="6057900" cy="375285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552450</xdr:colOff>
      <xdr:row>15</xdr:row>
      <xdr:rowOff>38100</xdr:rowOff>
    </xdr:from>
    <xdr:ext cx="6057900" cy="375285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rosstat.gov.ru/labor_market_employment_salaries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sstat.gov.ru/labor_market_employment_salari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sstat.gov.ru/labor_market_employment_salarie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sstat.gov.ru/labor_market_employment_salarie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sstat.gov.ru/labor_market_employment_salaries" TargetMode="External"/><Relationship Id="rId2" Type="http://schemas.openxmlformats.org/officeDocument/2006/relationships/hyperlink" Target="https://rosstat.gov.ru/labor_market_employment_salaries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osstat.gov.ru/labor_market_employment_salaries" TargetMode="External"/><Relationship Id="rId2" Type="http://schemas.openxmlformats.org/officeDocument/2006/relationships/hyperlink" Target="https://rosstat.gov.ru/labor_market_employment_salaries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rosstat.gov.ru/labor_market_employment_salarie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rosstat.gov.ru/labor_market_employment_salaries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rosstat.gov.ru/labor_market_employment_salaries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/>
      <c r="E1" s="3"/>
      <c r="F1" s="3"/>
    </row>
    <row r="2">
      <c r="A2" s="4" t="s">
        <v>3</v>
      </c>
      <c r="B2" s="5">
        <v>49.5</v>
      </c>
      <c r="C2" s="6">
        <v>49.0</v>
      </c>
      <c r="D2" s="3"/>
      <c r="E2" s="3"/>
      <c r="F2" s="3"/>
    </row>
    <row r="3">
      <c r="A3" s="4" t="s">
        <v>4</v>
      </c>
      <c r="B3" s="6">
        <v>31.0</v>
      </c>
      <c r="C3" s="5">
        <v>30.8</v>
      </c>
      <c r="D3" s="3"/>
      <c r="E3" s="3"/>
      <c r="F3" s="3"/>
    </row>
    <row r="4">
      <c r="A4" s="4" t="s">
        <v>5</v>
      </c>
      <c r="B4" s="5">
        <v>58.2</v>
      </c>
      <c r="C4" s="5">
        <v>58.3</v>
      </c>
      <c r="D4" s="3"/>
      <c r="E4" s="3"/>
      <c r="F4" s="3"/>
    </row>
    <row r="5">
      <c r="A5" s="4" t="s">
        <v>6</v>
      </c>
      <c r="B5" s="5">
        <v>68.2</v>
      </c>
      <c r="C5" s="5">
        <v>68.4</v>
      </c>
      <c r="D5" s="3"/>
      <c r="E5" s="3"/>
      <c r="F5" s="3"/>
    </row>
    <row r="6">
      <c r="A6" s="4" t="s">
        <v>7</v>
      </c>
      <c r="B6" s="5">
        <v>77.6</v>
      </c>
      <c r="C6" s="5">
        <v>77.8</v>
      </c>
      <c r="D6" s="3"/>
      <c r="E6" s="3"/>
      <c r="F6" s="3"/>
    </row>
    <row r="7">
      <c r="A7" s="4" t="s">
        <v>8</v>
      </c>
      <c r="B7" s="5">
        <v>64.3</v>
      </c>
      <c r="C7" s="5">
        <v>64.1</v>
      </c>
      <c r="D7" s="3"/>
      <c r="E7" s="3"/>
      <c r="F7" s="3"/>
    </row>
    <row r="8">
      <c r="A8" s="4" t="s">
        <v>9</v>
      </c>
      <c r="B8" s="5">
        <v>62.1</v>
      </c>
      <c r="C8" s="5">
        <v>62.3</v>
      </c>
      <c r="D8" s="3"/>
      <c r="E8" s="3"/>
      <c r="F8" s="3"/>
    </row>
    <row r="9">
      <c r="A9" s="4" t="s">
        <v>10</v>
      </c>
      <c r="B9" s="5">
        <v>65.3</v>
      </c>
      <c r="C9" s="5">
        <v>65.4</v>
      </c>
      <c r="D9" s="3"/>
      <c r="E9" s="3"/>
      <c r="F9" s="3"/>
    </row>
    <row r="10">
      <c r="A10" s="4" t="s">
        <v>11</v>
      </c>
      <c r="B10" s="5">
        <v>69.5</v>
      </c>
      <c r="C10" s="5">
        <v>69.6</v>
      </c>
      <c r="D10" s="3"/>
      <c r="E10" s="3"/>
      <c r="F10" s="3"/>
    </row>
    <row r="11">
      <c r="A11" s="4" t="s">
        <v>12</v>
      </c>
      <c r="B11" s="5">
        <v>59.2</v>
      </c>
      <c r="C11" s="5">
        <v>59.1</v>
      </c>
      <c r="D11" s="3"/>
      <c r="E11" s="3"/>
      <c r="F11" s="3"/>
    </row>
    <row r="12">
      <c r="A12" s="4" t="s">
        <v>13</v>
      </c>
      <c r="B12" s="5">
        <v>77.6</v>
      </c>
      <c r="C12" s="5">
        <v>77.6</v>
      </c>
      <c r="D12" s="3"/>
      <c r="E12" s="3"/>
      <c r="F12" s="3"/>
    </row>
    <row r="13">
      <c r="A13" s="4" t="s">
        <v>14</v>
      </c>
      <c r="B13" s="5">
        <v>77.5</v>
      </c>
      <c r="C13" s="5">
        <v>77.6</v>
      </c>
      <c r="D13" s="3"/>
      <c r="E13" s="3"/>
      <c r="F13" s="3"/>
    </row>
    <row r="14">
      <c r="A14" s="4" t="s">
        <v>15</v>
      </c>
      <c r="B14" s="5">
        <v>72.5</v>
      </c>
      <c r="C14" s="5">
        <v>72.5</v>
      </c>
      <c r="D14" s="3"/>
      <c r="E14" s="3"/>
      <c r="F14" s="3"/>
    </row>
    <row r="15">
      <c r="A15" s="4" t="s">
        <v>16</v>
      </c>
      <c r="B15" s="5">
        <v>68.5</v>
      </c>
      <c r="C15" s="5">
        <v>68.5</v>
      </c>
      <c r="D15" s="3"/>
      <c r="E15" s="3"/>
      <c r="F15" s="3"/>
    </row>
    <row r="16">
      <c r="A16" s="4" t="s">
        <v>17</v>
      </c>
      <c r="B16" s="5">
        <v>45.2</v>
      </c>
      <c r="C16" s="5">
        <v>45.2</v>
      </c>
      <c r="D16" s="3"/>
      <c r="E16" s="3"/>
      <c r="F16" s="3"/>
    </row>
    <row r="17">
      <c r="A17" s="4" t="s">
        <v>18</v>
      </c>
      <c r="B17" s="5">
        <v>70.8</v>
      </c>
      <c r="C17" s="5">
        <v>70.8</v>
      </c>
      <c r="D17" s="3"/>
      <c r="E17" s="3"/>
      <c r="F17" s="3"/>
    </row>
    <row r="18">
      <c r="A18" s="4" t="s">
        <v>19</v>
      </c>
      <c r="B18" s="5">
        <v>69.3</v>
      </c>
      <c r="C18" s="5">
        <v>69.5</v>
      </c>
      <c r="D18" s="3"/>
      <c r="E18" s="3"/>
      <c r="F18" s="3"/>
    </row>
    <row r="19">
      <c r="A19" s="4" t="s">
        <v>20</v>
      </c>
      <c r="B19" s="6">
        <v>82.0</v>
      </c>
      <c r="C19" s="5">
        <v>82.1</v>
      </c>
      <c r="D19" s="3"/>
      <c r="E19" s="3"/>
      <c r="F19" s="3"/>
    </row>
    <row r="20">
      <c r="A20" s="4" t="s">
        <v>21</v>
      </c>
      <c r="B20" s="5">
        <v>54.8</v>
      </c>
      <c r="C20" s="5">
        <v>54.8</v>
      </c>
      <c r="D20" s="3"/>
      <c r="E20" s="3"/>
      <c r="F20" s="3"/>
    </row>
    <row r="21">
      <c r="A21" s="4" t="s">
        <v>22</v>
      </c>
      <c r="B21" s="5">
        <v>77.6</v>
      </c>
      <c r="C21" s="5">
        <v>77.5</v>
      </c>
      <c r="D21" s="3"/>
      <c r="E21" s="3"/>
      <c r="F21" s="3"/>
    </row>
    <row r="22">
      <c r="A22" s="4" t="s">
        <v>23</v>
      </c>
      <c r="B22" s="5">
        <v>51.9</v>
      </c>
      <c r="C22" s="5">
        <v>51.8</v>
      </c>
      <c r="D22" s="3"/>
      <c r="E22" s="3"/>
      <c r="F22" s="3"/>
    </row>
    <row r="23">
      <c r="A23" s="4" t="s">
        <v>24</v>
      </c>
      <c r="B23" s="5">
        <v>76.8</v>
      </c>
      <c r="C23" s="5">
        <v>76.6</v>
      </c>
      <c r="D23" s="3"/>
      <c r="E23" s="3"/>
      <c r="F23" s="3"/>
    </row>
    <row r="24">
      <c r="A24" s="4" t="s">
        <v>25</v>
      </c>
      <c r="B24" s="5">
        <v>46.8</v>
      </c>
      <c r="C24" s="6">
        <v>47.0</v>
      </c>
      <c r="D24" s="3"/>
      <c r="E24" s="3"/>
      <c r="F24" s="3"/>
    </row>
    <row r="25">
      <c r="A25" s="4" t="s">
        <v>26</v>
      </c>
      <c r="B25" s="6">
        <v>75.0</v>
      </c>
      <c r="C25" s="5">
        <v>74.9</v>
      </c>
      <c r="D25" s="3"/>
      <c r="E25" s="3"/>
      <c r="F25" s="3"/>
    </row>
    <row r="26">
      <c r="A26" s="4" t="s">
        <v>27</v>
      </c>
      <c r="B26" s="5">
        <v>77.9</v>
      </c>
      <c r="C26" s="6">
        <v>78.0</v>
      </c>
      <c r="D26" s="3"/>
      <c r="E26" s="3"/>
      <c r="F26" s="3"/>
    </row>
    <row r="27">
      <c r="A27" s="4" t="s">
        <v>28</v>
      </c>
      <c r="B27" s="5">
        <v>41.3</v>
      </c>
      <c r="C27" s="5">
        <v>41.4</v>
      </c>
      <c r="D27" s="3"/>
      <c r="E27" s="3"/>
      <c r="F27" s="3"/>
    </row>
    <row r="28">
      <c r="A28" s="4" t="s">
        <v>29</v>
      </c>
      <c r="B28" s="5">
        <v>79.4</v>
      </c>
      <c r="C28" s="5">
        <v>79.7</v>
      </c>
      <c r="D28" s="3"/>
      <c r="E28" s="3"/>
      <c r="F28" s="3"/>
    </row>
    <row r="29">
      <c r="A29" s="4" t="s">
        <v>30</v>
      </c>
      <c r="B29" s="5">
        <v>86.5</v>
      </c>
      <c r="C29" s="5">
        <v>86.5</v>
      </c>
      <c r="D29" s="3"/>
      <c r="E29" s="3"/>
      <c r="F29" s="3"/>
    </row>
    <row r="30">
      <c r="A30" s="4" t="s">
        <v>31</v>
      </c>
      <c r="B30" s="5">
        <v>77.9</v>
      </c>
      <c r="C30" s="5">
        <v>78.3</v>
      </c>
      <c r="D30" s="3"/>
      <c r="E30" s="3"/>
      <c r="F30" s="3"/>
    </row>
    <row r="31">
      <c r="A31" s="4" t="s">
        <v>32</v>
      </c>
      <c r="B31" s="5">
        <v>77.5</v>
      </c>
      <c r="C31" s="5">
        <v>77.7</v>
      </c>
      <c r="D31" s="3"/>
      <c r="E31" s="3"/>
      <c r="F31" s="3"/>
    </row>
    <row r="32">
      <c r="A32" s="4" t="s">
        <v>33</v>
      </c>
      <c r="B32" s="5">
        <v>73.8</v>
      </c>
      <c r="C32" s="5">
        <v>74.1</v>
      </c>
      <c r="D32" s="3"/>
      <c r="E32" s="3"/>
      <c r="F32" s="3"/>
    </row>
    <row r="33">
      <c r="A33" s="4" t="s">
        <v>34</v>
      </c>
      <c r="B33" s="6">
        <v>57.0</v>
      </c>
      <c r="C33" s="5">
        <v>57.1</v>
      </c>
      <c r="D33" s="3"/>
      <c r="E33" s="3"/>
      <c r="F33" s="3"/>
    </row>
    <row r="34">
      <c r="A34" s="4" t="s">
        <v>35</v>
      </c>
      <c r="B34" s="5">
        <v>79.4</v>
      </c>
      <c r="C34" s="5">
        <v>79.6</v>
      </c>
      <c r="D34" s="3"/>
      <c r="E34" s="3"/>
      <c r="F34" s="3"/>
    </row>
    <row r="35">
      <c r="A35" s="4" t="s">
        <v>36</v>
      </c>
      <c r="B35" s="5">
        <v>50.4</v>
      </c>
      <c r="C35" s="5">
        <v>50.3</v>
      </c>
      <c r="D35" s="3"/>
      <c r="E35" s="3"/>
      <c r="F35" s="3"/>
    </row>
    <row r="36">
      <c r="A36" s="4" t="s">
        <v>37</v>
      </c>
      <c r="B36" s="6">
        <v>64.0</v>
      </c>
      <c r="C36" s="5">
        <v>64.2</v>
      </c>
      <c r="D36" s="3"/>
      <c r="E36" s="3"/>
      <c r="F36" s="3"/>
    </row>
    <row r="37">
      <c r="A37" s="4" t="s">
        <v>38</v>
      </c>
      <c r="B37" s="5">
        <v>68.5</v>
      </c>
      <c r="C37" s="5">
        <v>68.5</v>
      </c>
      <c r="D37" s="3"/>
      <c r="E37" s="3"/>
      <c r="F37" s="3"/>
    </row>
    <row r="38">
      <c r="A38" s="4" t="s">
        <v>39</v>
      </c>
      <c r="B38" s="5">
        <v>67.1</v>
      </c>
      <c r="C38" s="5">
        <v>67.1</v>
      </c>
      <c r="D38" s="3"/>
      <c r="E38" s="3"/>
      <c r="F38" s="3"/>
    </row>
    <row r="39">
      <c r="A39" s="4" t="s">
        <v>40</v>
      </c>
      <c r="B39" s="6">
        <v>63.0</v>
      </c>
      <c r="C39" s="6">
        <v>63.0</v>
      </c>
      <c r="D39" s="3"/>
      <c r="E39" s="3"/>
      <c r="F39" s="3"/>
    </row>
    <row r="40">
      <c r="A40" s="4" t="s">
        <v>41</v>
      </c>
      <c r="B40" s="5">
        <v>96.4</v>
      </c>
      <c r="C40" s="5">
        <v>96.5</v>
      </c>
      <c r="D40" s="3"/>
      <c r="E40" s="3"/>
      <c r="F40" s="3"/>
    </row>
    <row r="41">
      <c r="A41" s="4" t="s">
        <v>42</v>
      </c>
      <c r="B41" s="5">
        <v>68.5</v>
      </c>
      <c r="C41" s="5">
        <v>68.8</v>
      </c>
      <c r="D41" s="3"/>
      <c r="E41" s="3"/>
      <c r="F41" s="3"/>
    </row>
    <row r="42">
      <c r="A42" s="4" t="s">
        <v>43</v>
      </c>
      <c r="B42" s="5">
        <v>63.4</v>
      </c>
      <c r="C42" s="5">
        <v>63.6</v>
      </c>
      <c r="D42" s="3"/>
      <c r="E42" s="3"/>
      <c r="F42" s="3"/>
    </row>
    <row r="43">
      <c r="A43" s="4" t="s">
        <v>44</v>
      </c>
      <c r="B43" s="6">
        <v>100.0</v>
      </c>
      <c r="C43" s="6">
        <v>100.0</v>
      </c>
      <c r="D43" s="3"/>
      <c r="E43" s="3"/>
      <c r="F43" s="3"/>
    </row>
    <row r="44">
      <c r="A44" s="4" t="s">
        <v>45</v>
      </c>
      <c r="B44" s="5">
        <v>78.5</v>
      </c>
      <c r="C44" s="5">
        <v>78.3</v>
      </c>
      <c r="D44" s="3"/>
      <c r="E44" s="3"/>
      <c r="F44" s="3"/>
    </row>
    <row r="45">
      <c r="A45" s="4" t="s">
        <v>46</v>
      </c>
      <c r="B45" s="5">
        <v>93.1</v>
      </c>
      <c r="C45" s="6">
        <v>93.0</v>
      </c>
      <c r="D45" s="3"/>
      <c r="E45" s="3"/>
      <c r="F45" s="3"/>
    </row>
    <row r="46">
      <c r="A46" s="4" t="s">
        <v>47</v>
      </c>
      <c r="B46" s="5">
        <v>74.2</v>
      </c>
      <c r="C46" s="5">
        <v>74.5</v>
      </c>
      <c r="D46" s="3"/>
      <c r="E46" s="3"/>
      <c r="F46" s="3"/>
    </row>
    <row r="47">
      <c r="A47" s="4" t="s">
        <v>48</v>
      </c>
      <c r="B47" s="5">
        <v>79.9</v>
      </c>
      <c r="C47" s="6">
        <v>80.0</v>
      </c>
      <c r="D47" s="3"/>
      <c r="E47" s="3"/>
      <c r="F47" s="3"/>
    </row>
    <row r="48">
      <c r="A48" s="4" t="s">
        <v>49</v>
      </c>
      <c r="B48" s="6">
        <v>73.0</v>
      </c>
      <c r="C48" s="5">
        <v>73.1</v>
      </c>
      <c r="D48" s="3"/>
      <c r="E48" s="3"/>
      <c r="F48" s="3"/>
    </row>
    <row r="49">
      <c r="A49" s="4" t="s">
        <v>50</v>
      </c>
      <c r="B49" s="5">
        <v>79.7</v>
      </c>
      <c r="C49" s="5">
        <v>79.7</v>
      </c>
      <c r="D49" s="3"/>
      <c r="E49" s="3"/>
      <c r="F49" s="3"/>
    </row>
    <row r="50">
      <c r="A50" s="4" t="s">
        <v>51</v>
      </c>
      <c r="B50" s="5">
        <v>73.5</v>
      </c>
      <c r="C50" s="5">
        <v>73.6</v>
      </c>
      <c r="D50" s="3"/>
      <c r="E50" s="3"/>
      <c r="F50" s="3"/>
    </row>
    <row r="51">
      <c r="A51" s="4" t="s">
        <v>52</v>
      </c>
      <c r="B51" s="5">
        <v>59.7</v>
      </c>
      <c r="C51" s="5">
        <v>59.9</v>
      </c>
      <c r="D51" s="3"/>
      <c r="E51" s="3"/>
      <c r="F51" s="3"/>
    </row>
    <row r="52">
      <c r="A52" s="4" t="s">
        <v>53</v>
      </c>
      <c r="B52" s="5">
        <v>66.7</v>
      </c>
      <c r="C52" s="5">
        <v>66.6</v>
      </c>
      <c r="D52" s="3"/>
      <c r="E52" s="3"/>
      <c r="F52" s="3"/>
    </row>
    <row r="53">
      <c r="A53" s="4" t="s">
        <v>54</v>
      </c>
      <c r="B53" s="5">
        <v>68.7</v>
      </c>
      <c r="C53" s="5">
        <v>68.8</v>
      </c>
      <c r="D53" s="3"/>
      <c r="E53" s="3"/>
      <c r="F53" s="3"/>
    </row>
    <row r="54">
      <c r="A54" s="4" t="s">
        <v>55</v>
      </c>
      <c r="B54" s="5">
        <v>75.7</v>
      </c>
      <c r="C54" s="5">
        <v>75.7</v>
      </c>
      <c r="D54" s="3"/>
      <c r="E54" s="3"/>
      <c r="F54" s="3"/>
    </row>
    <row r="55">
      <c r="A55" s="4" t="s">
        <v>56</v>
      </c>
      <c r="B55" s="5">
        <v>78.5</v>
      </c>
      <c r="C55" s="5">
        <v>78.4</v>
      </c>
      <c r="D55" s="3"/>
      <c r="E55" s="3"/>
      <c r="F55" s="3"/>
    </row>
    <row r="56">
      <c r="A56" s="4" t="s">
        <v>57</v>
      </c>
      <c r="B56" s="5">
        <v>70.9</v>
      </c>
      <c r="C56" s="5">
        <v>70.9</v>
      </c>
      <c r="D56" s="3"/>
      <c r="E56" s="3"/>
      <c r="F56" s="3"/>
    </row>
    <row r="57">
      <c r="A57" s="4" t="s">
        <v>58</v>
      </c>
      <c r="B57" s="5">
        <v>67.9</v>
      </c>
      <c r="C57" s="5">
        <v>67.7</v>
      </c>
      <c r="D57" s="3"/>
      <c r="E57" s="3"/>
      <c r="F57" s="3"/>
    </row>
    <row r="58">
      <c r="A58" s="4" t="s">
        <v>59</v>
      </c>
      <c r="B58" s="5">
        <v>71.4</v>
      </c>
      <c r="C58" s="5">
        <v>71.4</v>
      </c>
      <c r="D58" s="3"/>
      <c r="E58" s="3"/>
      <c r="F58" s="3"/>
    </row>
    <row r="59">
      <c r="A59" s="4" t="s">
        <v>60</v>
      </c>
      <c r="B59" s="5">
        <v>79.6</v>
      </c>
      <c r="C59" s="5">
        <v>79.5</v>
      </c>
      <c r="D59" s="3"/>
      <c r="E59" s="3"/>
      <c r="F59" s="3"/>
    </row>
    <row r="60">
      <c r="A60" s="4" t="s">
        <v>61</v>
      </c>
      <c r="B60" s="6">
        <v>100.0</v>
      </c>
      <c r="C60" s="6">
        <v>100.0</v>
      </c>
      <c r="D60" s="3"/>
      <c r="E60" s="3"/>
      <c r="F60" s="3"/>
    </row>
    <row r="61">
      <c r="A61" s="4" t="s">
        <v>62</v>
      </c>
      <c r="B61" s="5">
        <v>76.6</v>
      </c>
      <c r="C61" s="5">
        <v>76.8</v>
      </c>
      <c r="D61" s="3"/>
      <c r="E61" s="3"/>
      <c r="F61" s="3"/>
    </row>
    <row r="62">
      <c r="A62" s="4" t="s">
        <v>63</v>
      </c>
      <c r="B62" s="6">
        <v>67.0</v>
      </c>
      <c r="C62" s="5">
        <v>67.2</v>
      </c>
      <c r="D62" s="3"/>
      <c r="E62" s="3"/>
      <c r="F62" s="3"/>
    </row>
    <row r="63">
      <c r="A63" s="4" t="s">
        <v>64</v>
      </c>
      <c r="B63" s="5">
        <v>82.5</v>
      </c>
      <c r="C63" s="5">
        <v>82.6</v>
      </c>
      <c r="D63" s="3"/>
      <c r="E63" s="3"/>
      <c r="F63" s="3"/>
    </row>
    <row r="64">
      <c r="A64" s="4" t="s">
        <v>65</v>
      </c>
      <c r="B64" s="5">
        <v>85.8</v>
      </c>
      <c r="C64" s="5">
        <v>85.8</v>
      </c>
      <c r="D64" s="3"/>
      <c r="E64" s="3"/>
      <c r="F64" s="3"/>
    </row>
    <row r="65">
      <c r="A65" s="4" t="s">
        <v>66</v>
      </c>
      <c r="B65" s="5">
        <v>92.3</v>
      </c>
      <c r="C65" s="5">
        <v>92.5</v>
      </c>
      <c r="D65" s="3"/>
      <c r="E65" s="3"/>
      <c r="F65" s="3"/>
    </row>
    <row r="66">
      <c r="A66" s="4" t="s">
        <v>67</v>
      </c>
      <c r="B66" s="5">
        <v>63.2</v>
      </c>
      <c r="C66" s="5">
        <v>63.2</v>
      </c>
      <c r="D66" s="3"/>
      <c r="E66" s="3"/>
      <c r="F66" s="3"/>
    </row>
    <row r="67">
      <c r="A67" s="4" t="s">
        <v>68</v>
      </c>
      <c r="B67" s="5">
        <v>72.6</v>
      </c>
      <c r="C67" s="5">
        <v>72.7</v>
      </c>
      <c r="D67" s="3"/>
      <c r="E67" s="3"/>
      <c r="F67" s="3"/>
    </row>
    <row r="68">
      <c r="A68" s="4" t="s">
        <v>69</v>
      </c>
      <c r="B68" s="5">
        <v>60.6</v>
      </c>
      <c r="C68" s="5">
        <v>60.7</v>
      </c>
      <c r="D68" s="3"/>
      <c r="E68" s="3"/>
      <c r="F68" s="3"/>
    </row>
    <row r="69">
      <c r="A69" s="4" t="s">
        <v>70</v>
      </c>
      <c r="B69" s="5">
        <v>60.2</v>
      </c>
      <c r="C69" s="5">
        <v>60.4</v>
      </c>
      <c r="D69" s="3"/>
      <c r="E69" s="3"/>
      <c r="F69" s="3"/>
    </row>
    <row r="70">
      <c r="A70" s="4" t="s">
        <v>71</v>
      </c>
      <c r="B70" s="5">
        <v>76.8</v>
      </c>
      <c r="C70" s="5">
        <v>76.8</v>
      </c>
      <c r="D70" s="3"/>
      <c r="E70" s="3"/>
      <c r="F70" s="3"/>
    </row>
    <row r="71">
      <c r="A71" s="4" t="s">
        <v>72</v>
      </c>
      <c r="B71" s="5">
        <v>76.3</v>
      </c>
      <c r="C71" s="5">
        <v>76.3</v>
      </c>
      <c r="D71" s="3"/>
      <c r="E71" s="3"/>
      <c r="F71" s="3"/>
    </row>
    <row r="72">
      <c r="A72" s="4" t="s">
        <v>73</v>
      </c>
      <c r="B72" s="5">
        <v>71.4</v>
      </c>
      <c r="C72" s="5">
        <v>71.3</v>
      </c>
      <c r="D72" s="3"/>
      <c r="E72" s="3"/>
      <c r="F72" s="3"/>
    </row>
    <row r="73">
      <c r="A73" s="4" t="s">
        <v>74</v>
      </c>
      <c r="B73" s="5">
        <v>73.3</v>
      </c>
      <c r="C73" s="5">
        <v>73.2</v>
      </c>
      <c r="D73" s="3"/>
      <c r="E73" s="3"/>
      <c r="F73" s="3"/>
    </row>
    <row r="74">
      <c r="A74" s="4" t="s">
        <v>75</v>
      </c>
      <c r="B74" s="5">
        <v>54.8</v>
      </c>
      <c r="C74" s="5">
        <v>55.3</v>
      </c>
      <c r="D74" s="3"/>
      <c r="E74" s="3"/>
      <c r="F74" s="3"/>
    </row>
    <row r="75">
      <c r="A75" s="4" t="s">
        <v>76</v>
      </c>
      <c r="B75" s="5">
        <v>67.6</v>
      </c>
      <c r="C75" s="5">
        <v>67.7</v>
      </c>
      <c r="D75" s="3"/>
      <c r="E75" s="3"/>
      <c r="F75" s="3"/>
    </row>
    <row r="76">
      <c r="A76" s="4" t="s">
        <v>77</v>
      </c>
      <c r="B76" s="5">
        <v>65.7</v>
      </c>
      <c r="C76" s="5">
        <v>65.8</v>
      </c>
      <c r="D76" s="3"/>
      <c r="E76" s="3"/>
      <c r="F76" s="3"/>
    </row>
    <row r="77">
      <c r="A77" s="4" t="s">
        <v>78</v>
      </c>
      <c r="B77" s="5">
        <v>76.8</v>
      </c>
      <c r="C77" s="6">
        <v>77.0</v>
      </c>
      <c r="D77" s="3"/>
      <c r="E77" s="3"/>
      <c r="F77" s="3"/>
    </row>
    <row r="78">
      <c r="A78" s="4" t="s">
        <v>79</v>
      </c>
      <c r="B78" s="5">
        <v>83.5</v>
      </c>
      <c r="C78" s="5">
        <v>83.5</v>
      </c>
      <c r="D78" s="3"/>
      <c r="E78" s="3"/>
      <c r="F78" s="3"/>
    </row>
    <row r="79">
      <c r="A79" s="4" t="s">
        <v>80</v>
      </c>
      <c r="B79" s="5">
        <v>68.5</v>
      </c>
      <c r="C79" s="5">
        <v>68.7</v>
      </c>
      <c r="D79" s="3"/>
      <c r="E79" s="3"/>
      <c r="F79" s="3"/>
    </row>
    <row r="80">
      <c r="A80" s="4" t="s">
        <v>81</v>
      </c>
      <c r="B80" s="5">
        <v>92.1</v>
      </c>
      <c r="C80" s="5">
        <v>92.2</v>
      </c>
      <c r="D80" s="3"/>
      <c r="E80" s="3"/>
      <c r="F80" s="3"/>
    </row>
    <row r="81">
      <c r="A81" s="4" t="s">
        <v>82</v>
      </c>
      <c r="B81" s="5">
        <v>82.6</v>
      </c>
      <c r="C81" s="5">
        <v>82.6</v>
      </c>
      <c r="D81" s="3"/>
      <c r="E81" s="3"/>
      <c r="F81" s="3"/>
    </row>
    <row r="82">
      <c r="A82" s="4" t="s">
        <v>83</v>
      </c>
      <c r="B82" s="5">
        <v>38.1</v>
      </c>
      <c r="C82" s="5">
        <v>38.1</v>
      </c>
      <c r="D82" s="3"/>
      <c r="E82" s="3"/>
      <c r="F82" s="3"/>
    </row>
    <row r="83">
      <c r="A83" s="4" t="s">
        <v>84</v>
      </c>
      <c r="B83" s="6">
        <v>64.0</v>
      </c>
      <c r="C83" s="5">
        <v>64.3</v>
      </c>
      <c r="D83" s="3"/>
      <c r="E83" s="3"/>
      <c r="F83" s="3"/>
    </row>
    <row r="84">
      <c r="A84" s="4" t="s">
        <v>85</v>
      </c>
      <c r="B84" s="5">
        <v>68.8</v>
      </c>
      <c r="C84" s="5">
        <v>69.1</v>
      </c>
      <c r="D84" s="3"/>
      <c r="E84" s="3"/>
      <c r="F84" s="3"/>
    </row>
    <row r="85">
      <c r="A85" s="4" t="s">
        <v>86</v>
      </c>
      <c r="B85" s="5">
        <v>84.7</v>
      </c>
      <c r="C85" s="5">
        <v>84.7</v>
      </c>
      <c r="D85" s="3"/>
      <c r="E85" s="3"/>
      <c r="F85" s="3"/>
    </row>
    <row r="86">
      <c r="A86" s="4" t="s">
        <v>87</v>
      </c>
      <c r="B86" s="5">
        <v>81.1</v>
      </c>
      <c r="C86" s="6">
        <v>81.0</v>
      </c>
      <c r="D86" s="3"/>
      <c r="E86" s="3"/>
      <c r="F86" s="3"/>
    </row>
    <row r="87">
      <c r="A87" s="3"/>
      <c r="B87" s="3"/>
      <c r="C87" s="3"/>
      <c r="D87" s="3"/>
      <c r="E87" s="3"/>
      <c r="F87" s="3"/>
    </row>
    <row r="88">
      <c r="A88" s="3"/>
      <c r="B88" s="3"/>
      <c r="C88" s="3"/>
      <c r="D88" s="3"/>
      <c r="E88" s="3"/>
      <c r="F88" s="3"/>
    </row>
    <row r="89">
      <c r="A89" s="3"/>
      <c r="B89" s="3" t="s">
        <v>88</v>
      </c>
      <c r="C89" s="3" t="s">
        <v>89</v>
      </c>
      <c r="D89" s="3"/>
      <c r="E89" s="3"/>
      <c r="F89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13"/>
    <col customWidth="1" min="9" max="9" width="15.75"/>
    <col customWidth="1" min="11" max="11" width="18.0"/>
    <col customWidth="1" min="12" max="12" width="22.75"/>
    <col customWidth="1" min="17" max="17" width="15.88"/>
    <col customWidth="1" min="18" max="18" width="15.25"/>
    <col customWidth="1" min="19" max="19" width="15.88"/>
    <col customWidth="1" min="24" max="24" width="15.25"/>
    <col customWidth="1" min="25" max="25" width="22.0"/>
    <col customWidth="1" min="27" max="27" width="15.13"/>
    <col customWidth="1" min="28" max="28" width="14.25"/>
  </cols>
  <sheetData>
    <row r="1">
      <c r="A1" s="15" t="s">
        <v>104</v>
      </c>
      <c r="B1" s="15" t="s">
        <v>111</v>
      </c>
      <c r="C1" s="15" t="s">
        <v>112</v>
      </c>
      <c r="D1" s="15" t="s">
        <v>206</v>
      </c>
      <c r="E1" s="15" t="s">
        <v>136</v>
      </c>
      <c r="F1" s="15" t="s">
        <v>207</v>
      </c>
      <c r="G1" s="15" t="s">
        <v>208</v>
      </c>
      <c r="H1" s="15" t="s">
        <v>201</v>
      </c>
      <c r="I1" s="15" t="s">
        <v>173</v>
      </c>
      <c r="Q1" s="15" t="s">
        <v>107</v>
      </c>
      <c r="R1" s="15" t="s">
        <v>111</v>
      </c>
      <c r="S1" s="15" t="s">
        <v>112</v>
      </c>
      <c r="T1" s="15" t="s">
        <v>206</v>
      </c>
      <c r="U1" s="15" t="s">
        <v>136</v>
      </c>
      <c r="V1" s="15" t="s">
        <v>207</v>
      </c>
      <c r="W1" s="15" t="s">
        <v>208</v>
      </c>
      <c r="X1" s="15" t="s">
        <v>201</v>
      </c>
      <c r="Y1" s="15" t="s">
        <v>173</v>
      </c>
    </row>
    <row r="2">
      <c r="A2" s="16" t="s">
        <v>90</v>
      </c>
      <c r="B2" s="36">
        <v>49.5</v>
      </c>
      <c r="C2" s="18">
        <v>40231.0</v>
      </c>
      <c r="D2" s="35">
        <f t="shared" ref="D2:D73" si="1"> LN(C2)</f>
        <v>10.60239312</v>
      </c>
      <c r="E2" s="35">
        <f t="shared" ref="E2:E73" si="2"> B2*B2</f>
        <v>2450.25</v>
      </c>
      <c r="F2" s="35">
        <f t="shared" ref="F2:F73" si="3">B2 * D2</f>
        <v>524.8184595</v>
      </c>
      <c r="G2" s="35">
        <f t="shared" ref="G2:G73" si="4"> B2 * $L$11 + $L$10</f>
        <v>10.57164132</v>
      </c>
      <c r="H2" s="35">
        <f t="shared" ref="H2:H73" si="5">EXP(G2)</f>
        <v>39012.65343</v>
      </c>
      <c r="I2" s="35">
        <f t="shared" ref="I2:I73" si="6"> POWER(C2 - H2, 2)</f>
        <v>1484368.367</v>
      </c>
      <c r="K2" s="32" t="s">
        <v>138</v>
      </c>
      <c r="Q2" s="16" t="s">
        <v>90</v>
      </c>
      <c r="R2" s="19">
        <v>49.0</v>
      </c>
      <c r="S2" s="18">
        <v>46431.0</v>
      </c>
      <c r="T2" s="35">
        <f t="shared" ref="T2:T73" si="7"> LN(S2)</f>
        <v>10.74572262</v>
      </c>
      <c r="U2" s="35">
        <f t="shared" ref="U2:U73" si="8"> R2*R2</f>
        <v>2401</v>
      </c>
      <c r="V2" s="35">
        <f t="shared" ref="V2:V73" si="9">R2 * T2</f>
        <v>526.5404083</v>
      </c>
      <c r="W2" s="35">
        <f t="shared" ref="W2:W73" si="10"> R2 * $AB$11 + $AB$10</f>
        <v>10.7065809</v>
      </c>
      <c r="X2" s="35">
        <f t="shared" ref="X2:X73" si="11">EXP(W2)</f>
        <v>44648.71902</v>
      </c>
      <c r="Y2" s="35">
        <f t="shared" ref="Y2:Y73" si="12"> POWER(S2 - X2, 2)</f>
        <v>3176525.508</v>
      </c>
      <c r="AA2" s="32" t="s">
        <v>138</v>
      </c>
    </row>
    <row r="3">
      <c r="A3" s="20" t="s">
        <v>5</v>
      </c>
      <c r="B3" s="17">
        <v>58.2</v>
      </c>
      <c r="C3" s="22">
        <v>39270.0</v>
      </c>
      <c r="D3" s="35">
        <f t="shared" si="1"/>
        <v>10.57821615</v>
      </c>
      <c r="E3" s="35">
        <f t="shared" si="2"/>
        <v>3387.24</v>
      </c>
      <c r="F3" s="35">
        <f t="shared" si="3"/>
        <v>615.6521798</v>
      </c>
      <c r="G3" s="35">
        <f t="shared" si="4"/>
        <v>10.65984525</v>
      </c>
      <c r="H3" s="35">
        <f t="shared" si="5"/>
        <v>42610.04288</v>
      </c>
      <c r="I3" s="35">
        <f t="shared" si="6"/>
        <v>11155886.45</v>
      </c>
      <c r="K3" s="29" t="s">
        <v>139</v>
      </c>
      <c r="L3" s="30">
        <f>SUM(B2:B73)</f>
        <v>5067.1</v>
      </c>
      <c r="Q3" s="20" t="s">
        <v>5</v>
      </c>
      <c r="R3" s="17">
        <v>58.3</v>
      </c>
      <c r="S3" s="22">
        <v>46137.0</v>
      </c>
      <c r="T3" s="35">
        <f t="shared" si="7"/>
        <v>10.73937051</v>
      </c>
      <c r="U3" s="35">
        <f t="shared" si="8"/>
        <v>3398.89</v>
      </c>
      <c r="V3" s="35">
        <f t="shared" si="9"/>
        <v>626.1053007</v>
      </c>
      <c r="W3" s="35">
        <f t="shared" si="10"/>
        <v>10.8033853</v>
      </c>
      <c r="X3" s="35">
        <f t="shared" si="11"/>
        <v>49187.03237</v>
      </c>
      <c r="Y3" s="35">
        <f t="shared" si="12"/>
        <v>9302697.478</v>
      </c>
      <c r="AA3" s="29" t="s">
        <v>139</v>
      </c>
      <c r="AB3" s="30">
        <f>SUM(R2:R73)</f>
        <v>5071.1</v>
      </c>
    </row>
    <row r="4">
      <c r="A4" s="20" t="s">
        <v>6</v>
      </c>
      <c r="B4" s="17">
        <v>68.2</v>
      </c>
      <c r="C4" s="22">
        <v>65864.0</v>
      </c>
      <c r="D4" s="35">
        <f t="shared" si="1"/>
        <v>11.09534729</v>
      </c>
      <c r="E4" s="35">
        <f t="shared" si="2"/>
        <v>4651.24</v>
      </c>
      <c r="F4" s="35">
        <f t="shared" si="3"/>
        <v>756.7026851</v>
      </c>
      <c r="G4" s="35">
        <f t="shared" si="4"/>
        <v>10.76122908</v>
      </c>
      <c r="H4" s="35">
        <f t="shared" si="5"/>
        <v>47156.59186</v>
      </c>
      <c r="I4" s="35">
        <f t="shared" si="6"/>
        <v>349967119.2</v>
      </c>
      <c r="K4" s="29" t="s">
        <v>209</v>
      </c>
      <c r="L4" s="30">
        <f>SUM(D2:D73)</f>
        <v>776.3971787</v>
      </c>
      <c r="Q4" s="20" t="s">
        <v>6</v>
      </c>
      <c r="R4" s="17">
        <v>68.4</v>
      </c>
      <c r="S4" s="22">
        <v>72999.0</v>
      </c>
      <c r="T4" s="35">
        <f t="shared" si="7"/>
        <v>11.19820102</v>
      </c>
      <c r="U4" s="35">
        <f t="shared" si="8"/>
        <v>4678.56</v>
      </c>
      <c r="V4" s="35">
        <f t="shared" si="9"/>
        <v>765.9569499</v>
      </c>
      <c r="W4" s="35">
        <f t="shared" si="10"/>
        <v>10.90851696</v>
      </c>
      <c r="X4" s="35">
        <f t="shared" si="11"/>
        <v>54639.75226</v>
      </c>
      <c r="Y4" s="35">
        <f t="shared" si="12"/>
        <v>337061977.7</v>
      </c>
      <c r="AA4" s="29" t="s">
        <v>209</v>
      </c>
      <c r="AB4" s="30">
        <f>SUM(T2:T73)</f>
        <v>786.9360689</v>
      </c>
    </row>
    <row r="5">
      <c r="A5" s="16" t="s">
        <v>108</v>
      </c>
      <c r="B5" s="17">
        <v>77.6</v>
      </c>
      <c r="C5" s="22">
        <v>64417.0</v>
      </c>
      <c r="D5" s="35">
        <f t="shared" si="1"/>
        <v>11.07313285</v>
      </c>
      <c r="E5" s="35">
        <f t="shared" si="2"/>
        <v>6021.76</v>
      </c>
      <c r="F5" s="35">
        <f t="shared" si="3"/>
        <v>859.2751093</v>
      </c>
      <c r="G5" s="35">
        <f t="shared" si="4"/>
        <v>10.85652989</v>
      </c>
      <c r="H5" s="35">
        <f t="shared" si="5"/>
        <v>51871.76459</v>
      </c>
      <c r="I5" s="35">
        <f t="shared" si="6"/>
        <v>157382931.6</v>
      </c>
      <c r="K5" s="29" t="s">
        <v>141</v>
      </c>
      <c r="L5" s="30">
        <f>SUM(E2:E73)</f>
        <v>363906.27</v>
      </c>
      <c r="Q5" s="16" t="s">
        <v>108</v>
      </c>
      <c r="R5" s="17">
        <v>77.8</v>
      </c>
      <c r="S5" s="22">
        <v>72540.0</v>
      </c>
      <c r="T5" s="35">
        <f t="shared" si="7"/>
        <v>11.19189341</v>
      </c>
      <c r="U5" s="35">
        <f t="shared" si="8"/>
        <v>6052.84</v>
      </c>
      <c r="V5" s="35">
        <f t="shared" si="9"/>
        <v>870.7293075</v>
      </c>
      <c r="W5" s="35">
        <f t="shared" si="10"/>
        <v>11.00636227</v>
      </c>
      <c r="X5" s="35">
        <f t="shared" si="11"/>
        <v>60256.29151</v>
      </c>
      <c r="Y5" s="35">
        <f t="shared" si="12"/>
        <v>150889494.2</v>
      </c>
      <c r="AA5" s="29" t="s">
        <v>141</v>
      </c>
      <c r="AB5" s="30">
        <f>SUM(U2:U73)</f>
        <v>364471.97</v>
      </c>
    </row>
    <row r="6">
      <c r="A6" s="20" t="s">
        <v>8</v>
      </c>
      <c r="B6" s="17">
        <v>64.3</v>
      </c>
      <c r="C6" s="22">
        <v>47780.0</v>
      </c>
      <c r="D6" s="35">
        <f t="shared" si="1"/>
        <v>10.77436242</v>
      </c>
      <c r="E6" s="35">
        <f t="shared" si="2"/>
        <v>4134.49</v>
      </c>
      <c r="F6" s="35">
        <f t="shared" si="3"/>
        <v>692.7915037</v>
      </c>
      <c r="G6" s="35">
        <f t="shared" si="4"/>
        <v>10.72168939</v>
      </c>
      <c r="H6" s="35">
        <f t="shared" si="5"/>
        <v>45328.41557</v>
      </c>
      <c r="I6" s="35">
        <f t="shared" si="6"/>
        <v>6010266.203</v>
      </c>
      <c r="K6" s="29" t="s">
        <v>210</v>
      </c>
      <c r="L6" s="30">
        <f>SUM(F2:F73)</f>
        <v>54714.06096</v>
      </c>
      <c r="Q6" s="20" t="s">
        <v>8</v>
      </c>
      <c r="R6" s="17">
        <v>64.1</v>
      </c>
      <c r="S6" s="22">
        <v>53964.0</v>
      </c>
      <c r="T6" s="35">
        <f t="shared" si="7"/>
        <v>10.89607244</v>
      </c>
      <c r="U6" s="35">
        <f t="shared" si="8"/>
        <v>4108.81</v>
      </c>
      <c r="V6" s="35">
        <f t="shared" si="9"/>
        <v>698.4382432</v>
      </c>
      <c r="W6" s="35">
        <f t="shared" si="10"/>
        <v>10.86375794</v>
      </c>
      <c r="X6" s="35">
        <f t="shared" si="11"/>
        <v>52248.05455</v>
      </c>
      <c r="Y6" s="35">
        <f t="shared" si="12"/>
        <v>2944468.779</v>
      </c>
      <c r="AA6" s="29" t="s">
        <v>210</v>
      </c>
      <c r="AB6" s="30">
        <f>SUM(V2:V73)</f>
        <v>55501.47096</v>
      </c>
    </row>
    <row r="7">
      <c r="A7" s="20" t="s">
        <v>9</v>
      </c>
      <c r="B7" s="17">
        <v>62.1</v>
      </c>
      <c r="C7" s="22">
        <v>49460.0</v>
      </c>
      <c r="D7" s="35">
        <f t="shared" si="1"/>
        <v>10.80891954</v>
      </c>
      <c r="E7" s="35">
        <f t="shared" si="2"/>
        <v>3856.41</v>
      </c>
      <c r="F7" s="35">
        <f t="shared" si="3"/>
        <v>671.2339035</v>
      </c>
      <c r="G7" s="35">
        <f t="shared" si="4"/>
        <v>10.69938495</v>
      </c>
      <c r="H7" s="35">
        <f t="shared" si="5"/>
        <v>44328.58233</v>
      </c>
      <c r="I7" s="35">
        <f t="shared" si="6"/>
        <v>26331447.35</v>
      </c>
      <c r="L7" s="56"/>
      <c r="Q7" s="20" t="s">
        <v>9</v>
      </c>
      <c r="R7" s="17">
        <v>62.3</v>
      </c>
      <c r="S7" s="22">
        <v>56974.0</v>
      </c>
      <c r="T7" s="35">
        <f t="shared" si="7"/>
        <v>10.9503503</v>
      </c>
      <c r="U7" s="35">
        <f t="shared" si="8"/>
        <v>3881.29</v>
      </c>
      <c r="V7" s="35">
        <f t="shared" si="9"/>
        <v>682.2068238</v>
      </c>
      <c r="W7" s="35">
        <f t="shared" si="10"/>
        <v>10.8450216</v>
      </c>
      <c r="X7" s="35">
        <f t="shared" si="11"/>
        <v>51278.2313</v>
      </c>
      <c r="Y7" s="35">
        <f t="shared" si="12"/>
        <v>32441781.14</v>
      </c>
    </row>
    <row r="8">
      <c r="A8" s="20" t="s">
        <v>10</v>
      </c>
      <c r="B8" s="17">
        <v>65.3</v>
      </c>
      <c r="C8" s="22">
        <v>47638.0</v>
      </c>
      <c r="D8" s="35">
        <f t="shared" si="1"/>
        <v>10.77138604</v>
      </c>
      <c r="E8" s="35">
        <f t="shared" si="2"/>
        <v>4264.09</v>
      </c>
      <c r="F8" s="35">
        <f t="shared" si="3"/>
        <v>703.3715085</v>
      </c>
      <c r="G8" s="35">
        <f t="shared" si="4"/>
        <v>10.73182777</v>
      </c>
      <c r="H8" s="35">
        <f t="shared" si="5"/>
        <v>45790.30989</v>
      </c>
      <c r="I8" s="35">
        <f t="shared" si="6"/>
        <v>3413958.734</v>
      </c>
      <c r="Q8" s="20" t="s">
        <v>10</v>
      </c>
      <c r="R8" s="17">
        <v>65.4</v>
      </c>
      <c r="S8" s="22">
        <v>54495.0</v>
      </c>
      <c r="T8" s="35">
        <f t="shared" si="7"/>
        <v>10.90586423</v>
      </c>
      <c r="U8" s="35">
        <f t="shared" si="8"/>
        <v>4277.16</v>
      </c>
      <c r="V8" s="35">
        <f t="shared" si="9"/>
        <v>713.2435209</v>
      </c>
      <c r="W8" s="35">
        <f t="shared" si="10"/>
        <v>10.87728973</v>
      </c>
      <c r="X8" s="35">
        <f t="shared" si="11"/>
        <v>52959.86989</v>
      </c>
      <c r="Y8" s="35">
        <f t="shared" si="12"/>
        <v>2356624.467</v>
      </c>
    </row>
    <row r="9">
      <c r="A9" s="20" t="s">
        <v>11</v>
      </c>
      <c r="B9" s="17">
        <v>69.5</v>
      </c>
      <c r="C9" s="22">
        <v>40804.0</v>
      </c>
      <c r="D9" s="35">
        <f t="shared" si="1"/>
        <v>10.61653539</v>
      </c>
      <c r="E9" s="35">
        <f t="shared" si="2"/>
        <v>4830.25</v>
      </c>
      <c r="F9" s="35">
        <f t="shared" si="3"/>
        <v>737.8492099</v>
      </c>
      <c r="G9" s="35">
        <f t="shared" si="4"/>
        <v>10.77440898</v>
      </c>
      <c r="H9" s="35">
        <f t="shared" si="5"/>
        <v>47782.22477</v>
      </c>
      <c r="I9" s="35">
        <f t="shared" si="6"/>
        <v>48695620.94</v>
      </c>
      <c r="K9" s="32" t="s">
        <v>143</v>
      </c>
      <c r="Q9" s="20" t="s">
        <v>11</v>
      </c>
      <c r="R9" s="17">
        <v>69.6</v>
      </c>
      <c r="S9" s="22">
        <v>48080.0</v>
      </c>
      <c r="T9" s="35">
        <f t="shared" si="7"/>
        <v>10.78062157</v>
      </c>
      <c r="U9" s="35">
        <f t="shared" si="8"/>
        <v>4844.16</v>
      </c>
      <c r="V9" s="35">
        <f t="shared" si="9"/>
        <v>750.3312612</v>
      </c>
      <c r="W9" s="35">
        <f t="shared" si="10"/>
        <v>10.92100785</v>
      </c>
      <c r="X9" s="35">
        <f t="shared" si="11"/>
        <v>55326.53173</v>
      </c>
      <c r="Y9" s="35">
        <f t="shared" si="12"/>
        <v>52512222.18</v>
      </c>
      <c r="AA9" s="32" t="s">
        <v>143</v>
      </c>
    </row>
    <row r="10">
      <c r="A10" s="20" t="s">
        <v>12</v>
      </c>
      <c r="B10" s="17">
        <v>59.2</v>
      </c>
      <c r="C10" s="22">
        <v>53495.0</v>
      </c>
      <c r="D10" s="35">
        <f t="shared" si="1"/>
        <v>10.88734347</v>
      </c>
      <c r="E10" s="35">
        <f t="shared" si="2"/>
        <v>3504.64</v>
      </c>
      <c r="F10" s="35">
        <f t="shared" si="3"/>
        <v>644.5307335</v>
      </c>
      <c r="G10" s="35">
        <f t="shared" si="4"/>
        <v>10.66998364</v>
      </c>
      <c r="H10" s="35">
        <f t="shared" si="5"/>
        <v>43044.23712</v>
      </c>
      <c r="I10" s="35">
        <f t="shared" si="6"/>
        <v>109218444.8</v>
      </c>
      <c r="K10" s="29" t="s">
        <v>211</v>
      </c>
      <c r="L10" s="30">
        <f> (L4 *L5 -L3*L6) / (72 * L5 - L3*L3)</f>
        <v>10.06979135</v>
      </c>
      <c r="Q10" s="20" t="s">
        <v>12</v>
      </c>
      <c r="R10" s="17">
        <v>59.1</v>
      </c>
      <c r="S10" s="22">
        <v>61565.0</v>
      </c>
      <c r="T10" s="35">
        <f t="shared" si="7"/>
        <v>11.02784881</v>
      </c>
      <c r="U10" s="35">
        <f t="shared" si="8"/>
        <v>3492.81</v>
      </c>
      <c r="V10" s="35">
        <f t="shared" si="9"/>
        <v>651.7458644</v>
      </c>
      <c r="W10" s="35">
        <f t="shared" si="10"/>
        <v>10.81171256</v>
      </c>
      <c r="X10" s="35">
        <f t="shared" si="11"/>
        <v>49598.33574</v>
      </c>
      <c r="Y10" s="35">
        <f t="shared" si="12"/>
        <v>143201053.6</v>
      </c>
      <c r="AA10" s="29" t="s">
        <v>211</v>
      </c>
      <c r="AB10" s="30">
        <f> (AB4 *AB5 -AB3*AB6) / (72 * AB5 - AB3*AB3)</f>
        <v>10.1965362</v>
      </c>
    </row>
    <row r="11">
      <c r="A11" s="20" t="s">
        <v>13</v>
      </c>
      <c r="B11" s="17">
        <v>77.6</v>
      </c>
      <c r="C11" s="22">
        <v>45677.0</v>
      </c>
      <c r="D11" s="35">
        <f t="shared" si="1"/>
        <v>10.72935017</v>
      </c>
      <c r="E11" s="35">
        <f t="shared" si="2"/>
        <v>6021.76</v>
      </c>
      <c r="F11" s="35">
        <f t="shared" si="3"/>
        <v>832.597573</v>
      </c>
      <c r="G11" s="35">
        <f t="shared" si="4"/>
        <v>10.85652989</v>
      </c>
      <c r="H11" s="35">
        <f t="shared" si="5"/>
        <v>51871.76459</v>
      </c>
      <c r="I11" s="35">
        <f t="shared" si="6"/>
        <v>38375108.29</v>
      </c>
      <c r="K11" s="29" t="s">
        <v>212</v>
      </c>
      <c r="L11" s="30">
        <f> (72 * L6 - L3 * L4) / (72 * L5 - L3 * L3)</f>
        <v>0.01013838316</v>
      </c>
      <c r="Q11" s="20" t="s">
        <v>13</v>
      </c>
      <c r="R11" s="17">
        <v>77.6</v>
      </c>
      <c r="S11" s="22">
        <v>53286.0</v>
      </c>
      <c r="T11" s="35">
        <f t="shared" si="7"/>
        <v>10.88342891</v>
      </c>
      <c r="U11" s="35">
        <f t="shared" si="8"/>
        <v>6021.76</v>
      </c>
      <c r="V11" s="35">
        <f t="shared" si="9"/>
        <v>844.5540835</v>
      </c>
      <c r="W11" s="35">
        <f t="shared" si="10"/>
        <v>11.00428045</v>
      </c>
      <c r="X11" s="35">
        <f t="shared" si="11"/>
        <v>60130.97954</v>
      </c>
      <c r="Y11" s="35">
        <f t="shared" si="12"/>
        <v>46853744.87</v>
      </c>
      <c r="AA11" s="29" t="s">
        <v>212</v>
      </c>
      <c r="AB11" s="30">
        <f> (72 * AB6 - AB3 * AB4) / (72 * AB5 - AB3 * AB3)</f>
        <v>0.01040907545</v>
      </c>
    </row>
    <row r="12">
      <c r="A12" s="20" t="s">
        <v>14</v>
      </c>
      <c r="B12" s="17">
        <v>77.5</v>
      </c>
      <c r="C12" s="22">
        <v>44242.0</v>
      </c>
      <c r="D12" s="35">
        <f t="shared" si="1"/>
        <v>10.69742984</v>
      </c>
      <c r="E12" s="35">
        <f t="shared" si="2"/>
        <v>6006.25</v>
      </c>
      <c r="F12" s="35">
        <f t="shared" si="3"/>
        <v>829.0508128</v>
      </c>
      <c r="G12" s="35">
        <f t="shared" si="4"/>
        <v>10.85551605</v>
      </c>
      <c r="H12" s="35">
        <f t="shared" si="5"/>
        <v>51819.20165</v>
      </c>
      <c r="I12" s="35">
        <f t="shared" si="6"/>
        <v>57413984.91</v>
      </c>
      <c r="Q12" s="20" t="s">
        <v>14</v>
      </c>
      <c r="R12" s="17">
        <v>77.6</v>
      </c>
      <c r="S12" s="22">
        <v>51833.0</v>
      </c>
      <c r="T12" s="35">
        <f t="shared" si="7"/>
        <v>10.85578229</v>
      </c>
      <c r="U12" s="35">
        <f t="shared" si="8"/>
        <v>6021.76</v>
      </c>
      <c r="V12" s="35">
        <f t="shared" si="9"/>
        <v>842.4087058</v>
      </c>
      <c r="W12" s="35">
        <f t="shared" si="10"/>
        <v>11.00428045</v>
      </c>
      <c r="X12" s="35">
        <f t="shared" si="11"/>
        <v>60130.97954</v>
      </c>
      <c r="Y12" s="35">
        <f t="shared" si="12"/>
        <v>68856464.41</v>
      </c>
    </row>
    <row r="13">
      <c r="A13" s="20" t="s">
        <v>15</v>
      </c>
      <c r="B13" s="17">
        <v>72.5</v>
      </c>
      <c r="C13" s="22">
        <v>53580.0</v>
      </c>
      <c r="D13" s="35">
        <f t="shared" si="1"/>
        <v>10.88893114</v>
      </c>
      <c r="E13" s="35">
        <f t="shared" si="2"/>
        <v>5256.25</v>
      </c>
      <c r="F13" s="35">
        <f t="shared" si="3"/>
        <v>789.4475079</v>
      </c>
      <c r="G13" s="35">
        <f t="shared" si="4"/>
        <v>10.80482413</v>
      </c>
      <c r="H13" s="35">
        <f t="shared" si="5"/>
        <v>49257.85529</v>
      </c>
      <c r="I13" s="35">
        <f t="shared" si="6"/>
        <v>18680934.93</v>
      </c>
      <c r="K13" s="34" t="s">
        <v>150</v>
      </c>
      <c r="L13" s="35">
        <f> 1 - (SUM(I2:I73) / 72) / POWER(STDEVP(C2:C73),2)</f>
        <v>0.2557849482</v>
      </c>
      <c r="Q13" s="20" t="s">
        <v>15</v>
      </c>
      <c r="R13" s="17">
        <v>72.5</v>
      </c>
      <c r="S13" s="22">
        <v>58939.0</v>
      </c>
      <c r="T13" s="35">
        <f t="shared" si="7"/>
        <v>10.98425829</v>
      </c>
      <c r="U13" s="35">
        <f t="shared" si="8"/>
        <v>5256.25</v>
      </c>
      <c r="V13" s="35">
        <f t="shared" si="9"/>
        <v>796.358726</v>
      </c>
      <c r="W13" s="35">
        <f t="shared" si="10"/>
        <v>10.95119417</v>
      </c>
      <c r="X13" s="35">
        <f t="shared" si="11"/>
        <v>57022.09877</v>
      </c>
      <c r="Y13" s="35">
        <f t="shared" si="12"/>
        <v>3674510.315</v>
      </c>
      <c r="AA13" s="34" t="s">
        <v>150</v>
      </c>
      <c r="AB13" s="35">
        <f> 1 - (SUM(Y2:Y73) / 72) / POWER(STDEVP(S2:S73),2)</f>
        <v>0.2745735759</v>
      </c>
    </row>
    <row r="14">
      <c r="A14" s="20" t="s">
        <v>16</v>
      </c>
      <c r="B14" s="17">
        <v>68.5</v>
      </c>
      <c r="C14" s="22">
        <v>46277.0</v>
      </c>
      <c r="D14" s="35">
        <f t="shared" si="1"/>
        <v>10.74240036</v>
      </c>
      <c r="E14" s="35">
        <f t="shared" si="2"/>
        <v>4692.25</v>
      </c>
      <c r="F14" s="35">
        <f t="shared" si="3"/>
        <v>735.8544244</v>
      </c>
      <c r="G14" s="35">
        <f t="shared" si="4"/>
        <v>10.7642706</v>
      </c>
      <c r="H14" s="35">
        <f t="shared" si="5"/>
        <v>47300.23768</v>
      </c>
      <c r="I14" s="35">
        <f t="shared" si="6"/>
        <v>1047015.351</v>
      </c>
      <c r="K14" s="34" t="s">
        <v>197</v>
      </c>
      <c r="L14" s="35">
        <f> SQRT(SUM(I2:I73) / 70)</f>
        <v>8943.231283</v>
      </c>
      <c r="Q14" s="20" t="s">
        <v>16</v>
      </c>
      <c r="R14" s="17">
        <v>68.5</v>
      </c>
      <c r="S14" s="22">
        <v>53332.0</v>
      </c>
      <c r="T14" s="35">
        <f t="shared" si="7"/>
        <v>10.88429181</v>
      </c>
      <c r="U14" s="35">
        <f t="shared" si="8"/>
        <v>4692.25</v>
      </c>
      <c r="V14" s="35">
        <f t="shared" si="9"/>
        <v>745.5739887</v>
      </c>
      <c r="W14" s="35">
        <f t="shared" si="10"/>
        <v>10.90955787</v>
      </c>
      <c r="X14" s="35">
        <f t="shared" si="11"/>
        <v>54696.6568</v>
      </c>
      <c r="Y14" s="35">
        <f t="shared" si="12"/>
        <v>1862288.174</v>
      </c>
      <c r="AA14" s="34" t="s">
        <v>197</v>
      </c>
      <c r="AB14" s="35">
        <f> SQRT(SUM(Y2:Y73) / 70)</f>
        <v>9952.301359</v>
      </c>
    </row>
    <row r="15">
      <c r="A15" s="20" t="s">
        <v>17</v>
      </c>
      <c r="B15" s="17">
        <v>45.2</v>
      </c>
      <c r="C15" s="22">
        <v>35082.0</v>
      </c>
      <c r="D15" s="35">
        <f t="shared" si="1"/>
        <v>10.46544346</v>
      </c>
      <c r="E15" s="35">
        <f t="shared" si="2"/>
        <v>2043.04</v>
      </c>
      <c r="F15" s="35">
        <f t="shared" si="3"/>
        <v>473.0380443</v>
      </c>
      <c r="G15" s="35">
        <f t="shared" si="4"/>
        <v>10.52804627</v>
      </c>
      <c r="H15" s="35">
        <f t="shared" si="5"/>
        <v>37348.43437</v>
      </c>
      <c r="I15" s="35">
        <f t="shared" si="6"/>
        <v>5136724.74</v>
      </c>
      <c r="Q15" s="20" t="s">
        <v>17</v>
      </c>
      <c r="R15" s="17">
        <v>45.2</v>
      </c>
      <c r="S15" s="22">
        <v>39054.0</v>
      </c>
      <c r="T15" s="35">
        <f t="shared" si="7"/>
        <v>10.57270058</v>
      </c>
      <c r="U15" s="35">
        <f t="shared" si="8"/>
        <v>2043.04</v>
      </c>
      <c r="V15" s="35">
        <f t="shared" si="9"/>
        <v>477.8860663</v>
      </c>
      <c r="W15" s="35">
        <f t="shared" si="10"/>
        <v>10.66702641</v>
      </c>
      <c r="X15" s="35">
        <f t="shared" si="11"/>
        <v>42917.1336</v>
      </c>
      <c r="Y15" s="35">
        <f t="shared" si="12"/>
        <v>14923801.19</v>
      </c>
    </row>
    <row r="16">
      <c r="A16" s="20" t="s">
        <v>18</v>
      </c>
      <c r="B16" s="17">
        <v>70.8</v>
      </c>
      <c r="C16" s="22">
        <v>56957.0</v>
      </c>
      <c r="D16" s="35">
        <f t="shared" si="1"/>
        <v>10.95005188</v>
      </c>
      <c r="E16" s="35">
        <f t="shared" si="2"/>
        <v>5012.64</v>
      </c>
      <c r="F16" s="35">
        <f t="shared" si="3"/>
        <v>775.2636728</v>
      </c>
      <c r="G16" s="35">
        <f t="shared" si="4"/>
        <v>10.78758888</v>
      </c>
      <c r="H16" s="35">
        <f t="shared" si="5"/>
        <v>48416.15804</v>
      </c>
      <c r="I16" s="35">
        <f t="shared" si="6"/>
        <v>72945981.47</v>
      </c>
      <c r="Q16" s="20" t="s">
        <v>18</v>
      </c>
      <c r="R16" s="17">
        <v>70.8</v>
      </c>
      <c r="S16" s="22">
        <v>65815.0</v>
      </c>
      <c r="T16" s="35">
        <f t="shared" si="7"/>
        <v>11.09460305</v>
      </c>
      <c r="U16" s="35">
        <f t="shared" si="8"/>
        <v>5012.64</v>
      </c>
      <c r="V16" s="35">
        <f t="shared" si="9"/>
        <v>785.4978963</v>
      </c>
      <c r="W16" s="35">
        <f t="shared" si="10"/>
        <v>10.93349874</v>
      </c>
      <c r="X16" s="35">
        <f t="shared" si="11"/>
        <v>56021.9435</v>
      </c>
      <c r="Y16" s="35">
        <f t="shared" si="12"/>
        <v>95903955.6</v>
      </c>
    </row>
    <row r="17">
      <c r="A17" s="20" t="s">
        <v>19</v>
      </c>
      <c r="B17" s="17">
        <v>69.3</v>
      </c>
      <c r="C17" s="22">
        <v>59413.0</v>
      </c>
      <c r="D17" s="35">
        <f t="shared" si="1"/>
        <v>10.99226834</v>
      </c>
      <c r="E17" s="35">
        <f t="shared" si="2"/>
        <v>4802.49</v>
      </c>
      <c r="F17" s="35">
        <f t="shared" si="3"/>
        <v>761.7641957</v>
      </c>
      <c r="G17" s="35">
        <f t="shared" si="4"/>
        <v>10.77238131</v>
      </c>
      <c r="H17" s="35">
        <f t="shared" si="5"/>
        <v>47685.43603</v>
      </c>
      <c r="I17" s="35">
        <f t="shared" si="6"/>
        <v>137535756.6</v>
      </c>
      <c r="Q17" s="20" t="s">
        <v>19</v>
      </c>
      <c r="R17" s="17">
        <v>69.5</v>
      </c>
      <c r="S17" s="22">
        <v>69830.0</v>
      </c>
      <c r="T17" s="35">
        <f t="shared" si="7"/>
        <v>11.153819</v>
      </c>
      <c r="U17" s="35">
        <f t="shared" si="8"/>
        <v>4830.25</v>
      </c>
      <c r="V17" s="35">
        <f t="shared" si="9"/>
        <v>775.1904202</v>
      </c>
      <c r="W17" s="35">
        <f t="shared" si="10"/>
        <v>10.91996694</v>
      </c>
      <c r="X17" s="35">
        <f t="shared" si="11"/>
        <v>55268.97189</v>
      </c>
      <c r="Y17" s="35">
        <f t="shared" si="12"/>
        <v>212023539.6</v>
      </c>
    </row>
    <row r="18">
      <c r="A18" s="20" t="s">
        <v>20</v>
      </c>
      <c r="B18" s="19">
        <v>82.0</v>
      </c>
      <c r="C18" s="22">
        <v>36380.0</v>
      </c>
      <c r="D18" s="35">
        <f t="shared" si="1"/>
        <v>10.50177445</v>
      </c>
      <c r="E18" s="35">
        <f t="shared" si="2"/>
        <v>6724</v>
      </c>
      <c r="F18" s="35">
        <f t="shared" si="3"/>
        <v>861.1455051</v>
      </c>
      <c r="G18" s="35">
        <f t="shared" si="4"/>
        <v>10.90113877</v>
      </c>
      <c r="H18" s="35">
        <f t="shared" si="5"/>
        <v>54238.09347</v>
      </c>
      <c r="I18" s="35">
        <f t="shared" si="6"/>
        <v>318911502.3</v>
      </c>
      <c r="Q18" s="20" t="s">
        <v>20</v>
      </c>
      <c r="R18" s="17">
        <v>82.1</v>
      </c>
      <c r="S18" s="22">
        <v>41929.0</v>
      </c>
      <c r="T18" s="35">
        <f t="shared" si="7"/>
        <v>10.64373299</v>
      </c>
      <c r="U18" s="35">
        <f t="shared" si="8"/>
        <v>6740.41</v>
      </c>
      <c r="V18" s="35">
        <f t="shared" si="9"/>
        <v>873.8504785</v>
      </c>
      <c r="W18" s="35">
        <f t="shared" si="10"/>
        <v>11.05112129</v>
      </c>
      <c r="X18" s="35">
        <f t="shared" si="11"/>
        <v>63014.57285</v>
      </c>
      <c r="Y18" s="35">
        <f t="shared" si="12"/>
        <v>444601382.5</v>
      </c>
    </row>
    <row r="19">
      <c r="A19" s="20" t="s">
        <v>21</v>
      </c>
      <c r="B19" s="17">
        <v>54.8</v>
      </c>
      <c r="C19" s="22">
        <v>32801.0</v>
      </c>
      <c r="D19" s="35">
        <f t="shared" si="1"/>
        <v>10.39821428</v>
      </c>
      <c r="E19" s="35">
        <f t="shared" si="2"/>
        <v>3003.04</v>
      </c>
      <c r="F19" s="35">
        <f t="shared" si="3"/>
        <v>569.8221426</v>
      </c>
      <c r="G19" s="35">
        <f t="shared" si="4"/>
        <v>10.62537475</v>
      </c>
      <c r="H19" s="35">
        <f t="shared" si="5"/>
        <v>41166.27986</v>
      </c>
      <c r="I19" s="35">
        <f t="shared" si="6"/>
        <v>69977907.08</v>
      </c>
      <c r="Q19" s="20" t="s">
        <v>21</v>
      </c>
      <c r="R19" s="17">
        <v>54.8</v>
      </c>
      <c r="S19" s="22">
        <v>35825.0</v>
      </c>
      <c r="T19" s="35">
        <f t="shared" si="7"/>
        <v>10.48640125</v>
      </c>
      <c r="U19" s="35">
        <f t="shared" si="8"/>
        <v>3003.04</v>
      </c>
      <c r="V19" s="35">
        <f t="shared" si="9"/>
        <v>574.6547886</v>
      </c>
      <c r="W19" s="35">
        <f t="shared" si="10"/>
        <v>10.76695353</v>
      </c>
      <c r="X19" s="35">
        <f t="shared" si="11"/>
        <v>47427.31151</v>
      </c>
      <c r="Y19" s="35">
        <f t="shared" si="12"/>
        <v>134613632.5</v>
      </c>
    </row>
    <row r="20">
      <c r="A20" s="20" t="s">
        <v>22</v>
      </c>
      <c r="B20" s="17">
        <v>77.6</v>
      </c>
      <c r="C20" s="22">
        <v>64635.0</v>
      </c>
      <c r="D20" s="35">
        <f t="shared" si="1"/>
        <v>11.07651134</v>
      </c>
      <c r="E20" s="35">
        <f t="shared" si="2"/>
        <v>6021.76</v>
      </c>
      <c r="F20" s="35">
        <f t="shared" si="3"/>
        <v>859.5372799</v>
      </c>
      <c r="G20" s="35">
        <f t="shared" si="4"/>
        <v>10.85652989</v>
      </c>
      <c r="H20" s="35">
        <f t="shared" si="5"/>
        <v>51871.76459</v>
      </c>
      <c r="I20" s="35">
        <f t="shared" si="6"/>
        <v>162900178.2</v>
      </c>
      <c r="Q20" s="20" t="s">
        <v>22</v>
      </c>
      <c r="R20" s="17">
        <v>77.5</v>
      </c>
      <c r="S20" s="22">
        <v>74257.0</v>
      </c>
      <c r="T20" s="35">
        <f t="shared" si="7"/>
        <v>11.21528733</v>
      </c>
      <c r="U20" s="35">
        <f t="shared" si="8"/>
        <v>6006.25</v>
      </c>
      <c r="V20" s="35">
        <f t="shared" si="9"/>
        <v>869.1847679</v>
      </c>
      <c r="W20" s="35">
        <f t="shared" si="10"/>
        <v>11.00323955</v>
      </c>
      <c r="X20" s="35">
        <f t="shared" si="11"/>
        <v>60068.42131</v>
      </c>
      <c r="Y20" s="35">
        <f t="shared" si="12"/>
        <v>201315765.2</v>
      </c>
    </row>
    <row r="21">
      <c r="A21" s="20" t="s">
        <v>23</v>
      </c>
      <c r="B21" s="17">
        <v>51.9</v>
      </c>
      <c r="C21" s="22">
        <v>35251.0</v>
      </c>
      <c r="D21" s="35">
        <f t="shared" si="1"/>
        <v>10.47024918</v>
      </c>
      <c r="E21" s="35">
        <f t="shared" si="2"/>
        <v>2693.61</v>
      </c>
      <c r="F21" s="35">
        <f t="shared" si="3"/>
        <v>543.4059323</v>
      </c>
      <c r="G21" s="35">
        <f t="shared" si="4"/>
        <v>10.59597344</v>
      </c>
      <c r="H21" s="35">
        <f t="shared" si="5"/>
        <v>39973.55698</v>
      </c>
      <c r="I21" s="35">
        <f t="shared" si="6"/>
        <v>22302544.42</v>
      </c>
      <c r="Q21" s="20" t="s">
        <v>23</v>
      </c>
      <c r="R21" s="17">
        <v>51.8</v>
      </c>
      <c r="S21" s="22">
        <v>39988.0</v>
      </c>
      <c r="T21" s="35">
        <f t="shared" si="7"/>
        <v>10.59633469</v>
      </c>
      <c r="U21" s="35">
        <f t="shared" si="8"/>
        <v>2683.24</v>
      </c>
      <c r="V21" s="35">
        <f t="shared" si="9"/>
        <v>548.8901368</v>
      </c>
      <c r="W21" s="35">
        <f t="shared" si="10"/>
        <v>10.73572631</v>
      </c>
      <c r="X21" s="35">
        <f t="shared" si="11"/>
        <v>45969.17342</v>
      </c>
      <c r="Y21" s="35">
        <f t="shared" si="12"/>
        <v>35774435.43</v>
      </c>
    </row>
    <row r="22">
      <c r="A22" s="20" t="s">
        <v>24</v>
      </c>
      <c r="B22" s="17">
        <v>76.8</v>
      </c>
      <c r="C22" s="22">
        <v>47349.0</v>
      </c>
      <c r="D22" s="35">
        <f t="shared" si="1"/>
        <v>10.76530098</v>
      </c>
      <c r="E22" s="35">
        <f t="shared" si="2"/>
        <v>5898.24</v>
      </c>
      <c r="F22" s="35">
        <f t="shared" si="3"/>
        <v>826.7751152</v>
      </c>
      <c r="G22" s="35">
        <f t="shared" si="4"/>
        <v>10.84841918</v>
      </c>
      <c r="H22" s="35">
        <f t="shared" si="5"/>
        <v>51452.74948</v>
      </c>
      <c r="I22" s="35">
        <f t="shared" si="6"/>
        <v>16840759.79</v>
      </c>
      <c r="Q22" s="20" t="s">
        <v>24</v>
      </c>
      <c r="R22" s="17">
        <v>76.6</v>
      </c>
      <c r="S22" s="22">
        <v>54739.0</v>
      </c>
      <c r="T22" s="35">
        <f t="shared" si="7"/>
        <v>10.91033171</v>
      </c>
      <c r="U22" s="35">
        <f t="shared" si="8"/>
        <v>5867.56</v>
      </c>
      <c r="V22" s="35">
        <f t="shared" si="9"/>
        <v>835.7314093</v>
      </c>
      <c r="W22" s="35">
        <f t="shared" si="10"/>
        <v>10.99387138</v>
      </c>
      <c r="X22" s="35">
        <f t="shared" si="11"/>
        <v>59508.31792</v>
      </c>
      <c r="Y22" s="35">
        <f t="shared" si="12"/>
        <v>22746393.45</v>
      </c>
    </row>
    <row r="23">
      <c r="A23" s="20" t="s">
        <v>25</v>
      </c>
      <c r="B23" s="17">
        <v>46.8</v>
      </c>
      <c r="C23" s="22">
        <v>36349.0</v>
      </c>
      <c r="D23" s="35">
        <f t="shared" si="1"/>
        <v>10.50092197</v>
      </c>
      <c r="E23" s="35">
        <f t="shared" si="2"/>
        <v>2190.24</v>
      </c>
      <c r="F23" s="35">
        <f t="shared" si="3"/>
        <v>491.4431483</v>
      </c>
      <c r="G23" s="35">
        <f t="shared" si="4"/>
        <v>10.54426768</v>
      </c>
      <c r="H23" s="35">
        <f t="shared" si="5"/>
        <v>37959.21925</v>
      </c>
      <c r="I23" s="35">
        <f t="shared" si="6"/>
        <v>2592806.039</v>
      </c>
      <c r="Q23" s="20" t="s">
        <v>25</v>
      </c>
      <c r="R23" s="19">
        <v>47.0</v>
      </c>
      <c r="S23" s="22">
        <v>42151.0</v>
      </c>
      <c r="T23" s="35">
        <f t="shared" si="7"/>
        <v>10.64901369</v>
      </c>
      <c r="U23" s="35">
        <f t="shared" si="8"/>
        <v>2209</v>
      </c>
      <c r="V23" s="35">
        <f t="shared" si="9"/>
        <v>500.5036433</v>
      </c>
      <c r="W23" s="35">
        <f t="shared" si="10"/>
        <v>10.68576275</v>
      </c>
      <c r="X23" s="35">
        <f t="shared" si="11"/>
        <v>43728.82373</v>
      </c>
      <c r="Y23" s="35">
        <f t="shared" si="12"/>
        <v>2489527.717</v>
      </c>
    </row>
    <row r="24">
      <c r="A24" s="20" t="s">
        <v>26</v>
      </c>
      <c r="B24" s="19">
        <v>75.0</v>
      </c>
      <c r="C24" s="22">
        <v>53910.0</v>
      </c>
      <c r="D24" s="35">
        <f t="shared" si="1"/>
        <v>10.89507127</v>
      </c>
      <c r="E24" s="35">
        <f t="shared" si="2"/>
        <v>5625</v>
      </c>
      <c r="F24" s="35">
        <f t="shared" si="3"/>
        <v>817.1303451</v>
      </c>
      <c r="G24" s="35">
        <f t="shared" si="4"/>
        <v>10.83017009</v>
      </c>
      <c r="H24" s="35">
        <f t="shared" si="5"/>
        <v>50522.29939</v>
      </c>
      <c r="I24" s="35">
        <f t="shared" si="6"/>
        <v>11476515.39</v>
      </c>
      <c r="Q24" s="20" t="s">
        <v>26</v>
      </c>
      <c r="R24" s="17">
        <v>74.9</v>
      </c>
      <c r="S24" s="22">
        <v>61588.0</v>
      </c>
      <c r="T24" s="35">
        <f t="shared" si="7"/>
        <v>11.02822233</v>
      </c>
      <c r="U24" s="35">
        <f t="shared" si="8"/>
        <v>5610.01</v>
      </c>
      <c r="V24" s="35">
        <f t="shared" si="9"/>
        <v>826.0138522</v>
      </c>
      <c r="W24" s="35">
        <f t="shared" si="10"/>
        <v>10.97617595</v>
      </c>
      <c r="X24" s="35">
        <f t="shared" si="11"/>
        <v>58464.5549</v>
      </c>
      <c r="Y24" s="35">
        <f t="shared" si="12"/>
        <v>9755909.264</v>
      </c>
    </row>
    <row r="25">
      <c r="A25" s="20" t="s">
        <v>29</v>
      </c>
      <c r="B25" s="17">
        <v>79.4</v>
      </c>
      <c r="C25" s="22">
        <v>56458.0</v>
      </c>
      <c r="D25" s="35">
        <f t="shared" si="1"/>
        <v>10.94125228</v>
      </c>
      <c r="E25" s="35">
        <f t="shared" si="2"/>
        <v>6304.36</v>
      </c>
      <c r="F25" s="35">
        <f t="shared" si="3"/>
        <v>868.7354309</v>
      </c>
      <c r="G25" s="35">
        <f t="shared" si="4"/>
        <v>10.87477898</v>
      </c>
      <c r="H25" s="35">
        <f t="shared" si="5"/>
        <v>52827.06726</v>
      </c>
      <c r="I25" s="35">
        <f t="shared" si="6"/>
        <v>13183672.55</v>
      </c>
      <c r="Q25" s="20" t="s">
        <v>29</v>
      </c>
      <c r="R25" s="17">
        <v>79.7</v>
      </c>
      <c r="S25" s="22">
        <v>64779.0</v>
      </c>
      <c r="T25" s="35">
        <f t="shared" si="7"/>
        <v>11.07873676</v>
      </c>
      <c r="U25" s="35">
        <f t="shared" si="8"/>
        <v>6352.09</v>
      </c>
      <c r="V25" s="35">
        <f t="shared" si="9"/>
        <v>882.9753194</v>
      </c>
      <c r="W25" s="35">
        <f t="shared" si="10"/>
        <v>11.02613951</v>
      </c>
      <c r="X25" s="35">
        <f t="shared" si="11"/>
        <v>61459.85723</v>
      </c>
      <c r="Y25" s="35">
        <f t="shared" si="12"/>
        <v>11016708.74</v>
      </c>
    </row>
    <row r="26">
      <c r="A26" s="20" t="s">
        <v>30</v>
      </c>
      <c r="B26" s="17">
        <v>86.5</v>
      </c>
      <c r="C26" s="26">
        <v>57653.0</v>
      </c>
      <c r="D26" s="35">
        <f t="shared" si="1"/>
        <v>10.96219756</v>
      </c>
      <c r="E26" s="35">
        <f t="shared" si="2"/>
        <v>7482.25</v>
      </c>
      <c r="F26" s="35">
        <f t="shared" si="3"/>
        <v>948.2300892</v>
      </c>
      <c r="G26" s="35">
        <f t="shared" si="4"/>
        <v>10.9467615</v>
      </c>
      <c r="H26" s="35">
        <f t="shared" si="5"/>
        <v>56769.89782</v>
      </c>
      <c r="I26" s="35">
        <f t="shared" si="6"/>
        <v>779869.4564</v>
      </c>
      <c r="Q26" s="20" t="s">
        <v>30</v>
      </c>
      <c r="R26" s="17">
        <v>86.5</v>
      </c>
      <c r="S26" s="22">
        <v>67239.0</v>
      </c>
      <c r="T26" s="35">
        <f t="shared" si="7"/>
        <v>11.11600872</v>
      </c>
      <c r="U26" s="35">
        <f t="shared" si="8"/>
        <v>7482.25</v>
      </c>
      <c r="V26" s="35">
        <f t="shared" si="9"/>
        <v>961.5347539</v>
      </c>
      <c r="W26" s="35">
        <f t="shared" si="10"/>
        <v>11.09692123</v>
      </c>
      <c r="X26" s="35">
        <f t="shared" si="11"/>
        <v>65967.74739</v>
      </c>
      <c r="Y26" s="35">
        <f t="shared" si="12"/>
        <v>1616083.189</v>
      </c>
    </row>
    <row r="27">
      <c r="A27" s="20" t="s">
        <v>31</v>
      </c>
      <c r="B27" s="17">
        <v>77.9</v>
      </c>
      <c r="C27" s="22">
        <v>40833.0</v>
      </c>
      <c r="D27" s="35">
        <f t="shared" si="1"/>
        <v>10.61724586</v>
      </c>
      <c r="E27" s="35">
        <f t="shared" si="2"/>
        <v>6068.41</v>
      </c>
      <c r="F27" s="35">
        <f t="shared" si="3"/>
        <v>827.0834523</v>
      </c>
      <c r="G27" s="35">
        <f t="shared" si="4"/>
        <v>10.8595714</v>
      </c>
      <c r="H27" s="35">
        <f t="shared" si="5"/>
        <v>52029.77351</v>
      </c>
      <c r="I27" s="35">
        <f t="shared" si="6"/>
        <v>125367736.9</v>
      </c>
      <c r="Q27" s="20" t="s">
        <v>31</v>
      </c>
      <c r="R27" s="17">
        <v>78.3</v>
      </c>
      <c r="S27" s="22">
        <v>48258.0</v>
      </c>
      <c r="T27" s="35">
        <f t="shared" si="7"/>
        <v>10.7843169</v>
      </c>
      <c r="U27" s="35">
        <f t="shared" si="8"/>
        <v>6130.89</v>
      </c>
      <c r="V27" s="35">
        <f t="shared" si="9"/>
        <v>844.412013</v>
      </c>
      <c r="W27" s="35">
        <f t="shared" si="10"/>
        <v>11.01156681</v>
      </c>
      <c r="X27" s="35">
        <f t="shared" si="11"/>
        <v>60570.71516</v>
      </c>
      <c r="Y27" s="35">
        <f t="shared" si="12"/>
        <v>151602954.6</v>
      </c>
    </row>
    <row r="28">
      <c r="A28" s="20" t="s">
        <v>32</v>
      </c>
      <c r="B28" s="17">
        <v>77.5</v>
      </c>
      <c r="C28" s="22">
        <v>68790.0</v>
      </c>
      <c r="D28" s="35">
        <f t="shared" si="1"/>
        <v>11.13881366</v>
      </c>
      <c r="E28" s="35">
        <f t="shared" si="2"/>
        <v>6006.25</v>
      </c>
      <c r="F28" s="35">
        <f t="shared" si="3"/>
        <v>863.258059</v>
      </c>
      <c r="G28" s="35">
        <f t="shared" si="4"/>
        <v>10.85551605</v>
      </c>
      <c r="H28" s="35">
        <f t="shared" si="5"/>
        <v>51819.20165</v>
      </c>
      <c r="I28" s="35">
        <f t="shared" si="6"/>
        <v>288007996.5</v>
      </c>
      <c r="Q28" s="20" t="s">
        <v>32</v>
      </c>
      <c r="R28" s="17">
        <v>77.7</v>
      </c>
      <c r="S28" s="22">
        <v>77601.0</v>
      </c>
      <c r="T28" s="35">
        <f t="shared" si="7"/>
        <v>11.25933559</v>
      </c>
      <c r="U28" s="35">
        <f t="shared" si="8"/>
        <v>6037.29</v>
      </c>
      <c r="V28" s="35">
        <f t="shared" si="9"/>
        <v>874.8503756</v>
      </c>
      <c r="W28" s="35">
        <f t="shared" si="10"/>
        <v>11.00532136</v>
      </c>
      <c r="X28" s="35">
        <f t="shared" si="11"/>
        <v>60193.60291</v>
      </c>
      <c r="Y28" s="35">
        <f t="shared" si="12"/>
        <v>303017473.3</v>
      </c>
    </row>
    <row r="29">
      <c r="A29" s="20" t="s">
        <v>33</v>
      </c>
      <c r="B29" s="17">
        <v>73.8</v>
      </c>
      <c r="C29" s="22">
        <v>40242.0</v>
      </c>
      <c r="D29" s="35">
        <f t="shared" si="1"/>
        <v>10.60266651</v>
      </c>
      <c r="E29" s="35">
        <f t="shared" si="2"/>
        <v>5446.44</v>
      </c>
      <c r="F29" s="35">
        <f t="shared" si="3"/>
        <v>782.4767881</v>
      </c>
      <c r="G29" s="35">
        <f t="shared" si="4"/>
        <v>10.81800403</v>
      </c>
      <c r="H29" s="35">
        <f t="shared" si="5"/>
        <v>49911.36594</v>
      </c>
      <c r="I29" s="35">
        <f t="shared" si="6"/>
        <v>93496637.71</v>
      </c>
      <c r="Q29" s="20" t="s">
        <v>33</v>
      </c>
      <c r="R29" s="17">
        <v>74.1</v>
      </c>
      <c r="S29" s="22">
        <v>46730.0</v>
      </c>
      <c r="T29" s="35">
        <f t="shared" si="7"/>
        <v>10.75214164</v>
      </c>
      <c r="U29" s="35">
        <f t="shared" si="8"/>
        <v>5490.81</v>
      </c>
      <c r="V29" s="35">
        <f t="shared" si="9"/>
        <v>796.7336952</v>
      </c>
      <c r="W29" s="35">
        <f t="shared" si="10"/>
        <v>10.96784869</v>
      </c>
      <c r="X29" s="35">
        <f t="shared" si="11"/>
        <v>57979.72678</v>
      </c>
      <c r="Y29" s="35">
        <f t="shared" si="12"/>
        <v>126556352.6</v>
      </c>
    </row>
    <row r="30">
      <c r="A30" s="20" t="s">
        <v>34</v>
      </c>
      <c r="B30" s="19">
        <v>57.0</v>
      </c>
      <c r="C30" s="22">
        <v>50252.0</v>
      </c>
      <c r="D30" s="35">
        <f t="shared" si="1"/>
        <v>10.82480563</v>
      </c>
      <c r="E30" s="35">
        <f t="shared" si="2"/>
        <v>3249</v>
      </c>
      <c r="F30" s="35">
        <f t="shared" si="3"/>
        <v>617.0139207</v>
      </c>
      <c r="G30" s="35">
        <f t="shared" si="4"/>
        <v>10.64767919</v>
      </c>
      <c r="H30" s="35">
        <f t="shared" si="5"/>
        <v>42094.78722</v>
      </c>
      <c r="I30" s="35">
        <f t="shared" si="6"/>
        <v>66540120.28</v>
      </c>
      <c r="Q30" s="20" t="s">
        <v>34</v>
      </c>
      <c r="R30" s="17">
        <v>57.1</v>
      </c>
      <c r="S30" s="22">
        <v>58256.0</v>
      </c>
      <c r="T30" s="35">
        <f t="shared" si="7"/>
        <v>10.97260237</v>
      </c>
      <c r="U30" s="35">
        <f t="shared" si="8"/>
        <v>3260.41</v>
      </c>
      <c r="V30" s="35">
        <f t="shared" si="9"/>
        <v>626.5355954</v>
      </c>
      <c r="W30" s="35">
        <f t="shared" si="10"/>
        <v>10.79089441</v>
      </c>
      <c r="X30" s="35">
        <f t="shared" si="11"/>
        <v>48576.46375</v>
      </c>
      <c r="Y30" s="35">
        <f t="shared" si="12"/>
        <v>93693422.06</v>
      </c>
    </row>
    <row r="31">
      <c r="A31" s="20" t="s">
        <v>35</v>
      </c>
      <c r="B31" s="17">
        <v>79.4</v>
      </c>
      <c r="C31" s="22">
        <v>71728.0</v>
      </c>
      <c r="D31" s="35">
        <f t="shared" si="1"/>
        <v>11.18063647</v>
      </c>
      <c r="E31" s="35">
        <f t="shared" si="2"/>
        <v>6304.36</v>
      </c>
      <c r="F31" s="35">
        <f t="shared" si="3"/>
        <v>887.7425354</v>
      </c>
      <c r="G31" s="35">
        <f t="shared" si="4"/>
        <v>10.87477898</v>
      </c>
      <c r="H31" s="35">
        <f t="shared" si="5"/>
        <v>52827.06726</v>
      </c>
      <c r="I31" s="35">
        <f t="shared" si="6"/>
        <v>357245258.4</v>
      </c>
      <c r="Q31" s="20" t="s">
        <v>35</v>
      </c>
      <c r="R31" s="17">
        <v>79.6</v>
      </c>
      <c r="S31" s="22">
        <v>81056.0</v>
      </c>
      <c r="T31" s="35">
        <f t="shared" si="7"/>
        <v>11.30289555</v>
      </c>
      <c r="U31" s="35">
        <f t="shared" si="8"/>
        <v>6336.16</v>
      </c>
      <c r="V31" s="35">
        <f t="shared" si="9"/>
        <v>899.710486</v>
      </c>
      <c r="W31" s="35">
        <f t="shared" si="10"/>
        <v>11.02509861</v>
      </c>
      <c r="X31" s="35">
        <f t="shared" si="11"/>
        <v>61395.91648</v>
      </c>
      <c r="Y31" s="35">
        <f t="shared" si="12"/>
        <v>386518883.9</v>
      </c>
    </row>
    <row r="32">
      <c r="A32" s="20" t="s">
        <v>36</v>
      </c>
      <c r="B32" s="17">
        <v>50.4</v>
      </c>
      <c r="C32" s="22">
        <v>41986.0</v>
      </c>
      <c r="D32" s="35">
        <f t="shared" si="1"/>
        <v>10.64509151</v>
      </c>
      <c r="E32" s="35">
        <f t="shared" si="2"/>
        <v>2540.16</v>
      </c>
      <c r="F32" s="35">
        <f t="shared" si="3"/>
        <v>536.512612</v>
      </c>
      <c r="G32" s="35">
        <f t="shared" si="4"/>
        <v>10.58076586</v>
      </c>
      <c r="H32" s="35">
        <f t="shared" si="5"/>
        <v>39370.25513</v>
      </c>
      <c r="I32" s="35">
        <f t="shared" si="6"/>
        <v>6842121.225</v>
      </c>
      <c r="Q32" s="20" t="s">
        <v>36</v>
      </c>
      <c r="R32" s="17">
        <v>50.3</v>
      </c>
      <c r="S32" s="22">
        <v>47325.0</v>
      </c>
      <c r="T32" s="35">
        <f t="shared" si="7"/>
        <v>10.76479398</v>
      </c>
      <c r="U32" s="35">
        <f t="shared" si="8"/>
        <v>2530.09</v>
      </c>
      <c r="V32" s="35">
        <f t="shared" si="9"/>
        <v>541.469137</v>
      </c>
      <c r="W32" s="35">
        <f t="shared" si="10"/>
        <v>10.72011269</v>
      </c>
      <c r="X32" s="35">
        <f t="shared" si="11"/>
        <v>45257.00277</v>
      </c>
      <c r="Y32" s="35">
        <f t="shared" si="12"/>
        <v>4276612.542</v>
      </c>
    </row>
    <row r="33">
      <c r="A33" s="20" t="s">
        <v>37</v>
      </c>
      <c r="B33" s="19">
        <v>64.0</v>
      </c>
      <c r="C33" s="22">
        <v>41792.0</v>
      </c>
      <c r="D33" s="35">
        <f t="shared" si="1"/>
        <v>10.64046021</v>
      </c>
      <c r="E33" s="35">
        <f t="shared" si="2"/>
        <v>4096</v>
      </c>
      <c r="F33" s="35">
        <f t="shared" si="3"/>
        <v>680.9894536</v>
      </c>
      <c r="G33" s="35">
        <f t="shared" si="4"/>
        <v>10.71864788</v>
      </c>
      <c r="H33" s="35">
        <f t="shared" si="5"/>
        <v>45190.75797</v>
      </c>
      <c r="I33" s="35">
        <f t="shared" si="6"/>
        <v>11551555.73</v>
      </c>
      <c r="Q33" s="20" t="s">
        <v>37</v>
      </c>
      <c r="R33" s="17">
        <v>64.2</v>
      </c>
      <c r="S33" s="22">
        <v>50938.0</v>
      </c>
      <c r="T33" s="35">
        <f t="shared" si="7"/>
        <v>10.83836449</v>
      </c>
      <c r="U33" s="35">
        <f t="shared" si="8"/>
        <v>4121.64</v>
      </c>
      <c r="V33" s="35">
        <f t="shared" si="9"/>
        <v>695.823</v>
      </c>
      <c r="W33" s="35">
        <f t="shared" si="10"/>
        <v>10.86479884</v>
      </c>
      <c r="X33" s="35">
        <f t="shared" si="11"/>
        <v>52302.46826</v>
      </c>
      <c r="Y33" s="35">
        <f t="shared" si="12"/>
        <v>1861773.637</v>
      </c>
    </row>
    <row r="34">
      <c r="A34" s="20" t="s">
        <v>38</v>
      </c>
      <c r="B34" s="17">
        <v>68.5</v>
      </c>
      <c r="C34" s="22">
        <v>46059.0</v>
      </c>
      <c r="D34" s="35">
        <f t="shared" si="1"/>
        <v>10.73767846</v>
      </c>
      <c r="E34" s="35">
        <f t="shared" si="2"/>
        <v>4692.25</v>
      </c>
      <c r="F34" s="35">
        <f t="shared" si="3"/>
        <v>735.5309747</v>
      </c>
      <c r="G34" s="35">
        <f t="shared" si="4"/>
        <v>10.7642706</v>
      </c>
      <c r="H34" s="35">
        <f t="shared" si="5"/>
        <v>47300.23768</v>
      </c>
      <c r="I34" s="35">
        <f t="shared" si="6"/>
        <v>1540670.98</v>
      </c>
      <c r="Q34" s="20" t="s">
        <v>38</v>
      </c>
      <c r="R34" s="17">
        <v>68.5</v>
      </c>
      <c r="S34" s="22">
        <v>53624.0</v>
      </c>
      <c r="T34" s="35">
        <f t="shared" si="7"/>
        <v>10.88975201</v>
      </c>
      <c r="U34" s="35">
        <f t="shared" si="8"/>
        <v>4692.25</v>
      </c>
      <c r="V34" s="35">
        <f t="shared" si="9"/>
        <v>745.9480126</v>
      </c>
      <c r="W34" s="35">
        <f t="shared" si="10"/>
        <v>10.90955787</v>
      </c>
      <c r="X34" s="35">
        <f t="shared" si="11"/>
        <v>54696.6568</v>
      </c>
      <c r="Y34" s="35">
        <f t="shared" si="12"/>
        <v>1150592.604</v>
      </c>
    </row>
    <row r="35">
      <c r="A35" s="20" t="s">
        <v>39</v>
      </c>
      <c r="B35" s="17">
        <v>67.1</v>
      </c>
      <c r="C35" s="22">
        <v>60008.0</v>
      </c>
      <c r="D35" s="35">
        <f t="shared" si="1"/>
        <v>11.00223317</v>
      </c>
      <c r="E35" s="35">
        <f t="shared" si="2"/>
        <v>4502.41</v>
      </c>
      <c r="F35" s="35">
        <f t="shared" si="3"/>
        <v>738.2498454</v>
      </c>
      <c r="G35" s="35">
        <f t="shared" si="4"/>
        <v>10.75007686</v>
      </c>
      <c r="H35" s="35">
        <f t="shared" si="5"/>
        <v>46633.61272</v>
      </c>
      <c r="I35" s="35">
        <f t="shared" si="6"/>
        <v>178874235.2</v>
      </c>
      <c r="Q35" s="20" t="s">
        <v>39</v>
      </c>
      <c r="R35" s="17">
        <v>67.1</v>
      </c>
      <c r="S35" s="22">
        <v>68105.0</v>
      </c>
      <c r="T35" s="35">
        <f t="shared" si="7"/>
        <v>11.12880591</v>
      </c>
      <c r="U35" s="35">
        <f t="shared" si="8"/>
        <v>4502.41</v>
      </c>
      <c r="V35" s="35">
        <f t="shared" si="9"/>
        <v>746.7428766</v>
      </c>
      <c r="W35" s="35">
        <f t="shared" si="10"/>
        <v>10.89498516</v>
      </c>
      <c r="X35" s="35">
        <f t="shared" si="11"/>
        <v>53905.3582</v>
      </c>
      <c r="Y35" s="35">
        <f t="shared" si="12"/>
        <v>201629827.2</v>
      </c>
    </row>
    <row r="36">
      <c r="A36" s="20" t="s">
        <v>40</v>
      </c>
      <c r="B36" s="19">
        <v>63.0</v>
      </c>
      <c r="C36" s="22">
        <v>46711.0</v>
      </c>
      <c r="D36" s="35">
        <f t="shared" si="1"/>
        <v>10.75173496</v>
      </c>
      <c r="E36" s="35">
        <f t="shared" si="2"/>
        <v>3969</v>
      </c>
      <c r="F36" s="35">
        <f t="shared" si="3"/>
        <v>677.3593026</v>
      </c>
      <c r="G36" s="35">
        <f t="shared" si="4"/>
        <v>10.70850949</v>
      </c>
      <c r="H36" s="35">
        <f t="shared" si="5"/>
        <v>44734.91143</v>
      </c>
      <c r="I36" s="35">
        <f t="shared" si="6"/>
        <v>3904926.045</v>
      </c>
      <c r="Q36" s="20" t="s">
        <v>40</v>
      </c>
      <c r="R36" s="19">
        <v>63.0</v>
      </c>
      <c r="S36" s="22">
        <v>54044.0</v>
      </c>
      <c r="T36" s="35">
        <f t="shared" si="7"/>
        <v>10.89755381</v>
      </c>
      <c r="U36" s="35">
        <f t="shared" si="8"/>
        <v>3969</v>
      </c>
      <c r="V36" s="35">
        <f t="shared" si="9"/>
        <v>686.5458899</v>
      </c>
      <c r="W36" s="35">
        <f t="shared" si="10"/>
        <v>10.85230795</v>
      </c>
      <c r="X36" s="35">
        <f t="shared" si="11"/>
        <v>51653.2271</v>
      </c>
      <c r="Y36" s="35">
        <f t="shared" si="12"/>
        <v>5715795.073</v>
      </c>
    </row>
    <row r="37">
      <c r="A37" s="20" t="s">
        <v>42</v>
      </c>
      <c r="B37" s="17">
        <v>68.5</v>
      </c>
      <c r="C37" s="22">
        <v>40713.0</v>
      </c>
      <c r="D37" s="35">
        <f t="shared" si="1"/>
        <v>10.61430273</v>
      </c>
      <c r="E37" s="35">
        <f t="shared" si="2"/>
        <v>4692.25</v>
      </c>
      <c r="F37" s="35">
        <f t="shared" si="3"/>
        <v>727.0797371</v>
      </c>
      <c r="G37" s="35">
        <f t="shared" si="4"/>
        <v>10.7642706</v>
      </c>
      <c r="H37" s="35">
        <f t="shared" si="5"/>
        <v>47300.23768</v>
      </c>
      <c r="I37" s="35">
        <f t="shared" si="6"/>
        <v>43391700.26</v>
      </c>
      <c r="Q37" s="20" t="s">
        <v>42</v>
      </c>
      <c r="R37" s="17">
        <v>68.8</v>
      </c>
      <c r="S37" s="22">
        <v>48997.0</v>
      </c>
      <c r="T37" s="35">
        <f t="shared" si="7"/>
        <v>10.79951435</v>
      </c>
      <c r="U37" s="35">
        <f t="shared" si="8"/>
        <v>4733.44</v>
      </c>
      <c r="V37" s="35">
        <f t="shared" si="9"/>
        <v>743.0065873</v>
      </c>
      <c r="W37" s="35">
        <f t="shared" si="10"/>
        <v>10.91268059</v>
      </c>
      <c r="X37" s="35">
        <f t="shared" si="11"/>
        <v>54867.72625</v>
      </c>
      <c r="Y37" s="35">
        <f t="shared" si="12"/>
        <v>34465426.67</v>
      </c>
    </row>
    <row r="38">
      <c r="A38" s="20" t="s">
        <v>43</v>
      </c>
      <c r="B38" s="17">
        <v>63.4</v>
      </c>
      <c r="C38" s="22">
        <v>39538.0</v>
      </c>
      <c r="D38" s="35">
        <f t="shared" si="1"/>
        <v>10.58501751</v>
      </c>
      <c r="E38" s="35">
        <f t="shared" si="2"/>
        <v>4019.56</v>
      </c>
      <c r="F38" s="35">
        <f t="shared" si="3"/>
        <v>671.0901104</v>
      </c>
      <c r="G38" s="35">
        <f t="shared" si="4"/>
        <v>10.71256485</v>
      </c>
      <c r="H38" s="35">
        <f t="shared" si="5"/>
        <v>44916.69565</v>
      </c>
      <c r="I38" s="35">
        <f t="shared" si="6"/>
        <v>28930366.87</v>
      </c>
      <c r="Q38" s="20" t="s">
        <v>43</v>
      </c>
      <c r="R38" s="17">
        <v>63.6</v>
      </c>
      <c r="S38" s="22">
        <v>46406.0</v>
      </c>
      <c r="T38" s="35">
        <f t="shared" si="7"/>
        <v>10.74518404</v>
      </c>
      <c r="U38" s="35">
        <f t="shared" si="8"/>
        <v>4044.96</v>
      </c>
      <c r="V38" s="35">
        <f t="shared" si="9"/>
        <v>683.393705</v>
      </c>
      <c r="W38" s="35">
        <f t="shared" si="10"/>
        <v>10.8585534</v>
      </c>
      <c r="X38" s="35">
        <f t="shared" si="11"/>
        <v>51976.83398</v>
      </c>
      <c r="Y38" s="35">
        <f t="shared" si="12"/>
        <v>31034191.26</v>
      </c>
    </row>
    <row r="39">
      <c r="A39" s="20" t="s">
        <v>45</v>
      </c>
      <c r="B39" s="17">
        <v>78.5</v>
      </c>
      <c r="C39" s="22">
        <v>70705.0</v>
      </c>
      <c r="D39" s="35">
        <f t="shared" si="1"/>
        <v>11.16627157</v>
      </c>
      <c r="E39" s="35">
        <f t="shared" si="2"/>
        <v>6162.25</v>
      </c>
      <c r="F39" s="35">
        <f t="shared" si="3"/>
        <v>876.5523183</v>
      </c>
      <c r="G39" s="35">
        <f t="shared" si="4"/>
        <v>10.86565443</v>
      </c>
      <c r="H39" s="35">
        <f t="shared" si="5"/>
        <v>52347.23676</v>
      </c>
      <c r="I39" s="35">
        <f t="shared" si="6"/>
        <v>337007471</v>
      </c>
      <c r="Q39" s="20" t="s">
        <v>45</v>
      </c>
      <c r="R39" s="17">
        <v>78.3</v>
      </c>
      <c r="S39" s="22">
        <v>83195.0</v>
      </c>
      <c r="T39" s="35">
        <f t="shared" si="7"/>
        <v>11.32894253</v>
      </c>
      <c r="U39" s="35">
        <f t="shared" si="8"/>
        <v>6130.89</v>
      </c>
      <c r="V39" s="35">
        <f t="shared" si="9"/>
        <v>887.0562</v>
      </c>
      <c r="W39" s="35">
        <f t="shared" si="10"/>
        <v>11.01156681</v>
      </c>
      <c r="X39" s="35">
        <f t="shared" si="11"/>
        <v>60570.71516</v>
      </c>
      <c r="Y39" s="35">
        <f t="shared" si="12"/>
        <v>511858264.6</v>
      </c>
    </row>
    <row r="40">
      <c r="A40" s="20" t="s">
        <v>46</v>
      </c>
      <c r="B40" s="17">
        <v>93.1</v>
      </c>
      <c r="C40" s="26">
        <v>87326.0</v>
      </c>
      <c r="D40" s="35">
        <f t="shared" si="1"/>
        <v>11.37740352</v>
      </c>
      <c r="E40" s="35">
        <f t="shared" si="2"/>
        <v>8667.61</v>
      </c>
      <c r="F40" s="35">
        <f t="shared" si="3"/>
        <v>1059.236268</v>
      </c>
      <c r="G40" s="35">
        <f t="shared" si="4"/>
        <v>11.01367483</v>
      </c>
      <c r="H40" s="35">
        <f t="shared" si="5"/>
        <v>60698.534</v>
      </c>
      <c r="I40" s="35">
        <f t="shared" si="6"/>
        <v>709021945.7</v>
      </c>
      <c r="Q40" s="20" t="s">
        <v>46</v>
      </c>
      <c r="R40" s="19">
        <v>93.0</v>
      </c>
      <c r="S40" s="22">
        <v>98818.0</v>
      </c>
      <c r="T40" s="35">
        <f t="shared" si="7"/>
        <v>11.50103505</v>
      </c>
      <c r="U40" s="35">
        <f t="shared" si="8"/>
        <v>8649</v>
      </c>
      <c r="V40" s="35">
        <f t="shared" si="9"/>
        <v>1069.59626</v>
      </c>
      <c r="W40" s="35">
        <f t="shared" si="10"/>
        <v>11.16458022</v>
      </c>
      <c r="X40" s="35">
        <f t="shared" si="11"/>
        <v>70585.51385</v>
      </c>
      <c r="Y40" s="35">
        <f t="shared" si="12"/>
        <v>797073274.4</v>
      </c>
    </row>
    <row r="41">
      <c r="A41" s="20" t="s">
        <v>48</v>
      </c>
      <c r="B41" s="17">
        <v>79.9</v>
      </c>
      <c r="C41" s="22">
        <v>48368.0</v>
      </c>
      <c r="D41" s="35">
        <f t="shared" si="1"/>
        <v>10.78659372</v>
      </c>
      <c r="E41" s="35">
        <f t="shared" si="2"/>
        <v>6384.01</v>
      </c>
      <c r="F41" s="35">
        <f t="shared" si="3"/>
        <v>861.848838</v>
      </c>
      <c r="G41" s="35">
        <f t="shared" si="4"/>
        <v>10.87984817</v>
      </c>
      <c r="H41" s="35">
        <f t="shared" si="5"/>
        <v>53095.53768</v>
      </c>
      <c r="I41" s="35">
        <f t="shared" si="6"/>
        <v>22349612.47</v>
      </c>
      <c r="Q41" s="20" t="s">
        <v>48</v>
      </c>
      <c r="R41" s="19">
        <v>80.0</v>
      </c>
      <c r="S41" s="22">
        <v>56526.0</v>
      </c>
      <c r="T41" s="35">
        <f t="shared" si="7"/>
        <v>10.94245599</v>
      </c>
      <c r="U41" s="35">
        <f t="shared" si="8"/>
        <v>6400</v>
      </c>
      <c r="V41" s="35">
        <f t="shared" si="9"/>
        <v>875.3964791</v>
      </c>
      <c r="W41" s="35">
        <f t="shared" si="10"/>
        <v>11.02926224</v>
      </c>
      <c r="X41" s="35">
        <f t="shared" si="11"/>
        <v>61652.07929</v>
      </c>
      <c r="Y41" s="35">
        <f t="shared" si="12"/>
        <v>26276688.86</v>
      </c>
    </row>
    <row r="42">
      <c r="A42" s="20" t="s">
        <v>49</v>
      </c>
      <c r="B42" s="19">
        <v>73.0</v>
      </c>
      <c r="C42" s="22">
        <v>45247.0</v>
      </c>
      <c r="D42" s="35">
        <f t="shared" si="1"/>
        <v>10.71989165</v>
      </c>
      <c r="E42" s="35">
        <f t="shared" si="2"/>
        <v>5329</v>
      </c>
      <c r="F42" s="35">
        <f t="shared" si="3"/>
        <v>782.5520903</v>
      </c>
      <c r="G42" s="35">
        <f t="shared" si="4"/>
        <v>10.80989332</v>
      </c>
      <c r="H42" s="35">
        <f t="shared" si="5"/>
        <v>49508.18674</v>
      </c>
      <c r="I42" s="35">
        <f t="shared" si="6"/>
        <v>18157712.47</v>
      </c>
      <c r="Q42" s="20" t="s">
        <v>49</v>
      </c>
      <c r="R42" s="17">
        <v>73.1</v>
      </c>
      <c r="S42" s="22">
        <v>53188.0</v>
      </c>
      <c r="T42" s="35">
        <f t="shared" si="7"/>
        <v>10.88158809</v>
      </c>
      <c r="U42" s="35">
        <f t="shared" si="8"/>
        <v>5343.61</v>
      </c>
      <c r="V42" s="35">
        <f t="shared" si="9"/>
        <v>795.4440891</v>
      </c>
      <c r="W42" s="35">
        <f t="shared" si="10"/>
        <v>10.95743961</v>
      </c>
      <c r="X42" s="35">
        <f t="shared" si="11"/>
        <v>57379.34158</v>
      </c>
      <c r="Y42" s="35">
        <f t="shared" si="12"/>
        <v>17567344.23</v>
      </c>
    </row>
    <row r="43">
      <c r="A43" s="20" t="s">
        <v>50</v>
      </c>
      <c r="B43" s="17">
        <v>79.7</v>
      </c>
      <c r="C43" s="26">
        <v>53757.0</v>
      </c>
      <c r="D43" s="35">
        <f t="shared" si="1"/>
        <v>10.89222917</v>
      </c>
      <c r="E43" s="35">
        <f t="shared" si="2"/>
        <v>6352.09</v>
      </c>
      <c r="F43" s="35">
        <f t="shared" si="3"/>
        <v>868.1106649</v>
      </c>
      <c r="G43" s="35">
        <f t="shared" si="4"/>
        <v>10.87782049</v>
      </c>
      <c r="H43" s="35">
        <f t="shared" si="5"/>
        <v>52987.98617</v>
      </c>
      <c r="I43" s="35">
        <f t="shared" si="6"/>
        <v>591382.2692</v>
      </c>
      <c r="Q43" s="20" t="s">
        <v>50</v>
      </c>
      <c r="R43" s="17">
        <v>79.7</v>
      </c>
      <c r="S43" s="22">
        <v>64189.0</v>
      </c>
      <c r="T43" s="35">
        <f t="shared" si="7"/>
        <v>11.06958714</v>
      </c>
      <c r="U43" s="35">
        <f t="shared" si="8"/>
        <v>6352.09</v>
      </c>
      <c r="V43" s="35">
        <f t="shared" si="9"/>
        <v>882.2460947</v>
      </c>
      <c r="W43" s="35">
        <f t="shared" si="10"/>
        <v>11.02613951</v>
      </c>
      <c r="X43" s="35">
        <f t="shared" si="11"/>
        <v>61459.85723</v>
      </c>
      <c r="Y43" s="35">
        <f t="shared" si="12"/>
        <v>7448220.271</v>
      </c>
    </row>
    <row r="44">
      <c r="A44" s="20" t="s">
        <v>51</v>
      </c>
      <c r="B44" s="17">
        <v>73.5</v>
      </c>
      <c r="C44" s="22">
        <v>46952.0</v>
      </c>
      <c r="D44" s="35">
        <f t="shared" si="1"/>
        <v>10.75688108</v>
      </c>
      <c r="E44" s="35">
        <f t="shared" si="2"/>
        <v>5402.25</v>
      </c>
      <c r="F44" s="35">
        <f t="shared" si="3"/>
        <v>790.6307595</v>
      </c>
      <c r="G44" s="35">
        <f t="shared" si="4"/>
        <v>10.81496252</v>
      </c>
      <c r="H44" s="35">
        <f t="shared" si="5"/>
        <v>49759.7904</v>
      </c>
      <c r="I44" s="35">
        <f t="shared" si="6"/>
        <v>7883686.942</v>
      </c>
      <c r="Q44" s="20" t="s">
        <v>51</v>
      </c>
      <c r="R44" s="17">
        <v>73.6</v>
      </c>
      <c r="S44" s="22">
        <v>55227.0</v>
      </c>
      <c r="T44" s="35">
        <f t="shared" si="7"/>
        <v>10.91920724</v>
      </c>
      <c r="U44" s="35">
        <f t="shared" si="8"/>
        <v>5416.96</v>
      </c>
      <c r="V44" s="35">
        <f t="shared" si="9"/>
        <v>803.6536531</v>
      </c>
      <c r="W44" s="35">
        <f t="shared" si="10"/>
        <v>10.96264415</v>
      </c>
      <c r="X44" s="35">
        <f t="shared" si="11"/>
        <v>57678.753</v>
      </c>
      <c r="Y44" s="35">
        <f t="shared" si="12"/>
        <v>6011092.771</v>
      </c>
    </row>
    <row r="45">
      <c r="A45" s="20" t="s">
        <v>52</v>
      </c>
      <c r="B45" s="17">
        <v>59.7</v>
      </c>
      <c r="C45" s="22">
        <v>43540.0</v>
      </c>
      <c r="D45" s="35">
        <f t="shared" si="1"/>
        <v>10.68143533</v>
      </c>
      <c r="E45" s="35">
        <f t="shared" si="2"/>
        <v>3564.09</v>
      </c>
      <c r="F45" s="35">
        <f t="shared" si="3"/>
        <v>637.6816895</v>
      </c>
      <c r="G45" s="35">
        <f t="shared" si="4"/>
        <v>10.67505283</v>
      </c>
      <c r="H45" s="35">
        <f t="shared" si="5"/>
        <v>43262.99059</v>
      </c>
      <c r="I45" s="35">
        <f t="shared" si="6"/>
        <v>76734.2157</v>
      </c>
      <c r="Q45" s="20" t="s">
        <v>52</v>
      </c>
      <c r="R45" s="17">
        <v>59.9</v>
      </c>
      <c r="S45" s="22">
        <v>53119.0</v>
      </c>
      <c r="T45" s="35">
        <f t="shared" si="7"/>
        <v>10.88028996</v>
      </c>
      <c r="U45" s="35">
        <f t="shared" si="8"/>
        <v>3588.01</v>
      </c>
      <c r="V45" s="35">
        <f t="shared" si="9"/>
        <v>651.7293685</v>
      </c>
      <c r="W45" s="35">
        <f t="shared" si="10"/>
        <v>10.82003982</v>
      </c>
      <c r="X45" s="35">
        <f t="shared" si="11"/>
        <v>50013.07843</v>
      </c>
      <c r="Y45" s="35">
        <f t="shared" si="12"/>
        <v>9646748.799</v>
      </c>
    </row>
    <row r="46">
      <c r="A46" s="20" t="s">
        <v>53</v>
      </c>
      <c r="B46" s="17">
        <v>66.7</v>
      </c>
      <c r="C46" s="26">
        <v>40843.0</v>
      </c>
      <c r="D46" s="35">
        <f t="shared" si="1"/>
        <v>10.61749073</v>
      </c>
      <c r="E46" s="35">
        <f t="shared" si="2"/>
        <v>4448.89</v>
      </c>
      <c r="F46" s="35">
        <f t="shared" si="3"/>
        <v>708.1866315</v>
      </c>
      <c r="G46" s="35">
        <f t="shared" si="4"/>
        <v>10.74602151</v>
      </c>
      <c r="H46" s="35">
        <f t="shared" si="5"/>
        <v>46444.87989</v>
      </c>
      <c r="I46" s="35">
        <f t="shared" si="6"/>
        <v>31381058.3</v>
      </c>
      <c r="Q46" s="20" t="s">
        <v>53</v>
      </c>
      <c r="R46" s="17">
        <v>66.6</v>
      </c>
      <c r="S46" s="22">
        <v>47382.0</v>
      </c>
      <c r="T46" s="35">
        <f t="shared" si="7"/>
        <v>10.76599769</v>
      </c>
      <c r="U46" s="35">
        <f t="shared" si="8"/>
        <v>4435.56</v>
      </c>
      <c r="V46" s="35">
        <f t="shared" si="9"/>
        <v>717.0154461</v>
      </c>
      <c r="W46" s="35">
        <f t="shared" si="10"/>
        <v>10.88978062</v>
      </c>
      <c r="X46" s="35">
        <f t="shared" si="11"/>
        <v>53625.53454</v>
      </c>
      <c r="Y46" s="35">
        <f t="shared" si="12"/>
        <v>38981723.56</v>
      </c>
    </row>
    <row r="47">
      <c r="A47" s="20" t="s">
        <v>54</v>
      </c>
      <c r="B47" s="17">
        <v>68.7</v>
      </c>
      <c r="C47" s="22">
        <v>41307.0</v>
      </c>
      <c r="D47" s="35">
        <f t="shared" si="1"/>
        <v>10.62878726</v>
      </c>
      <c r="E47" s="35">
        <f t="shared" si="2"/>
        <v>4719.69</v>
      </c>
      <c r="F47" s="35">
        <f t="shared" si="3"/>
        <v>730.1976845</v>
      </c>
      <c r="G47" s="35">
        <f t="shared" si="4"/>
        <v>10.76629828</v>
      </c>
      <c r="H47" s="35">
        <f t="shared" si="5"/>
        <v>47396.24457</v>
      </c>
      <c r="I47" s="35">
        <f t="shared" si="6"/>
        <v>37078899.43</v>
      </c>
      <c r="Q47" s="20" t="s">
        <v>54</v>
      </c>
      <c r="R47" s="17">
        <v>68.8</v>
      </c>
      <c r="S47" s="22">
        <v>48167.0</v>
      </c>
      <c r="T47" s="35">
        <f t="shared" si="7"/>
        <v>10.78242942</v>
      </c>
      <c r="U47" s="35">
        <f t="shared" si="8"/>
        <v>4733.44</v>
      </c>
      <c r="V47" s="35">
        <f t="shared" si="9"/>
        <v>741.831144</v>
      </c>
      <c r="W47" s="35">
        <f t="shared" si="10"/>
        <v>10.91268059</v>
      </c>
      <c r="X47" s="35">
        <f t="shared" si="11"/>
        <v>54867.72625</v>
      </c>
      <c r="Y47" s="35">
        <f t="shared" si="12"/>
        <v>44899732.24</v>
      </c>
    </row>
    <row r="48">
      <c r="A48" s="20" t="s">
        <v>55</v>
      </c>
      <c r="B48" s="17">
        <v>75.7</v>
      </c>
      <c r="C48" s="22">
        <v>53234.0</v>
      </c>
      <c r="D48" s="35">
        <f t="shared" si="1"/>
        <v>10.88245257</v>
      </c>
      <c r="E48" s="35">
        <f t="shared" si="2"/>
        <v>5730.49</v>
      </c>
      <c r="F48" s="35">
        <f t="shared" si="3"/>
        <v>823.8016595</v>
      </c>
      <c r="G48" s="35">
        <f t="shared" si="4"/>
        <v>10.83726696</v>
      </c>
      <c r="H48" s="35">
        <f t="shared" si="5"/>
        <v>50882.1248</v>
      </c>
      <c r="I48" s="35">
        <f t="shared" si="6"/>
        <v>5531316.949</v>
      </c>
      <c r="Q48" s="20" t="s">
        <v>55</v>
      </c>
      <c r="R48" s="17">
        <v>75.7</v>
      </c>
      <c r="S48" s="22">
        <v>62393.0</v>
      </c>
      <c r="T48" s="35">
        <f t="shared" si="7"/>
        <v>11.04120837</v>
      </c>
      <c r="U48" s="35">
        <f t="shared" si="8"/>
        <v>5730.49</v>
      </c>
      <c r="V48" s="35">
        <f t="shared" si="9"/>
        <v>835.8194735</v>
      </c>
      <c r="W48" s="35">
        <f t="shared" si="10"/>
        <v>10.98450321</v>
      </c>
      <c r="X48" s="35">
        <f t="shared" si="11"/>
        <v>58953.43717</v>
      </c>
      <c r="Y48" s="35">
        <f t="shared" si="12"/>
        <v>11830592.43</v>
      </c>
    </row>
    <row r="49">
      <c r="A49" s="20" t="s">
        <v>56</v>
      </c>
      <c r="B49" s="17">
        <v>78.5</v>
      </c>
      <c r="C49" s="22">
        <v>63589.0</v>
      </c>
      <c r="D49" s="35">
        <f t="shared" si="1"/>
        <v>11.06019578</v>
      </c>
      <c r="E49" s="35">
        <f t="shared" si="2"/>
        <v>6162.25</v>
      </c>
      <c r="F49" s="35">
        <f t="shared" si="3"/>
        <v>868.2253686</v>
      </c>
      <c r="G49" s="35">
        <f t="shared" si="4"/>
        <v>10.86565443</v>
      </c>
      <c r="H49" s="35">
        <f t="shared" si="5"/>
        <v>52347.23676</v>
      </c>
      <c r="I49" s="35">
        <f t="shared" si="6"/>
        <v>126377240.7</v>
      </c>
      <c r="Q49" s="20" t="s">
        <v>56</v>
      </c>
      <c r="R49" s="17">
        <v>78.4</v>
      </c>
      <c r="S49" s="22">
        <v>73960.0</v>
      </c>
      <c r="T49" s="35">
        <f t="shared" si="7"/>
        <v>11.21127969</v>
      </c>
      <c r="U49" s="35">
        <f t="shared" si="8"/>
        <v>6146.56</v>
      </c>
      <c r="V49" s="35">
        <f t="shared" si="9"/>
        <v>878.9643273</v>
      </c>
      <c r="W49" s="35">
        <f t="shared" si="10"/>
        <v>11.01260771</v>
      </c>
      <c r="X49" s="35">
        <f t="shared" si="11"/>
        <v>60633.7965</v>
      </c>
      <c r="Y49" s="35">
        <f t="shared" si="12"/>
        <v>177587699.8</v>
      </c>
    </row>
    <row r="50">
      <c r="A50" s="20" t="s">
        <v>57</v>
      </c>
      <c r="B50" s="17">
        <v>70.9</v>
      </c>
      <c r="C50" s="22">
        <v>38966.0</v>
      </c>
      <c r="D50" s="35">
        <f t="shared" si="1"/>
        <v>10.57044475</v>
      </c>
      <c r="E50" s="35">
        <f t="shared" si="2"/>
        <v>5026.81</v>
      </c>
      <c r="F50" s="35">
        <f t="shared" si="3"/>
        <v>749.4445328</v>
      </c>
      <c r="G50" s="35">
        <f t="shared" si="4"/>
        <v>10.78860272</v>
      </c>
      <c r="H50" s="35">
        <f t="shared" si="5"/>
        <v>48465.26908</v>
      </c>
      <c r="I50" s="35">
        <f t="shared" si="6"/>
        <v>90236113.1</v>
      </c>
      <c r="Q50" s="20" t="s">
        <v>57</v>
      </c>
      <c r="R50" s="17">
        <v>70.9</v>
      </c>
      <c r="S50" s="22">
        <v>44853.0</v>
      </c>
      <c r="T50" s="35">
        <f t="shared" si="7"/>
        <v>10.71114575</v>
      </c>
      <c r="U50" s="35">
        <f t="shared" si="8"/>
        <v>5026.81</v>
      </c>
      <c r="V50" s="35">
        <f t="shared" si="9"/>
        <v>759.420234</v>
      </c>
      <c r="W50" s="35">
        <f t="shared" si="10"/>
        <v>10.93453965</v>
      </c>
      <c r="X50" s="35">
        <f t="shared" si="11"/>
        <v>56080.28752</v>
      </c>
      <c r="Y50" s="35">
        <f t="shared" si="12"/>
        <v>126051985.2</v>
      </c>
    </row>
    <row r="51">
      <c r="A51" s="20" t="s">
        <v>58</v>
      </c>
      <c r="B51" s="17">
        <v>67.9</v>
      </c>
      <c r="C51" s="22">
        <v>44767.0</v>
      </c>
      <c r="D51" s="35">
        <f t="shared" si="1"/>
        <v>10.70922654</v>
      </c>
      <c r="E51" s="35">
        <f t="shared" si="2"/>
        <v>4610.41</v>
      </c>
      <c r="F51" s="35">
        <f t="shared" si="3"/>
        <v>727.1564821</v>
      </c>
      <c r="G51" s="35">
        <f t="shared" si="4"/>
        <v>10.75818757</v>
      </c>
      <c r="H51" s="35">
        <f t="shared" si="5"/>
        <v>47013.38228</v>
      </c>
      <c r="I51" s="35">
        <f t="shared" si="6"/>
        <v>5046233.349</v>
      </c>
      <c r="Q51" s="20" t="s">
        <v>58</v>
      </c>
      <c r="R51" s="17">
        <v>67.7</v>
      </c>
      <c r="S51" s="22">
        <v>52100.0</v>
      </c>
      <c r="T51" s="35">
        <f t="shared" si="7"/>
        <v>10.86092023</v>
      </c>
      <c r="U51" s="35">
        <f t="shared" si="8"/>
        <v>4583.29</v>
      </c>
      <c r="V51" s="35">
        <f t="shared" si="9"/>
        <v>735.2842994</v>
      </c>
      <c r="W51" s="35">
        <f t="shared" si="10"/>
        <v>10.90123061</v>
      </c>
      <c r="X51" s="35">
        <f t="shared" si="11"/>
        <v>54243.07466</v>
      </c>
      <c r="Y51" s="35">
        <f t="shared" si="12"/>
        <v>4592769.017</v>
      </c>
    </row>
    <row r="52">
      <c r="A52" s="20" t="s">
        <v>59</v>
      </c>
      <c r="B52" s="17">
        <v>71.4</v>
      </c>
      <c r="C52" s="22">
        <v>45770.0</v>
      </c>
      <c r="D52" s="35">
        <f t="shared" si="1"/>
        <v>10.73138413</v>
      </c>
      <c r="E52" s="35">
        <f t="shared" si="2"/>
        <v>5097.96</v>
      </c>
      <c r="F52" s="35">
        <f t="shared" si="3"/>
        <v>766.2208271</v>
      </c>
      <c r="G52" s="35">
        <f t="shared" si="4"/>
        <v>10.79367191</v>
      </c>
      <c r="H52" s="35">
        <f t="shared" si="5"/>
        <v>48711.57257</v>
      </c>
      <c r="I52" s="35">
        <f t="shared" si="6"/>
        <v>8652849.178</v>
      </c>
      <c r="Q52" s="20" t="s">
        <v>59</v>
      </c>
      <c r="R52" s="17">
        <v>71.4</v>
      </c>
      <c r="S52" s="22">
        <v>53270.0</v>
      </c>
      <c r="T52" s="35">
        <f t="shared" si="7"/>
        <v>10.8831286</v>
      </c>
      <c r="U52" s="35">
        <f t="shared" si="8"/>
        <v>5097.96</v>
      </c>
      <c r="V52" s="35">
        <f t="shared" si="9"/>
        <v>777.055382</v>
      </c>
      <c r="W52" s="35">
        <f t="shared" si="10"/>
        <v>10.93974419</v>
      </c>
      <c r="X52" s="35">
        <f t="shared" si="11"/>
        <v>56372.92034</v>
      </c>
      <c r="Y52" s="35">
        <f t="shared" si="12"/>
        <v>9628114.667</v>
      </c>
    </row>
    <row r="53">
      <c r="A53" s="20" t="s">
        <v>60</v>
      </c>
      <c r="B53" s="17">
        <v>79.6</v>
      </c>
      <c r="C53" s="22">
        <v>48874.0</v>
      </c>
      <c r="D53" s="35">
        <f t="shared" si="1"/>
        <v>10.79700084</v>
      </c>
      <c r="E53" s="35">
        <f t="shared" si="2"/>
        <v>6336.16</v>
      </c>
      <c r="F53" s="35">
        <f t="shared" si="3"/>
        <v>859.4412666</v>
      </c>
      <c r="G53" s="35">
        <f t="shared" si="4"/>
        <v>10.87680665</v>
      </c>
      <c r="H53" s="35">
        <f t="shared" si="5"/>
        <v>52934.29214</v>
      </c>
      <c r="I53" s="35">
        <f t="shared" si="6"/>
        <v>16485972.29</v>
      </c>
      <c r="Q53" s="20" t="s">
        <v>60</v>
      </c>
      <c r="R53" s="17">
        <v>79.5</v>
      </c>
      <c r="S53" s="22">
        <v>58063.0</v>
      </c>
      <c r="T53" s="35">
        <f t="shared" si="7"/>
        <v>10.96928391</v>
      </c>
      <c r="U53" s="35">
        <f t="shared" si="8"/>
        <v>6320.25</v>
      </c>
      <c r="V53" s="35">
        <f t="shared" si="9"/>
        <v>872.0580706</v>
      </c>
      <c r="W53" s="35">
        <f t="shared" si="10"/>
        <v>11.0240577</v>
      </c>
      <c r="X53" s="35">
        <f t="shared" si="11"/>
        <v>61332.04226</v>
      </c>
      <c r="Y53" s="35">
        <f t="shared" si="12"/>
        <v>10686637.29</v>
      </c>
    </row>
    <row r="54">
      <c r="A54" s="20" t="s">
        <v>62</v>
      </c>
      <c r="B54" s="17">
        <v>76.6</v>
      </c>
      <c r="C54" s="22">
        <v>42917.0</v>
      </c>
      <c r="D54" s="35">
        <f t="shared" si="1"/>
        <v>10.6670233</v>
      </c>
      <c r="E54" s="35">
        <f t="shared" si="2"/>
        <v>5867.56</v>
      </c>
      <c r="F54" s="35">
        <f t="shared" si="3"/>
        <v>817.0939845</v>
      </c>
      <c r="G54" s="35">
        <f t="shared" si="4"/>
        <v>10.8463915</v>
      </c>
      <c r="H54" s="35">
        <f t="shared" si="5"/>
        <v>51348.52564</v>
      </c>
      <c r="I54" s="35">
        <f t="shared" si="6"/>
        <v>71090624.67</v>
      </c>
      <c r="Q54" s="20" t="s">
        <v>62</v>
      </c>
      <c r="R54" s="17">
        <v>76.8</v>
      </c>
      <c r="S54" s="22">
        <v>49995.0</v>
      </c>
      <c r="T54" s="35">
        <f t="shared" si="7"/>
        <v>10.81967828</v>
      </c>
      <c r="U54" s="35">
        <f t="shared" si="8"/>
        <v>5898.24</v>
      </c>
      <c r="V54" s="35">
        <f t="shared" si="9"/>
        <v>830.9512919</v>
      </c>
      <c r="W54" s="35">
        <f t="shared" si="10"/>
        <v>10.99595319</v>
      </c>
      <c r="X54" s="35">
        <f t="shared" si="11"/>
        <v>59632.33228</v>
      </c>
      <c r="Y54" s="35">
        <f t="shared" si="12"/>
        <v>92878173.47</v>
      </c>
    </row>
    <row r="55">
      <c r="A55" s="20" t="s">
        <v>65</v>
      </c>
      <c r="B55" s="17">
        <v>85.8</v>
      </c>
      <c r="C55" s="22">
        <v>55308.0</v>
      </c>
      <c r="D55" s="35">
        <f t="shared" si="1"/>
        <v>10.92067284</v>
      </c>
      <c r="E55" s="35">
        <f t="shared" si="2"/>
        <v>7361.64</v>
      </c>
      <c r="F55" s="35">
        <f t="shared" si="3"/>
        <v>936.9937299</v>
      </c>
      <c r="G55" s="35">
        <f t="shared" si="4"/>
        <v>10.93966463</v>
      </c>
      <c r="H55" s="35">
        <f t="shared" si="5"/>
        <v>56368.43559</v>
      </c>
      <c r="I55" s="35">
        <f t="shared" si="6"/>
        <v>1124523.633</v>
      </c>
      <c r="Q55" s="20" t="s">
        <v>65</v>
      </c>
      <c r="R55" s="17">
        <v>85.8</v>
      </c>
      <c r="S55" s="22">
        <v>64997.0</v>
      </c>
      <c r="T55" s="35">
        <f t="shared" si="7"/>
        <v>11.08209639</v>
      </c>
      <c r="U55" s="35">
        <f t="shared" si="8"/>
        <v>7361.64</v>
      </c>
      <c r="V55" s="35">
        <f t="shared" si="9"/>
        <v>950.8438706</v>
      </c>
      <c r="W55" s="35">
        <f t="shared" si="10"/>
        <v>11.08963487</v>
      </c>
      <c r="X55" s="35">
        <f t="shared" si="11"/>
        <v>65488.83001</v>
      </c>
      <c r="Y55" s="35">
        <f t="shared" si="12"/>
        <v>241896.76</v>
      </c>
    </row>
    <row r="56">
      <c r="A56" s="20" t="s">
        <v>66</v>
      </c>
      <c r="B56" s="17">
        <v>92.3</v>
      </c>
      <c r="C56" s="22">
        <v>43112.0</v>
      </c>
      <c r="D56" s="35">
        <f t="shared" si="1"/>
        <v>10.67155666</v>
      </c>
      <c r="E56" s="35">
        <f t="shared" si="2"/>
        <v>8519.29</v>
      </c>
      <c r="F56" s="35">
        <f t="shared" si="3"/>
        <v>984.9846797</v>
      </c>
      <c r="G56" s="35">
        <f t="shared" si="4"/>
        <v>11.00556412</v>
      </c>
      <c r="H56" s="35">
        <f t="shared" si="5"/>
        <v>60208.2171</v>
      </c>
      <c r="I56" s="35">
        <f t="shared" si="6"/>
        <v>292280639.1</v>
      </c>
      <c r="Q56" s="20" t="s">
        <v>66</v>
      </c>
      <c r="R56" s="17">
        <v>92.5</v>
      </c>
      <c r="S56" s="22">
        <v>47638.0</v>
      </c>
      <c r="T56" s="35">
        <f t="shared" si="7"/>
        <v>10.77138604</v>
      </c>
      <c r="U56" s="35">
        <f t="shared" si="8"/>
        <v>8556.25</v>
      </c>
      <c r="V56" s="35">
        <f t="shared" si="9"/>
        <v>996.3532088</v>
      </c>
      <c r="W56" s="35">
        <f t="shared" si="10"/>
        <v>11.15937568</v>
      </c>
      <c r="X56" s="35">
        <f t="shared" si="11"/>
        <v>70219.1032</v>
      </c>
      <c r="Y56" s="35">
        <f t="shared" si="12"/>
        <v>509906221.9</v>
      </c>
    </row>
    <row r="57">
      <c r="A57" s="20" t="s">
        <v>67</v>
      </c>
      <c r="B57" s="17">
        <v>63.2</v>
      </c>
      <c r="C57" s="22">
        <v>36360.0</v>
      </c>
      <c r="D57" s="35">
        <f t="shared" si="1"/>
        <v>10.50122455</v>
      </c>
      <c r="E57" s="35">
        <f t="shared" si="2"/>
        <v>3994.24</v>
      </c>
      <c r="F57" s="35">
        <f t="shared" si="3"/>
        <v>663.6773915</v>
      </c>
      <c r="G57" s="35">
        <f t="shared" si="4"/>
        <v>10.71053717</v>
      </c>
      <c r="H57" s="35">
        <f t="shared" si="5"/>
        <v>44825.71139</v>
      </c>
      <c r="I57" s="35">
        <f t="shared" si="6"/>
        <v>71668269.3</v>
      </c>
      <c r="Q57" s="20" t="s">
        <v>67</v>
      </c>
      <c r="R57" s="17">
        <v>63.2</v>
      </c>
      <c r="S57" s="22">
        <v>41059.0</v>
      </c>
      <c r="T57" s="35">
        <f t="shared" si="7"/>
        <v>10.62276534</v>
      </c>
      <c r="U57" s="35">
        <f t="shared" si="8"/>
        <v>3994.24</v>
      </c>
      <c r="V57" s="35">
        <f t="shared" si="9"/>
        <v>671.3587692</v>
      </c>
      <c r="W57" s="35">
        <f t="shared" si="10"/>
        <v>10.85438977</v>
      </c>
      <c r="X57" s="35">
        <f t="shared" si="11"/>
        <v>51760.87157</v>
      </c>
      <c r="Y57" s="35">
        <f t="shared" si="12"/>
        <v>114530055.2</v>
      </c>
    </row>
    <row r="58">
      <c r="A58" s="20" t="s">
        <v>68</v>
      </c>
      <c r="B58" s="17">
        <v>72.6</v>
      </c>
      <c r="C58" s="22">
        <v>41717.0</v>
      </c>
      <c r="D58" s="35">
        <f t="shared" si="1"/>
        <v>10.638664</v>
      </c>
      <c r="E58" s="35">
        <f t="shared" si="2"/>
        <v>5270.76</v>
      </c>
      <c r="F58" s="35">
        <f t="shared" si="3"/>
        <v>772.3670063</v>
      </c>
      <c r="G58" s="35">
        <f t="shared" si="4"/>
        <v>10.80583797</v>
      </c>
      <c r="H58" s="35">
        <f t="shared" si="5"/>
        <v>49307.82011</v>
      </c>
      <c r="I58" s="35">
        <f t="shared" si="6"/>
        <v>57620549.95</v>
      </c>
      <c r="Q58" s="20" t="s">
        <v>68</v>
      </c>
      <c r="R58" s="17">
        <v>72.7</v>
      </c>
      <c r="S58" s="22">
        <v>49185.0</v>
      </c>
      <c r="T58" s="35">
        <f t="shared" si="7"/>
        <v>10.80334398</v>
      </c>
      <c r="U58" s="35">
        <f t="shared" si="8"/>
        <v>5285.29</v>
      </c>
      <c r="V58" s="35">
        <f t="shared" si="9"/>
        <v>785.4031072</v>
      </c>
      <c r="W58" s="35">
        <f t="shared" si="10"/>
        <v>10.95327598</v>
      </c>
      <c r="X58" s="35">
        <f t="shared" si="11"/>
        <v>57140.93189</v>
      </c>
      <c r="Y58" s="35">
        <f t="shared" si="12"/>
        <v>63296852.23</v>
      </c>
    </row>
    <row r="59">
      <c r="A59" s="20" t="s">
        <v>69</v>
      </c>
      <c r="B59" s="17">
        <v>60.6</v>
      </c>
      <c r="C59" s="22">
        <v>41402.0</v>
      </c>
      <c r="D59" s="35">
        <f t="shared" si="1"/>
        <v>10.63108447</v>
      </c>
      <c r="E59" s="35">
        <f t="shared" si="2"/>
        <v>3672.36</v>
      </c>
      <c r="F59" s="35">
        <f t="shared" si="3"/>
        <v>644.2437188</v>
      </c>
      <c r="G59" s="35">
        <f t="shared" si="4"/>
        <v>10.68417737</v>
      </c>
      <c r="H59" s="35">
        <f t="shared" si="5"/>
        <v>43659.55215</v>
      </c>
      <c r="I59" s="35">
        <f t="shared" si="6"/>
        <v>5096541.727</v>
      </c>
      <c r="Q59" s="20" t="s">
        <v>69</v>
      </c>
      <c r="R59" s="17">
        <v>60.7</v>
      </c>
      <c r="S59" s="22">
        <v>47054.0</v>
      </c>
      <c r="T59" s="35">
        <f t="shared" si="7"/>
        <v>10.75905116</v>
      </c>
      <c r="U59" s="35">
        <f t="shared" si="8"/>
        <v>3684.49</v>
      </c>
      <c r="V59" s="35">
        <f t="shared" si="9"/>
        <v>653.0744053</v>
      </c>
      <c r="W59" s="35">
        <f t="shared" si="10"/>
        <v>10.82836708</v>
      </c>
      <c r="X59" s="35">
        <f t="shared" si="11"/>
        <v>50431.28921</v>
      </c>
      <c r="Y59" s="35">
        <f t="shared" si="12"/>
        <v>11406082.43</v>
      </c>
    </row>
    <row r="60">
      <c r="A60" s="20" t="s">
        <v>70</v>
      </c>
      <c r="B60" s="17">
        <v>60.2</v>
      </c>
      <c r="C60" s="26">
        <v>39346.0</v>
      </c>
      <c r="D60" s="35">
        <f t="shared" si="1"/>
        <v>10.5801496</v>
      </c>
      <c r="E60" s="35">
        <f t="shared" si="2"/>
        <v>3624.04</v>
      </c>
      <c r="F60" s="35">
        <f t="shared" si="3"/>
        <v>636.9250057</v>
      </c>
      <c r="G60" s="35">
        <f t="shared" si="4"/>
        <v>10.68012202</v>
      </c>
      <c r="H60" s="35">
        <f t="shared" si="5"/>
        <v>43482.85577</v>
      </c>
      <c r="I60" s="35">
        <f t="shared" si="6"/>
        <v>17113575.68</v>
      </c>
      <c r="Q60" s="20" t="s">
        <v>70</v>
      </c>
      <c r="R60" s="17">
        <v>60.4</v>
      </c>
      <c r="S60" s="22">
        <v>45742.0</v>
      </c>
      <c r="T60" s="35">
        <f t="shared" si="7"/>
        <v>10.73077219</v>
      </c>
      <c r="U60" s="35">
        <f t="shared" si="8"/>
        <v>3648.16</v>
      </c>
      <c r="V60" s="35">
        <f t="shared" si="9"/>
        <v>648.1386404</v>
      </c>
      <c r="W60" s="35">
        <f t="shared" si="10"/>
        <v>10.82524436</v>
      </c>
      <c r="X60" s="35">
        <f t="shared" si="11"/>
        <v>50274.05192</v>
      </c>
      <c r="Y60" s="35">
        <f t="shared" si="12"/>
        <v>20539494.58</v>
      </c>
    </row>
    <row r="61">
      <c r="A61" s="16" t="s">
        <v>96</v>
      </c>
      <c r="B61" s="17">
        <v>76.8</v>
      </c>
      <c r="C61" s="22">
        <v>52274.0</v>
      </c>
      <c r="D61" s="35">
        <f t="shared" si="1"/>
        <v>10.86425439</v>
      </c>
      <c r="E61" s="35">
        <f t="shared" si="2"/>
        <v>5898.24</v>
      </c>
      <c r="F61" s="35">
        <f t="shared" si="3"/>
        <v>834.3747375</v>
      </c>
      <c r="G61" s="35">
        <f t="shared" si="4"/>
        <v>10.84841918</v>
      </c>
      <c r="H61" s="35">
        <f t="shared" si="5"/>
        <v>51452.74948</v>
      </c>
      <c r="I61" s="35">
        <f t="shared" si="6"/>
        <v>674452.4185</v>
      </c>
      <c r="Q61" s="16" t="s">
        <v>96</v>
      </c>
      <c r="R61" s="17">
        <v>76.8</v>
      </c>
      <c r="S61" s="22">
        <v>61894.0</v>
      </c>
      <c r="T61" s="35">
        <f t="shared" si="7"/>
        <v>11.03317852</v>
      </c>
      <c r="U61" s="35">
        <f t="shared" si="8"/>
        <v>5898.24</v>
      </c>
      <c r="V61" s="35">
        <f t="shared" si="9"/>
        <v>847.3481106</v>
      </c>
      <c r="W61" s="35">
        <f t="shared" si="10"/>
        <v>10.99595319</v>
      </c>
      <c r="X61" s="35">
        <f t="shared" si="11"/>
        <v>59632.33228</v>
      </c>
      <c r="Y61" s="35">
        <f t="shared" si="12"/>
        <v>5115140.877</v>
      </c>
    </row>
    <row r="62">
      <c r="A62" s="20" t="s">
        <v>72</v>
      </c>
      <c r="B62" s="17">
        <v>76.3</v>
      </c>
      <c r="C62" s="22">
        <v>45732.0</v>
      </c>
      <c r="D62" s="35">
        <f t="shared" si="1"/>
        <v>10.73055355</v>
      </c>
      <c r="E62" s="35">
        <f t="shared" si="2"/>
        <v>5821.69</v>
      </c>
      <c r="F62" s="35">
        <f t="shared" si="3"/>
        <v>818.7412359</v>
      </c>
      <c r="G62" s="35">
        <f t="shared" si="4"/>
        <v>10.84334999</v>
      </c>
      <c r="H62" s="35">
        <f t="shared" si="5"/>
        <v>51192.5856</v>
      </c>
      <c r="I62" s="35">
        <f t="shared" si="6"/>
        <v>29817995.11</v>
      </c>
      <c r="Q62" s="20" t="s">
        <v>72</v>
      </c>
      <c r="R62" s="17">
        <v>76.3</v>
      </c>
      <c r="S62" s="22">
        <v>53778.0</v>
      </c>
      <c r="T62" s="35">
        <f t="shared" si="7"/>
        <v>10.89261974</v>
      </c>
      <c r="U62" s="35">
        <f t="shared" si="8"/>
        <v>5821.69</v>
      </c>
      <c r="V62" s="35">
        <f t="shared" si="9"/>
        <v>831.1068862</v>
      </c>
      <c r="W62" s="35">
        <f t="shared" si="10"/>
        <v>10.99074866</v>
      </c>
      <c r="X62" s="35">
        <f t="shared" si="11"/>
        <v>59322.77979</v>
      </c>
      <c r="Y62" s="35">
        <f t="shared" si="12"/>
        <v>30744582.97</v>
      </c>
    </row>
    <row r="63">
      <c r="A63" s="20" t="s">
        <v>73</v>
      </c>
      <c r="B63" s="17">
        <v>71.4</v>
      </c>
      <c r="C63" s="26">
        <v>57879.0</v>
      </c>
      <c r="D63" s="35">
        <f t="shared" si="1"/>
        <v>10.9661099</v>
      </c>
      <c r="E63" s="35">
        <f t="shared" si="2"/>
        <v>5097.96</v>
      </c>
      <c r="F63" s="35">
        <f t="shared" si="3"/>
        <v>782.9802471</v>
      </c>
      <c r="G63" s="35">
        <f t="shared" si="4"/>
        <v>10.79367191</v>
      </c>
      <c r="H63" s="35">
        <f t="shared" si="5"/>
        <v>48711.57257</v>
      </c>
      <c r="I63" s="35">
        <f t="shared" si="6"/>
        <v>84041725.7</v>
      </c>
      <c r="Q63" s="20" t="s">
        <v>73</v>
      </c>
      <c r="R63" s="17">
        <v>71.3</v>
      </c>
      <c r="S63" s="22">
        <v>67744.0</v>
      </c>
      <c r="T63" s="35">
        <f t="shared" si="7"/>
        <v>11.12349117</v>
      </c>
      <c r="U63" s="35">
        <f t="shared" si="8"/>
        <v>5083.69</v>
      </c>
      <c r="V63" s="35">
        <f t="shared" si="9"/>
        <v>793.1049207</v>
      </c>
      <c r="W63" s="35">
        <f t="shared" si="10"/>
        <v>10.93870328</v>
      </c>
      <c r="X63" s="35">
        <f t="shared" si="11"/>
        <v>56314.27188</v>
      </c>
      <c r="Y63" s="35">
        <f t="shared" si="12"/>
        <v>130638685</v>
      </c>
    </row>
    <row r="64">
      <c r="A64" s="20" t="s">
        <v>74</v>
      </c>
      <c r="B64" s="17">
        <v>73.3</v>
      </c>
      <c r="C64" s="22">
        <v>51218.0</v>
      </c>
      <c r="D64" s="35">
        <f t="shared" si="1"/>
        <v>10.84384631</v>
      </c>
      <c r="E64" s="35">
        <f t="shared" si="2"/>
        <v>5372.89</v>
      </c>
      <c r="F64" s="35">
        <f t="shared" si="3"/>
        <v>794.8539347</v>
      </c>
      <c r="G64" s="35">
        <f t="shared" si="4"/>
        <v>10.81293484</v>
      </c>
      <c r="H64" s="35">
        <f t="shared" si="5"/>
        <v>49658.99586</v>
      </c>
      <c r="I64" s="35">
        <f t="shared" si="6"/>
        <v>2430493.903</v>
      </c>
      <c r="Q64" s="20" t="s">
        <v>74</v>
      </c>
      <c r="R64" s="17">
        <v>73.2</v>
      </c>
      <c r="S64" s="22">
        <v>60464.0</v>
      </c>
      <c r="T64" s="35">
        <f t="shared" si="7"/>
        <v>11.00980343</v>
      </c>
      <c r="U64" s="35">
        <f t="shared" si="8"/>
        <v>5358.24</v>
      </c>
      <c r="V64" s="35">
        <f t="shared" si="9"/>
        <v>805.9176108</v>
      </c>
      <c r="W64" s="35">
        <f t="shared" si="10"/>
        <v>10.95848052</v>
      </c>
      <c r="X64" s="35">
        <f t="shared" si="11"/>
        <v>57439.09926</v>
      </c>
      <c r="Y64" s="35">
        <f t="shared" si="12"/>
        <v>9150024.463</v>
      </c>
    </row>
    <row r="65">
      <c r="A65" s="20" t="s">
        <v>75</v>
      </c>
      <c r="B65" s="17">
        <v>54.8</v>
      </c>
      <c r="C65" s="22">
        <v>51782.0</v>
      </c>
      <c r="D65" s="35">
        <f t="shared" si="1"/>
        <v>10.85479788</v>
      </c>
      <c r="E65" s="35">
        <f t="shared" si="2"/>
        <v>3003.04</v>
      </c>
      <c r="F65" s="35">
        <f t="shared" si="3"/>
        <v>594.8429237</v>
      </c>
      <c r="G65" s="35">
        <f t="shared" si="4"/>
        <v>10.62537475</v>
      </c>
      <c r="H65" s="35">
        <f t="shared" si="5"/>
        <v>41166.27986</v>
      </c>
      <c r="I65" s="35">
        <f t="shared" si="6"/>
        <v>112693514.2</v>
      </c>
      <c r="Q65" s="20" t="s">
        <v>75</v>
      </c>
      <c r="R65" s="17">
        <v>55.3</v>
      </c>
      <c r="S65" s="22">
        <v>57793.0</v>
      </c>
      <c r="T65" s="35">
        <f t="shared" si="7"/>
        <v>10.96462294</v>
      </c>
      <c r="U65" s="35">
        <f t="shared" si="8"/>
        <v>3058.09</v>
      </c>
      <c r="V65" s="35">
        <f t="shared" si="9"/>
        <v>606.3436486</v>
      </c>
      <c r="W65" s="35">
        <f t="shared" si="10"/>
        <v>10.77215807</v>
      </c>
      <c r="X65" s="35">
        <f t="shared" si="11"/>
        <v>47674.7922</v>
      </c>
      <c r="Y65" s="35">
        <f t="shared" si="12"/>
        <v>102378129.1</v>
      </c>
    </row>
    <row r="66">
      <c r="A66" s="16" t="s">
        <v>109</v>
      </c>
      <c r="B66" s="17">
        <v>67.6</v>
      </c>
      <c r="C66" s="22">
        <v>61901.0</v>
      </c>
      <c r="D66" s="35">
        <f t="shared" si="1"/>
        <v>11.03329161</v>
      </c>
      <c r="E66" s="35">
        <f t="shared" si="2"/>
        <v>4569.76</v>
      </c>
      <c r="F66" s="35">
        <f t="shared" si="3"/>
        <v>745.8505131</v>
      </c>
      <c r="G66" s="35">
        <f t="shared" si="4"/>
        <v>10.75514605</v>
      </c>
      <c r="H66" s="35">
        <f t="shared" si="5"/>
        <v>46870.60761</v>
      </c>
      <c r="I66" s="35">
        <f t="shared" si="6"/>
        <v>225912695.4</v>
      </c>
      <c r="Q66" s="16" t="s">
        <v>109</v>
      </c>
      <c r="R66" s="17">
        <v>67.7</v>
      </c>
      <c r="S66" s="22">
        <v>71184.0</v>
      </c>
      <c r="T66" s="35">
        <f t="shared" si="7"/>
        <v>11.17302335</v>
      </c>
      <c r="U66" s="35">
        <f t="shared" si="8"/>
        <v>4583.29</v>
      </c>
      <c r="V66" s="35">
        <f t="shared" si="9"/>
        <v>756.413681</v>
      </c>
      <c r="W66" s="35">
        <f t="shared" si="10"/>
        <v>10.90123061</v>
      </c>
      <c r="X66" s="35">
        <f t="shared" si="11"/>
        <v>54243.07466</v>
      </c>
      <c r="Y66" s="35">
        <f t="shared" si="12"/>
        <v>286994951.2</v>
      </c>
    </row>
    <row r="67">
      <c r="A67" s="20" t="s">
        <v>77</v>
      </c>
      <c r="B67" s="17">
        <v>65.7</v>
      </c>
      <c r="C67" s="22">
        <v>45811.0</v>
      </c>
      <c r="D67" s="35">
        <f t="shared" si="1"/>
        <v>10.73227952</v>
      </c>
      <c r="E67" s="35">
        <f t="shared" si="2"/>
        <v>4316.49</v>
      </c>
      <c r="F67" s="35">
        <f t="shared" si="3"/>
        <v>705.1107642</v>
      </c>
      <c r="G67" s="35">
        <f t="shared" si="4"/>
        <v>10.73588313</v>
      </c>
      <c r="H67" s="35">
        <f t="shared" si="5"/>
        <v>45976.38282</v>
      </c>
      <c r="I67" s="35">
        <f t="shared" si="6"/>
        <v>27351.47577</v>
      </c>
      <c r="Q67" s="20" t="s">
        <v>77</v>
      </c>
      <c r="R67" s="17">
        <v>65.8</v>
      </c>
      <c r="S67" s="22">
        <v>53721.0</v>
      </c>
      <c r="T67" s="35">
        <f t="shared" si="7"/>
        <v>10.89155927</v>
      </c>
      <c r="U67" s="35">
        <f t="shared" si="8"/>
        <v>4329.64</v>
      </c>
      <c r="V67" s="35">
        <f t="shared" si="9"/>
        <v>716.6645997</v>
      </c>
      <c r="W67" s="35">
        <f t="shared" si="10"/>
        <v>10.88145336</v>
      </c>
      <c r="X67" s="35">
        <f t="shared" si="11"/>
        <v>53180.83489</v>
      </c>
      <c r="Y67" s="35">
        <f t="shared" si="12"/>
        <v>291778.3488</v>
      </c>
    </row>
    <row r="68">
      <c r="A68" s="20" t="s">
        <v>78</v>
      </c>
      <c r="B68" s="17">
        <v>76.8</v>
      </c>
      <c r="C68" s="22">
        <v>41523.0</v>
      </c>
      <c r="D68" s="35">
        <f t="shared" si="1"/>
        <v>10.63400277</v>
      </c>
      <c r="E68" s="35">
        <f t="shared" si="2"/>
        <v>5898.24</v>
      </c>
      <c r="F68" s="35">
        <f t="shared" si="3"/>
        <v>816.6914127</v>
      </c>
      <c r="G68" s="35">
        <f t="shared" si="4"/>
        <v>10.84841918</v>
      </c>
      <c r="H68" s="35">
        <f t="shared" si="5"/>
        <v>51452.74948</v>
      </c>
      <c r="I68" s="35">
        <f t="shared" si="6"/>
        <v>98599924.71</v>
      </c>
      <c r="Q68" s="20" t="s">
        <v>78</v>
      </c>
      <c r="R68" s="19">
        <v>77.0</v>
      </c>
      <c r="S68" s="22">
        <v>48890.0</v>
      </c>
      <c r="T68" s="35">
        <f t="shared" si="7"/>
        <v>10.79732816</v>
      </c>
      <c r="U68" s="35">
        <f t="shared" si="8"/>
        <v>5929</v>
      </c>
      <c r="V68" s="35">
        <f t="shared" si="9"/>
        <v>831.394268</v>
      </c>
      <c r="W68" s="35">
        <f t="shared" si="10"/>
        <v>10.99803501</v>
      </c>
      <c r="X68" s="35">
        <f t="shared" si="11"/>
        <v>59756.60508</v>
      </c>
      <c r="Y68" s="35">
        <f t="shared" si="12"/>
        <v>118083106</v>
      </c>
    </row>
    <row r="69">
      <c r="A69" s="20" t="s">
        <v>79</v>
      </c>
      <c r="B69" s="17">
        <v>83.5</v>
      </c>
      <c r="C69" s="22">
        <v>65897.0</v>
      </c>
      <c r="D69" s="35">
        <f t="shared" si="1"/>
        <v>11.0958482</v>
      </c>
      <c r="E69" s="35">
        <f t="shared" si="2"/>
        <v>6972.25</v>
      </c>
      <c r="F69" s="35">
        <f t="shared" si="3"/>
        <v>926.5033244</v>
      </c>
      <c r="G69" s="35">
        <f t="shared" si="4"/>
        <v>10.91634635</v>
      </c>
      <c r="H69" s="35">
        <f t="shared" si="5"/>
        <v>55069.22707</v>
      </c>
      <c r="I69" s="35">
        <f t="shared" si="6"/>
        <v>117240666.5</v>
      </c>
      <c r="Q69" s="20" t="s">
        <v>79</v>
      </c>
      <c r="R69" s="17">
        <v>83.5</v>
      </c>
      <c r="S69" s="22">
        <v>75227.0</v>
      </c>
      <c r="T69" s="35">
        <f t="shared" si="7"/>
        <v>11.22826549</v>
      </c>
      <c r="U69" s="35">
        <f t="shared" si="8"/>
        <v>6972.25</v>
      </c>
      <c r="V69" s="35">
        <f t="shared" si="9"/>
        <v>937.5601683</v>
      </c>
      <c r="W69" s="35">
        <f t="shared" si="10"/>
        <v>11.065694</v>
      </c>
      <c r="X69" s="35">
        <f t="shared" si="11"/>
        <v>63939.5893</v>
      </c>
      <c r="Y69" s="35">
        <f t="shared" si="12"/>
        <v>127405640.3</v>
      </c>
    </row>
    <row r="70">
      <c r="A70" s="20" t="s">
        <v>80</v>
      </c>
      <c r="B70" s="17">
        <v>68.5</v>
      </c>
      <c r="C70" s="22">
        <v>54522.0</v>
      </c>
      <c r="D70" s="35">
        <f t="shared" si="1"/>
        <v>10.90635957</v>
      </c>
      <c r="E70" s="35">
        <f t="shared" si="2"/>
        <v>4692.25</v>
      </c>
      <c r="F70" s="35">
        <f t="shared" si="3"/>
        <v>747.0856305</v>
      </c>
      <c r="G70" s="35">
        <f t="shared" si="4"/>
        <v>10.7642706</v>
      </c>
      <c r="H70" s="35">
        <f t="shared" si="5"/>
        <v>47300.23768</v>
      </c>
      <c r="I70" s="35">
        <f t="shared" si="6"/>
        <v>52153851</v>
      </c>
      <c r="Q70" s="20" t="s">
        <v>80</v>
      </c>
      <c r="R70" s="17">
        <v>68.7</v>
      </c>
      <c r="S70" s="22">
        <v>62015.0</v>
      </c>
      <c r="T70" s="35">
        <f t="shared" si="7"/>
        <v>11.03513157</v>
      </c>
      <c r="U70" s="35">
        <f t="shared" si="8"/>
        <v>4719.69</v>
      </c>
      <c r="V70" s="35">
        <f t="shared" si="9"/>
        <v>758.1135389</v>
      </c>
      <c r="W70" s="35">
        <f t="shared" si="10"/>
        <v>10.91163968</v>
      </c>
      <c r="X70" s="35">
        <f t="shared" si="11"/>
        <v>54810.64373</v>
      </c>
      <c r="Y70" s="35">
        <f t="shared" si="12"/>
        <v>51902749.25</v>
      </c>
    </row>
    <row r="71">
      <c r="A71" s="20" t="s">
        <v>82</v>
      </c>
      <c r="B71" s="17">
        <v>82.6</v>
      </c>
      <c r="C71" s="22">
        <v>50104.0</v>
      </c>
      <c r="D71" s="35">
        <f t="shared" si="1"/>
        <v>10.82185612</v>
      </c>
      <c r="E71" s="35">
        <f t="shared" si="2"/>
        <v>6822.76</v>
      </c>
      <c r="F71" s="35">
        <f t="shared" si="3"/>
        <v>893.8853159</v>
      </c>
      <c r="G71" s="35">
        <f t="shared" si="4"/>
        <v>10.9072218</v>
      </c>
      <c r="H71" s="35">
        <f t="shared" si="5"/>
        <v>54569.03094</v>
      </c>
      <c r="I71" s="35">
        <f t="shared" si="6"/>
        <v>19936501.33</v>
      </c>
      <c r="Q71" s="20" t="s">
        <v>82</v>
      </c>
      <c r="R71" s="17">
        <v>82.6</v>
      </c>
      <c r="S71" s="22">
        <v>58424.0</v>
      </c>
      <c r="T71" s="35">
        <f t="shared" si="7"/>
        <v>10.97548204</v>
      </c>
      <c r="U71" s="35">
        <f t="shared" si="8"/>
        <v>6822.76</v>
      </c>
      <c r="V71" s="35">
        <f t="shared" si="9"/>
        <v>906.5748168</v>
      </c>
      <c r="W71" s="35">
        <f t="shared" si="10"/>
        <v>11.05632583</v>
      </c>
      <c r="X71" s="35">
        <f t="shared" si="11"/>
        <v>63343.3895</v>
      </c>
      <c r="Y71" s="35">
        <f t="shared" si="12"/>
        <v>24200393.07</v>
      </c>
    </row>
    <row r="72">
      <c r="A72" s="20" t="s">
        <v>84</v>
      </c>
      <c r="B72" s="19">
        <v>64.0</v>
      </c>
      <c r="C72" s="22">
        <v>41527.0</v>
      </c>
      <c r="D72" s="35">
        <f t="shared" si="1"/>
        <v>10.6340991</v>
      </c>
      <c r="E72" s="35">
        <f t="shared" si="2"/>
        <v>4096</v>
      </c>
      <c r="F72" s="35">
        <f t="shared" si="3"/>
        <v>680.5823422</v>
      </c>
      <c r="G72" s="35">
        <f t="shared" si="4"/>
        <v>10.71864788</v>
      </c>
      <c r="H72" s="35">
        <f t="shared" si="5"/>
        <v>45190.75797</v>
      </c>
      <c r="I72" s="35">
        <f t="shared" si="6"/>
        <v>13423122.46</v>
      </c>
      <c r="Q72" s="20" t="s">
        <v>84</v>
      </c>
      <c r="R72" s="17">
        <v>64.3</v>
      </c>
      <c r="S72" s="22">
        <v>50263.0</v>
      </c>
      <c r="T72" s="35">
        <f t="shared" si="7"/>
        <v>10.8250245</v>
      </c>
      <c r="U72" s="35">
        <f t="shared" si="8"/>
        <v>4134.49</v>
      </c>
      <c r="V72" s="35">
        <f t="shared" si="9"/>
        <v>696.0490753</v>
      </c>
      <c r="W72" s="35">
        <f t="shared" si="10"/>
        <v>10.86583975</v>
      </c>
      <c r="X72" s="35">
        <f t="shared" si="11"/>
        <v>52356.93864</v>
      </c>
      <c r="Y72" s="35">
        <f t="shared" si="12"/>
        <v>4384579.027</v>
      </c>
    </row>
    <row r="73">
      <c r="A73" s="20" t="s">
        <v>87</v>
      </c>
      <c r="B73" s="17">
        <v>81.1</v>
      </c>
      <c r="C73" s="22">
        <v>47388.0</v>
      </c>
      <c r="D73" s="35">
        <f t="shared" si="1"/>
        <v>10.76612431</v>
      </c>
      <c r="E73" s="35">
        <f t="shared" si="2"/>
        <v>6577.21</v>
      </c>
      <c r="F73" s="35">
        <f t="shared" si="3"/>
        <v>873.1326816</v>
      </c>
      <c r="G73" s="35">
        <f t="shared" si="4"/>
        <v>10.89201423</v>
      </c>
      <c r="H73" s="35">
        <f t="shared" si="5"/>
        <v>53745.44656</v>
      </c>
      <c r="I73" s="35">
        <f t="shared" si="6"/>
        <v>40417126.77</v>
      </c>
      <c r="Q73" s="20" t="s">
        <v>87</v>
      </c>
      <c r="R73" s="19">
        <v>81.0</v>
      </c>
      <c r="S73" s="22">
        <v>55536.0</v>
      </c>
      <c r="T73" s="35">
        <f t="shared" si="7"/>
        <v>10.92478674</v>
      </c>
      <c r="U73" s="35">
        <f t="shared" si="8"/>
        <v>6561</v>
      </c>
      <c r="V73" s="35">
        <f t="shared" si="9"/>
        <v>884.9077258</v>
      </c>
      <c r="W73" s="35">
        <f t="shared" si="10"/>
        <v>11.03967131</v>
      </c>
      <c r="X73" s="35">
        <f t="shared" si="11"/>
        <v>62297.17202</v>
      </c>
      <c r="Y73" s="35">
        <f t="shared" si="12"/>
        <v>45713447.04</v>
      </c>
    </row>
    <row r="75">
      <c r="B75" s="25" t="s">
        <v>110</v>
      </c>
      <c r="C75" s="3" t="s">
        <v>89</v>
      </c>
    </row>
    <row r="76">
      <c r="C76" s="14" t="s">
        <v>103</v>
      </c>
    </row>
  </sheetData>
  <hyperlinks>
    <hyperlink r:id="rId1" ref="C7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7"/>
      <c r="B1" s="8">
        <v>2022.0</v>
      </c>
      <c r="C1" s="8">
        <v>2023.0</v>
      </c>
    </row>
    <row r="2">
      <c r="A2" s="9" t="s">
        <v>90</v>
      </c>
      <c r="B2" s="10">
        <v>40231.0</v>
      </c>
      <c r="C2" s="10">
        <v>46431.0</v>
      </c>
    </row>
    <row r="3">
      <c r="A3" s="9" t="s">
        <v>4</v>
      </c>
      <c r="B3" s="11">
        <v>43974.0</v>
      </c>
      <c r="C3" s="11">
        <v>52450.0</v>
      </c>
    </row>
    <row r="4">
      <c r="A4" s="9" t="s">
        <v>5</v>
      </c>
      <c r="B4" s="11">
        <v>39270.0</v>
      </c>
      <c r="C4" s="11">
        <v>46137.0</v>
      </c>
    </row>
    <row r="5">
      <c r="A5" s="9" t="s">
        <v>6</v>
      </c>
      <c r="B5" s="11">
        <v>65864.0</v>
      </c>
      <c r="C5" s="11">
        <v>72999.0</v>
      </c>
    </row>
    <row r="6">
      <c r="A6" s="9" t="s">
        <v>91</v>
      </c>
      <c r="B6" s="11">
        <v>64417.0</v>
      </c>
      <c r="C6" s="11">
        <v>72540.0</v>
      </c>
    </row>
    <row r="7">
      <c r="A7" s="9" t="s">
        <v>8</v>
      </c>
      <c r="B7" s="11">
        <v>47780.0</v>
      </c>
      <c r="C7" s="11">
        <v>53964.0</v>
      </c>
    </row>
    <row r="8">
      <c r="A8" s="9" t="s">
        <v>9</v>
      </c>
      <c r="B8" s="11">
        <v>49460.0</v>
      </c>
      <c r="C8" s="11">
        <v>56974.0</v>
      </c>
    </row>
    <row r="9">
      <c r="A9" s="9" t="s">
        <v>10</v>
      </c>
      <c r="B9" s="11">
        <v>47638.0</v>
      </c>
      <c r="C9" s="11">
        <v>54495.0</v>
      </c>
    </row>
    <row r="10">
      <c r="A10" s="9" t="s">
        <v>11</v>
      </c>
      <c r="B10" s="11">
        <v>40804.0</v>
      </c>
      <c r="C10" s="11">
        <v>48080.0</v>
      </c>
    </row>
    <row r="11">
      <c r="A11" s="9" t="s">
        <v>12</v>
      </c>
      <c r="B11" s="11">
        <v>53495.0</v>
      </c>
      <c r="C11" s="11">
        <v>61565.0</v>
      </c>
    </row>
    <row r="12">
      <c r="A12" s="9" t="s">
        <v>13</v>
      </c>
      <c r="B12" s="11">
        <v>45677.0</v>
      </c>
      <c r="C12" s="11">
        <v>53286.0</v>
      </c>
    </row>
    <row r="13">
      <c r="A13" s="9" t="s">
        <v>14</v>
      </c>
      <c r="B13" s="11">
        <v>44242.0</v>
      </c>
      <c r="C13" s="11">
        <v>51833.0</v>
      </c>
    </row>
    <row r="14">
      <c r="A14" s="9" t="s">
        <v>15</v>
      </c>
      <c r="B14" s="11">
        <v>53580.0</v>
      </c>
      <c r="C14" s="11">
        <v>58939.0</v>
      </c>
    </row>
    <row r="15">
      <c r="A15" s="9" t="s">
        <v>16</v>
      </c>
      <c r="B15" s="11">
        <v>46277.0</v>
      </c>
      <c r="C15" s="11">
        <v>53332.0</v>
      </c>
    </row>
    <row r="16">
      <c r="A16" s="9" t="s">
        <v>17</v>
      </c>
      <c r="B16" s="11">
        <v>35082.0</v>
      </c>
      <c r="C16" s="11">
        <v>39054.0</v>
      </c>
    </row>
    <row r="17">
      <c r="A17" s="9" t="s">
        <v>92</v>
      </c>
      <c r="B17" s="11">
        <v>56957.0</v>
      </c>
      <c r="C17" s="11">
        <v>65815.0</v>
      </c>
    </row>
    <row r="18">
      <c r="A18" s="9" t="s">
        <v>19</v>
      </c>
      <c r="B18" s="11">
        <v>59413.0</v>
      </c>
      <c r="C18" s="11">
        <v>69830.0</v>
      </c>
    </row>
    <row r="19">
      <c r="A19" s="9" t="s">
        <v>20</v>
      </c>
      <c r="B19" s="11">
        <v>36380.0</v>
      </c>
      <c r="C19" s="11">
        <v>41929.0</v>
      </c>
    </row>
    <row r="20">
      <c r="A20" s="9" t="s">
        <v>21</v>
      </c>
      <c r="B20" s="11">
        <v>32801.0</v>
      </c>
      <c r="C20" s="11">
        <v>35825.0</v>
      </c>
    </row>
    <row r="21">
      <c r="A21" s="9" t="s">
        <v>22</v>
      </c>
      <c r="B21" s="11">
        <v>64635.0</v>
      </c>
      <c r="C21" s="11">
        <v>74257.0</v>
      </c>
    </row>
    <row r="22">
      <c r="A22" s="9" t="s">
        <v>23</v>
      </c>
      <c r="B22" s="11">
        <v>35251.0</v>
      </c>
      <c r="C22" s="11">
        <v>39988.0</v>
      </c>
    </row>
    <row r="23">
      <c r="A23" s="9" t="s">
        <v>24</v>
      </c>
      <c r="B23" s="11">
        <v>47349.0</v>
      </c>
      <c r="C23" s="11">
        <v>54739.0</v>
      </c>
    </row>
    <row r="24">
      <c r="A24" s="9" t="s">
        <v>25</v>
      </c>
      <c r="B24" s="11">
        <v>36349.0</v>
      </c>
      <c r="C24" s="11">
        <v>42151.0</v>
      </c>
    </row>
    <row r="25">
      <c r="A25" s="9" t="s">
        <v>26</v>
      </c>
      <c r="B25" s="11">
        <v>53910.0</v>
      </c>
      <c r="C25" s="11">
        <v>61588.0</v>
      </c>
    </row>
    <row r="26">
      <c r="A26" s="9" t="s">
        <v>27</v>
      </c>
      <c r="B26" s="11">
        <v>103540.0</v>
      </c>
      <c r="C26" s="11">
        <v>119563.0</v>
      </c>
    </row>
    <row r="27">
      <c r="A27" s="9" t="s">
        <v>28</v>
      </c>
      <c r="B27" s="11">
        <v>35463.0</v>
      </c>
      <c r="C27" s="11">
        <v>40388.0</v>
      </c>
    </row>
    <row r="28">
      <c r="A28" s="9" t="s">
        <v>29</v>
      </c>
      <c r="B28" s="11">
        <v>56458.0</v>
      </c>
      <c r="C28" s="11">
        <v>64779.0</v>
      </c>
    </row>
    <row r="29">
      <c r="A29" s="9" t="s">
        <v>93</v>
      </c>
      <c r="B29" s="11">
        <v>57653.0</v>
      </c>
      <c r="C29" s="11">
        <v>67239.0</v>
      </c>
    </row>
    <row r="30">
      <c r="A30" s="9" t="s">
        <v>31</v>
      </c>
      <c r="B30" s="11">
        <v>40833.0</v>
      </c>
      <c r="C30" s="11">
        <v>48258.0</v>
      </c>
    </row>
    <row r="31">
      <c r="A31" s="9" t="s">
        <v>32</v>
      </c>
      <c r="B31" s="11">
        <v>68790.0</v>
      </c>
      <c r="C31" s="11">
        <v>77601.0</v>
      </c>
    </row>
    <row r="32">
      <c r="A32" s="9" t="s">
        <v>33</v>
      </c>
      <c r="B32" s="11">
        <v>40242.0</v>
      </c>
      <c r="C32" s="11">
        <v>46730.0</v>
      </c>
    </row>
    <row r="33">
      <c r="A33" s="9" t="s">
        <v>34</v>
      </c>
      <c r="B33" s="11">
        <v>50252.0</v>
      </c>
      <c r="C33" s="11">
        <v>58256.0</v>
      </c>
    </row>
    <row r="34">
      <c r="A34" s="9" t="s">
        <v>35</v>
      </c>
      <c r="B34" s="11">
        <v>71728.0</v>
      </c>
      <c r="C34" s="11">
        <v>81056.0</v>
      </c>
    </row>
    <row r="35">
      <c r="A35" s="9" t="s">
        <v>36</v>
      </c>
      <c r="B35" s="11">
        <v>41986.0</v>
      </c>
      <c r="C35" s="11">
        <v>47325.0</v>
      </c>
    </row>
    <row r="36">
      <c r="A36" s="9" t="s">
        <v>37</v>
      </c>
      <c r="B36" s="11">
        <v>41792.0</v>
      </c>
      <c r="C36" s="11">
        <v>50938.0</v>
      </c>
    </row>
    <row r="37">
      <c r="A37" s="9" t="s">
        <v>38</v>
      </c>
      <c r="B37" s="11">
        <v>46059.0</v>
      </c>
      <c r="C37" s="11">
        <v>53624.0</v>
      </c>
    </row>
    <row r="38">
      <c r="A38" s="12" t="s">
        <v>39</v>
      </c>
      <c r="B38" s="11">
        <v>60008.0</v>
      </c>
      <c r="C38" s="11">
        <v>68105.0</v>
      </c>
    </row>
    <row r="39">
      <c r="A39" s="9" t="s">
        <v>40</v>
      </c>
      <c r="B39" s="11">
        <v>46711.0</v>
      </c>
      <c r="C39" s="11">
        <v>54044.0</v>
      </c>
    </row>
    <row r="40">
      <c r="A40" s="9" t="s">
        <v>41</v>
      </c>
      <c r="B40" s="11">
        <v>121462.0</v>
      </c>
      <c r="C40" s="11">
        <v>134646.0</v>
      </c>
    </row>
    <row r="41">
      <c r="A41" s="9" t="s">
        <v>42</v>
      </c>
      <c r="B41" s="11">
        <v>40713.0</v>
      </c>
      <c r="C41" s="11">
        <v>48997.0</v>
      </c>
    </row>
    <row r="42">
      <c r="A42" s="9" t="s">
        <v>43</v>
      </c>
      <c r="B42" s="11">
        <v>39538.0</v>
      </c>
      <c r="C42" s="11">
        <v>46406.0</v>
      </c>
    </row>
    <row r="43">
      <c r="A43" s="9" t="s">
        <v>44</v>
      </c>
      <c r="B43" s="11">
        <v>125638.0</v>
      </c>
      <c r="C43" s="11">
        <v>138882.0</v>
      </c>
    </row>
    <row r="44">
      <c r="A44" s="9" t="s">
        <v>45</v>
      </c>
      <c r="B44" s="11">
        <v>70705.0</v>
      </c>
      <c r="C44" s="11">
        <v>83195.0</v>
      </c>
    </row>
    <row r="45">
      <c r="A45" s="9" t="s">
        <v>46</v>
      </c>
      <c r="B45" s="11">
        <v>87326.0</v>
      </c>
      <c r="C45" s="11">
        <v>98818.0</v>
      </c>
    </row>
    <row r="46">
      <c r="A46" s="9" t="s">
        <v>94</v>
      </c>
      <c r="B46" s="11">
        <v>106949.0</v>
      </c>
      <c r="C46" s="11">
        <v>119386.0</v>
      </c>
    </row>
    <row r="47">
      <c r="A47" s="9" t="s">
        <v>48</v>
      </c>
      <c r="B47" s="11">
        <v>48368.0</v>
      </c>
      <c r="C47" s="11">
        <v>56526.0</v>
      </c>
    </row>
    <row r="48">
      <c r="A48" s="9" t="s">
        <v>49</v>
      </c>
      <c r="B48" s="11">
        <v>45247.0</v>
      </c>
      <c r="C48" s="11">
        <v>53188.0</v>
      </c>
    </row>
    <row r="49">
      <c r="A49" s="9" t="s">
        <v>50</v>
      </c>
      <c r="B49" s="11">
        <v>53757.0</v>
      </c>
      <c r="C49" s="11">
        <v>64189.0</v>
      </c>
    </row>
    <row r="50">
      <c r="A50" s="9" t="s">
        <v>51</v>
      </c>
      <c r="B50" s="11">
        <v>46952.0</v>
      </c>
      <c r="C50" s="11">
        <v>55227.0</v>
      </c>
    </row>
    <row r="51">
      <c r="A51" s="9" t="s">
        <v>52</v>
      </c>
      <c r="B51" s="11">
        <v>43540.0</v>
      </c>
      <c r="C51" s="11">
        <v>53119.0</v>
      </c>
    </row>
    <row r="52">
      <c r="A52" s="9" t="s">
        <v>53</v>
      </c>
      <c r="B52" s="11">
        <v>40843.0</v>
      </c>
      <c r="C52" s="11">
        <v>47382.0</v>
      </c>
    </row>
    <row r="53">
      <c r="A53" s="9" t="s">
        <v>54</v>
      </c>
      <c r="B53" s="11">
        <v>41307.0</v>
      </c>
      <c r="C53" s="11">
        <v>48167.0</v>
      </c>
    </row>
    <row r="54">
      <c r="A54" s="9" t="s">
        <v>55</v>
      </c>
      <c r="B54" s="11">
        <v>53234.0</v>
      </c>
      <c r="C54" s="11">
        <v>62393.0</v>
      </c>
    </row>
    <row r="55">
      <c r="A55" s="9" t="s">
        <v>56</v>
      </c>
      <c r="B55" s="11">
        <v>63589.0</v>
      </c>
      <c r="C55" s="11">
        <v>73960.0</v>
      </c>
    </row>
    <row r="56">
      <c r="A56" s="9" t="s">
        <v>57</v>
      </c>
      <c r="B56" s="11">
        <v>38966.0</v>
      </c>
      <c r="C56" s="11">
        <v>44853.0</v>
      </c>
    </row>
    <row r="57">
      <c r="A57" s="9" t="s">
        <v>58</v>
      </c>
      <c r="B57" s="11">
        <v>44767.0</v>
      </c>
      <c r="C57" s="11">
        <v>52100.0</v>
      </c>
    </row>
    <row r="58">
      <c r="A58" s="9" t="s">
        <v>59</v>
      </c>
      <c r="B58" s="11">
        <v>45770.0</v>
      </c>
      <c r="C58" s="11">
        <v>53270.0</v>
      </c>
    </row>
    <row r="59">
      <c r="A59" s="9" t="s">
        <v>60</v>
      </c>
      <c r="B59" s="11">
        <v>48874.0</v>
      </c>
      <c r="C59" s="11">
        <v>58063.0</v>
      </c>
    </row>
    <row r="60">
      <c r="A60" s="9" t="s">
        <v>61</v>
      </c>
      <c r="B60" s="11">
        <v>86630.0</v>
      </c>
      <c r="C60" s="11">
        <v>96232.0</v>
      </c>
    </row>
    <row r="61">
      <c r="A61" s="9" t="s">
        <v>62</v>
      </c>
      <c r="B61" s="11">
        <v>42917.0</v>
      </c>
      <c r="C61" s="11">
        <v>49995.0</v>
      </c>
    </row>
    <row r="62">
      <c r="A62" s="9" t="s">
        <v>63</v>
      </c>
      <c r="B62" s="11">
        <v>96728.0</v>
      </c>
      <c r="C62" s="11">
        <v>110230.0</v>
      </c>
    </row>
    <row r="63">
      <c r="A63" s="9" t="s">
        <v>64</v>
      </c>
      <c r="B63" s="11">
        <v>102684.0</v>
      </c>
      <c r="C63" s="11">
        <v>114361.0</v>
      </c>
    </row>
    <row r="64">
      <c r="A64" s="9" t="s">
        <v>65</v>
      </c>
      <c r="B64" s="11">
        <v>55308.0</v>
      </c>
      <c r="C64" s="11">
        <v>64997.0</v>
      </c>
    </row>
    <row r="65">
      <c r="A65" s="9" t="s">
        <v>66</v>
      </c>
      <c r="B65" s="11">
        <v>43112.0</v>
      </c>
      <c r="C65" s="11">
        <v>47638.0</v>
      </c>
    </row>
    <row r="66">
      <c r="A66" s="9" t="s">
        <v>95</v>
      </c>
      <c r="B66" s="11">
        <v>36360.0</v>
      </c>
      <c r="C66" s="11">
        <v>41059.0</v>
      </c>
    </row>
    <row r="67">
      <c r="A67" s="9" t="s">
        <v>68</v>
      </c>
      <c r="B67" s="11">
        <v>41717.0</v>
      </c>
      <c r="C67" s="11">
        <v>49185.0</v>
      </c>
    </row>
    <row r="68">
      <c r="A68" s="9" t="s">
        <v>69</v>
      </c>
      <c r="B68" s="11">
        <v>41402.0</v>
      </c>
      <c r="C68" s="11">
        <v>47054.0</v>
      </c>
    </row>
    <row r="69">
      <c r="A69" s="9" t="s">
        <v>70</v>
      </c>
      <c r="B69" s="11">
        <v>39346.0</v>
      </c>
      <c r="C69" s="11">
        <v>45742.0</v>
      </c>
    </row>
    <row r="70">
      <c r="A70" s="9" t="s">
        <v>96</v>
      </c>
      <c r="B70" s="11">
        <v>52274.0</v>
      </c>
      <c r="C70" s="11">
        <v>61894.0</v>
      </c>
    </row>
    <row r="71">
      <c r="A71" s="9" t="s">
        <v>72</v>
      </c>
      <c r="B71" s="11">
        <v>45732.0</v>
      </c>
      <c r="C71" s="11">
        <v>53778.0</v>
      </c>
    </row>
    <row r="72">
      <c r="A72" s="9" t="s">
        <v>73</v>
      </c>
      <c r="B72" s="11">
        <v>57879.0</v>
      </c>
      <c r="C72" s="11">
        <v>67744.0</v>
      </c>
    </row>
    <row r="73">
      <c r="A73" s="9" t="s">
        <v>74</v>
      </c>
      <c r="B73" s="11">
        <v>51218.0</v>
      </c>
      <c r="C73" s="11">
        <v>60464.0</v>
      </c>
    </row>
    <row r="74">
      <c r="A74" s="9" t="s">
        <v>75</v>
      </c>
      <c r="B74" s="11">
        <v>51782.0</v>
      </c>
      <c r="C74" s="11">
        <v>57793.0</v>
      </c>
    </row>
    <row r="75">
      <c r="A75" s="9" t="s">
        <v>97</v>
      </c>
      <c r="B75" s="11">
        <v>61901.0</v>
      </c>
      <c r="C75" s="11">
        <v>71184.0</v>
      </c>
    </row>
    <row r="76">
      <c r="A76" s="9" t="s">
        <v>77</v>
      </c>
      <c r="B76" s="11">
        <v>45811.0</v>
      </c>
      <c r="C76" s="11">
        <v>53721.0</v>
      </c>
    </row>
    <row r="77">
      <c r="A77" s="9" t="s">
        <v>78</v>
      </c>
      <c r="B77" s="11">
        <v>41523.0</v>
      </c>
      <c r="C77" s="11">
        <v>48890.0</v>
      </c>
    </row>
    <row r="78">
      <c r="A78" s="9" t="s">
        <v>79</v>
      </c>
      <c r="B78" s="11">
        <v>65897.0</v>
      </c>
      <c r="C78" s="11">
        <v>75227.0</v>
      </c>
    </row>
    <row r="79">
      <c r="A79" s="9" t="s">
        <v>80</v>
      </c>
      <c r="B79" s="11">
        <v>54522.0</v>
      </c>
      <c r="C79" s="11">
        <v>62015.0</v>
      </c>
    </row>
    <row r="80">
      <c r="A80" s="9" t="s">
        <v>98</v>
      </c>
      <c r="B80" s="11">
        <v>97562.0</v>
      </c>
      <c r="C80" s="11">
        <v>108148.0</v>
      </c>
    </row>
    <row r="81">
      <c r="A81" s="9" t="s">
        <v>82</v>
      </c>
      <c r="B81" s="11">
        <v>50104.0</v>
      </c>
      <c r="C81" s="11">
        <v>58424.0</v>
      </c>
    </row>
    <row r="82">
      <c r="A82" s="9" t="s">
        <v>83</v>
      </c>
      <c r="B82" s="11">
        <v>33700.0</v>
      </c>
      <c r="C82" s="11">
        <v>37589.0</v>
      </c>
    </row>
    <row r="83">
      <c r="A83" s="9" t="s">
        <v>99</v>
      </c>
      <c r="B83" s="11">
        <v>41527.0</v>
      </c>
      <c r="C83" s="11">
        <v>50263.0</v>
      </c>
    </row>
    <row r="84">
      <c r="A84" s="9" t="s">
        <v>100</v>
      </c>
      <c r="B84" s="11">
        <v>140602.0</v>
      </c>
      <c r="C84" s="11">
        <v>159071.0</v>
      </c>
    </row>
    <row r="85">
      <c r="A85" s="9" t="s">
        <v>101</v>
      </c>
      <c r="B85" s="11">
        <v>131516.0</v>
      </c>
      <c r="C85" s="11">
        <v>145050.0</v>
      </c>
    </row>
    <row r="86">
      <c r="A86" s="9" t="s">
        <v>87</v>
      </c>
      <c r="B86" s="11">
        <v>47388.0</v>
      </c>
      <c r="C86" s="11">
        <v>55536.0</v>
      </c>
    </row>
    <row r="87">
      <c r="A87" s="3"/>
      <c r="B87" s="3"/>
      <c r="C87" s="3"/>
    </row>
    <row r="88">
      <c r="A88" s="3"/>
      <c r="B88" s="3"/>
      <c r="C88" s="3"/>
      <c r="D88" s="3"/>
      <c r="E88" s="3"/>
      <c r="F88" s="3"/>
      <c r="G88" s="3"/>
    </row>
    <row r="89">
      <c r="A89" s="13" t="s">
        <v>102</v>
      </c>
      <c r="B89" s="14" t="s">
        <v>103</v>
      </c>
      <c r="C89" s="3"/>
      <c r="D89" s="3"/>
      <c r="E89" s="3"/>
      <c r="F89" s="3"/>
      <c r="G89" s="3"/>
    </row>
  </sheetData>
  <hyperlinks>
    <hyperlink r:id="rId1" ref="B8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7.38"/>
    <col customWidth="1" min="6" max="6" width="27.5"/>
    <col customWidth="1" min="7" max="7" width="18.0"/>
    <col customWidth="1" min="9" max="9" width="8.13"/>
    <col customWidth="1" min="10" max="10" width="18.0"/>
  </cols>
  <sheetData>
    <row r="1">
      <c r="A1" s="15" t="s">
        <v>104</v>
      </c>
      <c r="B1" s="15" t="s">
        <v>105</v>
      </c>
      <c r="C1" s="15" t="s">
        <v>106</v>
      </c>
      <c r="F1" s="15" t="s">
        <v>107</v>
      </c>
      <c r="G1" s="15" t="s">
        <v>105</v>
      </c>
      <c r="H1" s="15" t="s">
        <v>106</v>
      </c>
    </row>
    <row r="2">
      <c r="A2" s="16" t="s">
        <v>90</v>
      </c>
      <c r="B2" s="17">
        <v>49.5</v>
      </c>
      <c r="C2" s="18">
        <v>40231.0</v>
      </c>
      <c r="F2" s="16" t="s">
        <v>90</v>
      </c>
      <c r="G2" s="19">
        <v>49.0</v>
      </c>
      <c r="H2" s="18">
        <v>46431.0</v>
      </c>
    </row>
    <row r="3">
      <c r="A3" s="20" t="s">
        <v>4</v>
      </c>
      <c r="B3" s="21">
        <v>31.0</v>
      </c>
      <c r="C3" s="22">
        <v>43974.0</v>
      </c>
      <c r="F3" s="20" t="s">
        <v>4</v>
      </c>
      <c r="G3" s="23">
        <v>30.8</v>
      </c>
      <c r="H3" s="22">
        <v>52450.0</v>
      </c>
    </row>
    <row r="4">
      <c r="A4" s="20" t="s">
        <v>5</v>
      </c>
      <c r="B4" s="17">
        <v>58.2</v>
      </c>
      <c r="C4" s="22">
        <v>39270.0</v>
      </c>
      <c r="F4" s="20" t="s">
        <v>5</v>
      </c>
      <c r="G4" s="17">
        <v>58.3</v>
      </c>
      <c r="H4" s="22">
        <v>46137.0</v>
      </c>
    </row>
    <row r="5">
      <c r="A5" s="20" t="s">
        <v>6</v>
      </c>
      <c r="B5" s="17">
        <v>68.2</v>
      </c>
      <c r="C5" s="22">
        <v>65864.0</v>
      </c>
      <c r="F5" s="20" t="s">
        <v>6</v>
      </c>
      <c r="G5" s="17">
        <v>68.4</v>
      </c>
      <c r="H5" s="22">
        <v>72999.0</v>
      </c>
    </row>
    <row r="6">
      <c r="A6" s="16" t="s">
        <v>108</v>
      </c>
      <c r="B6" s="17">
        <v>77.6</v>
      </c>
      <c r="C6" s="22">
        <v>64417.0</v>
      </c>
      <c r="F6" s="16" t="s">
        <v>108</v>
      </c>
      <c r="G6" s="17">
        <v>77.8</v>
      </c>
      <c r="H6" s="22">
        <v>72540.0</v>
      </c>
    </row>
    <row r="7">
      <c r="A7" s="20" t="s">
        <v>8</v>
      </c>
      <c r="B7" s="17">
        <v>64.3</v>
      </c>
      <c r="C7" s="22">
        <v>47780.0</v>
      </c>
      <c r="F7" s="20" t="s">
        <v>8</v>
      </c>
      <c r="G7" s="17">
        <v>64.1</v>
      </c>
      <c r="H7" s="22">
        <v>53964.0</v>
      </c>
    </row>
    <row r="8">
      <c r="A8" s="20" t="s">
        <v>9</v>
      </c>
      <c r="B8" s="17">
        <v>62.1</v>
      </c>
      <c r="C8" s="22">
        <v>49460.0</v>
      </c>
      <c r="F8" s="20" t="s">
        <v>9</v>
      </c>
      <c r="G8" s="17">
        <v>62.3</v>
      </c>
      <c r="H8" s="22">
        <v>56974.0</v>
      </c>
    </row>
    <row r="9">
      <c r="A9" s="20" t="s">
        <v>10</v>
      </c>
      <c r="B9" s="17">
        <v>65.3</v>
      </c>
      <c r="C9" s="22">
        <v>47638.0</v>
      </c>
      <c r="F9" s="20" t="s">
        <v>10</v>
      </c>
      <c r="G9" s="17">
        <v>65.4</v>
      </c>
      <c r="H9" s="22">
        <v>54495.0</v>
      </c>
    </row>
    <row r="10">
      <c r="A10" s="20" t="s">
        <v>11</v>
      </c>
      <c r="B10" s="17">
        <v>69.5</v>
      </c>
      <c r="C10" s="22">
        <v>40804.0</v>
      </c>
      <c r="F10" s="20" t="s">
        <v>11</v>
      </c>
      <c r="G10" s="17">
        <v>69.6</v>
      </c>
      <c r="H10" s="22">
        <v>48080.0</v>
      </c>
    </row>
    <row r="11">
      <c r="A11" s="20" t="s">
        <v>12</v>
      </c>
      <c r="B11" s="17">
        <v>59.2</v>
      </c>
      <c r="C11" s="22">
        <v>53495.0</v>
      </c>
      <c r="F11" s="20" t="s">
        <v>12</v>
      </c>
      <c r="G11" s="17">
        <v>59.1</v>
      </c>
      <c r="H11" s="22">
        <v>61565.0</v>
      </c>
    </row>
    <row r="12">
      <c r="A12" s="20" t="s">
        <v>13</v>
      </c>
      <c r="B12" s="17">
        <v>77.6</v>
      </c>
      <c r="C12" s="22">
        <v>45677.0</v>
      </c>
      <c r="F12" s="20" t="s">
        <v>13</v>
      </c>
      <c r="G12" s="17">
        <v>77.6</v>
      </c>
      <c r="H12" s="22">
        <v>53286.0</v>
      </c>
    </row>
    <row r="13">
      <c r="A13" s="20" t="s">
        <v>14</v>
      </c>
      <c r="B13" s="17">
        <v>77.5</v>
      </c>
      <c r="C13" s="22">
        <v>44242.0</v>
      </c>
      <c r="F13" s="20" t="s">
        <v>14</v>
      </c>
      <c r="G13" s="17">
        <v>77.6</v>
      </c>
      <c r="H13" s="22">
        <v>51833.0</v>
      </c>
    </row>
    <row r="14">
      <c r="A14" s="20" t="s">
        <v>15</v>
      </c>
      <c r="B14" s="17">
        <v>72.5</v>
      </c>
      <c r="C14" s="22">
        <v>53580.0</v>
      </c>
      <c r="F14" s="20" t="s">
        <v>15</v>
      </c>
      <c r="G14" s="17">
        <v>72.5</v>
      </c>
      <c r="H14" s="22">
        <v>58939.0</v>
      </c>
    </row>
    <row r="15">
      <c r="A15" s="20" t="s">
        <v>16</v>
      </c>
      <c r="B15" s="17">
        <v>68.5</v>
      </c>
      <c r="C15" s="22">
        <v>46277.0</v>
      </c>
      <c r="F15" s="20" t="s">
        <v>16</v>
      </c>
      <c r="G15" s="17">
        <v>68.5</v>
      </c>
      <c r="H15" s="22">
        <v>53332.0</v>
      </c>
    </row>
    <row r="16">
      <c r="A16" s="20" t="s">
        <v>17</v>
      </c>
      <c r="B16" s="17">
        <v>45.2</v>
      </c>
      <c r="C16" s="22">
        <v>35082.0</v>
      </c>
      <c r="F16" s="20" t="s">
        <v>17</v>
      </c>
      <c r="G16" s="17">
        <v>45.2</v>
      </c>
      <c r="H16" s="22">
        <v>39054.0</v>
      </c>
    </row>
    <row r="17">
      <c r="A17" s="20" t="s">
        <v>18</v>
      </c>
      <c r="B17" s="17">
        <v>70.8</v>
      </c>
      <c r="C17" s="22">
        <v>56957.0</v>
      </c>
      <c r="F17" s="20" t="s">
        <v>18</v>
      </c>
      <c r="G17" s="17">
        <v>70.8</v>
      </c>
      <c r="H17" s="22">
        <v>65815.0</v>
      </c>
    </row>
    <row r="18">
      <c r="A18" s="20" t="s">
        <v>19</v>
      </c>
      <c r="B18" s="17">
        <v>69.3</v>
      </c>
      <c r="C18" s="22">
        <v>59413.0</v>
      </c>
      <c r="F18" s="20" t="s">
        <v>19</v>
      </c>
      <c r="G18" s="17">
        <v>69.5</v>
      </c>
      <c r="H18" s="22">
        <v>69830.0</v>
      </c>
    </row>
    <row r="19">
      <c r="A19" s="20" t="s">
        <v>20</v>
      </c>
      <c r="B19" s="19">
        <v>82.0</v>
      </c>
      <c r="C19" s="22">
        <v>36380.0</v>
      </c>
      <c r="F19" s="20" t="s">
        <v>20</v>
      </c>
      <c r="G19" s="17">
        <v>82.1</v>
      </c>
      <c r="H19" s="22">
        <v>41929.0</v>
      </c>
    </row>
    <row r="20">
      <c r="A20" s="20" t="s">
        <v>21</v>
      </c>
      <c r="B20" s="17">
        <v>54.8</v>
      </c>
      <c r="C20" s="22">
        <v>32801.0</v>
      </c>
      <c r="F20" s="20" t="s">
        <v>21</v>
      </c>
      <c r="G20" s="17">
        <v>54.8</v>
      </c>
      <c r="H20" s="22">
        <v>35825.0</v>
      </c>
    </row>
    <row r="21">
      <c r="A21" s="20" t="s">
        <v>22</v>
      </c>
      <c r="B21" s="17">
        <v>77.6</v>
      </c>
      <c r="C21" s="22">
        <v>64635.0</v>
      </c>
      <c r="F21" s="20" t="s">
        <v>22</v>
      </c>
      <c r="G21" s="17">
        <v>77.5</v>
      </c>
      <c r="H21" s="22">
        <v>74257.0</v>
      </c>
    </row>
    <row r="22">
      <c r="A22" s="20" t="s">
        <v>23</v>
      </c>
      <c r="B22" s="17">
        <v>51.9</v>
      </c>
      <c r="C22" s="22">
        <v>35251.0</v>
      </c>
      <c r="F22" s="20" t="s">
        <v>23</v>
      </c>
      <c r="G22" s="17">
        <v>51.8</v>
      </c>
      <c r="H22" s="22">
        <v>39988.0</v>
      </c>
    </row>
    <row r="23">
      <c r="A23" s="20" t="s">
        <v>24</v>
      </c>
      <c r="B23" s="17">
        <v>76.8</v>
      </c>
      <c r="C23" s="22">
        <v>47349.0</v>
      </c>
      <c r="F23" s="20" t="s">
        <v>24</v>
      </c>
      <c r="G23" s="17">
        <v>76.6</v>
      </c>
      <c r="H23" s="22">
        <v>54739.0</v>
      </c>
    </row>
    <row r="24">
      <c r="A24" s="20" t="s">
        <v>25</v>
      </c>
      <c r="B24" s="17">
        <v>46.8</v>
      </c>
      <c r="C24" s="22">
        <v>36349.0</v>
      </c>
      <c r="F24" s="20" t="s">
        <v>25</v>
      </c>
      <c r="G24" s="19">
        <v>47.0</v>
      </c>
      <c r="H24" s="22">
        <v>42151.0</v>
      </c>
    </row>
    <row r="25">
      <c r="A25" s="20" t="s">
        <v>26</v>
      </c>
      <c r="B25" s="19">
        <v>75.0</v>
      </c>
      <c r="C25" s="22">
        <v>53910.0</v>
      </c>
      <c r="F25" s="20" t="s">
        <v>26</v>
      </c>
      <c r="G25" s="17">
        <v>74.9</v>
      </c>
      <c r="H25" s="22">
        <v>61588.0</v>
      </c>
    </row>
    <row r="26">
      <c r="A26" s="20" t="s">
        <v>27</v>
      </c>
      <c r="B26" s="17">
        <v>77.9</v>
      </c>
      <c r="C26" s="21">
        <v>103540.0</v>
      </c>
      <c r="F26" s="20" t="s">
        <v>27</v>
      </c>
      <c r="G26" s="19">
        <v>78.0</v>
      </c>
      <c r="H26" s="24">
        <v>119563.0</v>
      </c>
    </row>
    <row r="27">
      <c r="A27" s="20" t="s">
        <v>28</v>
      </c>
      <c r="B27" s="21">
        <v>41.3</v>
      </c>
      <c r="C27" s="22">
        <v>35463.0</v>
      </c>
      <c r="F27" s="20" t="s">
        <v>28</v>
      </c>
      <c r="G27" s="23">
        <v>41.4</v>
      </c>
      <c r="H27" s="22">
        <v>40388.0</v>
      </c>
    </row>
    <row r="28">
      <c r="A28" s="20" t="s">
        <v>29</v>
      </c>
      <c r="B28" s="17">
        <v>79.4</v>
      </c>
      <c r="C28" s="22">
        <v>56458.0</v>
      </c>
      <c r="F28" s="20" t="s">
        <v>29</v>
      </c>
      <c r="G28" s="17">
        <v>79.7</v>
      </c>
      <c r="H28" s="22">
        <v>64779.0</v>
      </c>
    </row>
    <row r="29">
      <c r="A29" s="20" t="s">
        <v>30</v>
      </c>
      <c r="B29" s="17">
        <v>86.5</v>
      </c>
      <c r="C29" s="22">
        <v>57653.0</v>
      </c>
      <c r="F29" s="20" t="s">
        <v>30</v>
      </c>
      <c r="G29" s="17">
        <v>86.5</v>
      </c>
      <c r="H29" s="22">
        <v>67239.0</v>
      </c>
    </row>
    <row r="30">
      <c r="A30" s="20" t="s">
        <v>31</v>
      </c>
      <c r="B30" s="17">
        <v>77.9</v>
      </c>
      <c r="C30" s="22">
        <v>40833.0</v>
      </c>
      <c r="F30" s="20" t="s">
        <v>31</v>
      </c>
      <c r="G30" s="17">
        <v>78.3</v>
      </c>
      <c r="H30" s="22">
        <v>48258.0</v>
      </c>
    </row>
    <row r="31">
      <c r="A31" s="20" t="s">
        <v>32</v>
      </c>
      <c r="B31" s="17">
        <v>77.5</v>
      </c>
      <c r="C31" s="22">
        <v>68790.0</v>
      </c>
      <c r="F31" s="20" t="s">
        <v>32</v>
      </c>
      <c r="G31" s="17">
        <v>77.7</v>
      </c>
      <c r="H31" s="22">
        <v>77601.0</v>
      </c>
    </row>
    <row r="32">
      <c r="A32" s="20" t="s">
        <v>33</v>
      </c>
      <c r="B32" s="17">
        <v>73.8</v>
      </c>
      <c r="C32" s="22">
        <v>40242.0</v>
      </c>
      <c r="F32" s="20" t="s">
        <v>33</v>
      </c>
      <c r="G32" s="17">
        <v>74.1</v>
      </c>
      <c r="H32" s="22">
        <v>46730.0</v>
      </c>
    </row>
    <row r="33">
      <c r="A33" s="20" t="s">
        <v>34</v>
      </c>
      <c r="B33" s="19">
        <v>57.0</v>
      </c>
      <c r="C33" s="22">
        <v>50252.0</v>
      </c>
      <c r="F33" s="20" t="s">
        <v>34</v>
      </c>
      <c r="G33" s="17">
        <v>57.1</v>
      </c>
      <c r="H33" s="22">
        <v>58256.0</v>
      </c>
    </row>
    <row r="34">
      <c r="A34" s="20" t="s">
        <v>35</v>
      </c>
      <c r="B34" s="17">
        <v>79.4</v>
      </c>
      <c r="C34" s="22">
        <v>71728.0</v>
      </c>
      <c r="F34" s="20" t="s">
        <v>35</v>
      </c>
      <c r="G34" s="17">
        <v>79.6</v>
      </c>
      <c r="H34" s="22">
        <v>81056.0</v>
      </c>
    </row>
    <row r="35">
      <c r="A35" s="20" t="s">
        <v>36</v>
      </c>
      <c r="B35" s="17">
        <v>50.4</v>
      </c>
      <c r="C35" s="22">
        <v>41986.0</v>
      </c>
      <c r="F35" s="20" t="s">
        <v>36</v>
      </c>
      <c r="G35" s="17">
        <v>50.3</v>
      </c>
      <c r="H35" s="22">
        <v>47325.0</v>
      </c>
    </row>
    <row r="36">
      <c r="A36" s="20" t="s">
        <v>37</v>
      </c>
      <c r="B36" s="19">
        <v>64.0</v>
      </c>
      <c r="C36" s="22">
        <v>41792.0</v>
      </c>
      <c r="F36" s="20" t="s">
        <v>37</v>
      </c>
      <c r="G36" s="17">
        <v>64.2</v>
      </c>
      <c r="H36" s="22">
        <v>50938.0</v>
      </c>
    </row>
    <row r="37">
      <c r="A37" s="20" t="s">
        <v>38</v>
      </c>
      <c r="B37" s="17">
        <v>68.5</v>
      </c>
      <c r="C37" s="22">
        <v>46059.0</v>
      </c>
      <c r="F37" s="20" t="s">
        <v>38</v>
      </c>
      <c r="G37" s="17">
        <v>68.5</v>
      </c>
      <c r="H37" s="22">
        <v>53624.0</v>
      </c>
    </row>
    <row r="38">
      <c r="A38" s="20" t="s">
        <v>39</v>
      </c>
      <c r="B38" s="17">
        <v>67.1</v>
      </c>
      <c r="C38" s="22">
        <v>60008.0</v>
      </c>
      <c r="F38" s="20" t="s">
        <v>39</v>
      </c>
      <c r="G38" s="17">
        <v>67.1</v>
      </c>
      <c r="H38" s="22">
        <v>68105.0</v>
      </c>
    </row>
    <row r="39">
      <c r="A39" s="20" t="s">
        <v>40</v>
      </c>
      <c r="B39" s="19">
        <v>63.0</v>
      </c>
      <c r="C39" s="22">
        <v>46711.0</v>
      </c>
      <c r="F39" s="20" t="s">
        <v>40</v>
      </c>
      <c r="G39" s="19">
        <v>63.0</v>
      </c>
      <c r="H39" s="22">
        <v>54044.0</v>
      </c>
    </row>
    <row r="40">
      <c r="A40" s="20" t="s">
        <v>41</v>
      </c>
      <c r="B40" s="17">
        <v>96.4</v>
      </c>
      <c r="C40" s="21">
        <v>121462.0</v>
      </c>
      <c r="F40" s="20" t="s">
        <v>41</v>
      </c>
      <c r="G40" s="17">
        <v>96.5</v>
      </c>
      <c r="H40" s="24">
        <v>134646.0</v>
      </c>
    </row>
    <row r="41">
      <c r="A41" s="20" t="s">
        <v>42</v>
      </c>
      <c r="B41" s="17">
        <v>68.5</v>
      </c>
      <c r="C41" s="22">
        <v>40713.0</v>
      </c>
      <c r="F41" s="20" t="s">
        <v>42</v>
      </c>
      <c r="G41" s="17">
        <v>68.8</v>
      </c>
      <c r="H41" s="22">
        <v>48997.0</v>
      </c>
    </row>
    <row r="42">
      <c r="A42" s="20" t="s">
        <v>43</v>
      </c>
      <c r="B42" s="17">
        <v>63.4</v>
      </c>
      <c r="C42" s="22">
        <v>39538.0</v>
      </c>
      <c r="F42" s="20" t="s">
        <v>43</v>
      </c>
      <c r="G42" s="17">
        <v>63.6</v>
      </c>
      <c r="H42" s="22">
        <v>46406.0</v>
      </c>
    </row>
    <row r="43">
      <c r="A43" s="20" t="s">
        <v>44</v>
      </c>
      <c r="B43" s="21">
        <v>100.0</v>
      </c>
      <c r="C43" s="21">
        <v>125638.0</v>
      </c>
      <c r="F43" s="20" t="s">
        <v>44</v>
      </c>
      <c r="G43" s="19">
        <v>100.0</v>
      </c>
      <c r="H43" s="24">
        <v>138882.0</v>
      </c>
    </row>
    <row r="44">
      <c r="A44" s="20" t="s">
        <v>45</v>
      </c>
      <c r="B44" s="17">
        <v>78.5</v>
      </c>
      <c r="C44" s="22">
        <v>70705.0</v>
      </c>
      <c r="F44" s="20" t="s">
        <v>45</v>
      </c>
      <c r="G44" s="17">
        <v>78.3</v>
      </c>
      <c r="H44" s="22">
        <v>83195.0</v>
      </c>
    </row>
    <row r="45">
      <c r="A45" s="20" t="s">
        <v>46</v>
      </c>
      <c r="B45" s="17">
        <v>93.1</v>
      </c>
      <c r="C45" s="22">
        <v>87326.0</v>
      </c>
      <c r="F45" s="20" t="s">
        <v>46</v>
      </c>
      <c r="G45" s="19">
        <v>93.0</v>
      </c>
      <c r="H45" s="22">
        <v>98818.0</v>
      </c>
    </row>
    <row r="46">
      <c r="A46" s="20" t="s">
        <v>47</v>
      </c>
      <c r="B46" s="17">
        <v>74.2</v>
      </c>
      <c r="C46" s="21">
        <v>106949.0</v>
      </c>
      <c r="F46" s="20" t="s">
        <v>47</v>
      </c>
      <c r="G46" s="17">
        <v>74.5</v>
      </c>
      <c r="H46" s="24">
        <v>119386.0</v>
      </c>
    </row>
    <row r="47">
      <c r="A47" s="20" t="s">
        <v>48</v>
      </c>
      <c r="B47" s="17">
        <v>79.9</v>
      </c>
      <c r="C47" s="22">
        <v>48368.0</v>
      </c>
      <c r="F47" s="20" t="s">
        <v>48</v>
      </c>
      <c r="G47" s="19">
        <v>80.0</v>
      </c>
      <c r="H47" s="22">
        <v>56526.0</v>
      </c>
    </row>
    <row r="48">
      <c r="A48" s="20" t="s">
        <v>49</v>
      </c>
      <c r="B48" s="19">
        <v>73.0</v>
      </c>
      <c r="C48" s="22">
        <v>45247.0</v>
      </c>
      <c r="F48" s="20" t="s">
        <v>49</v>
      </c>
      <c r="G48" s="17">
        <v>73.1</v>
      </c>
      <c r="H48" s="22">
        <v>53188.0</v>
      </c>
    </row>
    <row r="49">
      <c r="A49" s="20" t="s">
        <v>50</v>
      </c>
      <c r="B49" s="17">
        <v>79.7</v>
      </c>
      <c r="C49" s="22">
        <v>53757.0</v>
      </c>
      <c r="F49" s="20" t="s">
        <v>50</v>
      </c>
      <c r="G49" s="17">
        <v>79.7</v>
      </c>
      <c r="H49" s="22">
        <v>64189.0</v>
      </c>
    </row>
    <row r="50">
      <c r="A50" s="20" t="s">
        <v>51</v>
      </c>
      <c r="B50" s="17">
        <v>73.5</v>
      </c>
      <c r="C50" s="22">
        <v>46952.0</v>
      </c>
      <c r="F50" s="20" t="s">
        <v>51</v>
      </c>
      <c r="G50" s="17">
        <v>73.6</v>
      </c>
      <c r="H50" s="22">
        <v>55227.0</v>
      </c>
    </row>
    <row r="51">
      <c r="A51" s="20" t="s">
        <v>52</v>
      </c>
      <c r="B51" s="17">
        <v>59.7</v>
      </c>
      <c r="C51" s="22">
        <v>43540.0</v>
      </c>
      <c r="F51" s="20" t="s">
        <v>52</v>
      </c>
      <c r="G51" s="17">
        <v>59.9</v>
      </c>
      <c r="H51" s="22">
        <v>53119.0</v>
      </c>
    </row>
    <row r="52">
      <c r="A52" s="20" t="s">
        <v>53</v>
      </c>
      <c r="B52" s="17">
        <v>66.7</v>
      </c>
      <c r="C52" s="22">
        <v>40843.0</v>
      </c>
      <c r="F52" s="20" t="s">
        <v>53</v>
      </c>
      <c r="G52" s="17">
        <v>66.6</v>
      </c>
      <c r="H52" s="22">
        <v>47382.0</v>
      </c>
    </row>
    <row r="53">
      <c r="A53" s="20" t="s">
        <v>54</v>
      </c>
      <c r="B53" s="17">
        <v>68.7</v>
      </c>
      <c r="C53" s="22">
        <v>41307.0</v>
      </c>
      <c r="F53" s="20" t="s">
        <v>54</v>
      </c>
      <c r="G53" s="17">
        <v>68.8</v>
      </c>
      <c r="H53" s="22">
        <v>48167.0</v>
      </c>
    </row>
    <row r="54">
      <c r="A54" s="20" t="s">
        <v>55</v>
      </c>
      <c r="B54" s="17">
        <v>75.7</v>
      </c>
      <c r="C54" s="22">
        <v>53234.0</v>
      </c>
      <c r="F54" s="20" t="s">
        <v>55</v>
      </c>
      <c r="G54" s="17">
        <v>75.7</v>
      </c>
      <c r="H54" s="22">
        <v>62393.0</v>
      </c>
    </row>
    <row r="55">
      <c r="A55" s="20" t="s">
        <v>56</v>
      </c>
      <c r="B55" s="17">
        <v>78.5</v>
      </c>
      <c r="C55" s="22">
        <v>63589.0</v>
      </c>
      <c r="F55" s="20" t="s">
        <v>56</v>
      </c>
      <c r="G55" s="17">
        <v>78.4</v>
      </c>
      <c r="H55" s="22">
        <v>73960.0</v>
      </c>
    </row>
    <row r="56">
      <c r="A56" s="20" t="s">
        <v>57</v>
      </c>
      <c r="B56" s="17">
        <v>70.9</v>
      </c>
      <c r="C56" s="22">
        <v>38966.0</v>
      </c>
      <c r="F56" s="20" t="s">
        <v>57</v>
      </c>
      <c r="G56" s="17">
        <v>70.9</v>
      </c>
      <c r="H56" s="22">
        <v>44853.0</v>
      </c>
    </row>
    <row r="57">
      <c r="A57" s="20" t="s">
        <v>58</v>
      </c>
      <c r="B57" s="17">
        <v>67.9</v>
      </c>
      <c r="C57" s="22">
        <v>44767.0</v>
      </c>
      <c r="F57" s="20" t="s">
        <v>58</v>
      </c>
      <c r="G57" s="17">
        <v>67.7</v>
      </c>
      <c r="H57" s="22">
        <v>52100.0</v>
      </c>
    </row>
    <row r="58">
      <c r="A58" s="20" t="s">
        <v>59</v>
      </c>
      <c r="B58" s="17">
        <v>71.4</v>
      </c>
      <c r="C58" s="22">
        <v>45770.0</v>
      </c>
      <c r="F58" s="20" t="s">
        <v>59</v>
      </c>
      <c r="G58" s="17">
        <v>71.4</v>
      </c>
      <c r="H58" s="22">
        <v>53270.0</v>
      </c>
    </row>
    <row r="59">
      <c r="A59" s="20" t="s">
        <v>60</v>
      </c>
      <c r="B59" s="17">
        <v>79.6</v>
      </c>
      <c r="C59" s="22">
        <v>48874.0</v>
      </c>
      <c r="F59" s="20" t="s">
        <v>60</v>
      </c>
      <c r="G59" s="17">
        <v>79.5</v>
      </c>
      <c r="H59" s="22">
        <v>58063.0</v>
      </c>
    </row>
    <row r="60">
      <c r="A60" s="20" t="s">
        <v>61</v>
      </c>
      <c r="B60" s="21">
        <v>100.0</v>
      </c>
      <c r="C60" s="21">
        <v>86630.0</v>
      </c>
      <c r="F60" s="20" t="s">
        <v>61</v>
      </c>
      <c r="G60" s="19">
        <v>100.0</v>
      </c>
      <c r="H60" s="24">
        <v>96232.0</v>
      </c>
    </row>
    <row r="61">
      <c r="A61" s="20" t="s">
        <v>62</v>
      </c>
      <c r="B61" s="17">
        <v>76.6</v>
      </c>
      <c r="C61" s="22">
        <v>42917.0</v>
      </c>
      <c r="F61" s="20" t="s">
        <v>62</v>
      </c>
      <c r="G61" s="17">
        <v>76.8</v>
      </c>
      <c r="H61" s="22">
        <v>49995.0</v>
      </c>
    </row>
    <row r="62">
      <c r="A62" s="20" t="s">
        <v>63</v>
      </c>
      <c r="B62" s="19">
        <v>67.0</v>
      </c>
      <c r="C62" s="24">
        <v>96728.0</v>
      </c>
      <c r="F62" s="20" t="s">
        <v>63</v>
      </c>
      <c r="G62" s="17">
        <v>67.2</v>
      </c>
      <c r="H62" s="24">
        <v>110230.0</v>
      </c>
    </row>
    <row r="63">
      <c r="A63" s="20" t="s">
        <v>64</v>
      </c>
      <c r="B63" s="17">
        <v>82.5</v>
      </c>
      <c r="C63" s="21">
        <v>102684.0</v>
      </c>
      <c r="F63" s="20" t="s">
        <v>64</v>
      </c>
      <c r="G63" s="17">
        <v>82.6</v>
      </c>
      <c r="H63" s="24">
        <v>114361.0</v>
      </c>
    </row>
    <row r="64">
      <c r="A64" s="20" t="s">
        <v>65</v>
      </c>
      <c r="B64" s="17">
        <v>85.8</v>
      </c>
      <c r="C64" s="22">
        <v>55308.0</v>
      </c>
      <c r="F64" s="20" t="s">
        <v>65</v>
      </c>
      <c r="G64" s="17">
        <v>85.8</v>
      </c>
      <c r="H64" s="22">
        <v>64997.0</v>
      </c>
    </row>
    <row r="65">
      <c r="A65" s="20" t="s">
        <v>66</v>
      </c>
      <c r="B65" s="17">
        <v>92.3</v>
      </c>
      <c r="C65" s="22">
        <v>43112.0</v>
      </c>
      <c r="F65" s="20" t="s">
        <v>66</v>
      </c>
      <c r="G65" s="17">
        <v>92.5</v>
      </c>
      <c r="H65" s="22">
        <v>47638.0</v>
      </c>
    </row>
    <row r="66">
      <c r="A66" s="20" t="s">
        <v>67</v>
      </c>
      <c r="B66" s="17">
        <v>63.2</v>
      </c>
      <c r="C66" s="22">
        <v>36360.0</v>
      </c>
      <c r="F66" s="20" t="s">
        <v>67</v>
      </c>
      <c r="G66" s="17">
        <v>63.2</v>
      </c>
      <c r="H66" s="22">
        <v>41059.0</v>
      </c>
    </row>
    <row r="67">
      <c r="A67" s="20" t="s">
        <v>68</v>
      </c>
      <c r="B67" s="17">
        <v>72.6</v>
      </c>
      <c r="C67" s="22">
        <v>41717.0</v>
      </c>
      <c r="F67" s="20" t="s">
        <v>68</v>
      </c>
      <c r="G67" s="17">
        <v>72.7</v>
      </c>
      <c r="H67" s="22">
        <v>49185.0</v>
      </c>
    </row>
    <row r="68">
      <c r="A68" s="20" t="s">
        <v>69</v>
      </c>
      <c r="B68" s="17">
        <v>60.6</v>
      </c>
      <c r="C68" s="22">
        <v>41402.0</v>
      </c>
      <c r="F68" s="20" t="s">
        <v>69</v>
      </c>
      <c r="G68" s="17">
        <v>60.7</v>
      </c>
      <c r="H68" s="22">
        <v>47054.0</v>
      </c>
    </row>
    <row r="69">
      <c r="A69" s="20" t="s">
        <v>70</v>
      </c>
      <c r="B69" s="17">
        <v>60.2</v>
      </c>
      <c r="C69" s="22">
        <v>39346.0</v>
      </c>
      <c r="F69" s="20" t="s">
        <v>70</v>
      </c>
      <c r="G69" s="17">
        <v>60.4</v>
      </c>
      <c r="H69" s="22">
        <v>45742.0</v>
      </c>
    </row>
    <row r="70">
      <c r="A70" s="16" t="s">
        <v>96</v>
      </c>
      <c r="B70" s="17">
        <v>76.8</v>
      </c>
      <c r="C70" s="22">
        <v>52274.0</v>
      </c>
      <c r="F70" s="16" t="s">
        <v>96</v>
      </c>
      <c r="G70" s="17">
        <v>76.8</v>
      </c>
      <c r="H70" s="22">
        <v>61894.0</v>
      </c>
    </row>
    <row r="71">
      <c r="A71" s="20" t="s">
        <v>72</v>
      </c>
      <c r="B71" s="17">
        <v>76.3</v>
      </c>
      <c r="C71" s="22">
        <v>45732.0</v>
      </c>
      <c r="F71" s="20" t="s">
        <v>72</v>
      </c>
      <c r="G71" s="17">
        <v>76.3</v>
      </c>
      <c r="H71" s="22">
        <v>53778.0</v>
      </c>
    </row>
    <row r="72">
      <c r="A72" s="20" t="s">
        <v>73</v>
      </c>
      <c r="B72" s="17">
        <v>71.4</v>
      </c>
      <c r="C72" s="22">
        <v>57879.0</v>
      </c>
      <c r="F72" s="20" t="s">
        <v>73</v>
      </c>
      <c r="G72" s="17">
        <v>71.3</v>
      </c>
      <c r="H72" s="22">
        <v>67744.0</v>
      </c>
    </row>
    <row r="73">
      <c r="A73" s="20" t="s">
        <v>74</v>
      </c>
      <c r="B73" s="17">
        <v>73.3</v>
      </c>
      <c r="C73" s="22">
        <v>51218.0</v>
      </c>
      <c r="F73" s="20" t="s">
        <v>74</v>
      </c>
      <c r="G73" s="17">
        <v>73.2</v>
      </c>
      <c r="H73" s="22">
        <v>60464.0</v>
      </c>
    </row>
    <row r="74">
      <c r="A74" s="20" t="s">
        <v>75</v>
      </c>
      <c r="B74" s="17">
        <v>54.8</v>
      </c>
      <c r="C74" s="22">
        <v>51782.0</v>
      </c>
      <c r="F74" s="20" t="s">
        <v>75</v>
      </c>
      <c r="G74" s="17">
        <v>55.3</v>
      </c>
      <c r="H74" s="22">
        <v>57793.0</v>
      </c>
    </row>
    <row r="75">
      <c r="A75" s="16" t="s">
        <v>109</v>
      </c>
      <c r="B75" s="17">
        <v>67.6</v>
      </c>
      <c r="C75" s="22">
        <v>61901.0</v>
      </c>
      <c r="F75" s="16" t="s">
        <v>109</v>
      </c>
      <c r="G75" s="17">
        <v>67.7</v>
      </c>
      <c r="H75" s="22">
        <v>71184.0</v>
      </c>
    </row>
    <row r="76">
      <c r="A76" s="20" t="s">
        <v>77</v>
      </c>
      <c r="B76" s="17">
        <v>65.7</v>
      </c>
      <c r="C76" s="22">
        <v>45811.0</v>
      </c>
      <c r="F76" s="20" t="s">
        <v>77</v>
      </c>
      <c r="G76" s="17">
        <v>65.8</v>
      </c>
      <c r="H76" s="22">
        <v>53721.0</v>
      </c>
    </row>
    <row r="77">
      <c r="A77" s="20" t="s">
        <v>78</v>
      </c>
      <c r="B77" s="17">
        <v>76.8</v>
      </c>
      <c r="C77" s="22">
        <v>41523.0</v>
      </c>
      <c r="F77" s="20" t="s">
        <v>78</v>
      </c>
      <c r="G77" s="19">
        <v>77.0</v>
      </c>
      <c r="H77" s="22">
        <v>48890.0</v>
      </c>
    </row>
    <row r="78">
      <c r="A78" s="20" t="s">
        <v>79</v>
      </c>
      <c r="B78" s="17">
        <v>83.5</v>
      </c>
      <c r="C78" s="22">
        <v>65897.0</v>
      </c>
      <c r="F78" s="20" t="s">
        <v>79</v>
      </c>
      <c r="G78" s="17">
        <v>83.5</v>
      </c>
      <c r="H78" s="22">
        <v>75227.0</v>
      </c>
    </row>
    <row r="79">
      <c r="A79" s="20" t="s">
        <v>80</v>
      </c>
      <c r="B79" s="17">
        <v>68.5</v>
      </c>
      <c r="C79" s="22">
        <v>54522.0</v>
      </c>
      <c r="F79" s="20" t="s">
        <v>80</v>
      </c>
      <c r="G79" s="17">
        <v>68.7</v>
      </c>
      <c r="H79" s="22">
        <v>62015.0</v>
      </c>
    </row>
    <row r="80">
      <c r="A80" s="20" t="s">
        <v>81</v>
      </c>
      <c r="B80" s="17">
        <v>92.1</v>
      </c>
      <c r="C80" s="21">
        <v>97562.0</v>
      </c>
      <c r="F80" s="20" t="s">
        <v>81</v>
      </c>
      <c r="G80" s="17">
        <v>92.2</v>
      </c>
      <c r="H80" s="24">
        <v>108148.0</v>
      </c>
    </row>
    <row r="81">
      <c r="A81" s="20" t="s">
        <v>82</v>
      </c>
      <c r="B81" s="17">
        <v>82.6</v>
      </c>
      <c r="C81" s="22">
        <v>50104.0</v>
      </c>
      <c r="F81" s="20" t="s">
        <v>82</v>
      </c>
      <c r="G81" s="17">
        <v>82.6</v>
      </c>
      <c r="H81" s="22">
        <v>58424.0</v>
      </c>
    </row>
    <row r="82">
      <c r="A82" s="20" t="s">
        <v>83</v>
      </c>
      <c r="B82" s="21">
        <v>38.1</v>
      </c>
      <c r="C82" s="22">
        <v>33700.0</v>
      </c>
      <c r="F82" s="20" t="s">
        <v>83</v>
      </c>
      <c r="G82" s="23">
        <v>38.1</v>
      </c>
      <c r="H82" s="22">
        <v>37589.0</v>
      </c>
    </row>
    <row r="83">
      <c r="A83" s="20" t="s">
        <v>84</v>
      </c>
      <c r="B83" s="19">
        <v>64.0</v>
      </c>
      <c r="C83" s="22">
        <v>41527.0</v>
      </c>
      <c r="F83" s="20" t="s">
        <v>84</v>
      </c>
      <c r="G83" s="17">
        <v>64.3</v>
      </c>
      <c r="H83" s="22">
        <v>50263.0</v>
      </c>
    </row>
    <row r="84">
      <c r="A84" s="20" t="s">
        <v>85</v>
      </c>
      <c r="B84" s="17">
        <v>68.8</v>
      </c>
      <c r="C84" s="21">
        <v>140602.0</v>
      </c>
      <c r="F84" s="20" t="s">
        <v>85</v>
      </c>
      <c r="G84" s="17">
        <v>69.1</v>
      </c>
      <c r="H84" s="24">
        <v>159071.0</v>
      </c>
    </row>
    <row r="85">
      <c r="A85" s="20" t="s">
        <v>86</v>
      </c>
      <c r="B85" s="17">
        <v>84.7</v>
      </c>
      <c r="C85" s="21">
        <v>131516.0</v>
      </c>
      <c r="F85" s="20" t="s">
        <v>86</v>
      </c>
      <c r="G85" s="17">
        <v>84.7</v>
      </c>
      <c r="H85" s="24">
        <v>145050.0</v>
      </c>
    </row>
    <row r="86">
      <c r="A86" s="20" t="s">
        <v>87</v>
      </c>
      <c r="B86" s="17">
        <v>81.1</v>
      </c>
      <c r="C86" s="22">
        <v>47388.0</v>
      </c>
      <c r="F86" s="20" t="s">
        <v>87</v>
      </c>
      <c r="G86" s="19">
        <v>81.0</v>
      </c>
      <c r="H86" s="22">
        <v>55536.0</v>
      </c>
    </row>
    <row r="89">
      <c r="B89" s="25" t="s">
        <v>110</v>
      </c>
      <c r="C89" s="3" t="s">
        <v>89</v>
      </c>
    </row>
    <row r="90">
      <c r="C90" s="14" t="s">
        <v>103</v>
      </c>
    </row>
  </sheetData>
  <hyperlinks>
    <hyperlink r:id="rId1" ref="C9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7.38"/>
    <col customWidth="1" min="6" max="6" width="27.5"/>
    <col customWidth="1" min="7" max="7" width="18.0"/>
    <col customWidth="1" min="9" max="9" width="8.13"/>
    <col customWidth="1" min="10" max="10" width="18.0"/>
    <col customWidth="1" min="17" max="17" width="21.13"/>
    <col customWidth="1" min="22" max="22" width="14.88"/>
    <col customWidth="1" min="23" max="23" width="16.38"/>
  </cols>
  <sheetData>
    <row r="1">
      <c r="A1" s="15" t="s">
        <v>104</v>
      </c>
      <c r="B1" s="15" t="s">
        <v>105</v>
      </c>
      <c r="C1" s="15" t="s">
        <v>106</v>
      </c>
      <c r="F1" s="15" t="s">
        <v>107</v>
      </c>
      <c r="G1" s="15" t="s">
        <v>105</v>
      </c>
      <c r="H1" s="15" t="s">
        <v>106</v>
      </c>
      <c r="Q1" s="15" t="s">
        <v>104</v>
      </c>
      <c r="R1" s="15" t="s">
        <v>105</v>
      </c>
      <c r="S1" s="15" t="s">
        <v>106</v>
      </c>
      <c r="V1" s="15" t="s">
        <v>107</v>
      </c>
      <c r="W1" s="15" t="s">
        <v>105</v>
      </c>
      <c r="X1" s="15" t="s">
        <v>106</v>
      </c>
    </row>
    <row r="2">
      <c r="A2" s="16" t="s">
        <v>90</v>
      </c>
      <c r="B2" s="17">
        <v>49.5</v>
      </c>
      <c r="C2" s="18">
        <v>40231.0</v>
      </c>
      <c r="F2" s="16" t="s">
        <v>90</v>
      </c>
      <c r="G2" s="19">
        <v>49.0</v>
      </c>
      <c r="H2" s="18">
        <v>46431.0</v>
      </c>
      <c r="Q2" s="16" t="s">
        <v>90</v>
      </c>
      <c r="R2" s="17">
        <v>49.5</v>
      </c>
      <c r="S2" s="18">
        <v>40231.0</v>
      </c>
      <c r="V2" s="16" t="s">
        <v>90</v>
      </c>
      <c r="W2" s="19">
        <v>49.0</v>
      </c>
      <c r="X2" s="18">
        <v>46431.0</v>
      </c>
    </row>
    <row r="3">
      <c r="A3" s="20" t="s">
        <v>4</v>
      </c>
      <c r="B3" s="19">
        <v>31.0</v>
      </c>
      <c r="C3" s="22">
        <v>43974.0</v>
      </c>
      <c r="F3" s="20" t="s">
        <v>4</v>
      </c>
      <c r="G3" s="17">
        <v>30.8</v>
      </c>
      <c r="H3" s="22">
        <v>52450.0</v>
      </c>
      <c r="Q3" s="20" t="s">
        <v>5</v>
      </c>
      <c r="R3" s="17">
        <v>58.2</v>
      </c>
      <c r="S3" s="22">
        <v>39270.0</v>
      </c>
      <c r="V3" s="20" t="s">
        <v>5</v>
      </c>
      <c r="W3" s="17">
        <v>58.3</v>
      </c>
      <c r="X3" s="22">
        <v>46137.0</v>
      </c>
    </row>
    <row r="4">
      <c r="A4" s="20" t="s">
        <v>5</v>
      </c>
      <c r="B4" s="17">
        <v>58.2</v>
      </c>
      <c r="C4" s="22">
        <v>39270.0</v>
      </c>
      <c r="F4" s="20" t="s">
        <v>5</v>
      </c>
      <c r="G4" s="17">
        <v>58.3</v>
      </c>
      <c r="H4" s="22">
        <v>46137.0</v>
      </c>
      <c r="Q4" s="20" t="s">
        <v>6</v>
      </c>
      <c r="R4" s="17">
        <v>68.2</v>
      </c>
      <c r="S4" s="22">
        <v>65864.0</v>
      </c>
      <c r="V4" s="20" t="s">
        <v>6</v>
      </c>
      <c r="W4" s="17">
        <v>68.4</v>
      </c>
      <c r="X4" s="22">
        <v>72999.0</v>
      </c>
    </row>
    <row r="5">
      <c r="A5" s="20" t="s">
        <v>6</v>
      </c>
      <c r="B5" s="17">
        <v>68.2</v>
      </c>
      <c r="C5" s="22">
        <v>65864.0</v>
      </c>
      <c r="F5" s="20" t="s">
        <v>6</v>
      </c>
      <c r="G5" s="17">
        <v>68.4</v>
      </c>
      <c r="H5" s="22">
        <v>72999.0</v>
      </c>
      <c r="Q5" s="16" t="s">
        <v>108</v>
      </c>
      <c r="R5" s="17">
        <v>77.6</v>
      </c>
      <c r="S5" s="22">
        <v>64417.0</v>
      </c>
      <c r="V5" s="16" t="s">
        <v>108</v>
      </c>
      <c r="W5" s="17">
        <v>77.8</v>
      </c>
      <c r="X5" s="22">
        <v>72540.0</v>
      </c>
    </row>
    <row r="6">
      <c r="A6" s="16" t="s">
        <v>108</v>
      </c>
      <c r="B6" s="17">
        <v>77.6</v>
      </c>
      <c r="C6" s="22">
        <v>64417.0</v>
      </c>
      <c r="F6" s="16" t="s">
        <v>108</v>
      </c>
      <c r="G6" s="17">
        <v>77.8</v>
      </c>
      <c r="H6" s="22">
        <v>72540.0</v>
      </c>
      <c r="Q6" s="20" t="s">
        <v>8</v>
      </c>
      <c r="R6" s="17">
        <v>64.3</v>
      </c>
      <c r="S6" s="22">
        <v>47780.0</v>
      </c>
      <c r="V6" s="20" t="s">
        <v>8</v>
      </c>
      <c r="W6" s="17">
        <v>64.1</v>
      </c>
      <c r="X6" s="22">
        <v>53964.0</v>
      </c>
    </row>
    <row r="7">
      <c r="A7" s="20" t="s">
        <v>8</v>
      </c>
      <c r="B7" s="17">
        <v>64.3</v>
      </c>
      <c r="C7" s="22">
        <v>47780.0</v>
      </c>
      <c r="F7" s="20" t="s">
        <v>8</v>
      </c>
      <c r="G7" s="17">
        <v>64.1</v>
      </c>
      <c r="H7" s="22">
        <v>53964.0</v>
      </c>
      <c r="Q7" s="20" t="s">
        <v>9</v>
      </c>
      <c r="R7" s="17">
        <v>62.1</v>
      </c>
      <c r="S7" s="22">
        <v>49460.0</v>
      </c>
      <c r="V7" s="20" t="s">
        <v>9</v>
      </c>
      <c r="W7" s="17">
        <v>62.3</v>
      </c>
      <c r="X7" s="22">
        <v>56974.0</v>
      </c>
    </row>
    <row r="8">
      <c r="A8" s="20" t="s">
        <v>9</v>
      </c>
      <c r="B8" s="17">
        <v>62.1</v>
      </c>
      <c r="C8" s="22">
        <v>49460.0</v>
      </c>
      <c r="F8" s="20" t="s">
        <v>9</v>
      </c>
      <c r="G8" s="17">
        <v>62.3</v>
      </c>
      <c r="H8" s="22">
        <v>56974.0</v>
      </c>
      <c r="Q8" s="20" t="s">
        <v>10</v>
      </c>
      <c r="R8" s="17">
        <v>65.3</v>
      </c>
      <c r="S8" s="22">
        <v>47638.0</v>
      </c>
      <c r="V8" s="20" t="s">
        <v>10</v>
      </c>
      <c r="W8" s="17">
        <v>65.4</v>
      </c>
      <c r="X8" s="22">
        <v>54495.0</v>
      </c>
    </row>
    <row r="9">
      <c r="A9" s="20" t="s">
        <v>10</v>
      </c>
      <c r="B9" s="17">
        <v>65.3</v>
      </c>
      <c r="C9" s="22">
        <v>47638.0</v>
      </c>
      <c r="F9" s="20" t="s">
        <v>10</v>
      </c>
      <c r="G9" s="17">
        <v>65.4</v>
      </c>
      <c r="H9" s="22">
        <v>54495.0</v>
      </c>
      <c r="Q9" s="20" t="s">
        <v>11</v>
      </c>
      <c r="R9" s="17">
        <v>69.5</v>
      </c>
      <c r="S9" s="22">
        <v>40804.0</v>
      </c>
      <c r="V9" s="20" t="s">
        <v>11</v>
      </c>
      <c r="W9" s="17">
        <v>69.6</v>
      </c>
      <c r="X9" s="22">
        <v>48080.0</v>
      </c>
    </row>
    <row r="10">
      <c r="A10" s="20" t="s">
        <v>11</v>
      </c>
      <c r="B10" s="17">
        <v>69.5</v>
      </c>
      <c r="C10" s="22">
        <v>40804.0</v>
      </c>
      <c r="F10" s="20" t="s">
        <v>11</v>
      </c>
      <c r="G10" s="17">
        <v>69.6</v>
      </c>
      <c r="H10" s="22">
        <v>48080.0</v>
      </c>
      <c r="Q10" s="20" t="s">
        <v>12</v>
      </c>
      <c r="R10" s="17">
        <v>59.2</v>
      </c>
      <c r="S10" s="22">
        <v>53495.0</v>
      </c>
      <c r="V10" s="20" t="s">
        <v>12</v>
      </c>
      <c r="W10" s="17">
        <v>59.1</v>
      </c>
      <c r="X10" s="22">
        <v>61565.0</v>
      </c>
    </row>
    <row r="11">
      <c r="A11" s="20" t="s">
        <v>12</v>
      </c>
      <c r="B11" s="17">
        <v>59.2</v>
      </c>
      <c r="C11" s="22">
        <v>53495.0</v>
      </c>
      <c r="F11" s="20" t="s">
        <v>12</v>
      </c>
      <c r="G11" s="17">
        <v>59.1</v>
      </c>
      <c r="H11" s="22">
        <v>61565.0</v>
      </c>
      <c r="Q11" s="20" t="s">
        <v>13</v>
      </c>
      <c r="R11" s="17">
        <v>77.6</v>
      </c>
      <c r="S11" s="22">
        <v>45677.0</v>
      </c>
      <c r="V11" s="20" t="s">
        <v>13</v>
      </c>
      <c r="W11" s="17">
        <v>77.6</v>
      </c>
      <c r="X11" s="22">
        <v>53286.0</v>
      </c>
    </row>
    <row r="12">
      <c r="A12" s="20" t="s">
        <v>13</v>
      </c>
      <c r="B12" s="17">
        <v>77.6</v>
      </c>
      <c r="C12" s="22">
        <v>45677.0</v>
      </c>
      <c r="F12" s="20" t="s">
        <v>13</v>
      </c>
      <c r="G12" s="17">
        <v>77.6</v>
      </c>
      <c r="H12" s="22">
        <v>53286.0</v>
      </c>
      <c r="Q12" s="20" t="s">
        <v>14</v>
      </c>
      <c r="R12" s="17">
        <v>77.5</v>
      </c>
      <c r="S12" s="22">
        <v>44242.0</v>
      </c>
      <c r="V12" s="20" t="s">
        <v>14</v>
      </c>
      <c r="W12" s="17">
        <v>77.6</v>
      </c>
      <c r="X12" s="22">
        <v>51833.0</v>
      </c>
    </row>
    <row r="13">
      <c r="A13" s="20" t="s">
        <v>14</v>
      </c>
      <c r="B13" s="17">
        <v>77.5</v>
      </c>
      <c r="C13" s="22">
        <v>44242.0</v>
      </c>
      <c r="F13" s="20" t="s">
        <v>14</v>
      </c>
      <c r="G13" s="17">
        <v>77.6</v>
      </c>
      <c r="H13" s="22">
        <v>51833.0</v>
      </c>
      <c r="Q13" s="20" t="s">
        <v>15</v>
      </c>
      <c r="R13" s="17">
        <v>72.5</v>
      </c>
      <c r="S13" s="22">
        <v>53580.0</v>
      </c>
      <c r="V13" s="20" t="s">
        <v>15</v>
      </c>
      <c r="W13" s="17">
        <v>72.5</v>
      </c>
      <c r="X13" s="22">
        <v>58939.0</v>
      </c>
    </row>
    <row r="14">
      <c r="A14" s="20" t="s">
        <v>15</v>
      </c>
      <c r="B14" s="17">
        <v>72.5</v>
      </c>
      <c r="C14" s="22">
        <v>53580.0</v>
      </c>
      <c r="F14" s="20" t="s">
        <v>15</v>
      </c>
      <c r="G14" s="17">
        <v>72.5</v>
      </c>
      <c r="H14" s="22">
        <v>58939.0</v>
      </c>
      <c r="Q14" s="20" t="s">
        <v>16</v>
      </c>
      <c r="R14" s="17">
        <v>68.5</v>
      </c>
      <c r="S14" s="22">
        <v>46277.0</v>
      </c>
      <c r="V14" s="20" t="s">
        <v>16</v>
      </c>
      <c r="W14" s="17">
        <v>68.5</v>
      </c>
      <c r="X14" s="22">
        <v>53332.0</v>
      </c>
    </row>
    <row r="15">
      <c r="A15" s="20" t="s">
        <v>16</v>
      </c>
      <c r="B15" s="17">
        <v>68.5</v>
      </c>
      <c r="C15" s="22">
        <v>46277.0</v>
      </c>
      <c r="F15" s="20" t="s">
        <v>16</v>
      </c>
      <c r="G15" s="17">
        <v>68.5</v>
      </c>
      <c r="H15" s="22">
        <v>53332.0</v>
      </c>
      <c r="Q15" s="20" t="s">
        <v>17</v>
      </c>
      <c r="R15" s="17">
        <v>45.2</v>
      </c>
      <c r="S15" s="22">
        <v>35082.0</v>
      </c>
      <c r="V15" s="20" t="s">
        <v>17</v>
      </c>
      <c r="W15" s="17">
        <v>45.2</v>
      </c>
      <c r="X15" s="22">
        <v>39054.0</v>
      </c>
    </row>
    <row r="16">
      <c r="A16" s="20" t="s">
        <v>17</v>
      </c>
      <c r="B16" s="17">
        <v>45.2</v>
      </c>
      <c r="C16" s="22">
        <v>35082.0</v>
      </c>
      <c r="F16" s="20" t="s">
        <v>17</v>
      </c>
      <c r="G16" s="17">
        <v>45.2</v>
      </c>
      <c r="H16" s="22">
        <v>39054.0</v>
      </c>
      <c r="Q16" s="20" t="s">
        <v>18</v>
      </c>
      <c r="R16" s="17">
        <v>70.8</v>
      </c>
      <c r="S16" s="22">
        <v>56957.0</v>
      </c>
      <c r="V16" s="20" t="s">
        <v>18</v>
      </c>
      <c r="W16" s="17">
        <v>70.8</v>
      </c>
      <c r="X16" s="22">
        <v>65815.0</v>
      </c>
    </row>
    <row r="17">
      <c r="A17" s="20" t="s">
        <v>18</v>
      </c>
      <c r="B17" s="17">
        <v>70.8</v>
      </c>
      <c r="C17" s="22">
        <v>56957.0</v>
      </c>
      <c r="F17" s="20" t="s">
        <v>18</v>
      </c>
      <c r="G17" s="17">
        <v>70.8</v>
      </c>
      <c r="H17" s="22">
        <v>65815.0</v>
      </c>
      <c r="Q17" s="20" t="s">
        <v>19</v>
      </c>
      <c r="R17" s="17">
        <v>69.3</v>
      </c>
      <c r="S17" s="22">
        <v>59413.0</v>
      </c>
      <c r="V17" s="20" t="s">
        <v>19</v>
      </c>
      <c r="W17" s="17">
        <v>69.5</v>
      </c>
      <c r="X17" s="22">
        <v>69830.0</v>
      </c>
    </row>
    <row r="18">
      <c r="A18" s="20" t="s">
        <v>19</v>
      </c>
      <c r="B18" s="17">
        <v>69.3</v>
      </c>
      <c r="C18" s="22">
        <v>59413.0</v>
      </c>
      <c r="F18" s="20" t="s">
        <v>19</v>
      </c>
      <c r="G18" s="17">
        <v>69.5</v>
      </c>
      <c r="H18" s="22">
        <v>69830.0</v>
      </c>
      <c r="Q18" s="20" t="s">
        <v>20</v>
      </c>
      <c r="R18" s="19">
        <v>82.0</v>
      </c>
      <c r="S18" s="22">
        <v>36380.0</v>
      </c>
      <c r="V18" s="20" t="s">
        <v>20</v>
      </c>
      <c r="W18" s="17">
        <v>82.1</v>
      </c>
      <c r="X18" s="22">
        <v>41929.0</v>
      </c>
    </row>
    <row r="19">
      <c r="A19" s="20" t="s">
        <v>20</v>
      </c>
      <c r="B19" s="19">
        <v>82.0</v>
      </c>
      <c r="C19" s="22">
        <v>36380.0</v>
      </c>
      <c r="F19" s="20" t="s">
        <v>20</v>
      </c>
      <c r="G19" s="17">
        <v>82.1</v>
      </c>
      <c r="H19" s="22">
        <v>41929.0</v>
      </c>
      <c r="Q19" s="20" t="s">
        <v>21</v>
      </c>
      <c r="R19" s="17">
        <v>54.8</v>
      </c>
      <c r="S19" s="22">
        <v>32801.0</v>
      </c>
      <c r="V19" s="20" t="s">
        <v>21</v>
      </c>
      <c r="W19" s="17">
        <v>54.8</v>
      </c>
      <c r="X19" s="22">
        <v>35825.0</v>
      </c>
    </row>
    <row r="20">
      <c r="A20" s="20" t="s">
        <v>21</v>
      </c>
      <c r="B20" s="17">
        <v>54.8</v>
      </c>
      <c r="C20" s="22">
        <v>32801.0</v>
      </c>
      <c r="F20" s="20" t="s">
        <v>21</v>
      </c>
      <c r="G20" s="17">
        <v>54.8</v>
      </c>
      <c r="H20" s="22">
        <v>35825.0</v>
      </c>
      <c r="Q20" s="20" t="s">
        <v>22</v>
      </c>
      <c r="R20" s="17">
        <v>77.6</v>
      </c>
      <c r="S20" s="22">
        <v>64635.0</v>
      </c>
      <c r="V20" s="20" t="s">
        <v>22</v>
      </c>
      <c r="W20" s="17">
        <v>77.5</v>
      </c>
      <c r="X20" s="22">
        <v>74257.0</v>
      </c>
    </row>
    <row r="21">
      <c r="A21" s="20" t="s">
        <v>22</v>
      </c>
      <c r="B21" s="17">
        <v>77.6</v>
      </c>
      <c r="C21" s="22">
        <v>64635.0</v>
      </c>
      <c r="F21" s="20" t="s">
        <v>22</v>
      </c>
      <c r="G21" s="17">
        <v>77.5</v>
      </c>
      <c r="H21" s="22">
        <v>74257.0</v>
      </c>
      <c r="Q21" s="20" t="s">
        <v>23</v>
      </c>
      <c r="R21" s="17">
        <v>51.9</v>
      </c>
      <c r="S21" s="22">
        <v>35251.0</v>
      </c>
      <c r="V21" s="20" t="s">
        <v>23</v>
      </c>
      <c r="W21" s="17">
        <v>51.8</v>
      </c>
      <c r="X21" s="22">
        <v>39988.0</v>
      </c>
    </row>
    <row r="22">
      <c r="A22" s="20" t="s">
        <v>23</v>
      </c>
      <c r="B22" s="17">
        <v>51.9</v>
      </c>
      <c r="C22" s="22">
        <v>35251.0</v>
      </c>
      <c r="F22" s="20" t="s">
        <v>23</v>
      </c>
      <c r="G22" s="17">
        <v>51.8</v>
      </c>
      <c r="H22" s="22">
        <v>39988.0</v>
      </c>
      <c r="Q22" s="20" t="s">
        <v>24</v>
      </c>
      <c r="R22" s="17">
        <v>76.8</v>
      </c>
      <c r="S22" s="22">
        <v>47349.0</v>
      </c>
      <c r="V22" s="20" t="s">
        <v>24</v>
      </c>
      <c r="W22" s="17">
        <v>76.6</v>
      </c>
      <c r="X22" s="22">
        <v>54739.0</v>
      </c>
    </row>
    <row r="23">
      <c r="A23" s="20" t="s">
        <v>24</v>
      </c>
      <c r="B23" s="17">
        <v>76.8</v>
      </c>
      <c r="C23" s="22">
        <v>47349.0</v>
      </c>
      <c r="F23" s="20" t="s">
        <v>24</v>
      </c>
      <c r="G23" s="17">
        <v>76.6</v>
      </c>
      <c r="H23" s="22">
        <v>54739.0</v>
      </c>
      <c r="Q23" s="20" t="s">
        <v>25</v>
      </c>
      <c r="R23" s="17">
        <v>46.8</v>
      </c>
      <c r="S23" s="22">
        <v>36349.0</v>
      </c>
      <c r="V23" s="20" t="s">
        <v>25</v>
      </c>
      <c r="W23" s="19">
        <v>47.0</v>
      </c>
      <c r="X23" s="22">
        <v>42151.0</v>
      </c>
    </row>
    <row r="24">
      <c r="A24" s="20" t="s">
        <v>25</v>
      </c>
      <c r="B24" s="17">
        <v>46.8</v>
      </c>
      <c r="C24" s="22">
        <v>36349.0</v>
      </c>
      <c r="F24" s="20" t="s">
        <v>25</v>
      </c>
      <c r="G24" s="19">
        <v>47.0</v>
      </c>
      <c r="H24" s="22">
        <v>42151.0</v>
      </c>
      <c r="Q24" s="20" t="s">
        <v>26</v>
      </c>
      <c r="R24" s="19">
        <v>75.0</v>
      </c>
      <c r="S24" s="22">
        <v>53910.0</v>
      </c>
      <c r="V24" s="20" t="s">
        <v>26</v>
      </c>
      <c r="W24" s="17">
        <v>74.9</v>
      </c>
      <c r="X24" s="22">
        <v>61588.0</v>
      </c>
    </row>
    <row r="25">
      <c r="A25" s="20" t="s">
        <v>26</v>
      </c>
      <c r="B25" s="19">
        <v>75.0</v>
      </c>
      <c r="C25" s="22">
        <v>53910.0</v>
      </c>
      <c r="F25" s="20" t="s">
        <v>26</v>
      </c>
      <c r="G25" s="17">
        <v>74.9</v>
      </c>
      <c r="H25" s="22">
        <v>61588.0</v>
      </c>
      <c r="Q25" s="20" t="s">
        <v>29</v>
      </c>
      <c r="R25" s="17">
        <v>79.4</v>
      </c>
      <c r="S25" s="22">
        <v>56458.0</v>
      </c>
      <c r="V25" s="20" t="s">
        <v>29</v>
      </c>
      <c r="W25" s="17">
        <v>79.7</v>
      </c>
      <c r="X25" s="22">
        <v>64779.0</v>
      </c>
    </row>
    <row r="26">
      <c r="A26" s="20" t="s">
        <v>27</v>
      </c>
      <c r="B26" s="17">
        <v>77.9</v>
      </c>
      <c r="C26" s="22">
        <v>103540.0</v>
      </c>
      <c r="F26" s="20" t="s">
        <v>27</v>
      </c>
      <c r="G26" s="19">
        <v>78.0</v>
      </c>
      <c r="H26" s="22">
        <v>119563.0</v>
      </c>
      <c r="Q26" s="20" t="s">
        <v>30</v>
      </c>
      <c r="R26" s="17">
        <v>86.5</v>
      </c>
      <c r="S26" s="26">
        <v>57653.0</v>
      </c>
      <c r="V26" s="20" t="s">
        <v>30</v>
      </c>
      <c r="W26" s="17">
        <v>86.5</v>
      </c>
      <c r="X26" s="22">
        <v>67239.0</v>
      </c>
    </row>
    <row r="27">
      <c r="A27" s="20" t="s">
        <v>28</v>
      </c>
      <c r="B27" s="17">
        <v>41.3</v>
      </c>
      <c r="C27" s="22">
        <v>35463.0</v>
      </c>
      <c r="F27" s="20" t="s">
        <v>28</v>
      </c>
      <c r="G27" s="17">
        <v>41.4</v>
      </c>
      <c r="H27" s="22">
        <v>40388.0</v>
      </c>
      <c r="Q27" s="20" t="s">
        <v>31</v>
      </c>
      <c r="R27" s="17">
        <v>77.9</v>
      </c>
      <c r="S27" s="22">
        <v>40833.0</v>
      </c>
      <c r="V27" s="20" t="s">
        <v>31</v>
      </c>
      <c r="W27" s="17">
        <v>78.3</v>
      </c>
      <c r="X27" s="22">
        <v>48258.0</v>
      </c>
    </row>
    <row r="28">
      <c r="A28" s="20" t="s">
        <v>29</v>
      </c>
      <c r="B28" s="17">
        <v>79.4</v>
      </c>
      <c r="C28" s="22">
        <v>56458.0</v>
      </c>
      <c r="F28" s="20" t="s">
        <v>29</v>
      </c>
      <c r="G28" s="17">
        <v>79.7</v>
      </c>
      <c r="H28" s="22">
        <v>64779.0</v>
      </c>
      <c r="Q28" s="20" t="s">
        <v>32</v>
      </c>
      <c r="R28" s="17">
        <v>77.5</v>
      </c>
      <c r="S28" s="22">
        <v>68790.0</v>
      </c>
      <c r="V28" s="20" t="s">
        <v>32</v>
      </c>
      <c r="W28" s="17">
        <v>77.7</v>
      </c>
      <c r="X28" s="22">
        <v>77601.0</v>
      </c>
    </row>
    <row r="29">
      <c r="A29" s="20" t="s">
        <v>30</v>
      </c>
      <c r="B29" s="17">
        <v>86.5</v>
      </c>
      <c r="C29" s="22">
        <v>57653.0</v>
      </c>
      <c r="F29" s="20" t="s">
        <v>30</v>
      </c>
      <c r="G29" s="17">
        <v>86.5</v>
      </c>
      <c r="H29" s="22">
        <v>67239.0</v>
      </c>
      <c r="Q29" s="20" t="s">
        <v>33</v>
      </c>
      <c r="R29" s="17">
        <v>73.8</v>
      </c>
      <c r="S29" s="22">
        <v>40242.0</v>
      </c>
      <c r="V29" s="20" t="s">
        <v>33</v>
      </c>
      <c r="W29" s="17">
        <v>74.1</v>
      </c>
      <c r="X29" s="22">
        <v>46730.0</v>
      </c>
    </row>
    <row r="30">
      <c r="A30" s="20" t="s">
        <v>31</v>
      </c>
      <c r="B30" s="17">
        <v>77.9</v>
      </c>
      <c r="C30" s="22">
        <v>40833.0</v>
      </c>
      <c r="F30" s="20" t="s">
        <v>31</v>
      </c>
      <c r="G30" s="17">
        <v>78.3</v>
      </c>
      <c r="H30" s="22">
        <v>48258.0</v>
      </c>
      <c r="Q30" s="20" t="s">
        <v>34</v>
      </c>
      <c r="R30" s="19">
        <v>57.0</v>
      </c>
      <c r="S30" s="22">
        <v>50252.0</v>
      </c>
      <c r="V30" s="20" t="s">
        <v>34</v>
      </c>
      <c r="W30" s="17">
        <v>57.1</v>
      </c>
      <c r="X30" s="22">
        <v>58256.0</v>
      </c>
    </row>
    <row r="31">
      <c r="A31" s="20" t="s">
        <v>32</v>
      </c>
      <c r="B31" s="17">
        <v>77.5</v>
      </c>
      <c r="C31" s="22">
        <v>68790.0</v>
      </c>
      <c r="F31" s="20" t="s">
        <v>32</v>
      </c>
      <c r="G31" s="17">
        <v>77.7</v>
      </c>
      <c r="H31" s="22">
        <v>77601.0</v>
      </c>
      <c r="Q31" s="20" t="s">
        <v>35</v>
      </c>
      <c r="R31" s="17">
        <v>79.4</v>
      </c>
      <c r="S31" s="22">
        <v>71728.0</v>
      </c>
      <c r="V31" s="20" t="s">
        <v>35</v>
      </c>
      <c r="W31" s="17">
        <v>79.6</v>
      </c>
      <c r="X31" s="22">
        <v>81056.0</v>
      </c>
    </row>
    <row r="32">
      <c r="A32" s="20" t="s">
        <v>33</v>
      </c>
      <c r="B32" s="17">
        <v>73.8</v>
      </c>
      <c r="C32" s="22">
        <v>40242.0</v>
      </c>
      <c r="F32" s="20" t="s">
        <v>33</v>
      </c>
      <c r="G32" s="17">
        <v>74.1</v>
      </c>
      <c r="H32" s="22">
        <v>46730.0</v>
      </c>
      <c r="Q32" s="20" t="s">
        <v>36</v>
      </c>
      <c r="R32" s="17">
        <v>50.4</v>
      </c>
      <c r="S32" s="22">
        <v>41986.0</v>
      </c>
      <c r="V32" s="20" t="s">
        <v>36</v>
      </c>
      <c r="W32" s="17">
        <v>50.3</v>
      </c>
      <c r="X32" s="22">
        <v>47325.0</v>
      </c>
    </row>
    <row r="33">
      <c r="A33" s="20" t="s">
        <v>34</v>
      </c>
      <c r="B33" s="19">
        <v>57.0</v>
      </c>
      <c r="C33" s="22">
        <v>50252.0</v>
      </c>
      <c r="F33" s="20" t="s">
        <v>34</v>
      </c>
      <c r="G33" s="17">
        <v>57.1</v>
      </c>
      <c r="H33" s="22">
        <v>58256.0</v>
      </c>
      <c r="Q33" s="20" t="s">
        <v>37</v>
      </c>
      <c r="R33" s="19">
        <v>64.0</v>
      </c>
      <c r="S33" s="22">
        <v>41792.0</v>
      </c>
      <c r="V33" s="20" t="s">
        <v>37</v>
      </c>
      <c r="W33" s="17">
        <v>64.2</v>
      </c>
      <c r="X33" s="22">
        <v>50938.0</v>
      </c>
    </row>
    <row r="34">
      <c r="A34" s="20" t="s">
        <v>35</v>
      </c>
      <c r="B34" s="17">
        <v>79.4</v>
      </c>
      <c r="C34" s="22">
        <v>71728.0</v>
      </c>
      <c r="F34" s="20" t="s">
        <v>35</v>
      </c>
      <c r="G34" s="17">
        <v>79.6</v>
      </c>
      <c r="H34" s="22">
        <v>81056.0</v>
      </c>
      <c r="Q34" s="20" t="s">
        <v>38</v>
      </c>
      <c r="R34" s="17">
        <v>68.5</v>
      </c>
      <c r="S34" s="22">
        <v>46059.0</v>
      </c>
      <c r="V34" s="20" t="s">
        <v>38</v>
      </c>
      <c r="W34" s="17">
        <v>68.5</v>
      </c>
      <c r="X34" s="22">
        <v>53624.0</v>
      </c>
    </row>
    <row r="35">
      <c r="A35" s="20" t="s">
        <v>36</v>
      </c>
      <c r="B35" s="17">
        <v>50.4</v>
      </c>
      <c r="C35" s="22">
        <v>41986.0</v>
      </c>
      <c r="F35" s="20" t="s">
        <v>36</v>
      </c>
      <c r="G35" s="17">
        <v>50.3</v>
      </c>
      <c r="H35" s="22">
        <v>47325.0</v>
      </c>
      <c r="Q35" s="20" t="s">
        <v>39</v>
      </c>
      <c r="R35" s="17">
        <v>67.1</v>
      </c>
      <c r="S35" s="22">
        <v>60008.0</v>
      </c>
      <c r="V35" s="20" t="s">
        <v>39</v>
      </c>
      <c r="W35" s="17">
        <v>67.1</v>
      </c>
      <c r="X35" s="22">
        <v>68105.0</v>
      </c>
    </row>
    <row r="36">
      <c r="A36" s="20" t="s">
        <v>37</v>
      </c>
      <c r="B36" s="19">
        <v>64.0</v>
      </c>
      <c r="C36" s="22">
        <v>41792.0</v>
      </c>
      <c r="F36" s="20" t="s">
        <v>37</v>
      </c>
      <c r="G36" s="17">
        <v>64.2</v>
      </c>
      <c r="H36" s="22">
        <v>50938.0</v>
      </c>
      <c r="Q36" s="20" t="s">
        <v>40</v>
      </c>
      <c r="R36" s="19">
        <v>63.0</v>
      </c>
      <c r="S36" s="22">
        <v>46711.0</v>
      </c>
      <c r="V36" s="20" t="s">
        <v>40</v>
      </c>
      <c r="W36" s="19">
        <v>63.0</v>
      </c>
      <c r="X36" s="22">
        <v>54044.0</v>
      </c>
    </row>
    <row r="37">
      <c r="A37" s="20" t="s">
        <v>38</v>
      </c>
      <c r="B37" s="17">
        <v>68.5</v>
      </c>
      <c r="C37" s="22">
        <v>46059.0</v>
      </c>
      <c r="F37" s="20" t="s">
        <v>38</v>
      </c>
      <c r="G37" s="17">
        <v>68.5</v>
      </c>
      <c r="H37" s="22">
        <v>53624.0</v>
      </c>
      <c r="Q37" s="20" t="s">
        <v>42</v>
      </c>
      <c r="R37" s="17">
        <v>68.5</v>
      </c>
      <c r="S37" s="22">
        <v>40713.0</v>
      </c>
      <c r="V37" s="20" t="s">
        <v>42</v>
      </c>
      <c r="W37" s="17">
        <v>68.8</v>
      </c>
      <c r="X37" s="22">
        <v>48997.0</v>
      </c>
    </row>
    <row r="38">
      <c r="A38" s="20" t="s">
        <v>39</v>
      </c>
      <c r="B38" s="17">
        <v>67.1</v>
      </c>
      <c r="C38" s="22">
        <v>60008.0</v>
      </c>
      <c r="F38" s="20" t="s">
        <v>39</v>
      </c>
      <c r="G38" s="17">
        <v>67.1</v>
      </c>
      <c r="H38" s="22">
        <v>68105.0</v>
      </c>
      <c r="Q38" s="20" t="s">
        <v>43</v>
      </c>
      <c r="R38" s="17">
        <v>63.4</v>
      </c>
      <c r="S38" s="22">
        <v>39538.0</v>
      </c>
      <c r="V38" s="20" t="s">
        <v>43</v>
      </c>
      <c r="W38" s="17">
        <v>63.6</v>
      </c>
      <c r="X38" s="22">
        <v>46406.0</v>
      </c>
    </row>
    <row r="39">
      <c r="A39" s="20" t="s">
        <v>40</v>
      </c>
      <c r="B39" s="19">
        <v>63.0</v>
      </c>
      <c r="C39" s="22">
        <v>46711.0</v>
      </c>
      <c r="F39" s="20" t="s">
        <v>40</v>
      </c>
      <c r="G39" s="19">
        <v>63.0</v>
      </c>
      <c r="H39" s="22">
        <v>54044.0</v>
      </c>
      <c r="Q39" s="20" t="s">
        <v>45</v>
      </c>
      <c r="R39" s="17">
        <v>78.5</v>
      </c>
      <c r="S39" s="22">
        <v>70705.0</v>
      </c>
      <c r="V39" s="20" t="s">
        <v>45</v>
      </c>
      <c r="W39" s="17">
        <v>78.3</v>
      </c>
      <c r="X39" s="22">
        <v>83195.0</v>
      </c>
    </row>
    <row r="40">
      <c r="A40" s="20" t="s">
        <v>41</v>
      </c>
      <c r="B40" s="17">
        <v>96.4</v>
      </c>
      <c r="C40" s="22">
        <v>121462.0</v>
      </c>
      <c r="F40" s="20" t="s">
        <v>41</v>
      </c>
      <c r="G40" s="17">
        <v>96.5</v>
      </c>
      <c r="H40" s="22">
        <v>134646.0</v>
      </c>
      <c r="Q40" s="20" t="s">
        <v>46</v>
      </c>
      <c r="R40" s="17">
        <v>93.1</v>
      </c>
      <c r="S40" s="26">
        <v>87326.0</v>
      </c>
      <c r="V40" s="20" t="s">
        <v>46</v>
      </c>
      <c r="W40" s="19">
        <v>93.0</v>
      </c>
      <c r="X40" s="22">
        <v>98818.0</v>
      </c>
    </row>
    <row r="41">
      <c r="A41" s="20" t="s">
        <v>42</v>
      </c>
      <c r="B41" s="17">
        <v>68.5</v>
      </c>
      <c r="C41" s="22">
        <v>40713.0</v>
      </c>
      <c r="F41" s="20" t="s">
        <v>42</v>
      </c>
      <c r="G41" s="17">
        <v>68.8</v>
      </c>
      <c r="H41" s="22">
        <v>48997.0</v>
      </c>
      <c r="Q41" s="20" t="s">
        <v>48</v>
      </c>
      <c r="R41" s="17">
        <v>79.9</v>
      </c>
      <c r="S41" s="22">
        <v>48368.0</v>
      </c>
      <c r="V41" s="20" t="s">
        <v>48</v>
      </c>
      <c r="W41" s="19">
        <v>80.0</v>
      </c>
      <c r="X41" s="22">
        <v>56526.0</v>
      </c>
    </row>
    <row r="42">
      <c r="A42" s="20" t="s">
        <v>43</v>
      </c>
      <c r="B42" s="17">
        <v>63.4</v>
      </c>
      <c r="C42" s="22">
        <v>39538.0</v>
      </c>
      <c r="F42" s="20" t="s">
        <v>43</v>
      </c>
      <c r="G42" s="17">
        <v>63.6</v>
      </c>
      <c r="H42" s="22">
        <v>46406.0</v>
      </c>
      <c r="Q42" s="20" t="s">
        <v>49</v>
      </c>
      <c r="R42" s="19">
        <v>73.0</v>
      </c>
      <c r="S42" s="22">
        <v>45247.0</v>
      </c>
      <c r="V42" s="20" t="s">
        <v>49</v>
      </c>
      <c r="W42" s="17">
        <v>73.1</v>
      </c>
      <c r="X42" s="22">
        <v>53188.0</v>
      </c>
    </row>
    <row r="43">
      <c r="A43" s="20" t="s">
        <v>44</v>
      </c>
      <c r="B43" s="19">
        <v>100.0</v>
      </c>
      <c r="C43" s="22">
        <v>125638.0</v>
      </c>
      <c r="F43" s="20" t="s">
        <v>44</v>
      </c>
      <c r="G43" s="19">
        <v>100.0</v>
      </c>
      <c r="H43" s="22">
        <v>138882.0</v>
      </c>
      <c r="Q43" s="20" t="s">
        <v>50</v>
      </c>
      <c r="R43" s="17">
        <v>79.7</v>
      </c>
      <c r="S43" s="26">
        <v>53757.0</v>
      </c>
      <c r="V43" s="20" t="s">
        <v>50</v>
      </c>
      <c r="W43" s="17">
        <v>79.7</v>
      </c>
      <c r="X43" s="22">
        <v>64189.0</v>
      </c>
    </row>
    <row r="44">
      <c r="A44" s="20" t="s">
        <v>45</v>
      </c>
      <c r="B44" s="17">
        <v>78.5</v>
      </c>
      <c r="C44" s="22">
        <v>70705.0</v>
      </c>
      <c r="F44" s="20" t="s">
        <v>45</v>
      </c>
      <c r="G44" s="17">
        <v>78.3</v>
      </c>
      <c r="H44" s="22">
        <v>83195.0</v>
      </c>
      <c r="Q44" s="20" t="s">
        <v>51</v>
      </c>
      <c r="R44" s="17">
        <v>73.5</v>
      </c>
      <c r="S44" s="22">
        <v>46952.0</v>
      </c>
      <c r="V44" s="20" t="s">
        <v>51</v>
      </c>
      <c r="W44" s="17">
        <v>73.6</v>
      </c>
      <c r="X44" s="22">
        <v>55227.0</v>
      </c>
    </row>
    <row r="45">
      <c r="A45" s="20" t="s">
        <v>46</v>
      </c>
      <c r="B45" s="17">
        <v>93.1</v>
      </c>
      <c r="C45" s="22">
        <v>87326.0</v>
      </c>
      <c r="F45" s="20" t="s">
        <v>46</v>
      </c>
      <c r="G45" s="19">
        <v>93.0</v>
      </c>
      <c r="H45" s="22">
        <v>98818.0</v>
      </c>
      <c r="Q45" s="20" t="s">
        <v>52</v>
      </c>
      <c r="R45" s="17">
        <v>59.7</v>
      </c>
      <c r="S45" s="22">
        <v>43540.0</v>
      </c>
      <c r="V45" s="20" t="s">
        <v>52</v>
      </c>
      <c r="W45" s="17">
        <v>59.9</v>
      </c>
      <c r="X45" s="22">
        <v>53119.0</v>
      </c>
    </row>
    <row r="46">
      <c r="A46" s="20" t="s">
        <v>47</v>
      </c>
      <c r="B46" s="17">
        <v>74.2</v>
      </c>
      <c r="C46" s="22">
        <v>106949.0</v>
      </c>
      <c r="F46" s="20" t="s">
        <v>47</v>
      </c>
      <c r="G46" s="17">
        <v>74.5</v>
      </c>
      <c r="H46" s="22">
        <v>119386.0</v>
      </c>
      <c r="Q46" s="20" t="s">
        <v>53</v>
      </c>
      <c r="R46" s="17">
        <v>66.7</v>
      </c>
      <c r="S46" s="26">
        <v>40843.0</v>
      </c>
      <c r="V46" s="20" t="s">
        <v>53</v>
      </c>
      <c r="W46" s="17">
        <v>66.6</v>
      </c>
      <c r="X46" s="22">
        <v>47382.0</v>
      </c>
    </row>
    <row r="47">
      <c r="A47" s="20" t="s">
        <v>48</v>
      </c>
      <c r="B47" s="17">
        <v>79.9</v>
      </c>
      <c r="C47" s="22">
        <v>48368.0</v>
      </c>
      <c r="F47" s="20" t="s">
        <v>48</v>
      </c>
      <c r="G47" s="19">
        <v>80.0</v>
      </c>
      <c r="H47" s="22">
        <v>56526.0</v>
      </c>
      <c r="Q47" s="20" t="s">
        <v>54</v>
      </c>
      <c r="R47" s="17">
        <v>68.7</v>
      </c>
      <c r="S47" s="22">
        <v>41307.0</v>
      </c>
      <c r="V47" s="20" t="s">
        <v>54</v>
      </c>
      <c r="W47" s="17">
        <v>68.8</v>
      </c>
      <c r="X47" s="22">
        <v>48167.0</v>
      </c>
    </row>
    <row r="48">
      <c r="A48" s="20" t="s">
        <v>49</v>
      </c>
      <c r="B48" s="19">
        <v>73.0</v>
      </c>
      <c r="C48" s="22">
        <v>45247.0</v>
      </c>
      <c r="F48" s="20" t="s">
        <v>49</v>
      </c>
      <c r="G48" s="17">
        <v>73.1</v>
      </c>
      <c r="H48" s="22">
        <v>53188.0</v>
      </c>
      <c r="Q48" s="20" t="s">
        <v>55</v>
      </c>
      <c r="R48" s="17">
        <v>75.7</v>
      </c>
      <c r="S48" s="22">
        <v>53234.0</v>
      </c>
      <c r="V48" s="20" t="s">
        <v>55</v>
      </c>
      <c r="W48" s="17">
        <v>75.7</v>
      </c>
      <c r="X48" s="22">
        <v>62393.0</v>
      </c>
    </row>
    <row r="49">
      <c r="A49" s="20" t="s">
        <v>50</v>
      </c>
      <c r="B49" s="17">
        <v>79.7</v>
      </c>
      <c r="C49" s="22">
        <v>53757.0</v>
      </c>
      <c r="F49" s="20" t="s">
        <v>50</v>
      </c>
      <c r="G49" s="17">
        <v>79.7</v>
      </c>
      <c r="H49" s="22">
        <v>64189.0</v>
      </c>
      <c r="Q49" s="20" t="s">
        <v>56</v>
      </c>
      <c r="R49" s="17">
        <v>78.5</v>
      </c>
      <c r="S49" s="22">
        <v>63589.0</v>
      </c>
      <c r="V49" s="20" t="s">
        <v>56</v>
      </c>
      <c r="W49" s="17">
        <v>78.4</v>
      </c>
      <c r="X49" s="22">
        <v>73960.0</v>
      </c>
    </row>
    <row r="50">
      <c r="A50" s="20" t="s">
        <v>51</v>
      </c>
      <c r="B50" s="17">
        <v>73.5</v>
      </c>
      <c r="C50" s="22">
        <v>46952.0</v>
      </c>
      <c r="F50" s="20" t="s">
        <v>51</v>
      </c>
      <c r="G50" s="17">
        <v>73.6</v>
      </c>
      <c r="H50" s="22">
        <v>55227.0</v>
      </c>
      <c r="Q50" s="20" t="s">
        <v>57</v>
      </c>
      <c r="R50" s="17">
        <v>70.9</v>
      </c>
      <c r="S50" s="22">
        <v>38966.0</v>
      </c>
      <c r="V50" s="20" t="s">
        <v>57</v>
      </c>
      <c r="W50" s="17">
        <v>70.9</v>
      </c>
      <c r="X50" s="22">
        <v>44853.0</v>
      </c>
    </row>
    <row r="51">
      <c r="A51" s="20" t="s">
        <v>52</v>
      </c>
      <c r="B51" s="17">
        <v>59.7</v>
      </c>
      <c r="C51" s="22">
        <v>43540.0</v>
      </c>
      <c r="F51" s="20" t="s">
        <v>52</v>
      </c>
      <c r="G51" s="17">
        <v>59.9</v>
      </c>
      <c r="H51" s="22">
        <v>53119.0</v>
      </c>
      <c r="Q51" s="20" t="s">
        <v>58</v>
      </c>
      <c r="R51" s="17">
        <v>67.9</v>
      </c>
      <c r="S51" s="22">
        <v>44767.0</v>
      </c>
      <c r="V51" s="20" t="s">
        <v>58</v>
      </c>
      <c r="W51" s="17">
        <v>67.7</v>
      </c>
      <c r="X51" s="22">
        <v>52100.0</v>
      </c>
    </row>
    <row r="52">
      <c r="A52" s="20" t="s">
        <v>53</v>
      </c>
      <c r="B52" s="17">
        <v>66.7</v>
      </c>
      <c r="C52" s="22">
        <v>40843.0</v>
      </c>
      <c r="F52" s="20" t="s">
        <v>53</v>
      </c>
      <c r="G52" s="17">
        <v>66.6</v>
      </c>
      <c r="H52" s="22">
        <v>47382.0</v>
      </c>
      <c r="Q52" s="20" t="s">
        <v>59</v>
      </c>
      <c r="R52" s="17">
        <v>71.4</v>
      </c>
      <c r="S52" s="22">
        <v>45770.0</v>
      </c>
      <c r="V52" s="20" t="s">
        <v>59</v>
      </c>
      <c r="W52" s="17">
        <v>71.4</v>
      </c>
      <c r="X52" s="22">
        <v>53270.0</v>
      </c>
    </row>
    <row r="53">
      <c r="A53" s="20" t="s">
        <v>54</v>
      </c>
      <c r="B53" s="17">
        <v>68.7</v>
      </c>
      <c r="C53" s="22">
        <v>41307.0</v>
      </c>
      <c r="F53" s="20" t="s">
        <v>54</v>
      </c>
      <c r="G53" s="17">
        <v>68.8</v>
      </c>
      <c r="H53" s="22">
        <v>48167.0</v>
      </c>
      <c r="Q53" s="20" t="s">
        <v>60</v>
      </c>
      <c r="R53" s="17">
        <v>79.6</v>
      </c>
      <c r="S53" s="22">
        <v>48874.0</v>
      </c>
      <c r="V53" s="20" t="s">
        <v>60</v>
      </c>
      <c r="W53" s="17">
        <v>79.5</v>
      </c>
      <c r="X53" s="22">
        <v>58063.0</v>
      </c>
    </row>
    <row r="54">
      <c r="A54" s="20" t="s">
        <v>55</v>
      </c>
      <c r="B54" s="17">
        <v>75.7</v>
      </c>
      <c r="C54" s="22">
        <v>53234.0</v>
      </c>
      <c r="F54" s="20" t="s">
        <v>55</v>
      </c>
      <c r="G54" s="17">
        <v>75.7</v>
      </c>
      <c r="H54" s="22">
        <v>62393.0</v>
      </c>
      <c r="Q54" s="20" t="s">
        <v>62</v>
      </c>
      <c r="R54" s="17">
        <v>76.6</v>
      </c>
      <c r="S54" s="22">
        <v>42917.0</v>
      </c>
      <c r="V54" s="20" t="s">
        <v>62</v>
      </c>
      <c r="W54" s="17">
        <v>76.8</v>
      </c>
      <c r="X54" s="22">
        <v>49995.0</v>
      </c>
    </row>
    <row r="55">
      <c r="A55" s="20" t="s">
        <v>56</v>
      </c>
      <c r="B55" s="17">
        <v>78.5</v>
      </c>
      <c r="C55" s="22">
        <v>63589.0</v>
      </c>
      <c r="F55" s="20" t="s">
        <v>56</v>
      </c>
      <c r="G55" s="17">
        <v>78.4</v>
      </c>
      <c r="H55" s="22">
        <v>73960.0</v>
      </c>
      <c r="Q55" s="20" t="s">
        <v>65</v>
      </c>
      <c r="R55" s="17">
        <v>85.8</v>
      </c>
      <c r="S55" s="22">
        <v>55308.0</v>
      </c>
      <c r="V55" s="20" t="s">
        <v>65</v>
      </c>
      <c r="W55" s="17">
        <v>85.8</v>
      </c>
      <c r="X55" s="22">
        <v>64997.0</v>
      </c>
    </row>
    <row r="56">
      <c r="A56" s="20" t="s">
        <v>57</v>
      </c>
      <c r="B56" s="17">
        <v>70.9</v>
      </c>
      <c r="C56" s="22">
        <v>38966.0</v>
      </c>
      <c r="F56" s="20" t="s">
        <v>57</v>
      </c>
      <c r="G56" s="17">
        <v>70.9</v>
      </c>
      <c r="H56" s="22">
        <v>44853.0</v>
      </c>
      <c r="Q56" s="20" t="s">
        <v>66</v>
      </c>
      <c r="R56" s="17">
        <v>92.3</v>
      </c>
      <c r="S56" s="22">
        <v>43112.0</v>
      </c>
      <c r="V56" s="20" t="s">
        <v>66</v>
      </c>
      <c r="W56" s="17">
        <v>92.5</v>
      </c>
      <c r="X56" s="22">
        <v>47638.0</v>
      </c>
    </row>
    <row r="57">
      <c r="A57" s="20" t="s">
        <v>58</v>
      </c>
      <c r="B57" s="17">
        <v>67.9</v>
      </c>
      <c r="C57" s="22">
        <v>44767.0</v>
      </c>
      <c r="F57" s="20" t="s">
        <v>58</v>
      </c>
      <c r="G57" s="17">
        <v>67.7</v>
      </c>
      <c r="H57" s="22">
        <v>52100.0</v>
      </c>
      <c r="Q57" s="20" t="s">
        <v>67</v>
      </c>
      <c r="R57" s="17">
        <v>63.2</v>
      </c>
      <c r="S57" s="22">
        <v>36360.0</v>
      </c>
      <c r="V57" s="20" t="s">
        <v>67</v>
      </c>
      <c r="W57" s="17">
        <v>63.2</v>
      </c>
      <c r="X57" s="22">
        <v>41059.0</v>
      </c>
    </row>
    <row r="58">
      <c r="A58" s="20" t="s">
        <v>59</v>
      </c>
      <c r="B58" s="17">
        <v>71.4</v>
      </c>
      <c r="C58" s="22">
        <v>45770.0</v>
      </c>
      <c r="F58" s="20" t="s">
        <v>59</v>
      </c>
      <c r="G58" s="17">
        <v>71.4</v>
      </c>
      <c r="H58" s="22">
        <v>53270.0</v>
      </c>
      <c r="Q58" s="20" t="s">
        <v>68</v>
      </c>
      <c r="R58" s="17">
        <v>72.6</v>
      </c>
      <c r="S58" s="22">
        <v>41717.0</v>
      </c>
      <c r="V58" s="20" t="s">
        <v>68</v>
      </c>
      <c r="W58" s="17">
        <v>72.7</v>
      </c>
      <c r="X58" s="22">
        <v>49185.0</v>
      </c>
    </row>
    <row r="59">
      <c r="A59" s="20" t="s">
        <v>60</v>
      </c>
      <c r="B59" s="17">
        <v>79.6</v>
      </c>
      <c r="C59" s="22">
        <v>48874.0</v>
      </c>
      <c r="F59" s="20" t="s">
        <v>60</v>
      </c>
      <c r="G59" s="17">
        <v>79.5</v>
      </c>
      <c r="H59" s="22">
        <v>58063.0</v>
      </c>
      <c r="Q59" s="20" t="s">
        <v>69</v>
      </c>
      <c r="R59" s="17">
        <v>60.6</v>
      </c>
      <c r="S59" s="22">
        <v>41402.0</v>
      </c>
      <c r="V59" s="20" t="s">
        <v>69</v>
      </c>
      <c r="W59" s="17">
        <v>60.7</v>
      </c>
      <c r="X59" s="22">
        <v>47054.0</v>
      </c>
    </row>
    <row r="60">
      <c r="A60" s="20" t="s">
        <v>61</v>
      </c>
      <c r="B60" s="19">
        <v>100.0</v>
      </c>
      <c r="C60" s="22">
        <v>86630.0</v>
      </c>
      <c r="F60" s="20" t="s">
        <v>61</v>
      </c>
      <c r="G60" s="19">
        <v>100.0</v>
      </c>
      <c r="H60" s="22">
        <v>96232.0</v>
      </c>
      <c r="Q60" s="20" t="s">
        <v>70</v>
      </c>
      <c r="R60" s="17">
        <v>60.2</v>
      </c>
      <c r="S60" s="26">
        <v>39346.0</v>
      </c>
      <c r="V60" s="20" t="s">
        <v>70</v>
      </c>
      <c r="W60" s="17">
        <v>60.4</v>
      </c>
      <c r="X60" s="22">
        <v>45742.0</v>
      </c>
    </row>
    <row r="61">
      <c r="A61" s="20" t="s">
        <v>62</v>
      </c>
      <c r="B61" s="17">
        <v>76.6</v>
      </c>
      <c r="C61" s="22">
        <v>42917.0</v>
      </c>
      <c r="F61" s="20" t="s">
        <v>62</v>
      </c>
      <c r="G61" s="17">
        <v>76.8</v>
      </c>
      <c r="H61" s="22">
        <v>49995.0</v>
      </c>
      <c r="Q61" s="16" t="s">
        <v>96</v>
      </c>
      <c r="R61" s="17">
        <v>76.8</v>
      </c>
      <c r="S61" s="22">
        <v>52274.0</v>
      </c>
      <c r="V61" s="16" t="s">
        <v>96</v>
      </c>
      <c r="W61" s="17">
        <v>76.8</v>
      </c>
      <c r="X61" s="22">
        <v>61894.0</v>
      </c>
    </row>
    <row r="62">
      <c r="A62" s="20" t="s">
        <v>63</v>
      </c>
      <c r="B62" s="19">
        <v>67.0</v>
      </c>
      <c r="C62" s="22">
        <v>96728.0</v>
      </c>
      <c r="F62" s="20" t="s">
        <v>63</v>
      </c>
      <c r="G62" s="17">
        <v>67.2</v>
      </c>
      <c r="H62" s="22">
        <v>110230.0</v>
      </c>
      <c r="Q62" s="20" t="s">
        <v>72</v>
      </c>
      <c r="R62" s="17">
        <v>76.3</v>
      </c>
      <c r="S62" s="22">
        <v>45732.0</v>
      </c>
      <c r="V62" s="20" t="s">
        <v>72</v>
      </c>
      <c r="W62" s="17">
        <v>76.3</v>
      </c>
      <c r="X62" s="22">
        <v>53778.0</v>
      </c>
    </row>
    <row r="63">
      <c r="A63" s="20" t="s">
        <v>64</v>
      </c>
      <c r="B63" s="17">
        <v>82.5</v>
      </c>
      <c r="C63" s="22">
        <v>102684.0</v>
      </c>
      <c r="F63" s="20" t="s">
        <v>64</v>
      </c>
      <c r="G63" s="17">
        <v>82.6</v>
      </c>
      <c r="H63" s="22">
        <v>114361.0</v>
      </c>
      <c r="Q63" s="20" t="s">
        <v>73</v>
      </c>
      <c r="R63" s="17">
        <v>71.4</v>
      </c>
      <c r="S63" s="26">
        <v>57879.0</v>
      </c>
      <c r="V63" s="20" t="s">
        <v>73</v>
      </c>
      <c r="W63" s="17">
        <v>71.3</v>
      </c>
      <c r="X63" s="22">
        <v>67744.0</v>
      </c>
    </row>
    <row r="64">
      <c r="A64" s="20" t="s">
        <v>65</v>
      </c>
      <c r="B64" s="17">
        <v>85.8</v>
      </c>
      <c r="C64" s="22">
        <v>55308.0</v>
      </c>
      <c r="F64" s="20" t="s">
        <v>65</v>
      </c>
      <c r="G64" s="17">
        <v>85.8</v>
      </c>
      <c r="H64" s="22">
        <v>64997.0</v>
      </c>
      <c r="Q64" s="20" t="s">
        <v>74</v>
      </c>
      <c r="R64" s="17">
        <v>73.3</v>
      </c>
      <c r="S64" s="22">
        <v>51218.0</v>
      </c>
      <c r="V64" s="20" t="s">
        <v>74</v>
      </c>
      <c r="W64" s="17">
        <v>73.2</v>
      </c>
      <c r="X64" s="22">
        <v>60464.0</v>
      </c>
    </row>
    <row r="65">
      <c r="A65" s="20" t="s">
        <v>66</v>
      </c>
      <c r="B65" s="17">
        <v>92.3</v>
      </c>
      <c r="C65" s="22">
        <v>43112.0</v>
      </c>
      <c r="F65" s="20" t="s">
        <v>66</v>
      </c>
      <c r="G65" s="17">
        <v>92.5</v>
      </c>
      <c r="H65" s="22">
        <v>47638.0</v>
      </c>
      <c r="Q65" s="20" t="s">
        <v>75</v>
      </c>
      <c r="R65" s="17">
        <v>54.8</v>
      </c>
      <c r="S65" s="22">
        <v>51782.0</v>
      </c>
      <c r="V65" s="20" t="s">
        <v>75</v>
      </c>
      <c r="W65" s="17">
        <v>55.3</v>
      </c>
      <c r="X65" s="22">
        <v>57793.0</v>
      </c>
    </row>
    <row r="66">
      <c r="A66" s="20" t="s">
        <v>67</v>
      </c>
      <c r="B66" s="17">
        <v>63.2</v>
      </c>
      <c r="C66" s="22">
        <v>36360.0</v>
      </c>
      <c r="F66" s="20" t="s">
        <v>67</v>
      </c>
      <c r="G66" s="17">
        <v>63.2</v>
      </c>
      <c r="H66" s="22">
        <v>41059.0</v>
      </c>
      <c r="Q66" s="16" t="s">
        <v>109</v>
      </c>
      <c r="R66" s="17">
        <v>67.6</v>
      </c>
      <c r="S66" s="22">
        <v>61901.0</v>
      </c>
      <c r="V66" s="16" t="s">
        <v>109</v>
      </c>
      <c r="W66" s="17">
        <v>67.7</v>
      </c>
      <c r="X66" s="22">
        <v>71184.0</v>
      </c>
    </row>
    <row r="67">
      <c r="A67" s="20" t="s">
        <v>68</v>
      </c>
      <c r="B67" s="17">
        <v>72.6</v>
      </c>
      <c r="C67" s="22">
        <v>41717.0</v>
      </c>
      <c r="F67" s="20" t="s">
        <v>68</v>
      </c>
      <c r="G67" s="17">
        <v>72.7</v>
      </c>
      <c r="H67" s="22">
        <v>49185.0</v>
      </c>
      <c r="Q67" s="20" t="s">
        <v>77</v>
      </c>
      <c r="R67" s="17">
        <v>65.7</v>
      </c>
      <c r="S67" s="22">
        <v>45811.0</v>
      </c>
      <c r="V67" s="20" t="s">
        <v>77</v>
      </c>
      <c r="W67" s="17">
        <v>65.8</v>
      </c>
      <c r="X67" s="22">
        <v>53721.0</v>
      </c>
    </row>
    <row r="68">
      <c r="A68" s="20" t="s">
        <v>69</v>
      </c>
      <c r="B68" s="17">
        <v>60.6</v>
      </c>
      <c r="C68" s="22">
        <v>41402.0</v>
      </c>
      <c r="F68" s="20" t="s">
        <v>69</v>
      </c>
      <c r="G68" s="17">
        <v>60.7</v>
      </c>
      <c r="H68" s="22">
        <v>47054.0</v>
      </c>
      <c r="Q68" s="20" t="s">
        <v>78</v>
      </c>
      <c r="R68" s="17">
        <v>76.8</v>
      </c>
      <c r="S68" s="22">
        <v>41523.0</v>
      </c>
      <c r="V68" s="20" t="s">
        <v>78</v>
      </c>
      <c r="W68" s="19">
        <v>77.0</v>
      </c>
      <c r="X68" s="22">
        <v>48890.0</v>
      </c>
    </row>
    <row r="69">
      <c r="A69" s="20" t="s">
        <v>70</v>
      </c>
      <c r="B69" s="17">
        <v>60.2</v>
      </c>
      <c r="C69" s="22">
        <v>39346.0</v>
      </c>
      <c r="F69" s="20" t="s">
        <v>70</v>
      </c>
      <c r="G69" s="17">
        <v>60.4</v>
      </c>
      <c r="H69" s="22">
        <v>45742.0</v>
      </c>
      <c r="Q69" s="20" t="s">
        <v>79</v>
      </c>
      <c r="R69" s="17">
        <v>83.5</v>
      </c>
      <c r="S69" s="22">
        <v>65897.0</v>
      </c>
      <c r="V69" s="20" t="s">
        <v>79</v>
      </c>
      <c r="W69" s="17">
        <v>83.5</v>
      </c>
      <c r="X69" s="22">
        <v>75227.0</v>
      </c>
    </row>
    <row r="70">
      <c r="A70" s="16" t="s">
        <v>96</v>
      </c>
      <c r="B70" s="17">
        <v>76.8</v>
      </c>
      <c r="C70" s="22">
        <v>52274.0</v>
      </c>
      <c r="F70" s="16" t="s">
        <v>96</v>
      </c>
      <c r="G70" s="17">
        <v>76.8</v>
      </c>
      <c r="H70" s="22">
        <v>61894.0</v>
      </c>
      <c r="Q70" s="20" t="s">
        <v>80</v>
      </c>
      <c r="R70" s="17">
        <v>68.5</v>
      </c>
      <c r="S70" s="22">
        <v>54522.0</v>
      </c>
      <c r="V70" s="20" t="s">
        <v>80</v>
      </c>
      <c r="W70" s="17">
        <v>68.7</v>
      </c>
      <c r="X70" s="22">
        <v>62015.0</v>
      </c>
    </row>
    <row r="71">
      <c r="A71" s="20" t="s">
        <v>72</v>
      </c>
      <c r="B71" s="17">
        <v>76.3</v>
      </c>
      <c r="C71" s="22">
        <v>45732.0</v>
      </c>
      <c r="F71" s="20" t="s">
        <v>72</v>
      </c>
      <c r="G71" s="17">
        <v>76.3</v>
      </c>
      <c r="H71" s="22">
        <v>53778.0</v>
      </c>
      <c r="Q71" s="20" t="s">
        <v>82</v>
      </c>
      <c r="R71" s="17">
        <v>82.6</v>
      </c>
      <c r="S71" s="22">
        <v>50104.0</v>
      </c>
      <c r="V71" s="20" t="s">
        <v>82</v>
      </c>
      <c r="W71" s="17">
        <v>82.6</v>
      </c>
      <c r="X71" s="22">
        <v>58424.0</v>
      </c>
    </row>
    <row r="72">
      <c r="A72" s="20" t="s">
        <v>73</v>
      </c>
      <c r="B72" s="17">
        <v>71.4</v>
      </c>
      <c r="C72" s="22">
        <v>57879.0</v>
      </c>
      <c r="F72" s="20" t="s">
        <v>73</v>
      </c>
      <c r="G72" s="17">
        <v>71.3</v>
      </c>
      <c r="H72" s="22">
        <v>67744.0</v>
      </c>
      <c r="Q72" s="20" t="s">
        <v>84</v>
      </c>
      <c r="R72" s="19">
        <v>64.0</v>
      </c>
      <c r="S72" s="22">
        <v>41527.0</v>
      </c>
      <c r="V72" s="20" t="s">
        <v>84</v>
      </c>
      <c r="W72" s="17">
        <v>64.3</v>
      </c>
      <c r="X72" s="22">
        <v>50263.0</v>
      </c>
    </row>
    <row r="73">
      <c r="A73" s="20" t="s">
        <v>74</v>
      </c>
      <c r="B73" s="17">
        <v>73.3</v>
      </c>
      <c r="C73" s="22">
        <v>51218.0</v>
      </c>
      <c r="F73" s="20" t="s">
        <v>74</v>
      </c>
      <c r="G73" s="17">
        <v>73.2</v>
      </c>
      <c r="H73" s="22">
        <v>60464.0</v>
      </c>
      <c r="Q73" s="20" t="s">
        <v>87</v>
      </c>
      <c r="R73" s="17">
        <v>81.1</v>
      </c>
      <c r="S73" s="22">
        <v>47388.0</v>
      </c>
      <c r="V73" s="20" t="s">
        <v>87</v>
      </c>
      <c r="W73" s="19">
        <v>81.0</v>
      </c>
      <c r="X73" s="22">
        <v>55536.0</v>
      </c>
    </row>
    <row r="74">
      <c r="A74" s="20" t="s">
        <v>75</v>
      </c>
      <c r="B74" s="17">
        <v>54.8</v>
      </c>
      <c r="C74" s="22">
        <v>51782.0</v>
      </c>
      <c r="F74" s="20" t="s">
        <v>75</v>
      </c>
      <c r="G74" s="17">
        <v>55.3</v>
      </c>
      <c r="H74" s="22">
        <v>57793.0</v>
      </c>
    </row>
    <row r="75">
      <c r="A75" s="16" t="s">
        <v>109</v>
      </c>
      <c r="B75" s="17">
        <v>67.6</v>
      </c>
      <c r="C75" s="22">
        <v>61901.0</v>
      </c>
      <c r="F75" s="16" t="s">
        <v>109</v>
      </c>
      <c r="G75" s="17">
        <v>67.7</v>
      </c>
      <c r="H75" s="22">
        <v>71184.0</v>
      </c>
    </row>
    <row r="76">
      <c r="A76" s="20" t="s">
        <v>77</v>
      </c>
      <c r="B76" s="17">
        <v>65.7</v>
      </c>
      <c r="C76" s="22">
        <v>45811.0</v>
      </c>
      <c r="F76" s="20" t="s">
        <v>77</v>
      </c>
      <c r="G76" s="17">
        <v>65.8</v>
      </c>
      <c r="H76" s="22">
        <v>53721.0</v>
      </c>
    </row>
    <row r="77">
      <c r="A77" s="20" t="s">
        <v>78</v>
      </c>
      <c r="B77" s="17">
        <v>76.8</v>
      </c>
      <c r="C77" s="22">
        <v>41523.0</v>
      </c>
      <c r="F77" s="20" t="s">
        <v>78</v>
      </c>
      <c r="G77" s="19">
        <v>77.0</v>
      </c>
      <c r="H77" s="22">
        <v>48890.0</v>
      </c>
    </row>
    <row r="78">
      <c r="A78" s="20" t="s">
        <v>79</v>
      </c>
      <c r="B78" s="17">
        <v>83.5</v>
      </c>
      <c r="C78" s="22">
        <v>65897.0</v>
      </c>
      <c r="F78" s="20" t="s">
        <v>79</v>
      </c>
      <c r="G78" s="17">
        <v>83.5</v>
      </c>
      <c r="H78" s="22">
        <v>75227.0</v>
      </c>
    </row>
    <row r="79">
      <c r="A79" s="20" t="s">
        <v>80</v>
      </c>
      <c r="B79" s="17">
        <v>68.5</v>
      </c>
      <c r="C79" s="22">
        <v>54522.0</v>
      </c>
      <c r="F79" s="20" t="s">
        <v>80</v>
      </c>
      <c r="G79" s="17">
        <v>68.7</v>
      </c>
      <c r="H79" s="22">
        <v>62015.0</v>
      </c>
    </row>
    <row r="80">
      <c r="A80" s="20" t="s">
        <v>81</v>
      </c>
      <c r="B80" s="17">
        <v>92.1</v>
      </c>
      <c r="C80" s="22">
        <v>97562.0</v>
      </c>
      <c r="F80" s="20" t="s">
        <v>81</v>
      </c>
      <c r="G80" s="17">
        <v>92.2</v>
      </c>
      <c r="H80" s="22">
        <v>108148.0</v>
      </c>
    </row>
    <row r="81">
      <c r="A81" s="20" t="s">
        <v>82</v>
      </c>
      <c r="B81" s="17">
        <v>82.6</v>
      </c>
      <c r="C81" s="22">
        <v>50104.0</v>
      </c>
      <c r="F81" s="20" t="s">
        <v>82</v>
      </c>
      <c r="G81" s="17">
        <v>82.6</v>
      </c>
      <c r="H81" s="22">
        <v>58424.0</v>
      </c>
    </row>
    <row r="82">
      <c r="A82" s="20" t="s">
        <v>83</v>
      </c>
      <c r="B82" s="17">
        <v>38.1</v>
      </c>
      <c r="C82" s="22">
        <v>33700.0</v>
      </c>
      <c r="F82" s="20" t="s">
        <v>83</v>
      </c>
      <c r="G82" s="17">
        <v>38.1</v>
      </c>
      <c r="H82" s="22">
        <v>37589.0</v>
      </c>
    </row>
    <row r="83">
      <c r="A83" s="20" t="s">
        <v>84</v>
      </c>
      <c r="B83" s="19">
        <v>64.0</v>
      </c>
      <c r="C83" s="22">
        <v>41527.0</v>
      </c>
      <c r="F83" s="20" t="s">
        <v>84</v>
      </c>
      <c r="G83" s="17">
        <v>64.3</v>
      </c>
      <c r="H83" s="22">
        <v>50263.0</v>
      </c>
    </row>
    <row r="84">
      <c r="A84" s="20" t="s">
        <v>85</v>
      </c>
      <c r="B84" s="17">
        <v>68.8</v>
      </c>
      <c r="C84" s="22">
        <v>140602.0</v>
      </c>
      <c r="F84" s="20" t="s">
        <v>85</v>
      </c>
      <c r="G84" s="17">
        <v>69.1</v>
      </c>
      <c r="H84" s="22">
        <v>159071.0</v>
      </c>
    </row>
    <row r="85">
      <c r="A85" s="20" t="s">
        <v>86</v>
      </c>
      <c r="B85" s="17">
        <v>84.7</v>
      </c>
      <c r="C85" s="22">
        <v>131516.0</v>
      </c>
      <c r="F85" s="20" t="s">
        <v>86</v>
      </c>
      <c r="G85" s="17">
        <v>84.7</v>
      </c>
      <c r="H85" s="22">
        <v>145050.0</v>
      </c>
    </row>
    <row r="86">
      <c r="A86" s="20" t="s">
        <v>87</v>
      </c>
      <c r="B86" s="17">
        <v>81.1</v>
      </c>
      <c r="C86" s="22">
        <v>47388.0</v>
      </c>
      <c r="F86" s="20" t="s">
        <v>87</v>
      </c>
      <c r="G86" s="19">
        <v>81.0</v>
      </c>
      <c r="H86" s="22">
        <v>55536.0</v>
      </c>
    </row>
    <row r="89">
      <c r="B89" s="25" t="s">
        <v>110</v>
      </c>
      <c r="C89" s="3" t="s">
        <v>89</v>
      </c>
    </row>
    <row r="90">
      <c r="C90" s="14" t="s">
        <v>103</v>
      </c>
    </row>
  </sheetData>
  <hyperlinks>
    <hyperlink r:id="rId1" ref="C90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6" max="6" width="18.75"/>
    <col customWidth="1" min="7" max="7" width="17.5"/>
    <col customWidth="1" min="8" max="8" width="18.88"/>
    <col customWidth="1" min="10" max="10" width="30.25"/>
    <col customWidth="1" min="11" max="11" width="25.25"/>
    <col customWidth="1" min="12" max="12" width="27.88"/>
    <col customWidth="1" min="13" max="13" width="18.5"/>
    <col customWidth="1" min="14" max="14" width="30.25"/>
    <col customWidth="1" min="19" max="19" width="21.13"/>
    <col customWidth="1" min="23" max="23" width="30.5"/>
    <col customWidth="1" min="24" max="24" width="28.38"/>
    <col customWidth="1" min="25" max="25" width="29.5"/>
  </cols>
  <sheetData>
    <row r="1">
      <c r="A1" s="15" t="s">
        <v>104</v>
      </c>
      <c r="B1" s="15" t="s">
        <v>111</v>
      </c>
      <c r="C1" s="15" t="s">
        <v>112</v>
      </c>
      <c r="D1" s="15" t="s">
        <v>113</v>
      </c>
      <c r="E1" s="15" t="s">
        <v>114</v>
      </c>
      <c r="F1" s="15" t="s">
        <v>115</v>
      </c>
      <c r="G1" s="15" t="s">
        <v>116</v>
      </c>
      <c r="H1" s="15" t="s">
        <v>117</v>
      </c>
      <c r="N1" s="15" t="s">
        <v>107</v>
      </c>
      <c r="O1" s="15" t="s">
        <v>111</v>
      </c>
      <c r="P1" s="15" t="s">
        <v>112</v>
      </c>
      <c r="Q1" s="15" t="s">
        <v>113</v>
      </c>
      <c r="R1" s="15" t="s">
        <v>114</v>
      </c>
      <c r="S1" s="15" t="s">
        <v>115</v>
      </c>
      <c r="T1" s="15" t="s">
        <v>116</v>
      </c>
      <c r="U1" s="15" t="s">
        <v>117</v>
      </c>
    </row>
    <row r="2">
      <c r="A2" s="16" t="s">
        <v>90</v>
      </c>
      <c r="B2" s="17">
        <v>49.5</v>
      </c>
      <c r="C2" s="18">
        <v>40231.0</v>
      </c>
      <c r="D2" s="27">
        <f t="shared" ref="D2:D73" si="1">B2 - $K$4</f>
        <v>-20.87638889</v>
      </c>
      <c r="E2" s="27">
        <f t="shared" ref="E2:E73" si="2">C2 - $K$5</f>
        <v>-8943.861111</v>
      </c>
      <c r="F2" s="27">
        <f t="shared" ref="F2:F73" si="3">D2 * E2</f>
        <v>186715.5227</v>
      </c>
      <c r="G2" s="27">
        <f t="shared" ref="G2:G73" si="4"> POWER(D2,2)</f>
        <v>435.823613</v>
      </c>
      <c r="H2" s="27">
        <f t="shared" ref="H2:H73" si="5">POWER(E2,2)</f>
        <v>79992651.57</v>
      </c>
      <c r="N2" s="16" t="s">
        <v>90</v>
      </c>
      <c r="O2" s="19">
        <v>49.0</v>
      </c>
      <c r="P2" s="18">
        <v>46431.0</v>
      </c>
      <c r="Q2" s="27">
        <f t="shared" ref="Q2:Q73" si="6">O2 - $X$4</f>
        <v>-21.43194444</v>
      </c>
      <c r="R2" s="27">
        <f t="shared" ref="R2:R73" si="7">P2 - $X$5</f>
        <v>-10460.13889</v>
      </c>
      <c r="S2" s="27">
        <f t="shared" ref="S2:S73" si="8">Q2 * R2</f>
        <v>224181.1155</v>
      </c>
      <c r="T2" s="27">
        <f t="shared" ref="T2:T73" si="9"> POWER(Q2,2)</f>
        <v>459.3282427</v>
      </c>
      <c r="U2" s="27">
        <f t="shared" ref="U2:U73" si="10">POWER(R2,2)</f>
        <v>109414505.6</v>
      </c>
    </row>
    <row r="3">
      <c r="A3" s="20" t="s">
        <v>5</v>
      </c>
      <c r="B3" s="17">
        <v>58.2</v>
      </c>
      <c r="C3" s="22">
        <v>39270.0</v>
      </c>
      <c r="D3" s="27">
        <f t="shared" si="1"/>
        <v>-12.17638889</v>
      </c>
      <c r="E3" s="27">
        <f t="shared" si="2"/>
        <v>-9904.861111</v>
      </c>
      <c r="F3" s="27">
        <f t="shared" si="3"/>
        <v>120605.4408</v>
      </c>
      <c r="G3" s="27">
        <f t="shared" si="4"/>
        <v>148.2644464</v>
      </c>
      <c r="H3" s="27">
        <f t="shared" si="5"/>
        <v>98106273.63</v>
      </c>
      <c r="J3" s="28" t="s">
        <v>104</v>
      </c>
      <c r="K3" s="28" t="s">
        <v>118</v>
      </c>
      <c r="L3" s="28" t="s">
        <v>119</v>
      </c>
      <c r="N3" s="20" t="s">
        <v>5</v>
      </c>
      <c r="O3" s="17">
        <v>58.3</v>
      </c>
      <c r="P3" s="22">
        <v>46137.0</v>
      </c>
      <c r="Q3" s="27">
        <f t="shared" si="6"/>
        <v>-12.13194444</v>
      </c>
      <c r="R3" s="27">
        <f t="shared" si="7"/>
        <v>-10754.13889</v>
      </c>
      <c r="S3" s="27">
        <f t="shared" si="8"/>
        <v>130468.6155</v>
      </c>
      <c r="T3" s="27">
        <f t="shared" si="9"/>
        <v>147.184076</v>
      </c>
      <c r="U3" s="27">
        <f t="shared" si="10"/>
        <v>115651503.2</v>
      </c>
      <c r="W3" s="28" t="s">
        <v>107</v>
      </c>
      <c r="X3" s="28" t="s">
        <v>118</v>
      </c>
      <c r="Y3" s="28" t="s">
        <v>119</v>
      </c>
    </row>
    <row r="4">
      <c r="A4" s="20" t="s">
        <v>6</v>
      </c>
      <c r="B4" s="17">
        <v>68.2</v>
      </c>
      <c r="C4" s="22">
        <v>65864.0</v>
      </c>
      <c r="D4" s="27">
        <f t="shared" si="1"/>
        <v>-2.176388889</v>
      </c>
      <c r="E4" s="27">
        <f t="shared" si="2"/>
        <v>16689.13889</v>
      </c>
      <c r="F4" s="27">
        <f t="shared" si="3"/>
        <v>-36322.05644</v>
      </c>
      <c r="G4" s="27">
        <f t="shared" si="4"/>
        <v>4.736668596</v>
      </c>
      <c r="H4" s="27">
        <f t="shared" si="5"/>
        <v>278527356.9</v>
      </c>
      <c r="J4" s="29" t="s">
        <v>120</v>
      </c>
      <c r="K4" s="30">
        <f>SUM(B2:B73) / 72</f>
        <v>70.37638889</v>
      </c>
      <c r="L4" s="30">
        <f>AVERAGE(B2:B73)</f>
        <v>70.37638889</v>
      </c>
      <c r="N4" s="20" t="s">
        <v>6</v>
      </c>
      <c r="O4" s="17">
        <v>68.4</v>
      </c>
      <c r="P4" s="22">
        <v>72999.0</v>
      </c>
      <c r="Q4" s="27">
        <f t="shared" si="6"/>
        <v>-2.031944444</v>
      </c>
      <c r="R4" s="27">
        <f t="shared" si="7"/>
        <v>16107.86111</v>
      </c>
      <c r="S4" s="27">
        <f t="shared" si="8"/>
        <v>-32730.2789</v>
      </c>
      <c r="T4" s="27">
        <f t="shared" si="9"/>
        <v>4.128798225</v>
      </c>
      <c r="U4" s="27">
        <f t="shared" si="10"/>
        <v>259463189.6</v>
      </c>
      <c r="W4" s="29" t="s">
        <v>120</v>
      </c>
      <c r="X4" s="30">
        <f>SUM(O2:O73) / 72</f>
        <v>70.43194444</v>
      </c>
      <c r="Y4" s="30">
        <f>AVERAGE(O2:O73)</f>
        <v>70.43194444</v>
      </c>
    </row>
    <row r="5">
      <c r="A5" s="16" t="s">
        <v>108</v>
      </c>
      <c r="B5" s="17">
        <v>77.6</v>
      </c>
      <c r="C5" s="22">
        <v>64417.0</v>
      </c>
      <c r="D5" s="27">
        <f t="shared" si="1"/>
        <v>7.223611111</v>
      </c>
      <c r="E5" s="27">
        <f t="shared" si="2"/>
        <v>15242.13889</v>
      </c>
      <c r="F5" s="27">
        <f t="shared" si="3"/>
        <v>110103.2838</v>
      </c>
      <c r="G5" s="27">
        <f t="shared" si="4"/>
        <v>52.18055748</v>
      </c>
      <c r="H5" s="27">
        <f t="shared" si="5"/>
        <v>232322797.9</v>
      </c>
      <c r="J5" s="29" t="s">
        <v>121</v>
      </c>
      <c r="K5" s="30">
        <f>SUM(C2:C73) / 72</f>
        <v>49174.86111</v>
      </c>
      <c r="L5" s="30">
        <f>AVERAGE(C2:C73)</f>
        <v>49174.86111</v>
      </c>
      <c r="N5" s="16" t="s">
        <v>108</v>
      </c>
      <c r="O5" s="17">
        <v>77.8</v>
      </c>
      <c r="P5" s="22">
        <v>72540.0</v>
      </c>
      <c r="Q5" s="27">
        <f t="shared" si="6"/>
        <v>7.368055556</v>
      </c>
      <c r="R5" s="27">
        <f t="shared" si="7"/>
        <v>15648.86111</v>
      </c>
      <c r="S5" s="27">
        <f t="shared" si="8"/>
        <v>115301.678</v>
      </c>
      <c r="T5" s="27">
        <f t="shared" si="9"/>
        <v>54.28824267</v>
      </c>
      <c r="U5" s="27">
        <f t="shared" si="10"/>
        <v>244886854.1</v>
      </c>
      <c r="W5" s="29" t="s">
        <v>121</v>
      </c>
      <c r="X5" s="30">
        <f>SUM(P2:P73) / 72</f>
        <v>56891.13889</v>
      </c>
      <c r="Y5" s="30">
        <f>AVERAGE(P2:P73)</f>
        <v>56891.13889</v>
      </c>
    </row>
    <row r="6">
      <c r="A6" s="20" t="s">
        <v>8</v>
      </c>
      <c r="B6" s="17">
        <v>64.3</v>
      </c>
      <c r="C6" s="22">
        <v>47780.0</v>
      </c>
      <c r="D6" s="27">
        <f t="shared" si="1"/>
        <v>-6.076388889</v>
      </c>
      <c r="E6" s="27">
        <f t="shared" si="2"/>
        <v>-1394.861111</v>
      </c>
      <c r="F6" s="27">
        <f t="shared" si="3"/>
        <v>8475.718557</v>
      </c>
      <c r="G6" s="27">
        <f t="shared" si="4"/>
        <v>36.92250193</v>
      </c>
      <c r="H6" s="27">
        <f t="shared" si="5"/>
        <v>1945637.519</v>
      </c>
      <c r="J6" s="29" t="s">
        <v>122</v>
      </c>
      <c r="K6" s="30">
        <f> SQRT(SUM(G2:G73) / 72)</f>
        <v>10.0706324</v>
      </c>
      <c r="L6" s="30">
        <f> STDEVP(B2:B73)</f>
        <v>10.0706324</v>
      </c>
      <c r="N6" s="20" t="s">
        <v>8</v>
      </c>
      <c r="O6" s="17">
        <v>64.1</v>
      </c>
      <c r="P6" s="22">
        <v>53964.0</v>
      </c>
      <c r="Q6" s="27">
        <f t="shared" si="6"/>
        <v>-6.331944444</v>
      </c>
      <c r="R6" s="27">
        <f t="shared" si="7"/>
        <v>-2927.138889</v>
      </c>
      <c r="S6" s="27">
        <f t="shared" si="8"/>
        <v>18534.48083</v>
      </c>
      <c r="T6" s="27">
        <f t="shared" si="9"/>
        <v>40.09352045</v>
      </c>
      <c r="U6" s="27">
        <f t="shared" si="10"/>
        <v>8568142.075</v>
      </c>
      <c r="W6" s="29" t="s">
        <v>122</v>
      </c>
      <c r="X6" s="30">
        <f> SQRT(SUM(T2:T73) / 72)</f>
        <v>10.07233321</v>
      </c>
      <c r="Y6" s="30">
        <f> STDEVP(O2:O73)</f>
        <v>10.07233321</v>
      </c>
    </row>
    <row r="7">
      <c r="A7" s="20" t="s">
        <v>9</v>
      </c>
      <c r="B7" s="17">
        <v>62.1</v>
      </c>
      <c r="C7" s="22">
        <v>49460.0</v>
      </c>
      <c r="D7" s="27">
        <f t="shared" si="1"/>
        <v>-8.276388889</v>
      </c>
      <c r="E7" s="27">
        <f t="shared" si="2"/>
        <v>285.1388889</v>
      </c>
      <c r="F7" s="27">
        <f t="shared" si="3"/>
        <v>-2359.920332</v>
      </c>
      <c r="G7" s="27">
        <f t="shared" si="4"/>
        <v>68.49861304</v>
      </c>
      <c r="H7" s="27">
        <f t="shared" si="5"/>
        <v>81304.18596</v>
      </c>
      <c r="J7" s="29" t="s">
        <v>123</v>
      </c>
      <c r="K7" s="30">
        <f>SQRT(SUM(H2:H73) / 72)</f>
        <v>10221.81483</v>
      </c>
      <c r="L7" s="30">
        <f> STDEVP(C2:C73)</f>
        <v>10221.81483</v>
      </c>
      <c r="N7" s="20" t="s">
        <v>9</v>
      </c>
      <c r="O7" s="17">
        <v>62.3</v>
      </c>
      <c r="P7" s="22">
        <v>56974.0</v>
      </c>
      <c r="Q7" s="27">
        <f t="shared" si="6"/>
        <v>-8.131944444</v>
      </c>
      <c r="R7" s="27">
        <f t="shared" si="7"/>
        <v>82.86111111</v>
      </c>
      <c r="S7" s="27">
        <f t="shared" si="8"/>
        <v>-673.8219522</v>
      </c>
      <c r="T7" s="27">
        <f t="shared" si="9"/>
        <v>66.12852045</v>
      </c>
      <c r="U7" s="27">
        <f t="shared" si="10"/>
        <v>6865.963735</v>
      </c>
      <c r="W7" s="29" t="s">
        <v>123</v>
      </c>
      <c r="X7" s="30">
        <f>SQRT(SUM(U2:U73) / 72)</f>
        <v>11521.51539</v>
      </c>
      <c r="Y7" s="30">
        <f> STDEVP(P2:P73)</f>
        <v>11521.51539</v>
      </c>
    </row>
    <row r="8">
      <c r="A8" s="20" t="s">
        <v>10</v>
      </c>
      <c r="B8" s="17">
        <v>65.3</v>
      </c>
      <c r="C8" s="22">
        <v>47638.0</v>
      </c>
      <c r="D8" s="27">
        <f t="shared" si="1"/>
        <v>-5.076388889</v>
      </c>
      <c r="E8" s="27">
        <f t="shared" si="2"/>
        <v>-1536.861111</v>
      </c>
      <c r="F8" s="27">
        <f t="shared" si="3"/>
        <v>7801.704668</v>
      </c>
      <c r="G8" s="27">
        <f t="shared" si="4"/>
        <v>25.76972415</v>
      </c>
      <c r="H8" s="27">
        <f t="shared" si="5"/>
        <v>2361942.075</v>
      </c>
      <c r="J8" s="29" t="s">
        <v>124</v>
      </c>
      <c r="K8" s="30">
        <f> SUM(F2:F73) / (K6 * K7 * 72)</f>
        <v>0.5092955367</v>
      </c>
      <c r="L8" s="30">
        <f> CORREL(B2:B73,C2:C73)</f>
        <v>0.5092955367</v>
      </c>
      <c r="N8" s="20" t="s">
        <v>10</v>
      </c>
      <c r="O8" s="17">
        <v>65.4</v>
      </c>
      <c r="P8" s="22">
        <v>54495.0</v>
      </c>
      <c r="Q8" s="27">
        <f t="shared" si="6"/>
        <v>-5.031944444</v>
      </c>
      <c r="R8" s="27">
        <f t="shared" si="7"/>
        <v>-2396.138889</v>
      </c>
      <c r="S8" s="27">
        <f t="shared" si="8"/>
        <v>12057.23777</v>
      </c>
      <c r="T8" s="27">
        <f t="shared" si="9"/>
        <v>25.32046489</v>
      </c>
      <c r="U8" s="27">
        <f t="shared" si="10"/>
        <v>5741481.575</v>
      </c>
      <c r="W8" s="29" t="s">
        <v>124</v>
      </c>
      <c r="X8" s="30">
        <f> SUM(S2:S73) / (X6 * X7 * 72)</f>
        <v>0.5291024965</v>
      </c>
      <c r="Y8" s="30">
        <f> CORREL(O2:O73,P2:P73)</f>
        <v>0.5291024965</v>
      </c>
    </row>
    <row r="9">
      <c r="A9" s="20" t="s">
        <v>11</v>
      </c>
      <c r="B9" s="17">
        <v>69.5</v>
      </c>
      <c r="C9" s="22">
        <v>40804.0</v>
      </c>
      <c r="D9" s="27">
        <f t="shared" si="1"/>
        <v>-0.8763888889</v>
      </c>
      <c r="E9" s="27">
        <f t="shared" si="2"/>
        <v>-8370.861111</v>
      </c>
      <c r="F9" s="27">
        <f t="shared" si="3"/>
        <v>7336.129668</v>
      </c>
      <c r="G9" s="27">
        <f t="shared" si="4"/>
        <v>0.7680574846</v>
      </c>
      <c r="H9" s="27">
        <f t="shared" si="5"/>
        <v>70071315.74</v>
      </c>
      <c r="N9" s="20" t="s">
        <v>11</v>
      </c>
      <c r="O9" s="17">
        <v>69.6</v>
      </c>
      <c r="P9" s="22">
        <v>48080.0</v>
      </c>
      <c r="Q9" s="27">
        <f t="shared" si="6"/>
        <v>-0.8319444444</v>
      </c>
      <c r="R9" s="27">
        <f t="shared" si="7"/>
        <v>-8811.138889</v>
      </c>
      <c r="S9" s="27">
        <f t="shared" si="8"/>
        <v>7330.378048</v>
      </c>
      <c r="T9" s="27">
        <f t="shared" si="9"/>
        <v>0.6921315586</v>
      </c>
      <c r="U9" s="27">
        <f t="shared" si="10"/>
        <v>77636168.52</v>
      </c>
    </row>
    <row r="10">
      <c r="A10" s="20" t="s">
        <v>12</v>
      </c>
      <c r="B10" s="17">
        <v>59.2</v>
      </c>
      <c r="C10" s="22">
        <v>53495.0</v>
      </c>
      <c r="D10" s="27">
        <f t="shared" si="1"/>
        <v>-11.17638889</v>
      </c>
      <c r="E10" s="27">
        <f t="shared" si="2"/>
        <v>4320.138889</v>
      </c>
      <c r="F10" s="27">
        <f t="shared" si="3"/>
        <v>-48283.55228</v>
      </c>
      <c r="G10" s="27">
        <f t="shared" si="4"/>
        <v>124.9116686</v>
      </c>
      <c r="H10" s="27">
        <f t="shared" si="5"/>
        <v>18663600.02</v>
      </c>
      <c r="N10" s="20" t="s">
        <v>12</v>
      </c>
      <c r="O10" s="17">
        <v>59.1</v>
      </c>
      <c r="P10" s="22">
        <v>61565.0</v>
      </c>
      <c r="Q10" s="27">
        <f t="shared" si="6"/>
        <v>-11.33194444</v>
      </c>
      <c r="R10" s="27">
        <f t="shared" si="7"/>
        <v>4673.861111</v>
      </c>
      <c r="S10" s="27">
        <f t="shared" si="8"/>
        <v>-52963.93445</v>
      </c>
      <c r="T10" s="27">
        <f t="shared" si="9"/>
        <v>128.4129649</v>
      </c>
      <c r="U10" s="27">
        <f t="shared" si="10"/>
        <v>21844977.69</v>
      </c>
    </row>
    <row r="11">
      <c r="A11" s="20" t="s">
        <v>13</v>
      </c>
      <c r="B11" s="17">
        <v>77.6</v>
      </c>
      <c r="C11" s="22">
        <v>45677.0</v>
      </c>
      <c r="D11" s="27">
        <f t="shared" si="1"/>
        <v>7.223611111</v>
      </c>
      <c r="E11" s="27">
        <f t="shared" si="2"/>
        <v>-3497.861111</v>
      </c>
      <c r="F11" s="27">
        <f t="shared" si="3"/>
        <v>-25267.18839</v>
      </c>
      <c r="G11" s="27">
        <f t="shared" si="4"/>
        <v>52.18055748</v>
      </c>
      <c r="H11" s="27">
        <f t="shared" si="5"/>
        <v>12235032.35</v>
      </c>
      <c r="N11" s="20" t="s">
        <v>13</v>
      </c>
      <c r="O11" s="17">
        <v>77.6</v>
      </c>
      <c r="P11" s="22">
        <v>53286.0</v>
      </c>
      <c r="Q11" s="27">
        <f t="shared" si="6"/>
        <v>7.168055556</v>
      </c>
      <c r="R11" s="27">
        <f t="shared" si="7"/>
        <v>-3605.138889</v>
      </c>
      <c r="S11" s="27">
        <f t="shared" si="8"/>
        <v>-25841.83584</v>
      </c>
      <c r="T11" s="27">
        <f t="shared" si="9"/>
        <v>51.38102045</v>
      </c>
      <c r="U11" s="27">
        <f t="shared" si="10"/>
        <v>12997026.41</v>
      </c>
    </row>
    <row r="12">
      <c r="A12" s="20" t="s">
        <v>14</v>
      </c>
      <c r="B12" s="17">
        <v>77.5</v>
      </c>
      <c r="C12" s="22">
        <v>44242.0</v>
      </c>
      <c r="D12" s="27">
        <f t="shared" si="1"/>
        <v>7.123611111</v>
      </c>
      <c r="E12" s="27">
        <f t="shared" si="2"/>
        <v>-4932.861111</v>
      </c>
      <c r="F12" s="27">
        <f t="shared" si="3"/>
        <v>-35139.78422</v>
      </c>
      <c r="G12" s="27">
        <f t="shared" si="4"/>
        <v>50.74583526</v>
      </c>
      <c r="H12" s="27">
        <f t="shared" si="5"/>
        <v>24333118.74</v>
      </c>
      <c r="J12" s="31" t="s">
        <v>125</v>
      </c>
      <c r="K12" s="31" t="s">
        <v>126</v>
      </c>
      <c r="N12" s="20" t="s">
        <v>14</v>
      </c>
      <c r="O12" s="17">
        <v>77.6</v>
      </c>
      <c r="P12" s="22">
        <v>51833.0</v>
      </c>
      <c r="Q12" s="27">
        <f t="shared" si="6"/>
        <v>7.168055556</v>
      </c>
      <c r="R12" s="27">
        <f t="shared" si="7"/>
        <v>-5058.138889</v>
      </c>
      <c r="S12" s="27">
        <f t="shared" si="8"/>
        <v>-36257.02056</v>
      </c>
      <c r="T12" s="27">
        <f t="shared" si="9"/>
        <v>51.38102045</v>
      </c>
      <c r="U12" s="27">
        <f t="shared" si="10"/>
        <v>25584769.02</v>
      </c>
      <c r="W12" s="31" t="s">
        <v>125</v>
      </c>
      <c r="X12" s="31" t="s">
        <v>126</v>
      </c>
    </row>
    <row r="13">
      <c r="A13" s="20" t="s">
        <v>15</v>
      </c>
      <c r="B13" s="17">
        <v>72.5</v>
      </c>
      <c r="C13" s="22">
        <v>53580.0</v>
      </c>
      <c r="D13" s="27">
        <f t="shared" si="1"/>
        <v>2.123611111</v>
      </c>
      <c r="E13" s="27">
        <f t="shared" si="2"/>
        <v>4405.138889</v>
      </c>
      <c r="F13" s="27">
        <f t="shared" si="3"/>
        <v>9354.80189</v>
      </c>
      <c r="G13" s="27">
        <f t="shared" si="4"/>
        <v>4.509724151</v>
      </c>
      <c r="H13" s="27">
        <f t="shared" si="5"/>
        <v>19405248.63</v>
      </c>
      <c r="J13" s="31" t="s">
        <v>127</v>
      </c>
      <c r="K13" s="31" t="s">
        <v>128</v>
      </c>
      <c r="N13" s="20" t="s">
        <v>15</v>
      </c>
      <c r="O13" s="17">
        <v>72.5</v>
      </c>
      <c r="P13" s="22">
        <v>58939.0</v>
      </c>
      <c r="Q13" s="27">
        <f t="shared" si="6"/>
        <v>2.068055556</v>
      </c>
      <c r="R13" s="27">
        <f t="shared" si="7"/>
        <v>2047.861111</v>
      </c>
      <c r="S13" s="27">
        <f t="shared" si="8"/>
        <v>4235.090548</v>
      </c>
      <c r="T13" s="27">
        <f t="shared" si="9"/>
        <v>4.276853781</v>
      </c>
      <c r="U13" s="27">
        <f t="shared" si="10"/>
        <v>4193735.13</v>
      </c>
      <c r="W13" s="31" t="s">
        <v>127</v>
      </c>
      <c r="X13" s="31" t="s">
        <v>128</v>
      </c>
    </row>
    <row r="14">
      <c r="A14" s="20" t="s">
        <v>16</v>
      </c>
      <c r="B14" s="17">
        <v>68.5</v>
      </c>
      <c r="C14" s="22">
        <v>46277.0</v>
      </c>
      <c r="D14" s="27">
        <f t="shared" si="1"/>
        <v>-1.876388889</v>
      </c>
      <c r="E14" s="27">
        <f t="shared" si="2"/>
        <v>-2897.861111</v>
      </c>
      <c r="F14" s="27">
        <f t="shared" si="3"/>
        <v>5437.51439</v>
      </c>
      <c r="G14" s="27">
        <f t="shared" si="4"/>
        <v>3.520835262</v>
      </c>
      <c r="H14" s="27">
        <f t="shared" si="5"/>
        <v>8397599.019</v>
      </c>
      <c r="N14" s="20" t="s">
        <v>16</v>
      </c>
      <c r="O14" s="17">
        <v>68.5</v>
      </c>
      <c r="P14" s="22">
        <v>53332.0</v>
      </c>
      <c r="Q14" s="27">
        <f t="shared" si="6"/>
        <v>-1.931944444</v>
      </c>
      <c r="R14" s="27">
        <f t="shared" si="7"/>
        <v>-3559.138889</v>
      </c>
      <c r="S14" s="27">
        <f t="shared" si="8"/>
        <v>6876.058603</v>
      </c>
      <c r="T14" s="27">
        <f t="shared" si="9"/>
        <v>3.732409336</v>
      </c>
      <c r="U14" s="27">
        <f t="shared" si="10"/>
        <v>12667469.63</v>
      </c>
    </row>
    <row r="15">
      <c r="A15" s="20" t="s">
        <v>17</v>
      </c>
      <c r="B15" s="17">
        <v>45.2</v>
      </c>
      <c r="C15" s="22">
        <v>35082.0</v>
      </c>
      <c r="D15" s="27">
        <f t="shared" si="1"/>
        <v>-25.17638889</v>
      </c>
      <c r="E15" s="27">
        <f t="shared" si="2"/>
        <v>-14092.86111</v>
      </c>
      <c r="F15" s="27">
        <f t="shared" si="3"/>
        <v>354807.3519</v>
      </c>
      <c r="G15" s="27">
        <f t="shared" si="4"/>
        <v>633.8505575</v>
      </c>
      <c r="H15" s="27">
        <f t="shared" si="5"/>
        <v>198608734.3</v>
      </c>
      <c r="N15" s="20" t="s">
        <v>17</v>
      </c>
      <c r="O15" s="17">
        <v>45.2</v>
      </c>
      <c r="P15" s="22">
        <v>39054.0</v>
      </c>
      <c r="Q15" s="27">
        <f t="shared" si="6"/>
        <v>-25.23194444</v>
      </c>
      <c r="R15" s="27">
        <f t="shared" si="7"/>
        <v>-17837.13889</v>
      </c>
      <c r="S15" s="27">
        <f t="shared" si="8"/>
        <v>450065.6975</v>
      </c>
      <c r="T15" s="27">
        <f t="shared" si="9"/>
        <v>636.6510204</v>
      </c>
      <c r="U15" s="27">
        <f t="shared" si="10"/>
        <v>318163523.7</v>
      </c>
    </row>
    <row r="16">
      <c r="A16" s="20" t="s">
        <v>18</v>
      </c>
      <c r="B16" s="17">
        <v>70.8</v>
      </c>
      <c r="C16" s="22">
        <v>56957.0</v>
      </c>
      <c r="D16" s="27">
        <f t="shared" si="1"/>
        <v>0.4236111111</v>
      </c>
      <c r="E16" s="27">
        <f t="shared" si="2"/>
        <v>7782.138889</v>
      </c>
      <c r="F16" s="27">
        <f t="shared" si="3"/>
        <v>3296.600502</v>
      </c>
      <c r="G16" s="27">
        <f t="shared" si="4"/>
        <v>0.1794463735</v>
      </c>
      <c r="H16" s="27">
        <f t="shared" si="5"/>
        <v>60561685.69</v>
      </c>
      <c r="J16" s="32" t="s">
        <v>129</v>
      </c>
      <c r="K16" s="33"/>
      <c r="N16" s="20" t="s">
        <v>18</v>
      </c>
      <c r="O16" s="17">
        <v>70.8</v>
      </c>
      <c r="P16" s="22">
        <v>65815.0</v>
      </c>
      <c r="Q16" s="27">
        <f t="shared" si="6"/>
        <v>0.3680555556</v>
      </c>
      <c r="R16" s="27">
        <f t="shared" si="7"/>
        <v>8923.861111</v>
      </c>
      <c r="S16" s="27">
        <f t="shared" si="8"/>
        <v>3284.476659</v>
      </c>
      <c r="T16" s="27">
        <f t="shared" si="9"/>
        <v>0.135464892</v>
      </c>
      <c r="U16" s="27">
        <f t="shared" si="10"/>
        <v>79635297.13</v>
      </c>
      <c r="W16" s="32" t="s">
        <v>129</v>
      </c>
      <c r="X16" s="33"/>
    </row>
    <row r="17">
      <c r="A17" s="20" t="s">
        <v>19</v>
      </c>
      <c r="B17" s="17">
        <v>69.3</v>
      </c>
      <c r="C17" s="22">
        <v>59413.0</v>
      </c>
      <c r="D17" s="27">
        <f t="shared" si="1"/>
        <v>-1.076388889</v>
      </c>
      <c r="E17" s="27">
        <f t="shared" si="2"/>
        <v>10238.13889</v>
      </c>
      <c r="F17" s="27">
        <f t="shared" si="3"/>
        <v>-11020.21894</v>
      </c>
      <c r="G17" s="27">
        <f t="shared" si="4"/>
        <v>1.15861304</v>
      </c>
      <c r="H17" s="27">
        <f t="shared" si="5"/>
        <v>104819487.9</v>
      </c>
      <c r="J17" s="34" t="s">
        <v>130</v>
      </c>
      <c r="K17" s="30">
        <v>72.0</v>
      </c>
      <c r="N17" s="20" t="s">
        <v>19</v>
      </c>
      <c r="O17" s="17">
        <v>69.5</v>
      </c>
      <c r="P17" s="22">
        <v>69830.0</v>
      </c>
      <c r="Q17" s="27">
        <f t="shared" si="6"/>
        <v>-0.9319444444</v>
      </c>
      <c r="R17" s="27">
        <f t="shared" si="7"/>
        <v>12938.86111</v>
      </c>
      <c r="S17" s="27">
        <f t="shared" si="8"/>
        <v>-12058.29973</v>
      </c>
      <c r="T17" s="27">
        <f t="shared" si="9"/>
        <v>0.8685204475</v>
      </c>
      <c r="U17" s="27">
        <f t="shared" si="10"/>
        <v>167414126.9</v>
      </c>
      <c r="W17" s="34" t="s">
        <v>130</v>
      </c>
      <c r="X17" s="30">
        <v>72.0</v>
      </c>
    </row>
    <row r="18">
      <c r="A18" s="20" t="s">
        <v>20</v>
      </c>
      <c r="B18" s="19">
        <v>82.0</v>
      </c>
      <c r="C18" s="22">
        <v>36380.0</v>
      </c>
      <c r="D18" s="27">
        <f t="shared" si="1"/>
        <v>11.62361111</v>
      </c>
      <c r="E18" s="27">
        <f t="shared" si="2"/>
        <v>-12794.86111</v>
      </c>
      <c r="F18" s="27">
        <f t="shared" si="3"/>
        <v>-148722.4898</v>
      </c>
      <c r="G18" s="27">
        <f t="shared" si="4"/>
        <v>135.1083353</v>
      </c>
      <c r="H18" s="27">
        <f t="shared" si="5"/>
        <v>163708470.9</v>
      </c>
      <c r="J18" s="34" t="s">
        <v>131</v>
      </c>
      <c r="K18" s="30">
        <v>1.0</v>
      </c>
      <c r="N18" s="20" t="s">
        <v>20</v>
      </c>
      <c r="O18" s="17">
        <v>82.1</v>
      </c>
      <c r="P18" s="22">
        <v>41929.0</v>
      </c>
      <c r="Q18" s="27">
        <f t="shared" si="6"/>
        <v>11.66805556</v>
      </c>
      <c r="R18" s="27">
        <f t="shared" si="7"/>
        <v>-14962.13889</v>
      </c>
      <c r="S18" s="27">
        <f t="shared" si="8"/>
        <v>-174579.0678</v>
      </c>
      <c r="T18" s="27">
        <f t="shared" si="9"/>
        <v>136.1435204</v>
      </c>
      <c r="U18" s="27">
        <f t="shared" si="10"/>
        <v>223865600.1</v>
      </c>
      <c r="W18" s="34" t="s">
        <v>131</v>
      </c>
      <c r="X18" s="30">
        <v>1.0</v>
      </c>
    </row>
    <row r="19" ht="49.5" customHeight="1">
      <c r="A19" s="20" t="s">
        <v>21</v>
      </c>
      <c r="B19" s="17">
        <v>54.8</v>
      </c>
      <c r="C19" s="22">
        <v>32801.0</v>
      </c>
      <c r="D19" s="27">
        <f t="shared" si="1"/>
        <v>-15.57638889</v>
      </c>
      <c r="E19" s="27">
        <f t="shared" si="2"/>
        <v>-16373.86111</v>
      </c>
      <c r="F19" s="27">
        <f t="shared" si="3"/>
        <v>255045.6283</v>
      </c>
      <c r="G19" s="27">
        <f t="shared" si="4"/>
        <v>242.6238908</v>
      </c>
      <c r="H19" s="27">
        <f t="shared" si="5"/>
        <v>268103327.7</v>
      </c>
      <c r="J19" s="34" t="s">
        <v>132</v>
      </c>
      <c r="K19" s="30">
        <f> SQRT((K17 - K18 - 1) / (1 - K8*K8)) * K8</f>
        <v>4.951328515</v>
      </c>
      <c r="N19" s="20" t="s">
        <v>21</v>
      </c>
      <c r="O19" s="17">
        <v>54.8</v>
      </c>
      <c r="P19" s="22">
        <v>35825.0</v>
      </c>
      <c r="Q19" s="27">
        <f t="shared" si="6"/>
        <v>-15.63194444</v>
      </c>
      <c r="R19" s="27">
        <f t="shared" si="7"/>
        <v>-21066.13889</v>
      </c>
      <c r="S19" s="27">
        <f t="shared" si="8"/>
        <v>329304.7128</v>
      </c>
      <c r="T19" s="27">
        <f t="shared" si="9"/>
        <v>244.3576871</v>
      </c>
      <c r="U19" s="27">
        <f t="shared" si="10"/>
        <v>443782207.7</v>
      </c>
      <c r="W19" s="34" t="s">
        <v>132</v>
      </c>
      <c r="X19" s="30">
        <f> SQRT((X17 - X18 - 1) / (1 - X8*X8)) * X8</f>
        <v>5.216837849</v>
      </c>
    </row>
    <row r="20">
      <c r="A20" s="20" t="s">
        <v>22</v>
      </c>
      <c r="B20" s="17">
        <v>77.6</v>
      </c>
      <c r="C20" s="22">
        <v>64635.0</v>
      </c>
      <c r="D20" s="27">
        <f t="shared" si="1"/>
        <v>7.223611111</v>
      </c>
      <c r="E20" s="27">
        <f t="shared" si="2"/>
        <v>15460.13889</v>
      </c>
      <c r="F20" s="27">
        <f t="shared" si="3"/>
        <v>111678.0311</v>
      </c>
      <c r="G20" s="27">
        <f t="shared" si="4"/>
        <v>52.18055748</v>
      </c>
      <c r="H20" s="27">
        <f t="shared" si="5"/>
        <v>239015894.5</v>
      </c>
      <c r="J20" s="34" t="s">
        <v>133</v>
      </c>
      <c r="K20" s="35">
        <v>1.994</v>
      </c>
      <c r="N20" s="20" t="s">
        <v>22</v>
      </c>
      <c r="O20" s="17">
        <v>77.5</v>
      </c>
      <c r="P20" s="22">
        <v>74257.0</v>
      </c>
      <c r="Q20" s="27">
        <f t="shared" si="6"/>
        <v>7.068055556</v>
      </c>
      <c r="R20" s="27">
        <f t="shared" si="7"/>
        <v>17365.86111</v>
      </c>
      <c r="S20" s="27">
        <f t="shared" si="8"/>
        <v>122742.8711</v>
      </c>
      <c r="T20" s="27">
        <f t="shared" si="9"/>
        <v>49.95740934</v>
      </c>
      <c r="U20" s="27">
        <f t="shared" si="10"/>
        <v>301573132.1</v>
      </c>
      <c r="W20" s="34" t="s">
        <v>133</v>
      </c>
      <c r="X20" s="35">
        <v>1.994</v>
      </c>
    </row>
    <row r="21">
      <c r="A21" s="20" t="s">
        <v>23</v>
      </c>
      <c r="B21" s="17">
        <v>51.9</v>
      </c>
      <c r="C21" s="22">
        <v>35251.0</v>
      </c>
      <c r="D21" s="27">
        <f t="shared" si="1"/>
        <v>-18.47638889</v>
      </c>
      <c r="E21" s="27">
        <f t="shared" si="2"/>
        <v>-13923.86111</v>
      </c>
      <c r="F21" s="27">
        <f t="shared" si="3"/>
        <v>257262.6727</v>
      </c>
      <c r="G21" s="27">
        <f t="shared" si="4"/>
        <v>341.3769464</v>
      </c>
      <c r="H21" s="27">
        <f t="shared" si="5"/>
        <v>193873908.2</v>
      </c>
      <c r="J21" s="31"/>
      <c r="N21" s="20" t="s">
        <v>23</v>
      </c>
      <c r="O21" s="17">
        <v>51.8</v>
      </c>
      <c r="P21" s="22">
        <v>39988.0</v>
      </c>
      <c r="Q21" s="27">
        <f t="shared" si="6"/>
        <v>-18.63194444</v>
      </c>
      <c r="R21" s="27">
        <f t="shared" si="7"/>
        <v>-16903.13889</v>
      </c>
      <c r="S21" s="27">
        <f t="shared" si="8"/>
        <v>314938.3447</v>
      </c>
      <c r="T21" s="27">
        <f t="shared" si="9"/>
        <v>347.1493538</v>
      </c>
      <c r="U21" s="27">
        <f t="shared" si="10"/>
        <v>285716104.3</v>
      </c>
      <c r="W21" s="31"/>
    </row>
    <row r="22">
      <c r="A22" s="20" t="s">
        <v>24</v>
      </c>
      <c r="B22" s="17">
        <v>76.8</v>
      </c>
      <c r="C22" s="22">
        <v>47349.0</v>
      </c>
      <c r="D22" s="27">
        <f t="shared" si="1"/>
        <v>6.423611111</v>
      </c>
      <c r="E22" s="27">
        <f t="shared" si="2"/>
        <v>-1825.861111</v>
      </c>
      <c r="F22" s="27">
        <f t="shared" si="3"/>
        <v>-11728.62172</v>
      </c>
      <c r="G22" s="27">
        <f t="shared" si="4"/>
        <v>41.26277971</v>
      </c>
      <c r="H22" s="27">
        <f t="shared" si="5"/>
        <v>3333768.797</v>
      </c>
      <c r="J22" s="31" t="s">
        <v>134</v>
      </c>
      <c r="K22" s="31" t="s">
        <v>135</v>
      </c>
      <c r="N22" s="20" t="s">
        <v>24</v>
      </c>
      <c r="O22" s="17">
        <v>76.6</v>
      </c>
      <c r="P22" s="22">
        <v>54739.0</v>
      </c>
      <c r="Q22" s="27">
        <f t="shared" si="6"/>
        <v>6.168055556</v>
      </c>
      <c r="R22" s="27">
        <f t="shared" si="7"/>
        <v>-2152.138889</v>
      </c>
      <c r="S22" s="27">
        <f t="shared" si="8"/>
        <v>-13274.51223</v>
      </c>
      <c r="T22" s="27">
        <f t="shared" si="9"/>
        <v>38.04490934</v>
      </c>
      <c r="U22" s="27">
        <f t="shared" si="10"/>
        <v>4631701.797</v>
      </c>
      <c r="W22" s="31" t="s">
        <v>134</v>
      </c>
      <c r="X22" s="31" t="s">
        <v>135</v>
      </c>
    </row>
    <row r="23">
      <c r="A23" s="20" t="s">
        <v>25</v>
      </c>
      <c r="B23" s="17">
        <v>46.8</v>
      </c>
      <c r="C23" s="22">
        <v>36349.0</v>
      </c>
      <c r="D23" s="27">
        <f t="shared" si="1"/>
        <v>-23.57638889</v>
      </c>
      <c r="E23" s="27">
        <f t="shared" si="2"/>
        <v>-12825.86111</v>
      </c>
      <c r="F23" s="27">
        <f t="shared" si="3"/>
        <v>302387.4894</v>
      </c>
      <c r="G23" s="27">
        <f t="shared" si="4"/>
        <v>555.846113</v>
      </c>
      <c r="H23" s="27">
        <f t="shared" si="5"/>
        <v>164502713.2</v>
      </c>
      <c r="J23" s="31"/>
      <c r="N23" s="20" t="s">
        <v>25</v>
      </c>
      <c r="O23" s="19">
        <v>47.0</v>
      </c>
      <c r="P23" s="22">
        <v>42151.0</v>
      </c>
      <c r="Q23" s="27">
        <f t="shared" si="6"/>
        <v>-23.43194444</v>
      </c>
      <c r="R23" s="27">
        <f t="shared" si="7"/>
        <v>-14740.13889</v>
      </c>
      <c r="S23" s="27">
        <f t="shared" si="8"/>
        <v>345390.1155</v>
      </c>
      <c r="T23" s="27">
        <f t="shared" si="9"/>
        <v>549.0560204</v>
      </c>
      <c r="U23" s="27">
        <f t="shared" si="10"/>
        <v>217271694.5</v>
      </c>
    </row>
    <row r="24">
      <c r="A24" s="20" t="s">
        <v>26</v>
      </c>
      <c r="B24" s="19">
        <v>75.0</v>
      </c>
      <c r="C24" s="22">
        <v>53910.0</v>
      </c>
      <c r="D24" s="27">
        <f t="shared" si="1"/>
        <v>4.623611111</v>
      </c>
      <c r="E24" s="27">
        <f t="shared" si="2"/>
        <v>4735.138889</v>
      </c>
      <c r="F24" s="27">
        <f t="shared" si="3"/>
        <v>21893.44078</v>
      </c>
      <c r="G24" s="27">
        <f t="shared" si="4"/>
        <v>21.37777971</v>
      </c>
      <c r="H24" s="27">
        <f t="shared" si="5"/>
        <v>22421540.3</v>
      </c>
      <c r="J24" s="31"/>
      <c r="N24" s="20" t="s">
        <v>26</v>
      </c>
      <c r="O24" s="17">
        <v>74.9</v>
      </c>
      <c r="P24" s="22">
        <v>61588.0</v>
      </c>
      <c r="Q24" s="27">
        <f t="shared" si="6"/>
        <v>4.468055556</v>
      </c>
      <c r="R24" s="27">
        <f t="shared" si="7"/>
        <v>4696.861111</v>
      </c>
      <c r="S24" s="27">
        <f t="shared" si="8"/>
        <v>20985.83638</v>
      </c>
      <c r="T24" s="27">
        <f t="shared" si="9"/>
        <v>19.96352045</v>
      </c>
      <c r="U24" s="27">
        <f t="shared" si="10"/>
        <v>22060504.3</v>
      </c>
    </row>
    <row r="25">
      <c r="A25" s="20" t="s">
        <v>29</v>
      </c>
      <c r="B25" s="17">
        <v>79.4</v>
      </c>
      <c r="C25" s="22">
        <v>56458.0</v>
      </c>
      <c r="D25" s="27">
        <f t="shared" si="1"/>
        <v>9.023611111</v>
      </c>
      <c r="E25" s="27">
        <f t="shared" si="2"/>
        <v>7283.138889</v>
      </c>
      <c r="F25" s="27">
        <f t="shared" si="3"/>
        <v>65720.213</v>
      </c>
      <c r="G25" s="27">
        <f t="shared" si="4"/>
        <v>81.42555748</v>
      </c>
      <c r="H25" s="27">
        <f t="shared" si="5"/>
        <v>53044112.07</v>
      </c>
      <c r="N25" s="20" t="s">
        <v>29</v>
      </c>
      <c r="O25" s="17">
        <v>79.7</v>
      </c>
      <c r="P25" s="22">
        <v>64779.0</v>
      </c>
      <c r="Q25" s="27">
        <f t="shared" si="6"/>
        <v>9.268055556</v>
      </c>
      <c r="R25" s="27">
        <f t="shared" si="7"/>
        <v>7887.861111</v>
      </c>
      <c r="S25" s="27">
        <f t="shared" si="8"/>
        <v>73105.13499</v>
      </c>
      <c r="T25" s="27">
        <f t="shared" si="9"/>
        <v>85.89685378</v>
      </c>
      <c r="U25" s="27">
        <f t="shared" si="10"/>
        <v>62218352.91</v>
      </c>
    </row>
    <row r="26">
      <c r="A26" s="20" t="s">
        <v>30</v>
      </c>
      <c r="B26" s="17">
        <v>86.5</v>
      </c>
      <c r="C26" s="26">
        <v>57653.0</v>
      </c>
      <c r="D26" s="27">
        <f t="shared" si="1"/>
        <v>16.12361111</v>
      </c>
      <c r="E26" s="27">
        <f t="shared" si="2"/>
        <v>8478.138889</v>
      </c>
      <c r="F26" s="27">
        <f t="shared" si="3"/>
        <v>136698.2144</v>
      </c>
      <c r="G26" s="27">
        <f t="shared" si="4"/>
        <v>259.9708353</v>
      </c>
      <c r="H26" s="27">
        <f t="shared" si="5"/>
        <v>71878839.02</v>
      </c>
      <c r="N26" s="20" t="s">
        <v>30</v>
      </c>
      <c r="O26" s="17">
        <v>86.5</v>
      </c>
      <c r="P26" s="22">
        <v>67239.0</v>
      </c>
      <c r="Q26" s="27">
        <f t="shared" si="6"/>
        <v>16.06805556</v>
      </c>
      <c r="R26" s="27">
        <f t="shared" si="7"/>
        <v>10347.86111</v>
      </c>
      <c r="S26" s="27">
        <f t="shared" si="8"/>
        <v>166270.0072</v>
      </c>
      <c r="T26" s="27">
        <f t="shared" si="9"/>
        <v>258.1824093</v>
      </c>
      <c r="U26" s="27">
        <f t="shared" si="10"/>
        <v>107078229.6</v>
      </c>
    </row>
    <row r="27">
      <c r="A27" s="20" t="s">
        <v>31</v>
      </c>
      <c r="B27" s="17">
        <v>77.9</v>
      </c>
      <c r="C27" s="22">
        <v>40833.0</v>
      </c>
      <c r="D27" s="27">
        <f t="shared" si="1"/>
        <v>7.523611111</v>
      </c>
      <c r="E27" s="27">
        <f t="shared" si="2"/>
        <v>-8341.861111</v>
      </c>
      <c r="F27" s="27">
        <f t="shared" si="3"/>
        <v>-62760.91894</v>
      </c>
      <c r="G27" s="27">
        <f t="shared" si="4"/>
        <v>56.60472415</v>
      </c>
      <c r="H27" s="27">
        <f t="shared" si="5"/>
        <v>69586646.8</v>
      </c>
      <c r="N27" s="20" t="s">
        <v>31</v>
      </c>
      <c r="O27" s="17">
        <v>78.3</v>
      </c>
      <c r="P27" s="22">
        <v>48258.0</v>
      </c>
      <c r="Q27" s="27">
        <f t="shared" si="6"/>
        <v>7.868055556</v>
      </c>
      <c r="R27" s="27">
        <f t="shared" si="7"/>
        <v>-8633.138889</v>
      </c>
      <c r="S27" s="27">
        <f t="shared" si="8"/>
        <v>-67926.0164</v>
      </c>
      <c r="T27" s="27">
        <f t="shared" si="9"/>
        <v>61.90629823</v>
      </c>
      <c r="U27" s="27">
        <f t="shared" si="10"/>
        <v>74531087.07</v>
      </c>
    </row>
    <row r="28">
      <c r="A28" s="20" t="s">
        <v>32</v>
      </c>
      <c r="B28" s="17">
        <v>77.5</v>
      </c>
      <c r="C28" s="22">
        <v>68790.0</v>
      </c>
      <c r="D28" s="27">
        <f t="shared" si="1"/>
        <v>7.123611111</v>
      </c>
      <c r="E28" s="27">
        <f t="shared" si="2"/>
        <v>19615.13889</v>
      </c>
      <c r="F28" s="27">
        <f t="shared" si="3"/>
        <v>139730.6213</v>
      </c>
      <c r="G28" s="27">
        <f t="shared" si="4"/>
        <v>50.74583526</v>
      </c>
      <c r="H28" s="27">
        <f t="shared" si="5"/>
        <v>384753673.6</v>
      </c>
      <c r="N28" s="20" t="s">
        <v>32</v>
      </c>
      <c r="O28" s="17">
        <v>77.7</v>
      </c>
      <c r="P28" s="22">
        <v>77601.0</v>
      </c>
      <c r="Q28" s="27">
        <f t="shared" si="6"/>
        <v>7.268055556</v>
      </c>
      <c r="R28" s="27">
        <f t="shared" si="7"/>
        <v>20709.86111</v>
      </c>
      <c r="S28" s="27">
        <f t="shared" si="8"/>
        <v>150520.4211</v>
      </c>
      <c r="T28" s="27">
        <f t="shared" si="9"/>
        <v>52.82463156</v>
      </c>
      <c r="U28" s="27">
        <f t="shared" si="10"/>
        <v>428898347.2</v>
      </c>
    </row>
    <row r="29">
      <c r="A29" s="20" t="s">
        <v>33</v>
      </c>
      <c r="B29" s="17">
        <v>73.8</v>
      </c>
      <c r="C29" s="22">
        <v>40242.0</v>
      </c>
      <c r="D29" s="27">
        <f t="shared" si="1"/>
        <v>3.423611111</v>
      </c>
      <c r="E29" s="27">
        <f t="shared" si="2"/>
        <v>-8932.861111</v>
      </c>
      <c r="F29" s="27">
        <f t="shared" si="3"/>
        <v>-30582.64255</v>
      </c>
      <c r="G29" s="27">
        <f t="shared" si="4"/>
        <v>11.72111304</v>
      </c>
      <c r="H29" s="27">
        <f t="shared" si="5"/>
        <v>79796007.63</v>
      </c>
      <c r="N29" s="20" t="s">
        <v>33</v>
      </c>
      <c r="O29" s="17">
        <v>74.1</v>
      </c>
      <c r="P29" s="22">
        <v>46730.0</v>
      </c>
      <c r="Q29" s="27">
        <f t="shared" si="6"/>
        <v>3.668055556</v>
      </c>
      <c r="R29" s="27">
        <f t="shared" si="7"/>
        <v>-10161.13889</v>
      </c>
      <c r="S29" s="27">
        <f t="shared" si="8"/>
        <v>-37271.62195</v>
      </c>
      <c r="T29" s="27">
        <f t="shared" si="9"/>
        <v>13.45463156</v>
      </c>
      <c r="U29" s="27">
        <f t="shared" si="10"/>
        <v>103248743.5</v>
      </c>
    </row>
    <row r="30">
      <c r="A30" s="20" t="s">
        <v>34</v>
      </c>
      <c r="B30" s="19">
        <v>57.0</v>
      </c>
      <c r="C30" s="22">
        <v>50252.0</v>
      </c>
      <c r="D30" s="27">
        <f t="shared" si="1"/>
        <v>-13.37638889</v>
      </c>
      <c r="E30" s="27">
        <f t="shared" si="2"/>
        <v>1077.138889</v>
      </c>
      <c r="F30" s="27">
        <f t="shared" si="3"/>
        <v>-14408.22867</v>
      </c>
      <c r="G30" s="27">
        <f t="shared" si="4"/>
        <v>178.9277797</v>
      </c>
      <c r="H30" s="27">
        <f t="shared" si="5"/>
        <v>1160228.186</v>
      </c>
      <c r="N30" s="20" t="s">
        <v>34</v>
      </c>
      <c r="O30" s="17">
        <v>57.1</v>
      </c>
      <c r="P30" s="22">
        <v>58256.0</v>
      </c>
      <c r="Q30" s="27">
        <f t="shared" si="6"/>
        <v>-13.33194444</v>
      </c>
      <c r="R30" s="27">
        <f t="shared" si="7"/>
        <v>1364.861111</v>
      </c>
      <c r="S30" s="27">
        <f t="shared" si="8"/>
        <v>-18196.25251</v>
      </c>
      <c r="T30" s="27">
        <f t="shared" si="9"/>
        <v>177.7407427</v>
      </c>
      <c r="U30" s="27">
        <f t="shared" si="10"/>
        <v>1862845.853</v>
      </c>
    </row>
    <row r="31">
      <c r="A31" s="20" t="s">
        <v>35</v>
      </c>
      <c r="B31" s="17">
        <v>79.4</v>
      </c>
      <c r="C31" s="22">
        <v>71728.0</v>
      </c>
      <c r="D31" s="27">
        <f t="shared" si="1"/>
        <v>9.023611111</v>
      </c>
      <c r="E31" s="27">
        <f t="shared" si="2"/>
        <v>22553.13889</v>
      </c>
      <c r="F31" s="27">
        <f t="shared" si="3"/>
        <v>203510.7547</v>
      </c>
      <c r="G31" s="27">
        <f t="shared" si="4"/>
        <v>81.42555748</v>
      </c>
      <c r="H31" s="27">
        <f t="shared" si="5"/>
        <v>508644073.7</v>
      </c>
      <c r="N31" s="20" t="s">
        <v>35</v>
      </c>
      <c r="O31" s="17">
        <v>79.6</v>
      </c>
      <c r="P31" s="22">
        <v>81056.0</v>
      </c>
      <c r="Q31" s="27">
        <f t="shared" si="6"/>
        <v>9.168055556</v>
      </c>
      <c r="R31" s="27">
        <f t="shared" si="7"/>
        <v>24164.86111</v>
      </c>
      <c r="S31" s="27">
        <f t="shared" si="8"/>
        <v>221544.7892</v>
      </c>
      <c r="T31" s="27">
        <f t="shared" si="9"/>
        <v>84.05324267</v>
      </c>
      <c r="U31" s="27">
        <f t="shared" si="10"/>
        <v>583940512.5</v>
      </c>
    </row>
    <row r="32">
      <c r="A32" s="20" t="s">
        <v>36</v>
      </c>
      <c r="B32" s="17">
        <v>50.4</v>
      </c>
      <c r="C32" s="22">
        <v>41986.0</v>
      </c>
      <c r="D32" s="27">
        <f t="shared" si="1"/>
        <v>-19.97638889</v>
      </c>
      <c r="E32" s="27">
        <f t="shared" si="2"/>
        <v>-7188.861111</v>
      </c>
      <c r="F32" s="27">
        <f t="shared" si="3"/>
        <v>143607.4852</v>
      </c>
      <c r="G32" s="27">
        <f t="shared" si="4"/>
        <v>399.056113</v>
      </c>
      <c r="H32" s="27">
        <f t="shared" si="5"/>
        <v>51679724.07</v>
      </c>
      <c r="N32" s="20" t="s">
        <v>36</v>
      </c>
      <c r="O32" s="17">
        <v>50.3</v>
      </c>
      <c r="P32" s="22">
        <v>47325.0</v>
      </c>
      <c r="Q32" s="27">
        <f t="shared" si="6"/>
        <v>-20.13194444</v>
      </c>
      <c r="R32" s="27">
        <f t="shared" si="7"/>
        <v>-9566.138889</v>
      </c>
      <c r="S32" s="27">
        <f t="shared" si="8"/>
        <v>192584.9767</v>
      </c>
      <c r="T32" s="27">
        <f t="shared" si="9"/>
        <v>405.2951871</v>
      </c>
      <c r="U32" s="27">
        <f t="shared" si="10"/>
        <v>91511013.24</v>
      </c>
    </row>
    <row r="33">
      <c r="A33" s="20" t="s">
        <v>37</v>
      </c>
      <c r="B33" s="19">
        <v>64.0</v>
      </c>
      <c r="C33" s="22">
        <v>41792.0</v>
      </c>
      <c r="D33" s="27">
        <f t="shared" si="1"/>
        <v>-6.376388889</v>
      </c>
      <c r="E33" s="27">
        <f t="shared" si="2"/>
        <v>-7382.861111</v>
      </c>
      <c r="F33" s="27">
        <f t="shared" si="3"/>
        <v>47075.99356</v>
      </c>
      <c r="G33" s="27">
        <f t="shared" si="4"/>
        <v>40.65833526</v>
      </c>
      <c r="H33" s="27">
        <f t="shared" si="5"/>
        <v>54506638.19</v>
      </c>
      <c r="N33" s="20" t="s">
        <v>37</v>
      </c>
      <c r="O33" s="17">
        <v>64.2</v>
      </c>
      <c r="P33" s="22">
        <v>50938.0</v>
      </c>
      <c r="Q33" s="27">
        <f t="shared" si="6"/>
        <v>-6.231944444</v>
      </c>
      <c r="R33" s="27">
        <f t="shared" si="7"/>
        <v>-5953.138889</v>
      </c>
      <c r="S33" s="27">
        <f t="shared" si="8"/>
        <v>37099.63083</v>
      </c>
      <c r="T33" s="27">
        <f t="shared" si="9"/>
        <v>38.83713156</v>
      </c>
      <c r="U33" s="27">
        <f t="shared" si="10"/>
        <v>35439862.63</v>
      </c>
    </row>
    <row r="34">
      <c r="A34" s="20" t="s">
        <v>38</v>
      </c>
      <c r="B34" s="17">
        <v>68.5</v>
      </c>
      <c r="C34" s="22">
        <v>46059.0</v>
      </c>
      <c r="D34" s="27">
        <f t="shared" si="1"/>
        <v>-1.876388889</v>
      </c>
      <c r="E34" s="27">
        <f t="shared" si="2"/>
        <v>-3115.861111</v>
      </c>
      <c r="F34" s="27">
        <f t="shared" si="3"/>
        <v>5846.567168</v>
      </c>
      <c r="G34" s="27">
        <f t="shared" si="4"/>
        <v>3.520835262</v>
      </c>
      <c r="H34" s="27">
        <f t="shared" si="5"/>
        <v>9708590.464</v>
      </c>
      <c r="N34" s="20" t="s">
        <v>38</v>
      </c>
      <c r="O34" s="17">
        <v>68.5</v>
      </c>
      <c r="P34" s="22">
        <v>53624.0</v>
      </c>
      <c r="Q34" s="27">
        <f t="shared" si="6"/>
        <v>-1.931944444</v>
      </c>
      <c r="R34" s="27">
        <f t="shared" si="7"/>
        <v>-3267.138889</v>
      </c>
      <c r="S34" s="27">
        <f t="shared" si="8"/>
        <v>6311.930826</v>
      </c>
      <c r="T34" s="27">
        <f t="shared" si="9"/>
        <v>3.732409336</v>
      </c>
      <c r="U34" s="27">
        <f t="shared" si="10"/>
        <v>10674196.52</v>
      </c>
    </row>
    <row r="35">
      <c r="A35" s="20" t="s">
        <v>39</v>
      </c>
      <c r="B35" s="17">
        <v>67.1</v>
      </c>
      <c r="C35" s="22">
        <v>60008.0</v>
      </c>
      <c r="D35" s="27">
        <f t="shared" si="1"/>
        <v>-3.276388889</v>
      </c>
      <c r="E35" s="27">
        <f t="shared" si="2"/>
        <v>10833.13889</v>
      </c>
      <c r="F35" s="27">
        <f t="shared" si="3"/>
        <v>-35493.57589</v>
      </c>
      <c r="G35" s="27">
        <f t="shared" si="4"/>
        <v>10.73472415</v>
      </c>
      <c r="H35" s="27">
        <f t="shared" si="5"/>
        <v>117356898.2</v>
      </c>
      <c r="N35" s="20" t="s">
        <v>39</v>
      </c>
      <c r="O35" s="17">
        <v>67.1</v>
      </c>
      <c r="P35" s="22">
        <v>68105.0</v>
      </c>
      <c r="Q35" s="27">
        <f t="shared" si="6"/>
        <v>-3.331944444</v>
      </c>
      <c r="R35" s="27">
        <f t="shared" si="7"/>
        <v>11213.86111</v>
      </c>
      <c r="S35" s="27">
        <f t="shared" si="8"/>
        <v>-37363.96223</v>
      </c>
      <c r="T35" s="27">
        <f t="shared" si="9"/>
        <v>11.10185378</v>
      </c>
      <c r="U35" s="27">
        <f t="shared" si="10"/>
        <v>125750681</v>
      </c>
    </row>
    <row r="36">
      <c r="A36" s="20" t="s">
        <v>40</v>
      </c>
      <c r="B36" s="19">
        <v>63.0</v>
      </c>
      <c r="C36" s="22">
        <v>46711.0</v>
      </c>
      <c r="D36" s="27">
        <f t="shared" si="1"/>
        <v>-7.376388889</v>
      </c>
      <c r="E36" s="27">
        <f t="shared" si="2"/>
        <v>-2463.861111</v>
      </c>
      <c r="F36" s="27">
        <f t="shared" si="3"/>
        <v>18174.39772</v>
      </c>
      <c r="G36" s="27">
        <f t="shared" si="4"/>
        <v>54.41111304</v>
      </c>
      <c r="H36" s="27">
        <f t="shared" si="5"/>
        <v>6070611.575</v>
      </c>
      <c r="N36" s="20" t="s">
        <v>40</v>
      </c>
      <c r="O36" s="19">
        <v>63.0</v>
      </c>
      <c r="P36" s="22">
        <v>54044.0</v>
      </c>
      <c r="Q36" s="27">
        <f t="shared" si="6"/>
        <v>-7.431944444</v>
      </c>
      <c r="R36" s="27">
        <f t="shared" si="7"/>
        <v>-2847.138889</v>
      </c>
      <c r="S36" s="27">
        <f t="shared" si="8"/>
        <v>21159.77805</v>
      </c>
      <c r="T36" s="27">
        <f t="shared" si="9"/>
        <v>55.23379823</v>
      </c>
      <c r="U36" s="27">
        <f t="shared" si="10"/>
        <v>8106199.853</v>
      </c>
    </row>
    <row r="37">
      <c r="A37" s="20" t="s">
        <v>42</v>
      </c>
      <c r="B37" s="17">
        <v>68.5</v>
      </c>
      <c r="C37" s="22">
        <v>40713.0</v>
      </c>
      <c r="D37" s="27">
        <f t="shared" si="1"/>
        <v>-1.876388889</v>
      </c>
      <c r="E37" s="27">
        <f t="shared" si="2"/>
        <v>-8461.861111</v>
      </c>
      <c r="F37" s="27">
        <f t="shared" si="3"/>
        <v>15877.74217</v>
      </c>
      <c r="G37" s="27">
        <f t="shared" si="4"/>
        <v>3.520835262</v>
      </c>
      <c r="H37" s="27">
        <f t="shared" si="5"/>
        <v>71603093.46</v>
      </c>
      <c r="N37" s="20" t="s">
        <v>42</v>
      </c>
      <c r="O37" s="17">
        <v>68.8</v>
      </c>
      <c r="P37" s="22">
        <v>48997.0</v>
      </c>
      <c r="Q37" s="27">
        <f t="shared" si="6"/>
        <v>-1.631944444</v>
      </c>
      <c r="R37" s="27">
        <f t="shared" si="7"/>
        <v>-7894.138889</v>
      </c>
      <c r="S37" s="27">
        <f t="shared" si="8"/>
        <v>12882.7961</v>
      </c>
      <c r="T37" s="27">
        <f t="shared" si="9"/>
        <v>2.66324267</v>
      </c>
      <c r="U37" s="27">
        <f t="shared" si="10"/>
        <v>62317428.8</v>
      </c>
    </row>
    <row r="38">
      <c r="A38" s="20" t="s">
        <v>43</v>
      </c>
      <c r="B38" s="17">
        <v>63.4</v>
      </c>
      <c r="C38" s="22">
        <v>39538.0</v>
      </c>
      <c r="D38" s="27">
        <f t="shared" si="1"/>
        <v>-6.976388889</v>
      </c>
      <c r="E38" s="27">
        <f t="shared" si="2"/>
        <v>-9636.861111</v>
      </c>
      <c r="F38" s="27">
        <f t="shared" si="3"/>
        <v>67230.49078</v>
      </c>
      <c r="G38" s="27">
        <f t="shared" si="4"/>
        <v>48.67000193</v>
      </c>
      <c r="H38" s="27">
        <f t="shared" si="5"/>
        <v>92869092.07</v>
      </c>
      <c r="N38" s="20" t="s">
        <v>43</v>
      </c>
      <c r="O38" s="17">
        <v>63.6</v>
      </c>
      <c r="P38" s="22">
        <v>46406.0</v>
      </c>
      <c r="Q38" s="27">
        <f t="shared" si="6"/>
        <v>-6.831944444</v>
      </c>
      <c r="R38" s="27">
        <f t="shared" si="7"/>
        <v>-10485.13889</v>
      </c>
      <c r="S38" s="27">
        <f t="shared" si="8"/>
        <v>71633.88638</v>
      </c>
      <c r="T38" s="27">
        <f t="shared" si="9"/>
        <v>46.67546489</v>
      </c>
      <c r="U38" s="27">
        <f t="shared" si="10"/>
        <v>109938137.5</v>
      </c>
    </row>
    <row r="39">
      <c r="A39" s="20" t="s">
        <v>45</v>
      </c>
      <c r="B39" s="17">
        <v>78.5</v>
      </c>
      <c r="C39" s="22">
        <v>70705.0</v>
      </c>
      <c r="D39" s="27">
        <f t="shared" si="1"/>
        <v>8.123611111</v>
      </c>
      <c r="E39" s="27">
        <f t="shared" si="2"/>
        <v>21530.13889</v>
      </c>
      <c r="F39" s="27">
        <f t="shared" si="3"/>
        <v>174902.4755</v>
      </c>
      <c r="G39" s="27">
        <f t="shared" si="4"/>
        <v>65.99305748</v>
      </c>
      <c r="H39" s="27">
        <f t="shared" si="5"/>
        <v>463546880.6</v>
      </c>
      <c r="N39" s="20" t="s">
        <v>45</v>
      </c>
      <c r="O39" s="17">
        <v>78.3</v>
      </c>
      <c r="P39" s="22">
        <v>83195.0</v>
      </c>
      <c r="Q39" s="27">
        <f t="shared" si="6"/>
        <v>7.868055556</v>
      </c>
      <c r="R39" s="27">
        <f t="shared" si="7"/>
        <v>26303.86111</v>
      </c>
      <c r="S39" s="27">
        <f t="shared" si="8"/>
        <v>206960.2405</v>
      </c>
      <c r="T39" s="27">
        <f t="shared" si="9"/>
        <v>61.90629823</v>
      </c>
      <c r="U39" s="27">
        <f t="shared" si="10"/>
        <v>691893109.4</v>
      </c>
    </row>
    <row r="40">
      <c r="A40" s="20" t="s">
        <v>46</v>
      </c>
      <c r="B40" s="17">
        <v>93.1</v>
      </c>
      <c r="C40" s="26">
        <v>87326.0</v>
      </c>
      <c r="D40" s="27">
        <f t="shared" si="1"/>
        <v>22.72361111</v>
      </c>
      <c r="E40" s="27">
        <f t="shared" si="2"/>
        <v>38151.13889</v>
      </c>
      <c r="F40" s="27">
        <f t="shared" si="3"/>
        <v>866931.6436</v>
      </c>
      <c r="G40" s="27">
        <f t="shared" si="4"/>
        <v>516.3625019</v>
      </c>
      <c r="H40" s="27">
        <f t="shared" si="5"/>
        <v>1455509399</v>
      </c>
      <c r="N40" s="20" t="s">
        <v>46</v>
      </c>
      <c r="O40" s="19">
        <v>93.0</v>
      </c>
      <c r="P40" s="22">
        <v>98818.0</v>
      </c>
      <c r="Q40" s="27">
        <f t="shared" si="6"/>
        <v>22.56805556</v>
      </c>
      <c r="R40" s="27">
        <f t="shared" si="7"/>
        <v>41926.86111</v>
      </c>
      <c r="S40" s="27">
        <f t="shared" si="8"/>
        <v>946207.7308</v>
      </c>
      <c r="T40" s="27">
        <f t="shared" si="9"/>
        <v>509.3171316</v>
      </c>
      <c r="U40" s="27">
        <f t="shared" si="10"/>
        <v>1757861683</v>
      </c>
    </row>
    <row r="41">
      <c r="A41" s="20" t="s">
        <v>48</v>
      </c>
      <c r="B41" s="17">
        <v>79.9</v>
      </c>
      <c r="C41" s="22">
        <v>48368.0</v>
      </c>
      <c r="D41" s="27">
        <f t="shared" si="1"/>
        <v>9.523611111</v>
      </c>
      <c r="E41" s="27">
        <f t="shared" si="2"/>
        <v>-806.8611111</v>
      </c>
      <c r="F41" s="27">
        <f t="shared" si="3"/>
        <v>-7684.231443</v>
      </c>
      <c r="G41" s="27">
        <f t="shared" si="4"/>
        <v>90.6991686</v>
      </c>
      <c r="H41" s="27">
        <f t="shared" si="5"/>
        <v>651024.8526</v>
      </c>
      <c r="N41" s="20" t="s">
        <v>48</v>
      </c>
      <c r="O41" s="19">
        <v>80.0</v>
      </c>
      <c r="P41" s="22">
        <v>56526.0</v>
      </c>
      <c r="Q41" s="27">
        <f t="shared" si="6"/>
        <v>9.568055556</v>
      </c>
      <c r="R41" s="27">
        <f t="shared" si="7"/>
        <v>-365.1388889</v>
      </c>
      <c r="S41" s="27">
        <f t="shared" si="8"/>
        <v>-3493.669174</v>
      </c>
      <c r="T41" s="27">
        <f t="shared" si="9"/>
        <v>91.54768711</v>
      </c>
      <c r="U41" s="27">
        <f t="shared" si="10"/>
        <v>133326.4082</v>
      </c>
    </row>
    <row r="42">
      <c r="A42" s="20" t="s">
        <v>49</v>
      </c>
      <c r="B42" s="19">
        <v>73.0</v>
      </c>
      <c r="C42" s="22">
        <v>45247.0</v>
      </c>
      <c r="D42" s="27">
        <f t="shared" si="1"/>
        <v>2.623611111</v>
      </c>
      <c r="E42" s="27">
        <f t="shared" si="2"/>
        <v>-3927.861111</v>
      </c>
      <c r="F42" s="27">
        <f t="shared" si="3"/>
        <v>-10305.18005</v>
      </c>
      <c r="G42" s="27">
        <f t="shared" si="4"/>
        <v>6.883335262</v>
      </c>
      <c r="H42" s="27">
        <f t="shared" si="5"/>
        <v>15428092.91</v>
      </c>
      <c r="N42" s="20" t="s">
        <v>49</v>
      </c>
      <c r="O42" s="17">
        <v>73.1</v>
      </c>
      <c r="P42" s="22">
        <v>53188.0</v>
      </c>
      <c r="Q42" s="27">
        <f t="shared" si="6"/>
        <v>2.668055556</v>
      </c>
      <c r="R42" s="27">
        <f t="shared" si="7"/>
        <v>-3703.138889</v>
      </c>
      <c r="S42" s="27">
        <f t="shared" si="8"/>
        <v>-9880.180285</v>
      </c>
      <c r="T42" s="27">
        <f t="shared" si="9"/>
        <v>7.118520448</v>
      </c>
      <c r="U42" s="27">
        <f t="shared" si="10"/>
        <v>13713237.63</v>
      </c>
    </row>
    <row r="43">
      <c r="A43" s="20" t="s">
        <v>50</v>
      </c>
      <c r="B43" s="17">
        <v>79.7</v>
      </c>
      <c r="C43" s="26">
        <v>53757.0</v>
      </c>
      <c r="D43" s="27">
        <f t="shared" si="1"/>
        <v>9.323611111</v>
      </c>
      <c r="E43" s="27">
        <f t="shared" si="2"/>
        <v>4582.138889</v>
      </c>
      <c r="F43" s="27">
        <f t="shared" si="3"/>
        <v>42722.08106</v>
      </c>
      <c r="G43" s="27">
        <f t="shared" si="4"/>
        <v>86.92972415</v>
      </c>
      <c r="H43" s="27">
        <f t="shared" si="5"/>
        <v>20995996.8</v>
      </c>
      <c r="N43" s="20" t="s">
        <v>50</v>
      </c>
      <c r="O43" s="17">
        <v>79.7</v>
      </c>
      <c r="P43" s="22">
        <v>64189.0</v>
      </c>
      <c r="Q43" s="27">
        <f t="shared" si="6"/>
        <v>9.268055556</v>
      </c>
      <c r="R43" s="27">
        <f t="shared" si="7"/>
        <v>7297.861111</v>
      </c>
      <c r="S43" s="27">
        <f t="shared" si="8"/>
        <v>67636.98221</v>
      </c>
      <c r="T43" s="27">
        <f t="shared" si="9"/>
        <v>85.89685378</v>
      </c>
      <c r="U43" s="27">
        <f t="shared" si="10"/>
        <v>53258776.8</v>
      </c>
    </row>
    <row r="44">
      <c r="A44" s="20" t="s">
        <v>51</v>
      </c>
      <c r="B44" s="17">
        <v>73.5</v>
      </c>
      <c r="C44" s="22">
        <v>46952.0</v>
      </c>
      <c r="D44" s="27">
        <f t="shared" si="1"/>
        <v>3.123611111</v>
      </c>
      <c r="E44" s="27">
        <f t="shared" si="2"/>
        <v>-2222.861111</v>
      </c>
      <c r="F44" s="27">
        <f t="shared" si="3"/>
        <v>-6943.353665</v>
      </c>
      <c r="G44" s="27">
        <f t="shared" si="4"/>
        <v>9.756946373</v>
      </c>
      <c r="H44" s="27">
        <f t="shared" si="5"/>
        <v>4941111.519</v>
      </c>
      <c r="N44" s="20" t="s">
        <v>51</v>
      </c>
      <c r="O44" s="17">
        <v>73.6</v>
      </c>
      <c r="P44" s="22">
        <v>55227.0</v>
      </c>
      <c r="Q44" s="27">
        <f t="shared" si="6"/>
        <v>3.168055556</v>
      </c>
      <c r="R44" s="27">
        <f t="shared" si="7"/>
        <v>-1664.138889</v>
      </c>
      <c r="S44" s="27">
        <f t="shared" si="8"/>
        <v>-5272.084452</v>
      </c>
      <c r="T44" s="27">
        <f t="shared" si="9"/>
        <v>10.036576</v>
      </c>
      <c r="U44" s="27">
        <f t="shared" si="10"/>
        <v>2769358.242</v>
      </c>
    </row>
    <row r="45">
      <c r="A45" s="20" t="s">
        <v>52</v>
      </c>
      <c r="B45" s="17">
        <v>59.7</v>
      </c>
      <c r="C45" s="22">
        <v>43540.0</v>
      </c>
      <c r="D45" s="27">
        <f t="shared" si="1"/>
        <v>-10.67638889</v>
      </c>
      <c r="E45" s="27">
        <f t="shared" si="2"/>
        <v>-5634.861111</v>
      </c>
      <c r="F45" s="27">
        <f t="shared" si="3"/>
        <v>60159.96856</v>
      </c>
      <c r="G45" s="27">
        <f t="shared" si="4"/>
        <v>113.9852797</v>
      </c>
      <c r="H45" s="27">
        <f t="shared" si="5"/>
        <v>31751659.74</v>
      </c>
      <c r="N45" s="20" t="s">
        <v>52</v>
      </c>
      <c r="O45" s="17">
        <v>59.9</v>
      </c>
      <c r="P45" s="22">
        <v>53119.0</v>
      </c>
      <c r="Q45" s="27">
        <f t="shared" si="6"/>
        <v>-10.53194444</v>
      </c>
      <c r="R45" s="27">
        <f t="shared" si="7"/>
        <v>-3772.138889</v>
      </c>
      <c r="S45" s="27">
        <f t="shared" si="8"/>
        <v>39727.95721</v>
      </c>
      <c r="T45" s="27">
        <f t="shared" si="9"/>
        <v>110.9218538</v>
      </c>
      <c r="U45" s="27">
        <f t="shared" si="10"/>
        <v>14229031.8</v>
      </c>
    </row>
    <row r="46">
      <c r="A46" s="20" t="s">
        <v>53</v>
      </c>
      <c r="B46" s="17">
        <v>66.7</v>
      </c>
      <c r="C46" s="26">
        <v>40843.0</v>
      </c>
      <c r="D46" s="27">
        <f t="shared" si="1"/>
        <v>-3.676388889</v>
      </c>
      <c r="E46" s="27">
        <f t="shared" si="2"/>
        <v>-8331.861111</v>
      </c>
      <c r="F46" s="27">
        <f t="shared" si="3"/>
        <v>30631.16161</v>
      </c>
      <c r="G46" s="27">
        <f t="shared" si="4"/>
        <v>13.51583526</v>
      </c>
      <c r="H46" s="27">
        <f t="shared" si="5"/>
        <v>69419909.57</v>
      </c>
      <c r="N46" s="20" t="s">
        <v>53</v>
      </c>
      <c r="O46" s="17">
        <v>66.6</v>
      </c>
      <c r="P46" s="22">
        <v>47382.0</v>
      </c>
      <c r="Q46" s="27">
        <f t="shared" si="6"/>
        <v>-3.831944444</v>
      </c>
      <c r="R46" s="27">
        <f t="shared" si="7"/>
        <v>-9509.138889</v>
      </c>
      <c r="S46" s="27">
        <f t="shared" si="8"/>
        <v>36438.49194</v>
      </c>
      <c r="T46" s="27">
        <f t="shared" si="9"/>
        <v>14.68379823</v>
      </c>
      <c r="U46" s="27">
        <f t="shared" si="10"/>
        <v>90423722.41</v>
      </c>
    </row>
    <row r="47">
      <c r="A47" s="20" t="s">
        <v>54</v>
      </c>
      <c r="B47" s="17">
        <v>68.7</v>
      </c>
      <c r="C47" s="22">
        <v>41307.0</v>
      </c>
      <c r="D47" s="27">
        <f t="shared" si="1"/>
        <v>-1.676388889</v>
      </c>
      <c r="E47" s="27">
        <f t="shared" si="2"/>
        <v>-7867.861111</v>
      </c>
      <c r="F47" s="27">
        <f t="shared" si="3"/>
        <v>13189.59495</v>
      </c>
      <c r="G47" s="27">
        <f t="shared" si="4"/>
        <v>2.810279707</v>
      </c>
      <c r="H47" s="27">
        <f t="shared" si="5"/>
        <v>61903238.46</v>
      </c>
      <c r="N47" s="20" t="s">
        <v>54</v>
      </c>
      <c r="O47" s="17">
        <v>68.8</v>
      </c>
      <c r="P47" s="22">
        <v>48167.0</v>
      </c>
      <c r="Q47" s="27">
        <f t="shared" si="6"/>
        <v>-1.631944444</v>
      </c>
      <c r="R47" s="27">
        <f t="shared" si="7"/>
        <v>-8724.138889</v>
      </c>
      <c r="S47" s="27">
        <f t="shared" si="8"/>
        <v>14237.30999</v>
      </c>
      <c r="T47" s="27">
        <f t="shared" si="9"/>
        <v>2.66324267</v>
      </c>
      <c r="U47" s="27">
        <f t="shared" si="10"/>
        <v>76110599.35</v>
      </c>
    </row>
    <row r="48">
      <c r="A48" s="20" t="s">
        <v>55</v>
      </c>
      <c r="B48" s="17">
        <v>75.7</v>
      </c>
      <c r="C48" s="22">
        <v>53234.0</v>
      </c>
      <c r="D48" s="27">
        <f t="shared" si="1"/>
        <v>5.323611111</v>
      </c>
      <c r="E48" s="27">
        <f t="shared" si="2"/>
        <v>4059.138889</v>
      </c>
      <c r="F48" s="27">
        <f t="shared" si="3"/>
        <v>21609.27689</v>
      </c>
      <c r="G48" s="27">
        <f t="shared" si="4"/>
        <v>28.34083526</v>
      </c>
      <c r="H48" s="27">
        <f t="shared" si="5"/>
        <v>16476608.52</v>
      </c>
      <c r="N48" s="20" t="s">
        <v>55</v>
      </c>
      <c r="O48" s="17">
        <v>75.7</v>
      </c>
      <c r="P48" s="22">
        <v>62393.0</v>
      </c>
      <c r="Q48" s="27">
        <f t="shared" si="6"/>
        <v>5.268055556</v>
      </c>
      <c r="R48" s="27">
        <f t="shared" si="7"/>
        <v>5501.861111</v>
      </c>
      <c r="S48" s="27">
        <f t="shared" si="8"/>
        <v>28984.10999</v>
      </c>
      <c r="T48" s="27">
        <f t="shared" si="9"/>
        <v>27.75240934</v>
      </c>
      <c r="U48" s="27">
        <f t="shared" si="10"/>
        <v>30270475.69</v>
      </c>
    </row>
    <row r="49">
      <c r="A49" s="20" t="s">
        <v>56</v>
      </c>
      <c r="B49" s="17">
        <v>78.5</v>
      </c>
      <c r="C49" s="22">
        <v>63589.0</v>
      </c>
      <c r="D49" s="27">
        <f t="shared" si="1"/>
        <v>8.123611111</v>
      </c>
      <c r="E49" s="27">
        <f t="shared" si="2"/>
        <v>14414.13889</v>
      </c>
      <c r="F49" s="27">
        <f t="shared" si="3"/>
        <v>117094.8588</v>
      </c>
      <c r="G49" s="27">
        <f t="shared" si="4"/>
        <v>65.99305748</v>
      </c>
      <c r="H49" s="27">
        <f t="shared" si="5"/>
        <v>207767399.9</v>
      </c>
      <c r="N49" s="20" t="s">
        <v>56</v>
      </c>
      <c r="O49" s="17">
        <v>78.4</v>
      </c>
      <c r="P49" s="22">
        <v>73960.0</v>
      </c>
      <c r="Q49" s="27">
        <f t="shared" si="6"/>
        <v>7.968055556</v>
      </c>
      <c r="R49" s="27">
        <f t="shared" si="7"/>
        <v>17068.86111</v>
      </c>
      <c r="S49" s="27">
        <f t="shared" si="8"/>
        <v>136005.6336</v>
      </c>
      <c r="T49" s="27">
        <f t="shared" si="9"/>
        <v>63.48990934</v>
      </c>
      <c r="U49" s="27">
        <f t="shared" si="10"/>
        <v>291346019.6</v>
      </c>
    </row>
    <row r="50">
      <c r="A50" s="20" t="s">
        <v>57</v>
      </c>
      <c r="B50" s="17">
        <v>70.9</v>
      </c>
      <c r="C50" s="22">
        <v>38966.0</v>
      </c>
      <c r="D50" s="27">
        <f t="shared" si="1"/>
        <v>0.5236111111</v>
      </c>
      <c r="E50" s="27">
        <f t="shared" si="2"/>
        <v>-10208.86111</v>
      </c>
      <c r="F50" s="27">
        <f t="shared" si="3"/>
        <v>-5345.47311</v>
      </c>
      <c r="G50" s="27">
        <f t="shared" si="4"/>
        <v>0.2741685957</v>
      </c>
      <c r="H50" s="27">
        <f t="shared" si="5"/>
        <v>104220845.2</v>
      </c>
      <c r="N50" s="20" t="s">
        <v>57</v>
      </c>
      <c r="O50" s="17">
        <v>70.9</v>
      </c>
      <c r="P50" s="22">
        <v>44853.0</v>
      </c>
      <c r="Q50" s="27">
        <f t="shared" si="6"/>
        <v>0.4680555556</v>
      </c>
      <c r="R50" s="27">
        <f t="shared" si="7"/>
        <v>-12038.13889</v>
      </c>
      <c r="S50" s="27">
        <f t="shared" si="8"/>
        <v>-5634.517785</v>
      </c>
      <c r="T50" s="27">
        <f t="shared" si="9"/>
        <v>0.2190760031</v>
      </c>
      <c r="U50" s="27">
        <f t="shared" si="10"/>
        <v>144916787.9</v>
      </c>
    </row>
    <row r="51">
      <c r="A51" s="20" t="s">
        <v>58</v>
      </c>
      <c r="B51" s="17">
        <v>67.9</v>
      </c>
      <c r="C51" s="22">
        <v>44767.0</v>
      </c>
      <c r="D51" s="27">
        <f t="shared" si="1"/>
        <v>-2.476388889</v>
      </c>
      <c r="E51" s="27">
        <f t="shared" si="2"/>
        <v>-4407.861111</v>
      </c>
      <c r="F51" s="27">
        <f t="shared" si="3"/>
        <v>10915.57828</v>
      </c>
      <c r="G51" s="27">
        <f t="shared" si="4"/>
        <v>6.132501929</v>
      </c>
      <c r="H51" s="27">
        <f t="shared" si="5"/>
        <v>19429239.57</v>
      </c>
      <c r="N51" s="20" t="s">
        <v>58</v>
      </c>
      <c r="O51" s="17">
        <v>67.7</v>
      </c>
      <c r="P51" s="22">
        <v>52100.0</v>
      </c>
      <c r="Q51" s="27">
        <f t="shared" si="6"/>
        <v>-2.731944444</v>
      </c>
      <c r="R51" s="27">
        <f t="shared" si="7"/>
        <v>-4791.138889</v>
      </c>
      <c r="S51" s="27">
        <f t="shared" si="8"/>
        <v>13089.12527</v>
      </c>
      <c r="T51" s="27">
        <f t="shared" si="9"/>
        <v>7.463520448</v>
      </c>
      <c r="U51" s="27">
        <f t="shared" si="10"/>
        <v>22955011.85</v>
      </c>
    </row>
    <row r="52">
      <c r="A52" s="20" t="s">
        <v>59</v>
      </c>
      <c r="B52" s="17">
        <v>71.4</v>
      </c>
      <c r="C52" s="22">
        <v>45770.0</v>
      </c>
      <c r="D52" s="27">
        <f t="shared" si="1"/>
        <v>1.023611111</v>
      </c>
      <c r="E52" s="27">
        <f t="shared" si="2"/>
        <v>-3404.861111</v>
      </c>
      <c r="F52" s="27">
        <f t="shared" si="3"/>
        <v>-3485.253665</v>
      </c>
      <c r="G52" s="27">
        <f t="shared" si="4"/>
        <v>1.047779707</v>
      </c>
      <c r="H52" s="27">
        <f t="shared" si="5"/>
        <v>11593079.19</v>
      </c>
      <c r="N52" s="20" t="s">
        <v>59</v>
      </c>
      <c r="O52" s="17">
        <v>71.4</v>
      </c>
      <c r="P52" s="22">
        <v>53270.0</v>
      </c>
      <c r="Q52" s="27">
        <f t="shared" si="6"/>
        <v>0.9680555556</v>
      </c>
      <c r="R52" s="27">
        <f t="shared" si="7"/>
        <v>-3621.138889</v>
      </c>
      <c r="S52" s="27">
        <f t="shared" si="8"/>
        <v>-3505.463619</v>
      </c>
      <c r="T52" s="27">
        <f t="shared" si="9"/>
        <v>0.9371315586</v>
      </c>
      <c r="U52" s="27">
        <f t="shared" si="10"/>
        <v>13112646.85</v>
      </c>
    </row>
    <row r="53">
      <c r="A53" s="20" t="s">
        <v>60</v>
      </c>
      <c r="B53" s="17">
        <v>79.6</v>
      </c>
      <c r="C53" s="22">
        <v>48874.0</v>
      </c>
      <c r="D53" s="27">
        <f t="shared" si="1"/>
        <v>9.223611111</v>
      </c>
      <c r="E53" s="27">
        <f t="shared" si="2"/>
        <v>-300.8611111</v>
      </c>
      <c r="F53" s="27">
        <f t="shared" si="3"/>
        <v>-2775.025887</v>
      </c>
      <c r="G53" s="27">
        <f t="shared" si="4"/>
        <v>85.07500193</v>
      </c>
      <c r="H53" s="27">
        <f t="shared" si="5"/>
        <v>90517.40818</v>
      </c>
      <c r="N53" s="20" t="s">
        <v>60</v>
      </c>
      <c r="O53" s="17">
        <v>79.5</v>
      </c>
      <c r="P53" s="22">
        <v>58063.0</v>
      </c>
      <c r="Q53" s="27">
        <f t="shared" si="6"/>
        <v>9.068055556</v>
      </c>
      <c r="R53" s="27">
        <f t="shared" si="7"/>
        <v>1171.861111</v>
      </c>
      <c r="S53" s="27">
        <f t="shared" si="8"/>
        <v>10626.50166</v>
      </c>
      <c r="T53" s="27">
        <f t="shared" si="9"/>
        <v>82.22963156</v>
      </c>
      <c r="U53" s="27">
        <f t="shared" si="10"/>
        <v>1373258.464</v>
      </c>
    </row>
    <row r="54">
      <c r="A54" s="20" t="s">
        <v>62</v>
      </c>
      <c r="B54" s="17">
        <v>76.6</v>
      </c>
      <c r="C54" s="22">
        <v>42917.0</v>
      </c>
      <c r="D54" s="27">
        <f t="shared" si="1"/>
        <v>6.223611111</v>
      </c>
      <c r="E54" s="27">
        <f t="shared" si="2"/>
        <v>-6257.861111</v>
      </c>
      <c r="F54" s="27">
        <f t="shared" si="3"/>
        <v>-38946.49394</v>
      </c>
      <c r="G54" s="27">
        <f t="shared" si="4"/>
        <v>38.73333526</v>
      </c>
      <c r="H54" s="27">
        <f t="shared" si="5"/>
        <v>39160825.69</v>
      </c>
      <c r="N54" s="20" t="s">
        <v>62</v>
      </c>
      <c r="O54" s="17">
        <v>76.8</v>
      </c>
      <c r="P54" s="22">
        <v>49995.0</v>
      </c>
      <c r="Q54" s="27">
        <f t="shared" si="6"/>
        <v>6.368055556</v>
      </c>
      <c r="R54" s="27">
        <f t="shared" si="7"/>
        <v>-6896.138889</v>
      </c>
      <c r="S54" s="27">
        <f t="shared" si="8"/>
        <v>-43914.99556</v>
      </c>
      <c r="T54" s="27">
        <f t="shared" si="9"/>
        <v>40.55213156</v>
      </c>
      <c r="U54" s="27">
        <f t="shared" si="10"/>
        <v>47556731.57</v>
      </c>
    </row>
    <row r="55">
      <c r="A55" s="20" t="s">
        <v>65</v>
      </c>
      <c r="B55" s="17">
        <v>85.8</v>
      </c>
      <c r="C55" s="22">
        <v>55308.0</v>
      </c>
      <c r="D55" s="27">
        <f t="shared" si="1"/>
        <v>15.42361111</v>
      </c>
      <c r="E55" s="27">
        <f t="shared" si="2"/>
        <v>6133.138889</v>
      </c>
      <c r="F55" s="27">
        <f t="shared" si="3"/>
        <v>94595.14911</v>
      </c>
      <c r="G55" s="27">
        <f t="shared" si="4"/>
        <v>237.8877797</v>
      </c>
      <c r="H55" s="27">
        <f t="shared" si="5"/>
        <v>37615392.63</v>
      </c>
      <c r="N55" s="20" t="s">
        <v>65</v>
      </c>
      <c r="O55" s="17">
        <v>85.8</v>
      </c>
      <c r="P55" s="22">
        <v>64997.0</v>
      </c>
      <c r="Q55" s="27">
        <f t="shared" si="6"/>
        <v>15.36805556</v>
      </c>
      <c r="R55" s="27">
        <f t="shared" si="7"/>
        <v>8105.861111</v>
      </c>
      <c r="S55" s="27">
        <f t="shared" si="8"/>
        <v>124571.3239</v>
      </c>
      <c r="T55" s="27">
        <f t="shared" si="9"/>
        <v>236.1771316</v>
      </c>
      <c r="U55" s="27">
        <f t="shared" si="10"/>
        <v>65704984.35</v>
      </c>
    </row>
    <row r="56">
      <c r="A56" s="20" t="s">
        <v>66</v>
      </c>
      <c r="B56" s="17">
        <v>92.3</v>
      </c>
      <c r="C56" s="22">
        <v>43112.0</v>
      </c>
      <c r="D56" s="27">
        <f t="shared" si="1"/>
        <v>21.92361111</v>
      </c>
      <c r="E56" s="27">
        <f t="shared" si="2"/>
        <v>-6062.861111</v>
      </c>
      <c r="F56" s="27">
        <f t="shared" si="3"/>
        <v>-132919.8092</v>
      </c>
      <c r="G56" s="27">
        <f t="shared" si="4"/>
        <v>480.6447242</v>
      </c>
      <c r="H56" s="27">
        <f t="shared" si="5"/>
        <v>36758284.85</v>
      </c>
      <c r="N56" s="20" t="s">
        <v>66</v>
      </c>
      <c r="O56" s="17">
        <v>92.5</v>
      </c>
      <c r="P56" s="22">
        <v>47638.0</v>
      </c>
      <c r="Q56" s="27">
        <f t="shared" si="6"/>
        <v>22.06805556</v>
      </c>
      <c r="R56" s="27">
        <f t="shared" si="7"/>
        <v>-9253.138889</v>
      </c>
      <c r="S56" s="27">
        <f t="shared" si="8"/>
        <v>-204198.7831</v>
      </c>
      <c r="T56" s="27">
        <f t="shared" si="9"/>
        <v>486.999076</v>
      </c>
      <c r="U56" s="27">
        <f t="shared" si="10"/>
        <v>85620579.3</v>
      </c>
    </row>
    <row r="57">
      <c r="A57" s="20" t="s">
        <v>67</v>
      </c>
      <c r="B57" s="17">
        <v>63.2</v>
      </c>
      <c r="C57" s="22">
        <v>36360.0</v>
      </c>
      <c r="D57" s="27">
        <f t="shared" si="1"/>
        <v>-7.176388889</v>
      </c>
      <c r="E57" s="27">
        <f t="shared" si="2"/>
        <v>-12814.86111</v>
      </c>
      <c r="F57" s="27">
        <f t="shared" si="3"/>
        <v>91964.42689</v>
      </c>
      <c r="G57" s="27">
        <f t="shared" si="4"/>
        <v>51.50055748</v>
      </c>
      <c r="H57" s="27">
        <f t="shared" si="5"/>
        <v>164220665.3</v>
      </c>
      <c r="N57" s="20" t="s">
        <v>67</v>
      </c>
      <c r="O57" s="17">
        <v>63.2</v>
      </c>
      <c r="P57" s="22">
        <v>41059.0</v>
      </c>
      <c r="Q57" s="27">
        <f t="shared" si="6"/>
        <v>-7.231944444</v>
      </c>
      <c r="R57" s="27">
        <f t="shared" si="7"/>
        <v>-15832.13889</v>
      </c>
      <c r="S57" s="27">
        <f t="shared" si="8"/>
        <v>114497.1489</v>
      </c>
      <c r="T57" s="27">
        <f t="shared" si="9"/>
        <v>52.30102045</v>
      </c>
      <c r="U57" s="27">
        <f t="shared" si="10"/>
        <v>250656621.8</v>
      </c>
    </row>
    <row r="58">
      <c r="A58" s="20" t="s">
        <v>68</v>
      </c>
      <c r="B58" s="17">
        <v>72.6</v>
      </c>
      <c r="C58" s="22">
        <v>41717.0</v>
      </c>
      <c r="D58" s="27">
        <f t="shared" si="1"/>
        <v>2.223611111</v>
      </c>
      <c r="E58" s="27">
        <f t="shared" si="2"/>
        <v>-7457.861111</v>
      </c>
      <c r="F58" s="27">
        <f t="shared" si="3"/>
        <v>-16583.38283</v>
      </c>
      <c r="G58" s="27">
        <f t="shared" si="4"/>
        <v>4.944446373</v>
      </c>
      <c r="H58" s="27">
        <f t="shared" si="5"/>
        <v>55619692.35</v>
      </c>
      <c r="N58" s="20" t="s">
        <v>68</v>
      </c>
      <c r="O58" s="17">
        <v>72.7</v>
      </c>
      <c r="P58" s="22">
        <v>49185.0</v>
      </c>
      <c r="Q58" s="27">
        <f t="shared" si="6"/>
        <v>2.268055556</v>
      </c>
      <c r="R58" s="27">
        <f t="shared" si="7"/>
        <v>-7706.138889</v>
      </c>
      <c r="S58" s="27">
        <f t="shared" si="8"/>
        <v>-17477.95112</v>
      </c>
      <c r="T58" s="27">
        <f t="shared" si="9"/>
        <v>5.144076003</v>
      </c>
      <c r="U58" s="27">
        <f t="shared" si="10"/>
        <v>59384576.57</v>
      </c>
    </row>
    <row r="59">
      <c r="A59" s="20" t="s">
        <v>69</v>
      </c>
      <c r="B59" s="17">
        <v>60.6</v>
      </c>
      <c r="C59" s="22">
        <v>41402.0</v>
      </c>
      <c r="D59" s="27">
        <f t="shared" si="1"/>
        <v>-9.776388889</v>
      </c>
      <c r="E59" s="27">
        <f t="shared" si="2"/>
        <v>-7772.861111</v>
      </c>
      <c r="F59" s="27">
        <f t="shared" si="3"/>
        <v>75990.513</v>
      </c>
      <c r="G59" s="27">
        <f t="shared" si="4"/>
        <v>95.57777971</v>
      </c>
      <c r="H59" s="27">
        <f t="shared" si="5"/>
        <v>60417369.85</v>
      </c>
      <c r="N59" s="20" t="s">
        <v>69</v>
      </c>
      <c r="O59" s="17">
        <v>60.7</v>
      </c>
      <c r="P59" s="22">
        <v>47054.0</v>
      </c>
      <c r="Q59" s="27">
        <f t="shared" si="6"/>
        <v>-9.731944444</v>
      </c>
      <c r="R59" s="27">
        <f t="shared" si="7"/>
        <v>-9837.138889</v>
      </c>
      <c r="S59" s="27">
        <f t="shared" si="8"/>
        <v>95734.48916</v>
      </c>
      <c r="T59" s="27">
        <f t="shared" si="9"/>
        <v>94.71074267</v>
      </c>
      <c r="U59" s="27">
        <f t="shared" si="10"/>
        <v>96769301.52</v>
      </c>
    </row>
    <row r="60">
      <c r="A60" s="20" t="s">
        <v>70</v>
      </c>
      <c r="B60" s="17">
        <v>60.2</v>
      </c>
      <c r="C60" s="26">
        <v>39346.0</v>
      </c>
      <c r="D60" s="27">
        <f t="shared" si="1"/>
        <v>-10.17638889</v>
      </c>
      <c r="E60" s="27">
        <f t="shared" si="2"/>
        <v>-9828.861111</v>
      </c>
      <c r="F60" s="27">
        <f t="shared" si="3"/>
        <v>100022.313</v>
      </c>
      <c r="G60" s="27">
        <f t="shared" si="4"/>
        <v>103.5588908</v>
      </c>
      <c r="H60" s="27">
        <f t="shared" si="5"/>
        <v>96606510.74</v>
      </c>
      <c r="N60" s="20" t="s">
        <v>70</v>
      </c>
      <c r="O60" s="17">
        <v>60.4</v>
      </c>
      <c r="P60" s="22">
        <v>45742.0</v>
      </c>
      <c r="Q60" s="27">
        <f t="shared" si="6"/>
        <v>-10.03194444</v>
      </c>
      <c r="R60" s="27">
        <f t="shared" si="7"/>
        <v>-11149.13889</v>
      </c>
      <c r="S60" s="27">
        <f t="shared" si="8"/>
        <v>111847.5419</v>
      </c>
      <c r="T60" s="27">
        <f t="shared" si="9"/>
        <v>100.6399093</v>
      </c>
      <c r="U60" s="27">
        <f t="shared" si="10"/>
        <v>124303298</v>
      </c>
    </row>
    <row r="61">
      <c r="A61" s="16" t="s">
        <v>96</v>
      </c>
      <c r="B61" s="17">
        <v>76.8</v>
      </c>
      <c r="C61" s="22">
        <v>52274.0</v>
      </c>
      <c r="D61" s="27">
        <f t="shared" si="1"/>
        <v>6.423611111</v>
      </c>
      <c r="E61" s="27">
        <f t="shared" si="2"/>
        <v>3099.138889</v>
      </c>
      <c r="F61" s="27">
        <f t="shared" si="3"/>
        <v>19907.663</v>
      </c>
      <c r="G61" s="27">
        <f t="shared" si="4"/>
        <v>41.26277971</v>
      </c>
      <c r="H61" s="27">
        <f t="shared" si="5"/>
        <v>9604661.853</v>
      </c>
      <c r="N61" s="16" t="s">
        <v>96</v>
      </c>
      <c r="O61" s="17">
        <v>76.8</v>
      </c>
      <c r="P61" s="22">
        <v>61894.0</v>
      </c>
      <c r="Q61" s="27">
        <f t="shared" si="6"/>
        <v>6.368055556</v>
      </c>
      <c r="R61" s="27">
        <f t="shared" si="7"/>
        <v>5002.861111</v>
      </c>
      <c r="S61" s="27">
        <f t="shared" si="8"/>
        <v>31858.49749</v>
      </c>
      <c r="T61" s="27">
        <f t="shared" si="9"/>
        <v>40.55213156</v>
      </c>
      <c r="U61" s="27">
        <f t="shared" si="10"/>
        <v>25028619.3</v>
      </c>
    </row>
    <row r="62">
      <c r="A62" s="20" t="s">
        <v>72</v>
      </c>
      <c r="B62" s="17">
        <v>76.3</v>
      </c>
      <c r="C62" s="22">
        <v>45732.0</v>
      </c>
      <c r="D62" s="27">
        <f t="shared" si="1"/>
        <v>5.923611111</v>
      </c>
      <c r="E62" s="27">
        <f t="shared" si="2"/>
        <v>-3442.861111</v>
      </c>
      <c r="F62" s="27">
        <f t="shared" si="3"/>
        <v>-20394.17033</v>
      </c>
      <c r="G62" s="27">
        <f t="shared" si="4"/>
        <v>35.0891686</v>
      </c>
      <c r="H62" s="27">
        <f t="shared" si="5"/>
        <v>11853292.63</v>
      </c>
      <c r="N62" s="20" t="s">
        <v>72</v>
      </c>
      <c r="O62" s="17">
        <v>76.3</v>
      </c>
      <c r="P62" s="22">
        <v>53778.0</v>
      </c>
      <c r="Q62" s="27">
        <f t="shared" si="6"/>
        <v>5.868055556</v>
      </c>
      <c r="R62" s="27">
        <f t="shared" si="7"/>
        <v>-3113.138889</v>
      </c>
      <c r="S62" s="27">
        <f t="shared" si="8"/>
        <v>-18268.07195</v>
      </c>
      <c r="T62" s="27">
        <f t="shared" si="9"/>
        <v>34.434076</v>
      </c>
      <c r="U62" s="27">
        <f t="shared" si="10"/>
        <v>9691633.742</v>
      </c>
    </row>
    <row r="63">
      <c r="A63" s="20" t="s">
        <v>73</v>
      </c>
      <c r="B63" s="17">
        <v>71.4</v>
      </c>
      <c r="C63" s="26">
        <v>57879.0</v>
      </c>
      <c r="D63" s="27">
        <f t="shared" si="1"/>
        <v>1.023611111</v>
      </c>
      <c r="E63" s="27">
        <f t="shared" si="2"/>
        <v>8704.138889</v>
      </c>
      <c r="F63" s="27">
        <f t="shared" si="3"/>
        <v>8909.653279</v>
      </c>
      <c r="G63" s="27">
        <f t="shared" si="4"/>
        <v>1.047779707</v>
      </c>
      <c r="H63" s="27">
        <f t="shared" si="5"/>
        <v>75762033.8</v>
      </c>
      <c r="N63" s="20" t="s">
        <v>73</v>
      </c>
      <c r="O63" s="17">
        <v>71.3</v>
      </c>
      <c r="P63" s="22">
        <v>67744.0</v>
      </c>
      <c r="Q63" s="27">
        <f t="shared" si="6"/>
        <v>0.8680555556</v>
      </c>
      <c r="R63" s="27">
        <f t="shared" si="7"/>
        <v>10852.86111</v>
      </c>
      <c r="S63" s="27">
        <f t="shared" si="8"/>
        <v>9420.886381</v>
      </c>
      <c r="T63" s="27">
        <f t="shared" si="9"/>
        <v>0.7535204475</v>
      </c>
      <c r="U63" s="27">
        <f t="shared" si="10"/>
        <v>117784594.3</v>
      </c>
    </row>
    <row r="64">
      <c r="A64" s="20" t="s">
        <v>74</v>
      </c>
      <c r="B64" s="17">
        <v>73.3</v>
      </c>
      <c r="C64" s="22">
        <v>51218.0</v>
      </c>
      <c r="D64" s="27">
        <f t="shared" si="1"/>
        <v>2.923611111</v>
      </c>
      <c r="E64" s="27">
        <f t="shared" si="2"/>
        <v>2043.138889</v>
      </c>
      <c r="F64" s="27">
        <f t="shared" si="3"/>
        <v>5973.343557</v>
      </c>
      <c r="G64" s="27">
        <f t="shared" si="4"/>
        <v>8.547501929</v>
      </c>
      <c r="H64" s="27">
        <f t="shared" si="5"/>
        <v>4174416.519</v>
      </c>
      <c r="N64" s="20" t="s">
        <v>74</v>
      </c>
      <c r="O64" s="17">
        <v>73.2</v>
      </c>
      <c r="P64" s="22">
        <v>60464.0</v>
      </c>
      <c r="Q64" s="27">
        <f t="shared" si="6"/>
        <v>2.768055556</v>
      </c>
      <c r="R64" s="27">
        <f t="shared" si="7"/>
        <v>3572.861111</v>
      </c>
      <c r="S64" s="27">
        <f t="shared" si="8"/>
        <v>9889.878048</v>
      </c>
      <c r="T64" s="27">
        <f t="shared" si="9"/>
        <v>7.662131559</v>
      </c>
      <c r="U64" s="27">
        <f t="shared" si="10"/>
        <v>12765336.52</v>
      </c>
    </row>
    <row r="65">
      <c r="A65" s="20" t="s">
        <v>75</v>
      </c>
      <c r="B65" s="17">
        <v>54.8</v>
      </c>
      <c r="C65" s="22">
        <v>51782.0</v>
      </c>
      <c r="D65" s="27">
        <f t="shared" si="1"/>
        <v>-15.57638889</v>
      </c>
      <c r="E65" s="27">
        <f t="shared" si="2"/>
        <v>2607.138889</v>
      </c>
      <c r="F65" s="27">
        <f t="shared" si="3"/>
        <v>-40609.80922</v>
      </c>
      <c r="G65" s="27">
        <f t="shared" si="4"/>
        <v>242.6238908</v>
      </c>
      <c r="H65" s="27">
        <f t="shared" si="5"/>
        <v>6797173.186</v>
      </c>
      <c r="N65" s="20" t="s">
        <v>75</v>
      </c>
      <c r="O65" s="17">
        <v>55.3</v>
      </c>
      <c r="P65" s="22">
        <v>57793.0</v>
      </c>
      <c r="Q65" s="27">
        <f t="shared" si="6"/>
        <v>-15.13194444</v>
      </c>
      <c r="R65" s="27">
        <f t="shared" si="7"/>
        <v>901.8611111</v>
      </c>
      <c r="S65" s="27">
        <f t="shared" si="8"/>
        <v>-13646.91223</v>
      </c>
      <c r="T65" s="27">
        <f t="shared" si="9"/>
        <v>228.9757427</v>
      </c>
      <c r="U65" s="27">
        <f t="shared" si="10"/>
        <v>813353.4637</v>
      </c>
    </row>
    <row r="66">
      <c r="A66" s="16" t="s">
        <v>109</v>
      </c>
      <c r="B66" s="17">
        <v>67.6</v>
      </c>
      <c r="C66" s="22">
        <v>61901.0</v>
      </c>
      <c r="D66" s="27">
        <f t="shared" si="1"/>
        <v>-2.776388889</v>
      </c>
      <c r="E66" s="27">
        <f t="shared" si="2"/>
        <v>12726.13889</v>
      </c>
      <c r="F66" s="27">
        <f t="shared" si="3"/>
        <v>-35332.71061</v>
      </c>
      <c r="G66" s="27">
        <f t="shared" si="4"/>
        <v>7.708335262</v>
      </c>
      <c r="H66" s="27">
        <f t="shared" si="5"/>
        <v>161954611</v>
      </c>
      <c r="N66" s="16" t="s">
        <v>109</v>
      </c>
      <c r="O66" s="17">
        <v>67.7</v>
      </c>
      <c r="P66" s="22">
        <v>71184.0</v>
      </c>
      <c r="Q66" s="27">
        <f t="shared" si="6"/>
        <v>-2.731944444</v>
      </c>
      <c r="R66" s="27">
        <f t="shared" si="7"/>
        <v>14292.86111</v>
      </c>
      <c r="S66" s="27">
        <f t="shared" si="8"/>
        <v>-39047.30251</v>
      </c>
      <c r="T66" s="27">
        <f t="shared" si="9"/>
        <v>7.463520448</v>
      </c>
      <c r="U66" s="27">
        <f t="shared" si="10"/>
        <v>204285878.7</v>
      </c>
    </row>
    <row r="67">
      <c r="A67" s="20" t="s">
        <v>77</v>
      </c>
      <c r="B67" s="17">
        <v>65.7</v>
      </c>
      <c r="C67" s="22">
        <v>45811.0</v>
      </c>
      <c r="D67" s="27">
        <f t="shared" si="1"/>
        <v>-4.676388889</v>
      </c>
      <c r="E67" s="27">
        <f t="shared" si="2"/>
        <v>-3363.861111</v>
      </c>
      <c r="F67" s="27">
        <f t="shared" si="3"/>
        <v>15730.72272</v>
      </c>
      <c r="G67" s="27">
        <f t="shared" si="4"/>
        <v>21.86861304</v>
      </c>
      <c r="H67" s="27">
        <f t="shared" si="5"/>
        <v>11315561.57</v>
      </c>
      <c r="N67" s="20" t="s">
        <v>77</v>
      </c>
      <c r="O67" s="17">
        <v>65.8</v>
      </c>
      <c r="P67" s="22">
        <v>53721.0</v>
      </c>
      <c r="Q67" s="27">
        <f t="shared" si="6"/>
        <v>-4.631944444</v>
      </c>
      <c r="R67" s="27">
        <f t="shared" si="7"/>
        <v>-3170.138889</v>
      </c>
      <c r="S67" s="27">
        <f t="shared" si="8"/>
        <v>14683.90721</v>
      </c>
      <c r="T67" s="27">
        <f t="shared" si="9"/>
        <v>21.45490934</v>
      </c>
      <c r="U67" s="27">
        <f t="shared" si="10"/>
        <v>10049780.57</v>
      </c>
    </row>
    <row r="68">
      <c r="A68" s="20" t="s">
        <v>78</v>
      </c>
      <c r="B68" s="17">
        <v>76.8</v>
      </c>
      <c r="C68" s="22">
        <v>41523.0</v>
      </c>
      <c r="D68" s="27">
        <f t="shared" si="1"/>
        <v>6.423611111</v>
      </c>
      <c r="E68" s="27">
        <f t="shared" si="2"/>
        <v>-7651.861111</v>
      </c>
      <c r="F68" s="27">
        <f t="shared" si="3"/>
        <v>-49152.58005</v>
      </c>
      <c r="G68" s="27">
        <f t="shared" si="4"/>
        <v>41.26277971</v>
      </c>
      <c r="H68" s="27">
        <f t="shared" si="5"/>
        <v>58550978.46</v>
      </c>
      <c r="N68" s="20" t="s">
        <v>78</v>
      </c>
      <c r="O68" s="19">
        <v>77.0</v>
      </c>
      <c r="P68" s="22">
        <v>48890.0</v>
      </c>
      <c r="Q68" s="27">
        <f t="shared" si="6"/>
        <v>6.568055556</v>
      </c>
      <c r="R68" s="27">
        <f t="shared" si="7"/>
        <v>-8001.138889</v>
      </c>
      <c r="S68" s="27">
        <f t="shared" si="8"/>
        <v>-52551.92473</v>
      </c>
      <c r="T68" s="27">
        <f t="shared" si="9"/>
        <v>43.13935378</v>
      </c>
      <c r="U68" s="27">
        <f t="shared" si="10"/>
        <v>64018223.52</v>
      </c>
    </row>
    <row r="69">
      <c r="A69" s="20" t="s">
        <v>79</v>
      </c>
      <c r="B69" s="17">
        <v>83.5</v>
      </c>
      <c r="C69" s="22">
        <v>65897.0</v>
      </c>
      <c r="D69" s="27">
        <f t="shared" si="1"/>
        <v>13.12361111</v>
      </c>
      <c r="E69" s="27">
        <f t="shared" si="2"/>
        <v>16722.13889</v>
      </c>
      <c r="F69" s="27">
        <f t="shared" si="3"/>
        <v>219454.8477</v>
      </c>
      <c r="G69" s="27">
        <f t="shared" si="4"/>
        <v>172.2291686</v>
      </c>
      <c r="H69" s="27">
        <f t="shared" si="5"/>
        <v>279629929</v>
      </c>
      <c r="N69" s="20" t="s">
        <v>79</v>
      </c>
      <c r="O69" s="17">
        <v>83.5</v>
      </c>
      <c r="P69" s="22">
        <v>75227.0</v>
      </c>
      <c r="Q69" s="27">
        <f t="shared" si="6"/>
        <v>13.06805556</v>
      </c>
      <c r="R69" s="27">
        <f t="shared" si="7"/>
        <v>18335.86111</v>
      </c>
      <c r="S69" s="27">
        <f t="shared" si="8"/>
        <v>239614.0517</v>
      </c>
      <c r="T69" s="27">
        <f t="shared" si="9"/>
        <v>170.774076</v>
      </c>
      <c r="U69" s="27">
        <f t="shared" si="10"/>
        <v>336203802.7</v>
      </c>
    </row>
    <row r="70">
      <c r="A70" s="20" t="s">
        <v>80</v>
      </c>
      <c r="B70" s="17">
        <v>68.5</v>
      </c>
      <c r="C70" s="22">
        <v>54522.0</v>
      </c>
      <c r="D70" s="27">
        <f t="shared" si="1"/>
        <v>-1.876388889</v>
      </c>
      <c r="E70" s="27">
        <f t="shared" si="2"/>
        <v>5347.138889</v>
      </c>
      <c r="F70" s="27">
        <f t="shared" si="3"/>
        <v>-10033.312</v>
      </c>
      <c r="G70" s="27">
        <f t="shared" si="4"/>
        <v>3.520835262</v>
      </c>
      <c r="H70" s="27">
        <f t="shared" si="5"/>
        <v>28591894.3</v>
      </c>
      <c r="N70" s="20" t="s">
        <v>80</v>
      </c>
      <c r="O70" s="17">
        <v>68.7</v>
      </c>
      <c r="P70" s="22">
        <v>62015.0</v>
      </c>
      <c r="Q70" s="27">
        <f t="shared" si="6"/>
        <v>-1.731944444</v>
      </c>
      <c r="R70" s="27">
        <f t="shared" si="7"/>
        <v>5123.861111</v>
      </c>
      <c r="S70" s="27">
        <f t="shared" si="8"/>
        <v>-8874.242785</v>
      </c>
      <c r="T70" s="27">
        <f t="shared" si="9"/>
        <v>2.999631559</v>
      </c>
      <c r="U70" s="27">
        <f t="shared" si="10"/>
        <v>26253952.69</v>
      </c>
    </row>
    <row r="71">
      <c r="A71" s="20" t="s">
        <v>82</v>
      </c>
      <c r="B71" s="17">
        <v>82.6</v>
      </c>
      <c r="C71" s="22">
        <v>50104.0</v>
      </c>
      <c r="D71" s="27">
        <f t="shared" si="1"/>
        <v>12.22361111</v>
      </c>
      <c r="E71" s="27">
        <f t="shared" si="2"/>
        <v>929.1388889</v>
      </c>
      <c r="F71" s="27">
        <f t="shared" si="3"/>
        <v>11357.43245</v>
      </c>
      <c r="G71" s="27">
        <f t="shared" si="4"/>
        <v>149.4166686</v>
      </c>
      <c r="H71" s="27">
        <f t="shared" si="5"/>
        <v>863299.0748</v>
      </c>
      <c r="N71" s="20" t="s">
        <v>82</v>
      </c>
      <c r="O71" s="17">
        <v>82.6</v>
      </c>
      <c r="P71" s="22">
        <v>58424.0</v>
      </c>
      <c r="Q71" s="27">
        <f t="shared" si="6"/>
        <v>12.16805556</v>
      </c>
      <c r="R71" s="27">
        <f t="shared" si="7"/>
        <v>1532.861111</v>
      </c>
      <c r="S71" s="27">
        <f t="shared" si="8"/>
        <v>18651.93916</v>
      </c>
      <c r="T71" s="27">
        <f t="shared" si="9"/>
        <v>148.061576</v>
      </c>
      <c r="U71" s="27">
        <f t="shared" si="10"/>
        <v>2349663.186</v>
      </c>
    </row>
    <row r="72">
      <c r="A72" s="20" t="s">
        <v>84</v>
      </c>
      <c r="B72" s="19">
        <v>64.0</v>
      </c>
      <c r="C72" s="22">
        <v>41527.0</v>
      </c>
      <c r="D72" s="27">
        <f t="shared" si="1"/>
        <v>-6.376388889</v>
      </c>
      <c r="E72" s="27">
        <f t="shared" si="2"/>
        <v>-7647.861111</v>
      </c>
      <c r="F72" s="27">
        <f t="shared" si="3"/>
        <v>48765.73661</v>
      </c>
      <c r="G72" s="27">
        <f t="shared" si="4"/>
        <v>40.65833526</v>
      </c>
      <c r="H72" s="27">
        <f t="shared" si="5"/>
        <v>58489779.57</v>
      </c>
      <c r="N72" s="20" t="s">
        <v>84</v>
      </c>
      <c r="O72" s="17">
        <v>64.3</v>
      </c>
      <c r="P72" s="22">
        <v>50263.0</v>
      </c>
      <c r="Q72" s="27">
        <f t="shared" si="6"/>
        <v>-6.131944444</v>
      </c>
      <c r="R72" s="27">
        <f t="shared" si="7"/>
        <v>-6628.138889</v>
      </c>
      <c r="S72" s="27">
        <f t="shared" si="8"/>
        <v>40643.37944</v>
      </c>
      <c r="T72" s="27">
        <f t="shared" si="9"/>
        <v>37.60074267</v>
      </c>
      <c r="U72" s="27">
        <f t="shared" si="10"/>
        <v>43932225.13</v>
      </c>
    </row>
    <row r="73">
      <c r="A73" s="20" t="s">
        <v>87</v>
      </c>
      <c r="B73" s="17">
        <v>81.1</v>
      </c>
      <c r="C73" s="22">
        <v>47388.0</v>
      </c>
      <c r="D73" s="27">
        <f t="shared" si="1"/>
        <v>10.72361111</v>
      </c>
      <c r="E73" s="27">
        <f t="shared" si="2"/>
        <v>-1786.861111</v>
      </c>
      <c r="F73" s="27">
        <f t="shared" si="3"/>
        <v>-19161.60367</v>
      </c>
      <c r="G73" s="27">
        <f t="shared" si="4"/>
        <v>114.9958353</v>
      </c>
      <c r="H73" s="27">
        <f t="shared" si="5"/>
        <v>3192872.63</v>
      </c>
      <c r="N73" s="20" t="s">
        <v>87</v>
      </c>
      <c r="O73" s="19">
        <v>81.0</v>
      </c>
      <c r="P73" s="22">
        <v>55536.0</v>
      </c>
      <c r="Q73" s="27">
        <f t="shared" si="6"/>
        <v>10.56805556</v>
      </c>
      <c r="R73" s="27">
        <f t="shared" si="7"/>
        <v>-1355.138889</v>
      </c>
      <c r="S73" s="27">
        <f t="shared" si="8"/>
        <v>-14321.18306</v>
      </c>
      <c r="T73" s="27">
        <f t="shared" si="9"/>
        <v>111.6837982</v>
      </c>
      <c r="U73" s="27">
        <f t="shared" si="10"/>
        <v>1836401.408</v>
      </c>
    </row>
    <row r="76">
      <c r="C76" s="25" t="s">
        <v>110</v>
      </c>
      <c r="D76" s="3" t="s">
        <v>89</v>
      </c>
      <c r="O76" s="25" t="s">
        <v>110</v>
      </c>
      <c r="P76" s="3" t="s">
        <v>89</v>
      </c>
    </row>
    <row r="77">
      <c r="D77" s="14" t="s">
        <v>103</v>
      </c>
      <c r="P77" s="14" t="s">
        <v>103</v>
      </c>
    </row>
  </sheetData>
  <hyperlinks>
    <hyperlink r:id="rId1" ref="D77"/>
    <hyperlink r:id="rId2" ref="P77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  <col customWidth="1" min="5" max="5" width="16.5"/>
    <col customWidth="1" min="6" max="6" width="18.75"/>
    <col customWidth="1" min="7" max="7" width="24.63"/>
    <col customWidth="1" min="9" max="9" width="17.38"/>
    <col customWidth="1" min="19" max="19" width="16.5"/>
    <col customWidth="1" min="20" max="20" width="16.25"/>
  </cols>
  <sheetData>
    <row r="1">
      <c r="A1" s="15" t="s">
        <v>104</v>
      </c>
      <c r="B1" s="15" t="s">
        <v>111</v>
      </c>
      <c r="C1" s="15" t="s">
        <v>112</v>
      </c>
      <c r="D1" s="15" t="s">
        <v>136</v>
      </c>
      <c r="E1" s="15" t="s">
        <v>137</v>
      </c>
      <c r="M1" s="15" t="s">
        <v>107</v>
      </c>
      <c r="N1" s="15" t="s">
        <v>105</v>
      </c>
      <c r="O1" s="15" t="s">
        <v>106</v>
      </c>
      <c r="P1" s="15" t="s">
        <v>136</v>
      </c>
      <c r="Q1" s="15" t="s">
        <v>137</v>
      </c>
    </row>
    <row r="2">
      <c r="A2" s="16" t="s">
        <v>90</v>
      </c>
      <c r="B2" s="36">
        <v>49.5</v>
      </c>
      <c r="C2" s="18">
        <v>40231.0</v>
      </c>
      <c r="D2" s="33">
        <f t="shared" ref="D2:D73" si="1"> B2 * B2</f>
        <v>2450.25</v>
      </c>
      <c r="E2" s="37">
        <f t="shared" ref="E2:E73" si="2"> B2 * C2</f>
        <v>1991434.5</v>
      </c>
      <c r="G2" s="32" t="s">
        <v>138</v>
      </c>
      <c r="M2" s="16" t="s">
        <v>90</v>
      </c>
      <c r="N2" s="19">
        <v>49.0</v>
      </c>
      <c r="O2" s="18">
        <v>46431.0</v>
      </c>
      <c r="P2" s="38">
        <f t="shared" ref="P2:P73" si="3"> N2 * N2</f>
        <v>2401</v>
      </c>
      <c r="Q2" s="39">
        <f t="shared" ref="Q2:Q73" si="4"> N2 * O2</f>
        <v>2275119</v>
      </c>
      <c r="S2" s="32" t="s">
        <v>138</v>
      </c>
    </row>
    <row r="3">
      <c r="A3" s="20" t="s">
        <v>5</v>
      </c>
      <c r="B3" s="17">
        <v>58.2</v>
      </c>
      <c r="C3" s="22">
        <v>39270.0</v>
      </c>
      <c r="D3" s="33">
        <f t="shared" si="1"/>
        <v>3387.24</v>
      </c>
      <c r="E3" s="37">
        <f t="shared" si="2"/>
        <v>2285514</v>
      </c>
      <c r="G3" s="29" t="s">
        <v>139</v>
      </c>
      <c r="H3" s="38">
        <f>SUM(B2:B73)</f>
        <v>5067.1</v>
      </c>
      <c r="M3" s="20" t="s">
        <v>5</v>
      </c>
      <c r="N3" s="17">
        <v>58.3</v>
      </c>
      <c r="O3" s="22">
        <v>46137.0</v>
      </c>
      <c r="P3" s="38">
        <f t="shared" si="3"/>
        <v>3398.89</v>
      </c>
      <c r="Q3" s="39">
        <f t="shared" si="4"/>
        <v>2689787.1</v>
      </c>
      <c r="S3" s="29" t="s">
        <v>139</v>
      </c>
      <c r="T3" s="38">
        <f>SUM(N2:N73)</f>
        <v>5071.1</v>
      </c>
    </row>
    <row r="4">
      <c r="A4" s="20" t="s">
        <v>6</v>
      </c>
      <c r="B4" s="17">
        <v>68.2</v>
      </c>
      <c r="C4" s="22">
        <v>65864.0</v>
      </c>
      <c r="D4" s="33">
        <f t="shared" si="1"/>
        <v>4651.24</v>
      </c>
      <c r="E4" s="37">
        <f t="shared" si="2"/>
        <v>4491924.8</v>
      </c>
      <c r="G4" s="29" t="s">
        <v>140</v>
      </c>
      <c r="H4" s="38">
        <f>SUM(C2:C73)</f>
        <v>3540590</v>
      </c>
      <c r="M4" s="20" t="s">
        <v>6</v>
      </c>
      <c r="N4" s="17">
        <v>68.4</v>
      </c>
      <c r="O4" s="22">
        <v>72999.0</v>
      </c>
      <c r="P4" s="38">
        <f t="shared" si="3"/>
        <v>4678.56</v>
      </c>
      <c r="Q4" s="39">
        <f t="shared" si="4"/>
        <v>4993131.6</v>
      </c>
      <c r="S4" s="29" t="s">
        <v>140</v>
      </c>
      <c r="T4" s="38">
        <f>SUM(O2:O73)</f>
        <v>4096162</v>
      </c>
    </row>
    <row r="5">
      <c r="A5" s="16" t="s">
        <v>108</v>
      </c>
      <c r="B5" s="17">
        <v>77.6</v>
      </c>
      <c r="C5" s="22">
        <v>64417.0</v>
      </c>
      <c r="D5" s="33">
        <f t="shared" si="1"/>
        <v>6021.76</v>
      </c>
      <c r="E5" s="37">
        <f t="shared" si="2"/>
        <v>4998759.2</v>
      </c>
      <c r="G5" s="29" t="s">
        <v>141</v>
      </c>
      <c r="H5" s="38">
        <f>SUM(D2:D73)</f>
        <v>363906.27</v>
      </c>
      <c r="M5" s="16" t="s">
        <v>108</v>
      </c>
      <c r="N5" s="17">
        <v>77.8</v>
      </c>
      <c r="O5" s="22">
        <v>72540.0</v>
      </c>
      <c r="P5" s="38">
        <f t="shared" si="3"/>
        <v>6052.84</v>
      </c>
      <c r="Q5" s="39">
        <f t="shared" si="4"/>
        <v>5643612</v>
      </c>
      <c r="S5" s="29" t="s">
        <v>141</v>
      </c>
      <c r="T5" s="38">
        <f>SUM(P2:P73)</f>
        <v>364471.97</v>
      </c>
    </row>
    <row r="6">
      <c r="A6" s="20" t="s">
        <v>8</v>
      </c>
      <c r="B6" s="17">
        <v>64.3</v>
      </c>
      <c r="C6" s="22">
        <v>47780.0</v>
      </c>
      <c r="D6" s="33">
        <f t="shared" si="1"/>
        <v>4134.49</v>
      </c>
      <c r="E6" s="37">
        <f t="shared" si="2"/>
        <v>3072254</v>
      </c>
      <c r="G6" s="29" t="s">
        <v>142</v>
      </c>
      <c r="H6" s="38">
        <f>SUM(E2:E73)</f>
        <v>252948679.4</v>
      </c>
      <c r="M6" s="20" t="s">
        <v>8</v>
      </c>
      <c r="N6" s="17">
        <v>64.1</v>
      </c>
      <c r="O6" s="22">
        <v>53964.0</v>
      </c>
      <c r="P6" s="38">
        <f t="shared" si="3"/>
        <v>4108.81</v>
      </c>
      <c r="Q6" s="39">
        <f t="shared" si="4"/>
        <v>3459092.4</v>
      </c>
      <c r="S6" s="29" t="s">
        <v>142</v>
      </c>
      <c r="T6" s="38">
        <f>SUM(Q2:Q73)</f>
        <v>292921567.7</v>
      </c>
    </row>
    <row r="7">
      <c r="A7" s="20" t="s">
        <v>9</v>
      </c>
      <c r="B7" s="17">
        <v>62.1</v>
      </c>
      <c r="C7" s="22">
        <v>49460.0</v>
      </c>
      <c r="D7" s="33">
        <f t="shared" si="1"/>
        <v>3856.41</v>
      </c>
      <c r="E7" s="37">
        <f t="shared" si="2"/>
        <v>3071466</v>
      </c>
      <c r="M7" s="20" t="s">
        <v>9</v>
      </c>
      <c r="N7" s="17">
        <v>62.3</v>
      </c>
      <c r="O7" s="22">
        <v>56974.0</v>
      </c>
      <c r="P7" s="38">
        <f t="shared" si="3"/>
        <v>3881.29</v>
      </c>
      <c r="Q7" s="39">
        <f t="shared" si="4"/>
        <v>3549480.2</v>
      </c>
    </row>
    <row r="8">
      <c r="A8" s="20" t="s">
        <v>10</v>
      </c>
      <c r="B8" s="17">
        <v>65.3</v>
      </c>
      <c r="C8" s="22">
        <v>47638.0</v>
      </c>
      <c r="D8" s="33">
        <f t="shared" si="1"/>
        <v>4264.09</v>
      </c>
      <c r="E8" s="37">
        <f t="shared" si="2"/>
        <v>3110761.4</v>
      </c>
      <c r="M8" s="20" t="s">
        <v>10</v>
      </c>
      <c r="N8" s="17">
        <v>65.4</v>
      </c>
      <c r="O8" s="22">
        <v>54495.0</v>
      </c>
      <c r="P8" s="38">
        <f t="shared" si="3"/>
        <v>4277.16</v>
      </c>
      <c r="Q8" s="39">
        <f t="shared" si="4"/>
        <v>3563973</v>
      </c>
    </row>
    <row r="9">
      <c r="A9" s="20" t="s">
        <v>11</v>
      </c>
      <c r="B9" s="17">
        <v>69.5</v>
      </c>
      <c r="C9" s="22">
        <v>40804.0</v>
      </c>
      <c r="D9" s="33">
        <f t="shared" si="1"/>
        <v>4830.25</v>
      </c>
      <c r="E9" s="37">
        <f t="shared" si="2"/>
        <v>2835878</v>
      </c>
      <c r="G9" s="32" t="s">
        <v>143</v>
      </c>
      <c r="H9" s="32" t="s">
        <v>118</v>
      </c>
      <c r="I9" s="32" t="s">
        <v>144</v>
      </c>
      <c r="M9" s="20" t="s">
        <v>11</v>
      </c>
      <c r="N9" s="17">
        <v>69.6</v>
      </c>
      <c r="O9" s="22">
        <v>48080.0</v>
      </c>
      <c r="P9" s="38">
        <f t="shared" si="3"/>
        <v>4844.16</v>
      </c>
      <c r="Q9" s="39">
        <f t="shared" si="4"/>
        <v>3346368</v>
      </c>
      <c r="S9" s="32" t="s">
        <v>143</v>
      </c>
      <c r="T9" s="32" t="s">
        <v>118</v>
      </c>
      <c r="U9" s="32" t="s">
        <v>144</v>
      </c>
    </row>
    <row r="10">
      <c r="A10" s="20" t="s">
        <v>12</v>
      </c>
      <c r="B10" s="17">
        <v>59.2</v>
      </c>
      <c r="C10" s="22">
        <v>53495.0</v>
      </c>
      <c r="D10" s="33">
        <f t="shared" si="1"/>
        <v>3504.64</v>
      </c>
      <c r="E10" s="37">
        <f t="shared" si="2"/>
        <v>3166904</v>
      </c>
      <c r="G10" s="29" t="s">
        <v>145</v>
      </c>
      <c r="H10" s="30">
        <f> (H4 *H5 -H3*H6) / (72 * H5 - H3*H3)</f>
        <v>12794.40708</v>
      </c>
      <c r="I10" s="40">
        <v>12794.40708</v>
      </c>
      <c r="M10" s="20" t="s">
        <v>12</v>
      </c>
      <c r="N10" s="17">
        <v>59.1</v>
      </c>
      <c r="O10" s="22">
        <v>61565.0</v>
      </c>
      <c r="P10" s="38">
        <f t="shared" si="3"/>
        <v>3492.81</v>
      </c>
      <c r="Q10" s="39">
        <f t="shared" si="4"/>
        <v>3638491.5</v>
      </c>
      <c r="S10" s="29" t="s">
        <v>145</v>
      </c>
      <c r="T10" s="30">
        <f> (T4 *T5 -T3*T6) / (72 * T5 - T3*T3)</f>
        <v>14263.72271</v>
      </c>
      <c r="U10" s="30">
        <v>14263.72</v>
      </c>
    </row>
    <row r="11">
      <c r="A11" s="20" t="s">
        <v>13</v>
      </c>
      <c r="B11" s="17">
        <v>77.6</v>
      </c>
      <c r="C11" s="22">
        <v>45677.0</v>
      </c>
      <c r="D11" s="33">
        <f t="shared" si="1"/>
        <v>6021.76</v>
      </c>
      <c r="E11" s="37">
        <f t="shared" si="2"/>
        <v>3544535.2</v>
      </c>
      <c r="G11" s="29" t="s">
        <v>146</v>
      </c>
      <c r="H11" s="30">
        <f> (72 * H6 - H3 * H4) / (72 * H5 - H3 * H3)</f>
        <v>516.9411873</v>
      </c>
      <c r="I11" s="40">
        <v>516.9411873</v>
      </c>
      <c r="M11" s="20" t="s">
        <v>13</v>
      </c>
      <c r="N11" s="17">
        <v>77.6</v>
      </c>
      <c r="O11" s="22">
        <v>53286.0</v>
      </c>
      <c r="P11" s="38">
        <f t="shared" si="3"/>
        <v>6021.76</v>
      </c>
      <c r="Q11" s="39">
        <f t="shared" si="4"/>
        <v>4134993.6</v>
      </c>
      <c r="S11" s="29" t="s">
        <v>146</v>
      </c>
      <c r="T11" s="30">
        <f> (72 * T6 - T3 * T4) / (72 * T5 - T3 * T3)</f>
        <v>605.2284445</v>
      </c>
      <c r="U11" s="30">
        <v>605.2284</v>
      </c>
    </row>
    <row r="12">
      <c r="A12" s="20" t="s">
        <v>14</v>
      </c>
      <c r="B12" s="17">
        <v>77.5</v>
      </c>
      <c r="C12" s="22">
        <v>44242.0</v>
      </c>
      <c r="D12" s="33">
        <f t="shared" si="1"/>
        <v>6006.25</v>
      </c>
      <c r="E12" s="37">
        <f t="shared" si="2"/>
        <v>3428755</v>
      </c>
      <c r="M12" s="20" t="s">
        <v>14</v>
      </c>
      <c r="N12" s="17">
        <v>77.6</v>
      </c>
      <c r="O12" s="22">
        <v>51833.0</v>
      </c>
      <c r="P12" s="38">
        <f t="shared" si="3"/>
        <v>6021.76</v>
      </c>
      <c r="Q12" s="39">
        <f t="shared" si="4"/>
        <v>4022240.8</v>
      </c>
    </row>
    <row r="13">
      <c r="A13" s="20" t="s">
        <v>15</v>
      </c>
      <c r="B13" s="17">
        <v>72.5</v>
      </c>
      <c r="C13" s="22">
        <v>53580.0</v>
      </c>
      <c r="D13" s="33">
        <f t="shared" si="1"/>
        <v>5256.25</v>
      </c>
      <c r="E13" s="37">
        <f t="shared" si="2"/>
        <v>3884550</v>
      </c>
      <c r="M13" s="20" t="s">
        <v>15</v>
      </c>
      <c r="N13" s="17">
        <v>72.5</v>
      </c>
      <c r="O13" s="22">
        <v>58939.0</v>
      </c>
      <c r="P13" s="38">
        <f t="shared" si="3"/>
        <v>5256.25</v>
      </c>
      <c r="Q13" s="39">
        <f t="shared" si="4"/>
        <v>4273077.5</v>
      </c>
    </row>
    <row r="14">
      <c r="A14" s="20" t="s">
        <v>16</v>
      </c>
      <c r="B14" s="17">
        <v>68.5</v>
      </c>
      <c r="C14" s="22">
        <v>46277.0</v>
      </c>
      <c r="D14" s="33">
        <f t="shared" si="1"/>
        <v>4692.25</v>
      </c>
      <c r="E14" s="37">
        <f t="shared" si="2"/>
        <v>3169974.5</v>
      </c>
      <c r="M14" s="20" t="s">
        <v>16</v>
      </c>
      <c r="N14" s="17">
        <v>68.5</v>
      </c>
      <c r="O14" s="22">
        <v>53332.0</v>
      </c>
      <c r="P14" s="38">
        <f t="shared" si="3"/>
        <v>4692.25</v>
      </c>
      <c r="Q14" s="39">
        <f t="shared" si="4"/>
        <v>3653242</v>
      </c>
    </row>
    <row r="15">
      <c r="A15" s="20" t="s">
        <v>17</v>
      </c>
      <c r="B15" s="17">
        <v>45.2</v>
      </c>
      <c r="C15" s="22">
        <v>35082.0</v>
      </c>
      <c r="D15" s="33">
        <f t="shared" si="1"/>
        <v>2043.04</v>
      </c>
      <c r="E15" s="37">
        <f t="shared" si="2"/>
        <v>1585706.4</v>
      </c>
      <c r="M15" s="20" t="s">
        <v>17</v>
      </c>
      <c r="N15" s="17">
        <v>45.2</v>
      </c>
      <c r="O15" s="22">
        <v>39054.0</v>
      </c>
      <c r="P15" s="38">
        <f t="shared" si="3"/>
        <v>2043.04</v>
      </c>
      <c r="Q15" s="39">
        <f t="shared" si="4"/>
        <v>1765240.8</v>
      </c>
    </row>
    <row r="16">
      <c r="A16" s="20" t="s">
        <v>18</v>
      </c>
      <c r="B16" s="17">
        <v>70.8</v>
      </c>
      <c r="C16" s="22">
        <v>56957.0</v>
      </c>
      <c r="D16" s="33">
        <f t="shared" si="1"/>
        <v>5012.64</v>
      </c>
      <c r="E16" s="37">
        <f t="shared" si="2"/>
        <v>4032555.6</v>
      </c>
      <c r="M16" s="20" t="s">
        <v>18</v>
      </c>
      <c r="N16" s="17">
        <v>70.8</v>
      </c>
      <c r="O16" s="22">
        <v>65815.0</v>
      </c>
      <c r="P16" s="38">
        <f t="shared" si="3"/>
        <v>5012.64</v>
      </c>
      <c r="Q16" s="39">
        <f t="shared" si="4"/>
        <v>4659702</v>
      </c>
    </row>
    <row r="17">
      <c r="A17" s="20" t="s">
        <v>19</v>
      </c>
      <c r="B17" s="17">
        <v>69.3</v>
      </c>
      <c r="C17" s="22">
        <v>59413.0</v>
      </c>
      <c r="D17" s="33">
        <f t="shared" si="1"/>
        <v>4802.49</v>
      </c>
      <c r="E17" s="37">
        <f t="shared" si="2"/>
        <v>4117320.9</v>
      </c>
      <c r="M17" s="20" t="s">
        <v>19</v>
      </c>
      <c r="N17" s="17">
        <v>69.5</v>
      </c>
      <c r="O17" s="22">
        <v>69830.0</v>
      </c>
      <c r="P17" s="38">
        <f t="shared" si="3"/>
        <v>4830.25</v>
      </c>
      <c r="Q17" s="39">
        <f t="shared" si="4"/>
        <v>4853185</v>
      </c>
    </row>
    <row r="18">
      <c r="A18" s="20" t="s">
        <v>20</v>
      </c>
      <c r="B18" s="19">
        <v>82.0</v>
      </c>
      <c r="C18" s="22">
        <v>36380.0</v>
      </c>
      <c r="D18" s="33">
        <f t="shared" si="1"/>
        <v>6724</v>
      </c>
      <c r="E18" s="37">
        <f t="shared" si="2"/>
        <v>2983160</v>
      </c>
      <c r="M18" s="20" t="s">
        <v>20</v>
      </c>
      <c r="N18" s="17">
        <v>82.1</v>
      </c>
      <c r="O18" s="22">
        <v>41929.0</v>
      </c>
      <c r="P18" s="38">
        <f t="shared" si="3"/>
        <v>6740.41</v>
      </c>
      <c r="Q18" s="39">
        <f t="shared" si="4"/>
        <v>3442370.9</v>
      </c>
    </row>
    <row r="19">
      <c r="A19" s="20" t="s">
        <v>21</v>
      </c>
      <c r="B19" s="17">
        <v>54.8</v>
      </c>
      <c r="C19" s="22">
        <v>32801.0</v>
      </c>
      <c r="D19" s="33">
        <f t="shared" si="1"/>
        <v>3003.04</v>
      </c>
      <c r="E19" s="37">
        <f t="shared" si="2"/>
        <v>1797494.8</v>
      </c>
      <c r="M19" s="20" t="s">
        <v>21</v>
      </c>
      <c r="N19" s="17">
        <v>54.8</v>
      </c>
      <c r="O19" s="22">
        <v>35825.0</v>
      </c>
      <c r="P19" s="38">
        <f t="shared" si="3"/>
        <v>3003.04</v>
      </c>
      <c r="Q19" s="39">
        <f t="shared" si="4"/>
        <v>1963210</v>
      </c>
    </row>
    <row r="20">
      <c r="A20" s="20" t="s">
        <v>22</v>
      </c>
      <c r="B20" s="17">
        <v>77.6</v>
      </c>
      <c r="C20" s="22">
        <v>64635.0</v>
      </c>
      <c r="D20" s="33">
        <f t="shared" si="1"/>
        <v>6021.76</v>
      </c>
      <c r="E20" s="37">
        <f t="shared" si="2"/>
        <v>5015676</v>
      </c>
      <c r="M20" s="20" t="s">
        <v>22</v>
      </c>
      <c r="N20" s="17">
        <v>77.5</v>
      </c>
      <c r="O20" s="22">
        <v>74257.0</v>
      </c>
      <c r="P20" s="38">
        <f t="shared" si="3"/>
        <v>6006.25</v>
      </c>
      <c r="Q20" s="39">
        <f t="shared" si="4"/>
        <v>5754917.5</v>
      </c>
    </row>
    <row r="21">
      <c r="A21" s="20" t="s">
        <v>23</v>
      </c>
      <c r="B21" s="17">
        <v>51.9</v>
      </c>
      <c r="C21" s="22">
        <v>35251.0</v>
      </c>
      <c r="D21" s="33">
        <f t="shared" si="1"/>
        <v>2693.61</v>
      </c>
      <c r="E21" s="37">
        <f t="shared" si="2"/>
        <v>1829526.9</v>
      </c>
      <c r="M21" s="20" t="s">
        <v>23</v>
      </c>
      <c r="N21" s="17">
        <v>51.8</v>
      </c>
      <c r="O21" s="22">
        <v>39988.0</v>
      </c>
      <c r="P21" s="38">
        <f t="shared" si="3"/>
        <v>2683.24</v>
      </c>
      <c r="Q21" s="39">
        <f t="shared" si="4"/>
        <v>2071378.4</v>
      </c>
    </row>
    <row r="22">
      <c r="A22" s="20" t="s">
        <v>24</v>
      </c>
      <c r="B22" s="17">
        <v>76.8</v>
      </c>
      <c r="C22" s="22">
        <v>47349.0</v>
      </c>
      <c r="D22" s="33">
        <f t="shared" si="1"/>
        <v>5898.24</v>
      </c>
      <c r="E22" s="37">
        <f t="shared" si="2"/>
        <v>3636403.2</v>
      </c>
      <c r="M22" s="20" t="s">
        <v>24</v>
      </c>
      <c r="N22" s="17">
        <v>76.6</v>
      </c>
      <c r="O22" s="22">
        <v>54739.0</v>
      </c>
      <c r="P22" s="38">
        <f t="shared" si="3"/>
        <v>5867.56</v>
      </c>
      <c r="Q22" s="39">
        <f t="shared" si="4"/>
        <v>4193007.4</v>
      </c>
    </row>
    <row r="23">
      <c r="A23" s="20" t="s">
        <v>25</v>
      </c>
      <c r="B23" s="17">
        <v>46.8</v>
      </c>
      <c r="C23" s="22">
        <v>36349.0</v>
      </c>
      <c r="D23" s="33">
        <f t="shared" si="1"/>
        <v>2190.24</v>
      </c>
      <c r="E23" s="37">
        <f t="shared" si="2"/>
        <v>1701133.2</v>
      </c>
      <c r="M23" s="20" t="s">
        <v>25</v>
      </c>
      <c r="N23" s="19">
        <v>47.0</v>
      </c>
      <c r="O23" s="22">
        <v>42151.0</v>
      </c>
      <c r="P23" s="38">
        <f t="shared" si="3"/>
        <v>2209</v>
      </c>
      <c r="Q23" s="39">
        <f t="shared" si="4"/>
        <v>1981097</v>
      </c>
    </row>
    <row r="24">
      <c r="A24" s="20" t="s">
        <v>26</v>
      </c>
      <c r="B24" s="19">
        <v>75.0</v>
      </c>
      <c r="C24" s="22">
        <v>53910.0</v>
      </c>
      <c r="D24" s="33">
        <f t="shared" si="1"/>
        <v>5625</v>
      </c>
      <c r="E24" s="37">
        <f t="shared" si="2"/>
        <v>4043250</v>
      </c>
      <c r="M24" s="20" t="s">
        <v>26</v>
      </c>
      <c r="N24" s="17">
        <v>74.9</v>
      </c>
      <c r="O24" s="22">
        <v>61588.0</v>
      </c>
      <c r="P24" s="38">
        <f t="shared" si="3"/>
        <v>5610.01</v>
      </c>
      <c r="Q24" s="39">
        <f t="shared" si="4"/>
        <v>4612941.2</v>
      </c>
    </row>
    <row r="25">
      <c r="A25" s="20" t="s">
        <v>29</v>
      </c>
      <c r="B25" s="17">
        <v>79.4</v>
      </c>
      <c r="C25" s="22">
        <v>56458.0</v>
      </c>
      <c r="D25" s="33">
        <f t="shared" si="1"/>
        <v>6304.36</v>
      </c>
      <c r="E25" s="37">
        <f t="shared" si="2"/>
        <v>4482765.2</v>
      </c>
      <c r="M25" s="20" t="s">
        <v>29</v>
      </c>
      <c r="N25" s="17">
        <v>79.7</v>
      </c>
      <c r="O25" s="22">
        <v>64779.0</v>
      </c>
      <c r="P25" s="38">
        <f t="shared" si="3"/>
        <v>6352.09</v>
      </c>
      <c r="Q25" s="39">
        <f t="shared" si="4"/>
        <v>5162886.3</v>
      </c>
    </row>
    <row r="26">
      <c r="A26" s="20" t="s">
        <v>30</v>
      </c>
      <c r="B26" s="17">
        <v>86.5</v>
      </c>
      <c r="C26" s="26">
        <v>57653.0</v>
      </c>
      <c r="D26" s="33">
        <f t="shared" si="1"/>
        <v>7482.25</v>
      </c>
      <c r="E26" s="37">
        <f t="shared" si="2"/>
        <v>4986984.5</v>
      </c>
      <c r="M26" s="20" t="s">
        <v>30</v>
      </c>
      <c r="N26" s="17">
        <v>86.5</v>
      </c>
      <c r="O26" s="22">
        <v>67239.0</v>
      </c>
      <c r="P26" s="38">
        <f t="shared" si="3"/>
        <v>7482.25</v>
      </c>
      <c r="Q26" s="39">
        <f t="shared" si="4"/>
        <v>5816173.5</v>
      </c>
    </row>
    <row r="27">
      <c r="A27" s="20" t="s">
        <v>31</v>
      </c>
      <c r="B27" s="17">
        <v>77.9</v>
      </c>
      <c r="C27" s="22">
        <v>40833.0</v>
      </c>
      <c r="D27" s="33">
        <f t="shared" si="1"/>
        <v>6068.41</v>
      </c>
      <c r="E27" s="37">
        <f t="shared" si="2"/>
        <v>3180890.7</v>
      </c>
      <c r="M27" s="20" t="s">
        <v>31</v>
      </c>
      <c r="N27" s="17">
        <v>78.3</v>
      </c>
      <c r="O27" s="22">
        <v>48258.0</v>
      </c>
      <c r="P27" s="38">
        <f t="shared" si="3"/>
        <v>6130.89</v>
      </c>
      <c r="Q27" s="39">
        <f t="shared" si="4"/>
        <v>3778601.4</v>
      </c>
    </row>
    <row r="28">
      <c r="A28" s="20" t="s">
        <v>32</v>
      </c>
      <c r="B28" s="17">
        <v>77.5</v>
      </c>
      <c r="C28" s="22">
        <v>68790.0</v>
      </c>
      <c r="D28" s="33">
        <f t="shared" si="1"/>
        <v>6006.25</v>
      </c>
      <c r="E28" s="37">
        <f t="shared" si="2"/>
        <v>5331225</v>
      </c>
      <c r="M28" s="20" t="s">
        <v>32</v>
      </c>
      <c r="N28" s="17">
        <v>77.7</v>
      </c>
      <c r="O28" s="22">
        <v>77601.0</v>
      </c>
      <c r="P28" s="38">
        <f t="shared" si="3"/>
        <v>6037.29</v>
      </c>
      <c r="Q28" s="39">
        <f t="shared" si="4"/>
        <v>6029597.7</v>
      </c>
    </row>
    <row r="29">
      <c r="A29" s="20" t="s">
        <v>33</v>
      </c>
      <c r="B29" s="17">
        <v>73.8</v>
      </c>
      <c r="C29" s="22">
        <v>40242.0</v>
      </c>
      <c r="D29" s="33">
        <f t="shared" si="1"/>
        <v>5446.44</v>
      </c>
      <c r="E29" s="37">
        <f t="shared" si="2"/>
        <v>2969859.6</v>
      </c>
      <c r="M29" s="20" t="s">
        <v>33</v>
      </c>
      <c r="N29" s="17">
        <v>74.1</v>
      </c>
      <c r="O29" s="22">
        <v>46730.0</v>
      </c>
      <c r="P29" s="38">
        <f t="shared" si="3"/>
        <v>5490.81</v>
      </c>
      <c r="Q29" s="39">
        <f t="shared" si="4"/>
        <v>3462693</v>
      </c>
    </row>
    <row r="30">
      <c r="A30" s="20" t="s">
        <v>34</v>
      </c>
      <c r="B30" s="19">
        <v>57.0</v>
      </c>
      <c r="C30" s="22">
        <v>50252.0</v>
      </c>
      <c r="D30" s="33">
        <f t="shared" si="1"/>
        <v>3249</v>
      </c>
      <c r="E30" s="37">
        <f t="shared" si="2"/>
        <v>2864364</v>
      </c>
      <c r="M30" s="20" t="s">
        <v>34</v>
      </c>
      <c r="N30" s="17">
        <v>57.1</v>
      </c>
      <c r="O30" s="22">
        <v>58256.0</v>
      </c>
      <c r="P30" s="38">
        <f t="shared" si="3"/>
        <v>3260.41</v>
      </c>
      <c r="Q30" s="39">
        <f t="shared" si="4"/>
        <v>3326417.6</v>
      </c>
    </row>
    <row r="31">
      <c r="A31" s="20" t="s">
        <v>35</v>
      </c>
      <c r="B31" s="17">
        <v>79.4</v>
      </c>
      <c r="C31" s="22">
        <v>71728.0</v>
      </c>
      <c r="D31" s="33">
        <f t="shared" si="1"/>
        <v>6304.36</v>
      </c>
      <c r="E31" s="37">
        <f t="shared" si="2"/>
        <v>5695203.2</v>
      </c>
      <c r="M31" s="20" t="s">
        <v>35</v>
      </c>
      <c r="N31" s="17">
        <v>79.6</v>
      </c>
      <c r="O31" s="22">
        <v>81056.0</v>
      </c>
      <c r="P31" s="38">
        <f t="shared" si="3"/>
        <v>6336.16</v>
      </c>
      <c r="Q31" s="39">
        <f t="shared" si="4"/>
        <v>6452057.6</v>
      </c>
    </row>
    <row r="32">
      <c r="A32" s="20" t="s">
        <v>36</v>
      </c>
      <c r="B32" s="17">
        <v>50.4</v>
      </c>
      <c r="C32" s="22">
        <v>41986.0</v>
      </c>
      <c r="D32" s="33">
        <f t="shared" si="1"/>
        <v>2540.16</v>
      </c>
      <c r="E32" s="37">
        <f t="shared" si="2"/>
        <v>2116094.4</v>
      </c>
      <c r="M32" s="20" t="s">
        <v>36</v>
      </c>
      <c r="N32" s="17">
        <v>50.3</v>
      </c>
      <c r="O32" s="22">
        <v>47325.0</v>
      </c>
      <c r="P32" s="38">
        <f t="shared" si="3"/>
        <v>2530.09</v>
      </c>
      <c r="Q32" s="39">
        <f t="shared" si="4"/>
        <v>2380447.5</v>
      </c>
    </row>
    <row r="33">
      <c r="A33" s="20" t="s">
        <v>37</v>
      </c>
      <c r="B33" s="19">
        <v>64.0</v>
      </c>
      <c r="C33" s="22">
        <v>41792.0</v>
      </c>
      <c r="D33" s="33">
        <f t="shared" si="1"/>
        <v>4096</v>
      </c>
      <c r="E33" s="37">
        <f t="shared" si="2"/>
        <v>2674688</v>
      </c>
      <c r="M33" s="20" t="s">
        <v>37</v>
      </c>
      <c r="N33" s="17">
        <v>64.2</v>
      </c>
      <c r="O33" s="22">
        <v>50938.0</v>
      </c>
      <c r="P33" s="38">
        <f t="shared" si="3"/>
        <v>4121.64</v>
      </c>
      <c r="Q33" s="39">
        <f t="shared" si="4"/>
        <v>3270219.6</v>
      </c>
    </row>
    <row r="34">
      <c r="A34" s="20" t="s">
        <v>38</v>
      </c>
      <c r="B34" s="17">
        <v>68.5</v>
      </c>
      <c r="C34" s="22">
        <v>46059.0</v>
      </c>
      <c r="D34" s="33">
        <f t="shared" si="1"/>
        <v>4692.25</v>
      </c>
      <c r="E34" s="37">
        <f t="shared" si="2"/>
        <v>3155041.5</v>
      </c>
      <c r="M34" s="20" t="s">
        <v>38</v>
      </c>
      <c r="N34" s="17">
        <v>68.5</v>
      </c>
      <c r="O34" s="22">
        <v>53624.0</v>
      </c>
      <c r="P34" s="38">
        <f t="shared" si="3"/>
        <v>4692.25</v>
      </c>
      <c r="Q34" s="39">
        <f t="shared" si="4"/>
        <v>3673244</v>
      </c>
    </row>
    <row r="35">
      <c r="A35" s="20" t="s">
        <v>39</v>
      </c>
      <c r="B35" s="17">
        <v>67.1</v>
      </c>
      <c r="C35" s="22">
        <v>60008.0</v>
      </c>
      <c r="D35" s="33">
        <f t="shared" si="1"/>
        <v>4502.41</v>
      </c>
      <c r="E35" s="37">
        <f t="shared" si="2"/>
        <v>4026536.8</v>
      </c>
      <c r="M35" s="20" t="s">
        <v>39</v>
      </c>
      <c r="N35" s="17">
        <v>67.1</v>
      </c>
      <c r="O35" s="22">
        <v>68105.0</v>
      </c>
      <c r="P35" s="38">
        <f t="shared" si="3"/>
        <v>4502.41</v>
      </c>
      <c r="Q35" s="39">
        <f t="shared" si="4"/>
        <v>4569845.5</v>
      </c>
    </row>
    <row r="36">
      <c r="A36" s="20" t="s">
        <v>40</v>
      </c>
      <c r="B36" s="19">
        <v>63.0</v>
      </c>
      <c r="C36" s="22">
        <v>46711.0</v>
      </c>
      <c r="D36" s="33">
        <f t="shared" si="1"/>
        <v>3969</v>
      </c>
      <c r="E36" s="37">
        <f t="shared" si="2"/>
        <v>2942793</v>
      </c>
      <c r="M36" s="20" t="s">
        <v>40</v>
      </c>
      <c r="N36" s="19">
        <v>63.0</v>
      </c>
      <c r="O36" s="22">
        <v>54044.0</v>
      </c>
      <c r="P36" s="38">
        <f t="shared" si="3"/>
        <v>3969</v>
      </c>
      <c r="Q36" s="39">
        <f t="shared" si="4"/>
        <v>3404772</v>
      </c>
    </row>
    <row r="37">
      <c r="A37" s="20" t="s">
        <v>42</v>
      </c>
      <c r="B37" s="17">
        <v>68.5</v>
      </c>
      <c r="C37" s="22">
        <v>40713.0</v>
      </c>
      <c r="D37" s="33">
        <f t="shared" si="1"/>
        <v>4692.25</v>
      </c>
      <c r="E37" s="37">
        <f t="shared" si="2"/>
        <v>2788840.5</v>
      </c>
      <c r="M37" s="20" t="s">
        <v>42</v>
      </c>
      <c r="N37" s="17">
        <v>68.8</v>
      </c>
      <c r="O37" s="22">
        <v>48997.0</v>
      </c>
      <c r="P37" s="38">
        <f t="shared" si="3"/>
        <v>4733.44</v>
      </c>
      <c r="Q37" s="39">
        <f t="shared" si="4"/>
        <v>3370993.6</v>
      </c>
    </row>
    <row r="38">
      <c r="A38" s="20" t="s">
        <v>43</v>
      </c>
      <c r="B38" s="17">
        <v>63.4</v>
      </c>
      <c r="C38" s="22">
        <v>39538.0</v>
      </c>
      <c r="D38" s="33">
        <f t="shared" si="1"/>
        <v>4019.56</v>
      </c>
      <c r="E38" s="37">
        <f t="shared" si="2"/>
        <v>2506709.2</v>
      </c>
      <c r="M38" s="20" t="s">
        <v>43</v>
      </c>
      <c r="N38" s="17">
        <v>63.6</v>
      </c>
      <c r="O38" s="22">
        <v>46406.0</v>
      </c>
      <c r="P38" s="38">
        <f t="shared" si="3"/>
        <v>4044.96</v>
      </c>
      <c r="Q38" s="39">
        <f t="shared" si="4"/>
        <v>2951421.6</v>
      </c>
    </row>
    <row r="39">
      <c r="A39" s="20" t="s">
        <v>45</v>
      </c>
      <c r="B39" s="17">
        <v>78.5</v>
      </c>
      <c r="C39" s="22">
        <v>70705.0</v>
      </c>
      <c r="D39" s="33">
        <f t="shared" si="1"/>
        <v>6162.25</v>
      </c>
      <c r="E39" s="37">
        <f t="shared" si="2"/>
        <v>5550342.5</v>
      </c>
      <c r="M39" s="20" t="s">
        <v>45</v>
      </c>
      <c r="N39" s="17">
        <v>78.3</v>
      </c>
      <c r="O39" s="22">
        <v>83195.0</v>
      </c>
      <c r="P39" s="38">
        <f t="shared" si="3"/>
        <v>6130.89</v>
      </c>
      <c r="Q39" s="39">
        <f t="shared" si="4"/>
        <v>6514168.5</v>
      </c>
    </row>
    <row r="40">
      <c r="A40" s="20" t="s">
        <v>46</v>
      </c>
      <c r="B40" s="17">
        <v>93.1</v>
      </c>
      <c r="C40" s="26">
        <v>87326.0</v>
      </c>
      <c r="D40" s="33">
        <f t="shared" si="1"/>
        <v>8667.61</v>
      </c>
      <c r="E40" s="37">
        <f t="shared" si="2"/>
        <v>8130050.6</v>
      </c>
      <c r="M40" s="20" t="s">
        <v>46</v>
      </c>
      <c r="N40" s="19">
        <v>93.0</v>
      </c>
      <c r="O40" s="22">
        <v>98818.0</v>
      </c>
      <c r="P40" s="38">
        <f t="shared" si="3"/>
        <v>8649</v>
      </c>
      <c r="Q40" s="39">
        <f t="shared" si="4"/>
        <v>9190074</v>
      </c>
    </row>
    <row r="41">
      <c r="A41" s="20" t="s">
        <v>48</v>
      </c>
      <c r="B41" s="17">
        <v>79.9</v>
      </c>
      <c r="C41" s="22">
        <v>48368.0</v>
      </c>
      <c r="D41" s="33">
        <f t="shared" si="1"/>
        <v>6384.01</v>
      </c>
      <c r="E41" s="37">
        <f t="shared" si="2"/>
        <v>3864603.2</v>
      </c>
      <c r="M41" s="20" t="s">
        <v>48</v>
      </c>
      <c r="N41" s="19">
        <v>80.0</v>
      </c>
      <c r="O41" s="22">
        <v>56526.0</v>
      </c>
      <c r="P41" s="38">
        <f t="shared" si="3"/>
        <v>6400</v>
      </c>
      <c r="Q41" s="39">
        <f t="shared" si="4"/>
        <v>4522080</v>
      </c>
    </row>
    <row r="42">
      <c r="A42" s="20" t="s">
        <v>49</v>
      </c>
      <c r="B42" s="19">
        <v>73.0</v>
      </c>
      <c r="C42" s="22">
        <v>45247.0</v>
      </c>
      <c r="D42" s="33">
        <f t="shared" si="1"/>
        <v>5329</v>
      </c>
      <c r="E42" s="37">
        <f t="shared" si="2"/>
        <v>3303031</v>
      </c>
      <c r="M42" s="20" t="s">
        <v>49</v>
      </c>
      <c r="N42" s="17">
        <v>73.1</v>
      </c>
      <c r="O42" s="22">
        <v>53188.0</v>
      </c>
      <c r="P42" s="38">
        <f t="shared" si="3"/>
        <v>5343.61</v>
      </c>
      <c r="Q42" s="39">
        <f t="shared" si="4"/>
        <v>3888042.8</v>
      </c>
    </row>
    <row r="43">
      <c r="A43" s="20" t="s">
        <v>50</v>
      </c>
      <c r="B43" s="17">
        <v>79.7</v>
      </c>
      <c r="C43" s="26">
        <v>53757.0</v>
      </c>
      <c r="D43" s="33">
        <f t="shared" si="1"/>
        <v>6352.09</v>
      </c>
      <c r="E43" s="37">
        <f t="shared" si="2"/>
        <v>4284432.9</v>
      </c>
      <c r="M43" s="20" t="s">
        <v>50</v>
      </c>
      <c r="N43" s="17">
        <v>79.7</v>
      </c>
      <c r="O43" s="22">
        <v>64189.0</v>
      </c>
      <c r="P43" s="38">
        <f t="shared" si="3"/>
        <v>6352.09</v>
      </c>
      <c r="Q43" s="39">
        <f t="shared" si="4"/>
        <v>5115863.3</v>
      </c>
    </row>
    <row r="44">
      <c r="A44" s="20" t="s">
        <v>51</v>
      </c>
      <c r="B44" s="17">
        <v>73.5</v>
      </c>
      <c r="C44" s="22">
        <v>46952.0</v>
      </c>
      <c r="D44" s="33">
        <f t="shared" si="1"/>
        <v>5402.25</v>
      </c>
      <c r="E44" s="37">
        <f t="shared" si="2"/>
        <v>3450972</v>
      </c>
      <c r="M44" s="20" t="s">
        <v>51</v>
      </c>
      <c r="N44" s="17">
        <v>73.6</v>
      </c>
      <c r="O44" s="22">
        <v>55227.0</v>
      </c>
      <c r="P44" s="38">
        <f t="shared" si="3"/>
        <v>5416.96</v>
      </c>
      <c r="Q44" s="39">
        <f t="shared" si="4"/>
        <v>4064707.2</v>
      </c>
    </row>
    <row r="45">
      <c r="A45" s="20" t="s">
        <v>52</v>
      </c>
      <c r="B45" s="17">
        <v>59.7</v>
      </c>
      <c r="C45" s="22">
        <v>43540.0</v>
      </c>
      <c r="D45" s="33">
        <f t="shared" si="1"/>
        <v>3564.09</v>
      </c>
      <c r="E45" s="37">
        <f t="shared" si="2"/>
        <v>2599338</v>
      </c>
      <c r="M45" s="20" t="s">
        <v>52</v>
      </c>
      <c r="N45" s="17">
        <v>59.9</v>
      </c>
      <c r="O45" s="22">
        <v>53119.0</v>
      </c>
      <c r="P45" s="38">
        <f t="shared" si="3"/>
        <v>3588.01</v>
      </c>
      <c r="Q45" s="39">
        <f t="shared" si="4"/>
        <v>3181828.1</v>
      </c>
    </row>
    <row r="46">
      <c r="A46" s="20" t="s">
        <v>53</v>
      </c>
      <c r="B46" s="17">
        <v>66.7</v>
      </c>
      <c r="C46" s="26">
        <v>40843.0</v>
      </c>
      <c r="D46" s="33">
        <f t="shared" si="1"/>
        <v>4448.89</v>
      </c>
      <c r="E46" s="37">
        <f t="shared" si="2"/>
        <v>2724228.1</v>
      </c>
      <c r="M46" s="20" t="s">
        <v>53</v>
      </c>
      <c r="N46" s="17">
        <v>66.6</v>
      </c>
      <c r="O46" s="22">
        <v>47382.0</v>
      </c>
      <c r="P46" s="38">
        <f t="shared" si="3"/>
        <v>4435.56</v>
      </c>
      <c r="Q46" s="39">
        <f t="shared" si="4"/>
        <v>3155641.2</v>
      </c>
    </row>
    <row r="47">
      <c r="A47" s="20" t="s">
        <v>54</v>
      </c>
      <c r="B47" s="17">
        <v>68.7</v>
      </c>
      <c r="C47" s="22">
        <v>41307.0</v>
      </c>
      <c r="D47" s="33">
        <f t="shared" si="1"/>
        <v>4719.69</v>
      </c>
      <c r="E47" s="37">
        <f t="shared" si="2"/>
        <v>2837790.9</v>
      </c>
      <c r="M47" s="20" t="s">
        <v>54</v>
      </c>
      <c r="N47" s="17">
        <v>68.8</v>
      </c>
      <c r="O47" s="22">
        <v>48167.0</v>
      </c>
      <c r="P47" s="38">
        <f t="shared" si="3"/>
        <v>4733.44</v>
      </c>
      <c r="Q47" s="39">
        <f t="shared" si="4"/>
        <v>3313889.6</v>
      </c>
    </row>
    <row r="48">
      <c r="A48" s="20" t="s">
        <v>55</v>
      </c>
      <c r="B48" s="17">
        <v>75.7</v>
      </c>
      <c r="C48" s="22">
        <v>53234.0</v>
      </c>
      <c r="D48" s="33">
        <f t="shared" si="1"/>
        <v>5730.49</v>
      </c>
      <c r="E48" s="37">
        <f t="shared" si="2"/>
        <v>4029813.8</v>
      </c>
      <c r="M48" s="20" t="s">
        <v>55</v>
      </c>
      <c r="N48" s="17">
        <v>75.7</v>
      </c>
      <c r="O48" s="22">
        <v>62393.0</v>
      </c>
      <c r="P48" s="38">
        <f t="shared" si="3"/>
        <v>5730.49</v>
      </c>
      <c r="Q48" s="39">
        <f t="shared" si="4"/>
        <v>4723150.1</v>
      </c>
    </row>
    <row r="49">
      <c r="A49" s="20" t="s">
        <v>56</v>
      </c>
      <c r="B49" s="17">
        <v>78.5</v>
      </c>
      <c r="C49" s="22">
        <v>63589.0</v>
      </c>
      <c r="D49" s="33">
        <f t="shared" si="1"/>
        <v>6162.25</v>
      </c>
      <c r="E49" s="37">
        <f t="shared" si="2"/>
        <v>4991736.5</v>
      </c>
      <c r="M49" s="20" t="s">
        <v>56</v>
      </c>
      <c r="N49" s="17">
        <v>78.4</v>
      </c>
      <c r="O49" s="22">
        <v>73960.0</v>
      </c>
      <c r="P49" s="38">
        <f t="shared" si="3"/>
        <v>6146.56</v>
      </c>
      <c r="Q49" s="39">
        <f t="shared" si="4"/>
        <v>5798464</v>
      </c>
    </row>
    <row r="50">
      <c r="A50" s="20" t="s">
        <v>57</v>
      </c>
      <c r="B50" s="17">
        <v>70.9</v>
      </c>
      <c r="C50" s="22">
        <v>38966.0</v>
      </c>
      <c r="D50" s="33">
        <f t="shared" si="1"/>
        <v>5026.81</v>
      </c>
      <c r="E50" s="37">
        <f t="shared" si="2"/>
        <v>2762689.4</v>
      </c>
      <c r="M50" s="20" t="s">
        <v>57</v>
      </c>
      <c r="N50" s="17">
        <v>70.9</v>
      </c>
      <c r="O50" s="22">
        <v>44853.0</v>
      </c>
      <c r="P50" s="38">
        <f t="shared" si="3"/>
        <v>5026.81</v>
      </c>
      <c r="Q50" s="39">
        <f t="shared" si="4"/>
        <v>3180077.7</v>
      </c>
    </row>
    <row r="51">
      <c r="A51" s="20" t="s">
        <v>58</v>
      </c>
      <c r="B51" s="17">
        <v>67.9</v>
      </c>
      <c r="C51" s="22">
        <v>44767.0</v>
      </c>
      <c r="D51" s="33">
        <f t="shared" si="1"/>
        <v>4610.41</v>
      </c>
      <c r="E51" s="37">
        <f t="shared" si="2"/>
        <v>3039679.3</v>
      </c>
      <c r="M51" s="20" t="s">
        <v>58</v>
      </c>
      <c r="N51" s="17">
        <v>67.7</v>
      </c>
      <c r="O51" s="22">
        <v>52100.0</v>
      </c>
      <c r="P51" s="38">
        <f t="shared" si="3"/>
        <v>4583.29</v>
      </c>
      <c r="Q51" s="39">
        <f t="shared" si="4"/>
        <v>3527170</v>
      </c>
    </row>
    <row r="52">
      <c r="A52" s="20" t="s">
        <v>59</v>
      </c>
      <c r="B52" s="17">
        <v>71.4</v>
      </c>
      <c r="C52" s="22">
        <v>45770.0</v>
      </c>
      <c r="D52" s="33">
        <f t="shared" si="1"/>
        <v>5097.96</v>
      </c>
      <c r="E52" s="37">
        <f t="shared" si="2"/>
        <v>3267978</v>
      </c>
      <c r="M52" s="20" t="s">
        <v>59</v>
      </c>
      <c r="N52" s="17">
        <v>71.4</v>
      </c>
      <c r="O52" s="22">
        <v>53270.0</v>
      </c>
      <c r="P52" s="38">
        <f t="shared" si="3"/>
        <v>5097.96</v>
      </c>
      <c r="Q52" s="39">
        <f t="shared" si="4"/>
        <v>3803478</v>
      </c>
    </row>
    <row r="53">
      <c r="A53" s="20" t="s">
        <v>60</v>
      </c>
      <c r="B53" s="17">
        <v>79.6</v>
      </c>
      <c r="C53" s="22">
        <v>48874.0</v>
      </c>
      <c r="D53" s="33">
        <f t="shared" si="1"/>
        <v>6336.16</v>
      </c>
      <c r="E53" s="37">
        <f t="shared" si="2"/>
        <v>3890370.4</v>
      </c>
      <c r="M53" s="20" t="s">
        <v>60</v>
      </c>
      <c r="N53" s="17">
        <v>79.5</v>
      </c>
      <c r="O53" s="22">
        <v>58063.0</v>
      </c>
      <c r="P53" s="38">
        <f t="shared" si="3"/>
        <v>6320.25</v>
      </c>
      <c r="Q53" s="39">
        <f t="shared" si="4"/>
        <v>4616008.5</v>
      </c>
    </row>
    <row r="54">
      <c r="A54" s="20" t="s">
        <v>62</v>
      </c>
      <c r="B54" s="17">
        <v>76.6</v>
      </c>
      <c r="C54" s="22">
        <v>42917.0</v>
      </c>
      <c r="D54" s="33">
        <f t="shared" si="1"/>
        <v>5867.56</v>
      </c>
      <c r="E54" s="37">
        <f t="shared" si="2"/>
        <v>3287442.2</v>
      </c>
      <c r="M54" s="20" t="s">
        <v>62</v>
      </c>
      <c r="N54" s="17">
        <v>76.8</v>
      </c>
      <c r="O54" s="22">
        <v>49995.0</v>
      </c>
      <c r="P54" s="38">
        <f t="shared" si="3"/>
        <v>5898.24</v>
      </c>
      <c r="Q54" s="39">
        <f t="shared" si="4"/>
        <v>3839616</v>
      </c>
    </row>
    <row r="55">
      <c r="A55" s="20" t="s">
        <v>65</v>
      </c>
      <c r="B55" s="17">
        <v>85.8</v>
      </c>
      <c r="C55" s="22">
        <v>55308.0</v>
      </c>
      <c r="D55" s="33">
        <f t="shared" si="1"/>
        <v>7361.64</v>
      </c>
      <c r="E55" s="37">
        <f t="shared" si="2"/>
        <v>4745426.4</v>
      </c>
      <c r="M55" s="20" t="s">
        <v>65</v>
      </c>
      <c r="N55" s="17">
        <v>85.8</v>
      </c>
      <c r="O55" s="22">
        <v>64997.0</v>
      </c>
      <c r="P55" s="38">
        <f t="shared" si="3"/>
        <v>7361.64</v>
      </c>
      <c r="Q55" s="39">
        <f t="shared" si="4"/>
        <v>5576742.6</v>
      </c>
    </row>
    <row r="56">
      <c r="A56" s="20" t="s">
        <v>66</v>
      </c>
      <c r="B56" s="17">
        <v>92.3</v>
      </c>
      <c r="C56" s="22">
        <v>43112.0</v>
      </c>
      <c r="D56" s="33">
        <f t="shared" si="1"/>
        <v>8519.29</v>
      </c>
      <c r="E56" s="37">
        <f t="shared" si="2"/>
        <v>3979237.6</v>
      </c>
      <c r="M56" s="20" t="s">
        <v>66</v>
      </c>
      <c r="N56" s="17">
        <v>92.5</v>
      </c>
      <c r="O56" s="22">
        <v>47638.0</v>
      </c>
      <c r="P56" s="38">
        <f t="shared" si="3"/>
        <v>8556.25</v>
      </c>
      <c r="Q56" s="39">
        <f t="shared" si="4"/>
        <v>4406515</v>
      </c>
    </row>
    <row r="57">
      <c r="A57" s="20" t="s">
        <v>67</v>
      </c>
      <c r="B57" s="17">
        <v>63.2</v>
      </c>
      <c r="C57" s="22">
        <v>36360.0</v>
      </c>
      <c r="D57" s="33">
        <f t="shared" si="1"/>
        <v>3994.24</v>
      </c>
      <c r="E57" s="37">
        <f t="shared" si="2"/>
        <v>2297952</v>
      </c>
      <c r="M57" s="20" t="s">
        <v>67</v>
      </c>
      <c r="N57" s="17">
        <v>63.2</v>
      </c>
      <c r="O57" s="22">
        <v>41059.0</v>
      </c>
      <c r="P57" s="38">
        <f t="shared" si="3"/>
        <v>3994.24</v>
      </c>
      <c r="Q57" s="39">
        <f t="shared" si="4"/>
        <v>2594928.8</v>
      </c>
    </row>
    <row r="58">
      <c r="A58" s="20" t="s">
        <v>68</v>
      </c>
      <c r="B58" s="17">
        <v>72.6</v>
      </c>
      <c r="C58" s="22">
        <v>41717.0</v>
      </c>
      <c r="D58" s="33">
        <f t="shared" si="1"/>
        <v>5270.76</v>
      </c>
      <c r="E58" s="37">
        <f t="shared" si="2"/>
        <v>3028654.2</v>
      </c>
      <c r="M58" s="20" t="s">
        <v>68</v>
      </c>
      <c r="N58" s="17">
        <v>72.7</v>
      </c>
      <c r="O58" s="22">
        <v>49185.0</v>
      </c>
      <c r="P58" s="38">
        <f t="shared" si="3"/>
        <v>5285.29</v>
      </c>
      <c r="Q58" s="39">
        <f t="shared" si="4"/>
        <v>3575749.5</v>
      </c>
    </row>
    <row r="59">
      <c r="A59" s="20" t="s">
        <v>69</v>
      </c>
      <c r="B59" s="17">
        <v>60.6</v>
      </c>
      <c r="C59" s="22">
        <v>41402.0</v>
      </c>
      <c r="D59" s="33">
        <f t="shared" si="1"/>
        <v>3672.36</v>
      </c>
      <c r="E59" s="37">
        <f t="shared" si="2"/>
        <v>2508961.2</v>
      </c>
      <c r="M59" s="20" t="s">
        <v>69</v>
      </c>
      <c r="N59" s="17">
        <v>60.7</v>
      </c>
      <c r="O59" s="22">
        <v>47054.0</v>
      </c>
      <c r="P59" s="38">
        <f t="shared" si="3"/>
        <v>3684.49</v>
      </c>
      <c r="Q59" s="39">
        <f t="shared" si="4"/>
        <v>2856177.8</v>
      </c>
    </row>
    <row r="60">
      <c r="A60" s="20" t="s">
        <v>70</v>
      </c>
      <c r="B60" s="17">
        <v>60.2</v>
      </c>
      <c r="C60" s="26">
        <v>39346.0</v>
      </c>
      <c r="D60" s="33">
        <f t="shared" si="1"/>
        <v>3624.04</v>
      </c>
      <c r="E60" s="37">
        <f t="shared" si="2"/>
        <v>2368629.2</v>
      </c>
      <c r="M60" s="20" t="s">
        <v>70</v>
      </c>
      <c r="N60" s="17">
        <v>60.4</v>
      </c>
      <c r="O60" s="22">
        <v>45742.0</v>
      </c>
      <c r="P60" s="38">
        <f t="shared" si="3"/>
        <v>3648.16</v>
      </c>
      <c r="Q60" s="39">
        <f t="shared" si="4"/>
        <v>2762816.8</v>
      </c>
    </row>
    <row r="61">
      <c r="A61" s="16" t="s">
        <v>96</v>
      </c>
      <c r="B61" s="17">
        <v>76.8</v>
      </c>
      <c r="C61" s="22">
        <v>52274.0</v>
      </c>
      <c r="D61" s="33">
        <f t="shared" si="1"/>
        <v>5898.24</v>
      </c>
      <c r="E61" s="37">
        <f t="shared" si="2"/>
        <v>4014643.2</v>
      </c>
      <c r="M61" s="16" t="s">
        <v>96</v>
      </c>
      <c r="N61" s="17">
        <v>76.8</v>
      </c>
      <c r="O61" s="22">
        <v>61894.0</v>
      </c>
      <c r="P61" s="38">
        <f t="shared" si="3"/>
        <v>5898.24</v>
      </c>
      <c r="Q61" s="39">
        <f t="shared" si="4"/>
        <v>4753459.2</v>
      </c>
    </row>
    <row r="62">
      <c r="A62" s="20" t="s">
        <v>72</v>
      </c>
      <c r="B62" s="17">
        <v>76.3</v>
      </c>
      <c r="C62" s="22">
        <v>45732.0</v>
      </c>
      <c r="D62" s="33">
        <f t="shared" si="1"/>
        <v>5821.69</v>
      </c>
      <c r="E62" s="37">
        <f t="shared" si="2"/>
        <v>3489351.6</v>
      </c>
      <c r="M62" s="20" t="s">
        <v>72</v>
      </c>
      <c r="N62" s="17">
        <v>76.3</v>
      </c>
      <c r="O62" s="22">
        <v>53778.0</v>
      </c>
      <c r="P62" s="38">
        <f t="shared" si="3"/>
        <v>5821.69</v>
      </c>
      <c r="Q62" s="39">
        <f t="shared" si="4"/>
        <v>4103261.4</v>
      </c>
    </row>
    <row r="63">
      <c r="A63" s="20" t="s">
        <v>73</v>
      </c>
      <c r="B63" s="17">
        <v>71.4</v>
      </c>
      <c r="C63" s="26">
        <v>57879.0</v>
      </c>
      <c r="D63" s="33">
        <f t="shared" si="1"/>
        <v>5097.96</v>
      </c>
      <c r="E63" s="37">
        <f t="shared" si="2"/>
        <v>4132560.6</v>
      </c>
      <c r="M63" s="20" t="s">
        <v>73</v>
      </c>
      <c r="N63" s="17">
        <v>71.3</v>
      </c>
      <c r="O63" s="22">
        <v>67744.0</v>
      </c>
      <c r="P63" s="38">
        <f t="shared" si="3"/>
        <v>5083.69</v>
      </c>
      <c r="Q63" s="39">
        <f t="shared" si="4"/>
        <v>4830147.2</v>
      </c>
    </row>
    <row r="64">
      <c r="A64" s="20" t="s">
        <v>74</v>
      </c>
      <c r="B64" s="17">
        <v>73.3</v>
      </c>
      <c r="C64" s="22">
        <v>51218.0</v>
      </c>
      <c r="D64" s="33">
        <f t="shared" si="1"/>
        <v>5372.89</v>
      </c>
      <c r="E64" s="37">
        <f t="shared" si="2"/>
        <v>3754279.4</v>
      </c>
      <c r="M64" s="20" t="s">
        <v>74</v>
      </c>
      <c r="N64" s="17">
        <v>73.2</v>
      </c>
      <c r="O64" s="22">
        <v>60464.0</v>
      </c>
      <c r="P64" s="38">
        <f t="shared" si="3"/>
        <v>5358.24</v>
      </c>
      <c r="Q64" s="39">
        <f t="shared" si="4"/>
        <v>4425964.8</v>
      </c>
    </row>
    <row r="65">
      <c r="A65" s="20" t="s">
        <v>75</v>
      </c>
      <c r="B65" s="17">
        <v>54.8</v>
      </c>
      <c r="C65" s="22">
        <v>51782.0</v>
      </c>
      <c r="D65" s="33">
        <f t="shared" si="1"/>
        <v>3003.04</v>
      </c>
      <c r="E65" s="37">
        <f t="shared" si="2"/>
        <v>2837653.6</v>
      </c>
      <c r="M65" s="20" t="s">
        <v>75</v>
      </c>
      <c r="N65" s="17">
        <v>55.3</v>
      </c>
      <c r="O65" s="22">
        <v>57793.0</v>
      </c>
      <c r="P65" s="38">
        <f t="shared" si="3"/>
        <v>3058.09</v>
      </c>
      <c r="Q65" s="39">
        <f t="shared" si="4"/>
        <v>3195952.9</v>
      </c>
    </row>
    <row r="66">
      <c r="A66" s="16" t="s">
        <v>109</v>
      </c>
      <c r="B66" s="17">
        <v>67.6</v>
      </c>
      <c r="C66" s="22">
        <v>61901.0</v>
      </c>
      <c r="D66" s="33">
        <f t="shared" si="1"/>
        <v>4569.76</v>
      </c>
      <c r="E66" s="37">
        <f t="shared" si="2"/>
        <v>4184507.6</v>
      </c>
      <c r="M66" s="16" t="s">
        <v>109</v>
      </c>
      <c r="N66" s="17">
        <v>67.7</v>
      </c>
      <c r="O66" s="22">
        <v>71184.0</v>
      </c>
      <c r="P66" s="38">
        <f t="shared" si="3"/>
        <v>4583.29</v>
      </c>
      <c r="Q66" s="39">
        <f t="shared" si="4"/>
        <v>4819156.8</v>
      </c>
    </row>
    <row r="67">
      <c r="A67" s="20" t="s">
        <v>77</v>
      </c>
      <c r="B67" s="17">
        <v>65.7</v>
      </c>
      <c r="C67" s="22">
        <v>45811.0</v>
      </c>
      <c r="D67" s="33">
        <f t="shared" si="1"/>
        <v>4316.49</v>
      </c>
      <c r="E67" s="37">
        <f t="shared" si="2"/>
        <v>3009782.7</v>
      </c>
      <c r="M67" s="20" t="s">
        <v>77</v>
      </c>
      <c r="N67" s="17">
        <v>65.8</v>
      </c>
      <c r="O67" s="22">
        <v>53721.0</v>
      </c>
      <c r="P67" s="38">
        <f t="shared" si="3"/>
        <v>4329.64</v>
      </c>
      <c r="Q67" s="39">
        <f t="shared" si="4"/>
        <v>3534841.8</v>
      </c>
    </row>
    <row r="68">
      <c r="A68" s="20" t="s">
        <v>78</v>
      </c>
      <c r="B68" s="17">
        <v>76.8</v>
      </c>
      <c r="C68" s="22">
        <v>41523.0</v>
      </c>
      <c r="D68" s="33">
        <f t="shared" si="1"/>
        <v>5898.24</v>
      </c>
      <c r="E68" s="37">
        <f t="shared" si="2"/>
        <v>3188966.4</v>
      </c>
      <c r="M68" s="20" t="s">
        <v>78</v>
      </c>
      <c r="N68" s="19">
        <v>77.0</v>
      </c>
      <c r="O68" s="22">
        <v>48890.0</v>
      </c>
      <c r="P68" s="38">
        <f t="shared" si="3"/>
        <v>5929</v>
      </c>
      <c r="Q68" s="39">
        <f t="shared" si="4"/>
        <v>3764530</v>
      </c>
    </row>
    <row r="69">
      <c r="A69" s="20" t="s">
        <v>79</v>
      </c>
      <c r="B69" s="17">
        <v>83.5</v>
      </c>
      <c r="C69" s="22">
        <v>65897.0</v>
      </c>
      <c r="D69" s="33">
        <f t="shared" si="1"/>
        <v>6972.25</v>
      </c>
      <c r="E69" s="37">
        <f t="shared" si="2"/>
        <v>5502399.5</v>
      </c>
      <c r="M69" s="20" t="s">
        <v>79</v>
      </c>
      <c r="N69" s="17">
        <v>83.5</v>
      </c>
      <c r="O69" s="22">
        <v>75227.0</v>
      </c>
      <c r="P69" s="38">
        <f t="shared" si="3"/>
        <v>6972.25</v>
      </c>
      <c r="Q69" s="39">
        <f t="shared" si="4"/>
        <v>6281454.5</v>
      </c>
    </row>
    <row r="70">
      <c r="A70" s="20" t="s">
        <v>80</v>
      </c>
      <c r="B70" s="17">
        <v>68.5</v>
      </c>
      <c r="C70" s="22">
        <v>54522.0</v>
      </c>
      <c r="D70" s="33">
        <f t="shared" si="1"/>
        <v>4692.25</v>
      </c>
      <c r="E70" s="37">
        <f t="shared" si="2"/>
        <v>3734757</v>
      </c>
      <c r="M70" s="20" t="s">
        <v>80</v>
      </c>
      <c r="N70" s="17">
        <v>68.7</v>
      </c>
      <c r="O70" s="22">
        <v>62015.0</v>
      </c>
      <c r="P70" s="38">
        <f t="shared" si="3"/>
        <v>4719.69</v>
      </c>
      <c r="Q70" s="39">
        <f t="shared" si="4"/>
        <v>4260430.5</v>
      </c>
    </row>
    <row r="71">
      <c r="A71" s="20" t="s">
        <v>82</v>
      </c>
      <c r="B71" s="17">
        <v>82.6</v>
      </c>
      <c r="C71" s="22">
        <v>50104.0</v>
      </c>
      <c r="D71" s="33">
        <f t="shared" si="1"/>
        <v>6822.76</v>
      </c>
      <c r="E71" s="37">
        <f t="shared" si="2"/>
        <v>4138590.4</v>
      </c>
      <c r="M71" s="20" t="s">
        <v>82</v>
      </c>
      <c r="N71" s="17">
        <v>82.6</v>
      </c>
      <c r="O71" s="22">
        <v>58424.0</v>
      </c>
      <c r="P71" s="38">
        <f t="shared" si="3"/>
        <v>6822.76</v>
      </c>
      <c r="Q71" s="39">
        <f t="shared" si="4"/>
        <v>4825822.4</v>
      </c>
    </row>
    <row r="72">
      <c r="A72" s="20" t="s">
        <v>84</v>
      </c>
      <c r="B72" s="19">
        <v>64.0</v>
      </c>
      <c r="C72" s="22">
        <v>41527.0</v>
      </c>
      <c r="D72" s="33">
        <f t="shared" si="1"/>
        <v>4096</v>
      </c>
      <c r="E72" s="37">
        <f t="shared" si="2"/>
        <v>2657728</v>
      </c>
      <c r="M72" s="20" t="s">
        <v>84</v>
      </c>
      <c r="N72" s="17">
        <v>64.3</v>
      </c>
      <c r="O72" s="22">
        <v>50263.0</v>
      </c>
      <c r="P72" s="38">
        <f t="shared" si="3"/>
        <v>4134.49</v>
      </c>
      <c r="Q72" s="39">
        <f t="shared" si="4"/>
        <v>3231910.9</v>
      </c>
    </row>
    <row r="73">
      <c r="A73" s="20" t="s">
        <v>87</v>
      </c>
      <c r="B73" s="17">
        <v>81.1</v>
      </c>
      <c r="C73" s="22">
        <v>47388.0</v>
      </c>
      <c r="D73" s="33">
        <f t="shared" si="1"/>
        <v>6577.21</v>
      </c>
      <c r="E73" s="37">
        <f t="shared" si="2"/>
        <v>3843166.8</v>
      </c>
      <c r="M73" s="20" t="s">
        <v>87</v>
      </c>
      <c r="N73" s="19">
        <v>81.0</v>
      </c>
      <c r="O73" s="22">
        <v>55536.0</v>
      </c>
      <c r="P73" s="38">
        <f t="shared" si="3"/>
        <v>6561</v>
      </c>
      <c r="Q73" s="39">
        <f t="shared" si="4"/>
        <v>4498416</v>
      </c>
    </row>
    <row r="75">
      <c r="B75" s="25" t="s">
        <v>110</v>
      </c>
      <c r="C75" s="3" t="s">
        <v>89</v>
      </c>
      <c r="N75" s="25" t="s">
        <v>110</v>
      </c>
      <c r="O75" s="3" t="s">
        <v>89</v>
      </c>
    </row>
    <row r="76">
      <c r="C76" s="14" t="s">
        <v>103</v>
      </c>
      <c r="O76" s="14" t="s">
        <v>103</v>
      </c>
    </row>
    <row r="82">
      <c r="P82" s="41" t="s">
        <v>147</v>
      </c>
      <c r="R82" s="42"/>
      <c r="S82" s="42"/>
      <c r="T82" s="42"/>
      <c r="U82" s="42"/>
      <c r="V82" s="42"/>
      <c r="W82" s="42"/>
      <c r="X82" s="42"/>
    </row>
    <row r="83">
      <c r="P83" s="42"/>
      <c r="Q83" s="42"/>
      <c r="R83" s="42"/>
      <c r="S83" s="42"/>
      <c r="T83" s="42"/>
      <c r="U83" s="42"/>
      <c r="V83" s="42"/>
      <c r="W83" s="42"/>
      <c r="X83" s="42"/>
    </row>
    <row r="84">
      <c r="P84" s="43" t="s">
        <v>148</v>
      </c>
      <c r="Q84" s="44"/>
      <c r="R84" s="42"/>
      <c r="S84" s="42"/>
      <c r="T84" s="42"/>
      <c r="U84" s="42"/>
      <c r="V84" s="42"/>
      <c r="W84" s="42"/>
      <c r="X84" s="42"/>
    </row>
    <row r="85">
      <c r="P85" s="41" t="s">
        <v>149</v>
      </c>
      <c r="Q85" s="45">
        <v>0.529102</v>
      </c>
      <c r="R85" s="42"/>
      <c r="S85" s="42"/>
      <c r="T85" s="42"/>
      <c r="U85" s="42"/>
      <c r="V85" s="42"/>
      <c r="W85" s="42"/>
      <c r="X85" s="42"/>
    </row>
    <row r="86">
      <c r="D86" s="41" t="s">
        <v>147</v>
      </c>
      <c r="E86" s="42"/>
      <c r="F86" s="42"/>
      <c r="G86" s="42"/>
      <c r="H86" s="42"/>
      <c r="I86" s="42"/>
      <c r="J86" s="42"/>
      <c r="K86" s="42"/>
      <c r="L86" s="42"/>
      <c r="P86" s="41" t="s">
        <v>150</v>
      </c>
      <c r="Q86" s="45">
        <v>0.279949</v>
      </c>
      <c r="R86" s="42"/>
      <c r="S86" s="42"/>
      <c r="T86" s="42"/>
      <c r="U86" s="42"/>
      <c r="V86" s="42"/>
      <c r="W86" s="42"/>
      <c r="X86" s="42"/>
    </row>
    <row r="87">
      <c r="D87" s="42"/>
      <c r="E87" s="42"/>
      <c r="F87" s="42"/>
      <c r="G87" s="42"/>
      <c r="H87" s="42"/>
      <c r="I87" s="42"/>
      <c r="J87" s="42"/>
      <c r="K87" s="42"/>
      <c r="L87" s="42"/>
      <c r="P87" s="41" t="s">
        <v>151</v>
      </c>
      <c r="Q87" s="45">
        <v>0.269663</v>
      </c>
      <c r="R87" s="42"/>
      <c r="S87" s="42"/>
      <c r="T87" s="42"/>
      <c r="U87" s="42"/>
      <c r="V87" s="42"/>
      <c r="W87" s="42"/>
      <c r="X87" s="42"/>
    </row>
    <row r="88">
      <c r="D88" s="43" t="s">
        <v>148</v>
      </c>
      <c r="E88" s="44"/>
      <c r="F88" s="42"/>
      <c r="G88" s="42"/>
      <c r="H88" s="42"/>
      <c r="I88" s="42"/>
      <c r="J88" s="42"/>
      <c r="K88" s="42"/>
      <c r="L88" s="42"/>
      <c r="P88" s="41" t="s">
        <v>152</v>
      </c>
      <c r="Q88" s="45">
        <v>9915.356</v>
      </c>
      <c r="R88" s="42"/>
      <c r="S88" s="42"/>
      <c r="T88" s="42"/>
      <c r="U88" s="42"/>
      <c r="V88" s="42"/>
      <c r="W88" s="42"/>
      <c r="X88" s="42"/>
    </row>
    <row r="89">
      <c r="D89" s="41" t="s">
        <v>149</v>
      </c>
      <c r="E89" s="45">
        <v>0.509295537</v>
      </c>
      <c r="F89" s="42"/>
      <c r="G89" s="42"/>
      <c r="H89" s="42"/>
      <c r="I89" s="42"/>
      <c r="J89" s="42"/>
      <c r="K89" s="42"/>
      <c r="L89" s="42"/>
      <c r="P89" s="46" t="s">
        <v>153</v>
      </c>
      <c r="Q89" s="47">
        <v>72.0</v>
      </c>
      <c r="R89" s="42"/>
      <c r="S89" s="42"/>
      <c r="T89" s="42"/>
      <c r="U89" s="42"/>
      <c r="V89" s="42"/>
      <c r="W89" s="42"/>
      <c r="X89" s="42"/>
    </row>
    <row r="90">
      <c r="D90" s="41" t="s">
        <v>150</v>
      </c>
      <c r="E90" s="45">
        <v>0.259381944</v>
      </c>
      <c r="F90" s="42"/>
      <c r="G90" s="42"/>
      <c r="H90" s="42"/>
      <c r="I90" s="42"/>
      <c r="J90" s="42"/>
      <c r="K90" s="42"/>
      <c r="L90" s="42"/>
      <c r="P90" s="42"/>
      <c r="Q90" s="42"/>
      <c r="R90" s="42"/>
      <c r="S90" s="42"/>
      <c r="T90" s="42"/>
      <c r="U90" s="42"/>
      <c r="V90" s="42"/>
      <c r="W90" s="42"/>
      <c r="X90" s="42"/>
    </row>
    <row r="91">
      <c r="D91" s="41" t="s">
        <v>151</v>
      </c>
      <c r="E91" s="45">
        <v>0.248801686</v>
      </c>
      <c r="F91" s="42"/>
      <c r="G91" s="42"/>
      <c r="H91" s="42"/>
      <c r="I91" s="42"/>
      <c r="J91" s="42"/>
      <c r="K91" s="42"/>
      <c r="L91" s="42"/>
      <c r="P91" s="41" t="s">
        <v>154</v>
      </c>
      <c r="S91" s="42"/>
      <c r="T91" s="42"/>
      <c r="U91" s="42"/>
      <c r="V91" s="42"/>
      <c r="W91" s="42"/>
      <c r="X91" s="42"/>
    </row>
    <row r="92">
      <c r="D92" s="41" t="s">
        <v>152</v>
      </c>
      <c r="E92" s="45">
        <v>8921.59256</v>
      </c>
      <c r="F92" s="42"/>
      <c r="G92" s="42"/>
      <c r="H92" s="42"/>
      <c r="I92" s="42"/>
      <c r="J92" s="42"/>
      <c r="K92" s="42"/>
      <c r="L92" s="42"/>
      <c r="P92" s="48"/>
      <c r="Q92" s="43" t="s">
        <v>155</v>
      </c>
      <c r="R92" s="43" t="s">
        <v>156</v>
      </c>
      <c r="S92" s="43" t="s">
        <v>157</v>
      </c>
      <c r="T92" s="43" t="s">
        <v>158</v>
      </c>
      <c r="U92" s="43" t="s">
        <v>159</v>
      </c>
      <c r="V92" s="42"/>
      <c r="W92" s="42"/>
      <c r="X92" s="42"/>
    </row>
    <row r="93">
      <c r="D93" s="46" t="s">
        <v>153</v>
      </c>
      <c r="E93" s="47">
        <v>72.0</v>
      </c>
      <c r="F93" s="42"/>
      <c r="G93" s="42"/>
      <c r="H93" s="42"/>
      <c r="I93" s="42"/>
      <c r="J93" s="42"/>
      <c r="K93" s="42"/>
      <c r="L93" s="42"/>
      <c r="P93" s="41" t="s">
        <v>160</v>
      </c>
      <c r="Q93" s="45">
        <v>1.0</v>
      </c>
      <c r="R93" s="49">
        <v>2.68E9</v>
      </c>
      <c r="S93" s="49">
        <v>2.68E9</v>
      </c>
      <c r="T93" s="45">
        <v>27.2154</v>
      </c>
      <c r="U93" s="49">
        <v>1.77E-6</v>
      </c>
      <c r="V93" s="42"/>
      <c r="W93" s="42"/>
      <c r="X93" s="42"/>
    </row>
    <row r="94">
      <c r="D94" s="42"/>
      <c r="E94" s="42"/>
      <c r="F94" s="42"/>
      <c r="G94" s="42"/>
      <c r="H94" s="42"/>
      <c r="I94" s="42"/>
      <c r="J94" s="42"/>
      <c r="K94" s="42"/>
      <c r="L94" s="42"/>
      <c r="P94" s="41" t="s">
        <v>161</v>
      </c>
      <c r="Q94" s="45">
        <v>70.0</v>
      </c>
      <c r="R94" s="49">
        <v>6.88E9</v>
      </c>
      <c r="S94" s="45">
        <v>9.8314291E7</v>
      </c>
      <c r="T94" s="42"/>
      <c r="U94" s="42"/>
      <c r="V94" s="42"/>
      <c r="W94" s="42"/>
      <c r="X94" s="42"/>
    </row>
    <row r="95">
      <c r="D95" s="41" t="s">
        <v>154</v>
      </c>
      <c r="E95" s="42"/>
      <c r="F95" s="42"/>
      <c r="G95" s="42"/>
      <c r="H95" s="42"/>
      <c r="I95" s="42"/>
      <c r="J95" s="42"/>
      <c r="K95" s="42"/>
      <c r="L95" s="42"/>
      <c r="P95" s="46" t="s">
        <v>162</v>
      </c>
      <c r="Q95" s="47">
        <v>71.0</v>
      </c>
      <c r="R95" s="50">
        <v>9.56E9</v>
      </c>
      <c r="S95" s="51"/>
      <c r="T95" s="51"/>
      <c r="U95" s="51"/>
      <c r="V95" s="42"/>
      <c r="W95" s="42"/>
      <c r="X95" s="42"/>
    </row>
    <row r="96">
      <c r="D96" s="48"/>
      <c r="E96" s="43" t="s">
        <v>155</v>
      </c>
      <c r="F96" s="43" t="s">
        <v>156</v>
      </c>
      <c r="G96" s="43" t="s">
        <v>157</v>
      </c>
      <c r="H96" s="43" t="s">
        <v>158</v>
      </c>
      <c r="I96" s="43" t="s">
        <v>159</v>
      </c>
      <c r="J96" s="42"/>
      <c r="K96" s="42"/>
      <c r="L96" s="42"/>
      <c r="P96" s="42"/>
      <c r="Q96" s="42"/>
      <c r="R96" s="42"/>
      <c r="S96" s="42"/>
      <c r="T96" s="42"/>
      <c r="U96" s="42"/>
      <c r="V96" s="42"/>
      <c r="W96" s="42"/>
      <c r="X96" s="42"/>
    </row>
    <row r="97">
      <c r="D97" s="41" t="s">
        <v>160</v>
      </c>
      <c r="E97" s="45">
        <v>1.0</v>
      </c>
      <c r="F97" s="45">
        <v>1.951318921E9</v>
      </c>
      <c r="G97" s="45">
        <v>1.951318921E9</v>
      </c>
      <c r="H97" s="45">
        <v>24.51565407</v>
      </c>
      <c r="I97" s="49">
        <v>4.90745E-6</v>
      </c>
      <c r="J97" s="42"/>
      <c r="K97" s="42"/>
      <c r="L97" s="42"/>
      <c r="P97" s="48"/>
      <c r="Q97" s="43" t="s">
        <v>163</v>
      </c>
      <c r="R97" s="43" t="s">
        <v>152</v>
      </c>
      <c r="T97" s="43" t="s">
        <v>164</v>
      </c>
      <c r="U97" s="43" t="s">
        <v>165</v>
      </c>
      <c r="V97" s="43" t="s">
        <v>166</v>
      </c>
      <c r="W97" s="43" t="s">
        <v>167</v>
      </c>
      <c r="X97" s="43" t="s">
        <v>168</v>
      </c>
    </row>
    <row r="98">
      <c r="D98" s="41" t="s">
        <v>161</v>
      </c>
      <c r="E98" s="45">
        <v>70.0</v>
      </c>
      <c r="F98" s="45">
        <v>5.571636966E9</v>
      </c>
      <c r="G98" s="45">
        <v>7.95948138E7</v>
      </c>
      <c r="H98" s="42"/>
      <c r="I98" s="42"/>
      <c r="J98" s="42"/>
      <c r="K98" s="42"/>
      <c r="L98" s="42"/>
      <c r="P98" s="41" t="s">
        <v>169</v>
      </c>
      <c r="Q98" s="45">
        <v>14263.72</v>
      </c>
      <c r="R98" s="45">
        <v>8254.254</v>
      </c>
      <c r="S98" s="45">
        <v>1.728045</v>
      </c>
      <c r="T98" s="45">
        <v>0.088389</v>
      </c>
      <c r="U98" s="45">
        <v>-2198.87</v>
      </c>
      <c r="V98" s="45">
        <v>30726.31</v>
      </c>
      <c r="W98" s="45">
        <v>-2198.87</v>
      </c>
      <c r="X98" s="45">
        <v>30726.31</v>
      </c>
    </row>
    <row r="99">
      <c r="D99" s="46" t="s">
        <v>162</v>
      </c>
      <c r="E99" s="47">
        <v>71.0</v>
      </c>
      <c r="F99" s="47">
        <v>7.522955887E9</v>
      </c>
      <c r="G99" s="51"/>
      <c r="H99" s="51"/>
      <c r="I99" s="51"/>
      <c r="J99" s="42"/>
      <c r="K99" s="42"/>
      <c r="L99" s="42"/>
      <c r="P99" s="46" t="s">
        <v>170</v>
      </c>
      <c r="Q99" s="47">
        <v>605.2284</v>
      </c>
      <c r="R99" s="47">
        <v>116.0144</v>
      </c>
      <c r="S99" s="47">
        <v>5.216838</v>
      </c>
      <c r="T99" s="50">
        <v>1.77E-6</v>
      </c>
      <c r="U99" s="47">
        <v>373.845</v>
      </c>
      <c r="V99" s="47">
        <v>836.6119</v>
      </c>
      <c r="W99" s="47">
        <v>373.845</v>
      </c>
      <c r="X99" s="47">
        <v>836.6119</v>
      </c>
    </row>
    <row r="100">
      <c r="D100" s="42"/>
      <c r="E100" s="42"/>
      <c r="F100" s="42"/>
      <c r="G100" s="42"/>
      <c r="H100" s="42"/>
      <c r="I100" s="42"/>
      <c r="J100" s="42"/>
      <c r="K100" s="42"/>
      <c r="L100" s="42"/>
      <c r="P100" s="42"/>
      <c r="Q100" s="42"/>
      <c r="R100" s="42"/>
      <c r="S100" s="42"/>
      <c r="T100" s="42"/>
      <c r="U100" s="42"/>
      <c r="V100" s="42"/>
      <c r="W100" s="42"/>
      <c r="X100" s="42"/>
    </row>
    <row r="101">
      <c r="D101" s="48"/>
      <c r="E101" s="43" t="s">
        <v>163</v>
      </c>
      <c r="F101" s="43" t="s">
        <v>152</v>
      </c>
      <c r="G101" s="43" t="s">
        <v>171</v>
      </c>
      <c r="H101" s="43" t="s">
        <v>164</v>
      </c>
      <c r="I101" s="43" t="s">
        <v>165</v>
      </c>
      <c r="J101" s="43" t="s">
        <v>166</v>
      </c>
      <c r="K101" s="43" t="s">
        <v>167</v>
      </c>
      <c r="L101" s="43" t="s">
        <v>168</v>
      </c>
      <c r="P101" s="42"/>
      <c r="Q101" s="42"/>
      <c r="R101" s="42"/>
      <c r="S101" s="42"/>
      <c r="T101" s="42"/>
      <c r="U101" s="42"/>
      <c r="V101" s="42"/>
      <c r="W101" s="42"/>
      <c r="X101" s="42"/>
    </row>
    <row r="102">
      <c r="D102" s="41" t="s">
        <v>169</v>
      </c>
      <c r="E102" s="45">
        <v>12794.40708</v>
      </c>
      <c r="F102" s="45">
        <v>7422.460835</v>
      </c>
      <c r="G102" s="45">
        <v>1.723741945</v>
      </c>
      <c r="H102" s="45">
        <v>0.089168764</v>
      </c>
      <c r="I102" s="45">
        <v>-2009.224271</v>
      </c>
      <c r="J102" s="45">
        <v>27598.03843</v>
      </c>
      <c r="K102" s="45">
        <v>-2009.22</v>
      </c>
      <c r="L102" s="45">
        <v>27598.04</v>
      </c>
      <c r="P102" s="42"/>
      <c r="Q102" s="42"/>
      <c r="R102" s="42"/>
      <c r="S102" s="42"/>
      <c r="T102" s="42"/>
      <c r="U102" s="42"/>
      <c r="V102" s="42"/>
      <c r="W102" s="42"/>
      <c r="X102" s="42"/>
    </row>
    <row r="103">
      <c r="D103" s="46" t="s">
        <v>170</v>
      </c>
      <c r="E103" s="47">
        <v>516.9411873</v>
      </c>
      <c r="F103" s="47">
        <v>104.4045423</v>
      </c>
      <c r="G103" s="47">
        <v>4.951328515</v>
      </c>
      <c r="H103" s="50">
        <v>4.90745E-6</v>
      </c>
      <c r="I103" s="47">
        <v>308.7128936</v>
      </c>
      <c r="J103" s="47">
        <v>725.1694811</v>
      </c>
      <c r="K103" s="47">
        <v>308.7129</v>
      </c>
      <c r="L103" s="47">
        <v>725.1695</v>
      </c>
    </row>
  </sheetData>
  <mergeCells count="4">
    <mergeCell ref="P82:Q82"/>
    <mergeCell ref="P84:Q84"/>
    <mergeCell ref="D88:E88"/>
    <mergeCell ref="P91:R91"/>
  </mergeCells>
  <hyperlinks>
    <hyperlink r:id="rId1" ref="C76"/>
    <hyperlink r:id="rId2" ref="O76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19.0"/>
    <col customWidth="1" min="4" max="4" width="18.88"/>
    <col customWidth="1" min="5" max="5" width="19.13"/>
    <col customWidth="1" min="8" max="8" width="26.25"/>
    <col customWidth="1" min="9" max="9" width="24.0"/>
    <col customWidth="1" min="10" max="10" width="17.75"/>
    <col customWidth="1" min="18" max="18" width="15.13"/>
    <col customWidth="1" min="19" max="19" width="16.75"/>
    <col customWidth="1" min="22" max="22" width="26.75"/>
    <col customWidth="1" min="23" max="23" width="26.38"/>
  </cols>
  <sheetData>
    <row r="1">
      <c r="A1" s="15" t="s">
        <v>104</v>
      </c>
      <c r="B1" s="15" t="s">
        <v>111</v>
      </c>
      <c r="C1" s="15" t="s">
        <v>112</v>
      </c>
      <c r="D1" s="15" t="s">
        <v>172</v>
      </c>
      <c r="E1" s="15" t="s">
        <v>173</v>
      </c>
      <c r="O1" s="15" t="s">
        <v>107</v>
      </c>
      <c r="P1" s="15" t="s">
        <v>105</v>
      </c>
      <c r="Q1" s="15" t="s">
        <v>106</v>
      </c>
      <c r="R1" s="15" t="s">
        <v>172</v>
      </c>
      <c r="S1" s="15" t="s">
        <v>173</v>
      </c>
    </row>
    <row r="2" ht="36.75" customHeight="1">
      <c r="A2" s="16" t="s">
        <v>90</v>
      </c>
      <c r="B2" s="36">
        <v>49.5</v>
      </c>
      <c r="C2" s="18">
        <v>40231.0</v>
      </c>
      <c r="D2" s="30">
        <f t="shared" ref="D2:D73" si="1"> B2 *$I$7 + $I$6</f>
        <v>38382.99585</v>
      </c>
      <c r="E2" s="30">
        <f t="shared" ref="E2:E73" si="2">POWER(C2 - D2, 2)</f>
        <v>3415119.333</v>
      </c>
      <c r="H2" s="32" t="s">
        <v>174</v>
      </c>
      <c r="O2" s="16" t="s">
        <v>90</v>
      </c>
      <c r="P2" s="19">
        <v>49.0</v>
      </c>
      <c r="Q2" s="18">
        <v>46431.0</v>
      </c>
      <c r="R2" s="30">
        <f t="shared" ref="R2:R73" si="3"> P2 *$W$7 + $W$6</f>
        <v>43919.91649</v>
      </c>
      <c r="S2" s="30">
        <f t="shared" ref="S2:S73" si="4">POWER(Q2 - R2, 2)</f>
        <v>6305540.394</v>
      </c>
      <c r="V2" s="32" t="s">
        <v>174</v>
      </c>
    </row>
    <row r="3">
      <c r="A3" s="20" t="s">
        <v>5</v>
      </c>
      <c r="B3" s="17">
        <v>58.2</v>
      </c>
      <c r="C3" s="22">
        <v>39270.0</v>
      </c>
      <c r="D3" s="30">
        <f t="shared" si="1"/>
        <v>42880.38418</v>
      </c>
      <c r="E3" s="30">
        <f t="shared" si="2"/>
        <v>13034873.93</v>
      </c>
      <c r="H3" s="34" t="s">
        <v>175</v>
      </c>
      <c r="I3" s="30">
        <v>0.5092955367462338</v>
      </c>
      <c r="O3" s="20" t="s">
        <v>5</v>
      </c>
      <c r="P3" s="17">
        <v>58.3</v>
      </c>
      <c r="Q3" s="22">
        <v>46137.0</v>
      </c>
      <c r="R3" s="30">
        <f t="shared" si="3"/>
        <v>49548.54102</v>
      </c>
      <c r="S3" s="30">
        <f t="shared" si="4"/>
        <v>11638612.16</v>
      </c>
      <c r="V3" s="34" t="s">
        <v>175</v>
      </c>
      <c r="W3" s="30">
        <v>0.5291024965385608</v>
      </c>
    </row>
    <row r="4">
      <c r="A4" s="20" t="s">
        <v>6</v>
      </c>
      <c r="B4" s="17">
        <v>68.2</v>
      </c>
      <c r="C4" s="22">
        <v>65864.0</v>
      </c>
      <c r="D4" s="30">
        <f t="shared" si="1"/>
        <v>48049.79605</v>
      </c>
      <c r="E4" s="30">
        <f t="shared" si="2"/>
        <v>317345862.2</v>
      </c>
      <c r="H4" s="34" t="s">
        <v>176</v>
      </c>
      <c r="I4" s="30">
        <v>10221.814830310432</v>
      </c>
      <c r="O4" s="20" t="s">
        <v>6</v>
      </c>
      <c r="P4" s="17">
        <v>68.4</v>
      </c>
      <c r="Q4" s="22">
        <v>72999.0</v>
      </c>
      <c r="R4" s="30">
        <f t="shared" si="3"/>
        <v>55661.34831</v>
      </c>
      <c r="S4" s="30">
        <f t="shared" si="4"/>
        <v>300594166</v>
      </c>
      <c r="V4" s="34" t="s">
        <v>176</v>
      </c>
      <c r="W4" s="30">
        <v>11521.515394283422</v>
      </c>
    </row>
    <row r="5">
      <c r="A5" s="16" t="s">
        <v>108</v>
      </c>
      <c r="B5" s="17">
        <v>77.6</v>
      </c>
      <c r="C5" s="22">
        <v>64417.0</v>
      </c>
      <c r="D5" s="30">
        <f t="shared" si="1"/>
        <v>52909.04321</v>
      </c>
      <c r="E5" s="30">
        <f t="shared" si="2"/>
        <v>132433069.4</v>
      </c>
      <c r="H5" s="34" t="s">
        <v>177</v>
      </c>
      <c r="I5" s="30">
        <v>10.07063240118894</v>
      </c>
      <c r="O5" s="16" t="s">
        <v>108</v>
      </c>
      <c r="P5" s="17">
        <v>77.8</v>
      </c>
      <c r="Q5" s="22">
        <v>72540.0</v>
      </c>
      <c r="R5" s="30">
        <f t="shared" si="3"/>
        <v>61350.49569</v>
      </c>
      <c r="S5" s="30">
        <f t="shared" si="4"/>
        <v>125205006.7</v>
      </c>
      <c r="V5" s="34" t="s">
        <v>177</v>
      </c>
      <c r="W5" s="30">
        <v>10.072333206319962</v>
      </c>
    </row>
    <row r="6">
      <c r="A6" s="20" t="s">
        <v>8</v>
      </c>
      <c r="B6" s="17">
        <v>64.3</v>
      </c>
      <c r="C6" s="22">
        <v>47780.0</v>
      </c>
      <c r="D6" s="30">
        <f t="shared" si="1"/>
        <v>46033.72542</v>
      </c>
      <c r="E6" s="30">
        <f t="shared" si="2"/>
        <v>3049474.897</v>
      </c>
      <c r="H6" s="34" t="s">
        <v>178</v>
      </c>
      <c r="I6" s="40">
        <v>12794.40708</v>
      </c>
      <c r="O6" s="20" t="s">
        <v>8</v>
      </c>
      <c r="P6" s="17">
        <v>64.1</v>
      </c>
      <c r="Q6" s="22">
        <v>53964.0</v>
      </c>
      <c r="R6" s="30">
        <f t="shared" si="3"/>
        <v>53058.866</v>
      </c>
      <c r="S6" s="30">
        <f t="shared" si="4"/>
        <v>819267.5542</v>
      </c>
      <c r="V6" s="34" t="s">
        <v>178</v>
      </c>
      <c r="W6" s="52">
        <v>14263.722709135485</v>
      </c>
    </row>
    <row r="7">
      <c r="A7" s="20" t="s">
        <v>9</v>
      </c>
      <c r="B7" s="17">
        <v>62.1</v>
      </c>
      <c r="C7" s="22">
        <v>49460.0</v>
      </c>
      <c r="D7" s="30">
        <f t="shared" si="1"/>
        <v>44896.45481</v>
      </c>
      <c r="E7" s="30">
        <f t="shared" si="2"/>
        <v>20825944.69</v>
      </c>
      <c r="H7" s="34" t="s">
        <v>179</v>
      </c>
      <c r="I7" s="40">
        <v>516.9411873</v>
      </c>
      <c r="O7" s="20" t="s">
        <v>9</v>
      </c>
      <c r="P7" s="17">
        <v>62.3</v>
      </c>
      <c r="Q7" s="22">
        <v>56974.0</v>
      </c>
      <c r="R7" s="30">
        <f t="shared" si="3"/>
        <v>51969.4548</v>
      </c>
      <c r="S7" s="30">
        <f t="shared" si="4"/>
        <v>25045472.64</v>
      </c>
      <c r="V7" s="34" t="s">
        <v>179</v>
      </c>
      <c r="W7" s="52">
        <v>605.2284445075552</v>
      </c>
    </row>
    <row r="8">
      <c r="A8" s="20" t="s">
        <v>10</v>
      </c>
      <c r="B8" s="17">
        <v>65.3</v>
      </c>
      <c r="C8" s="22">
        <v>47638.0</v>
      </c>
      <c r="D8" s="30">
        <f t="shared" si="1"/>
        <v>46550.66661</v>
      </c>
      <c r="E8" s="30">
        <f t="shared" si="2"/>
        <v>1182293.9</v>
      </c>
      <c r="O8" s="20" t="s">
        <v>10</v>
      </c>
      <c r="P8" s="17">
        <v>65.4</v>
      </c>
      <c r="Q8" s="22">
        <v>54495.0</v>
      </c>
      <c r="R8" s="30">
        <f t="shared" si="3"/>
        <v>53845.66298</v>
      </c>
      <c r="S8" s="30">
        <f t="shared" si="4"/>
        <v>421638.5656</v>
      </c>
    </row>
    <row r="9">
      <c r="A9" s="20" t="s">
        <v>11</v>
      </c>
      <c r="B9" s="17">
        <v>69.5</v>
      </c>
      <c r="C9" s="22">
        <v>40804.0</v>
      </c>
      <c r="D9" s="30">
        <f t="shared" si="1"/>
        <v>48721.8196</v>
      </c>
      <c r="E9" s="30">
        <f t="shared" si="2"/>
        <v>62691867.18</v>
      </c>
      <c r="H9" s="32" t="s">
        <v>180</v>
      </c>
      <c r="O9" s="20" t="s">
        <v>11</v>
      </c>
      <c r="P9" s="17">
        <v>69.6</v>
      </c>
      <c r="Q9" s="22">
        <v>48080.0</v>
      </c>
      <c r="R9" s="30">
        <f t="shared" si="3"/>
        <v>56387.62245</v>
      </c>
      <c r="S9" s="30">
        <f t="shared" si="4"/>
        <v>69016590.72</v>
      </c>
      <c r="V9" s="32" t="s">
        <v>180</v>
      </c>
    </row>
    <row r="10" ht="38.25" customHeight="1">
      <c r="A10" s="20" t="s">
        <v>12</v>
      </c>
      <c r="B10" s="17">
        <v>59.2</v>
      </c>
      <c r="C10" s="22">
        <v>53495.0</v>
      </c>
      <c r="D10" s="30">
        <f t="shared" si="1"/>
        <v>43397.32537</v>
      </c>
      <c r="E10" s="30">
        <f t="shared" si="2"/>
        <v>101963033</v>
      </c>
      <c r="H10" s="34" t="s">
        <v>181</v>
      </c>
      <c r="I10" s="35">
        <v>72.0</v>
      </c>
      <c r="O10" s="20" t="s">
        <v>12</v>
      </c>
      <c r="P10" s="17">
        <v>59.1</v>
      </c>
      <c r="Q10" s="22">
        <v>61565.0</v>
      </c>
      <c r="R10" s="30">
        <f t="shared" si="3"/>
        <v>50032.72378</v>
      </c>
      <c r="S10" s="30">
        <f t="shared" si="4"/>
        <v>132993394.8</v>
      </c>
      <c r="V10" s="34" t="s">
        <v>181</v>
      </c>
      <c r="W10" s="35">
        <v>72.0</v>
      </c>
    </row>
    <row r="11">
      <c r="A11" s="20" t="s">
        <v>13</v>
      </c>
      <c r="B11" s="17">
        <v>77.6</v>
      </c>
      <c r="C11" s="22">
        <v>45677.0</v>
      </c>
      <c r="D11" s="30">
        <f t="shared" si="1"/>
        <v>52909.04321</v>
      </c>
      <c r="E11" s="30">
        <f t="shared" si="2"/>
        <v>52302449.06</v>
      </c>
      <c r="H11" s="34" t="s">
        <v>182</v>
      </c>
      <c r="I11" s="35">
        <v>1.0</v>
      </c>
      <c r="O11" s="20" t="s">
        <v>13</v>
      </c>
      <c r="P11" s="17">
        <v>77.6</v>
      </c>
      <c r="Q11" s="22">
        <v>53286.0</v>
      </c>
      <c r="R11" s="30">
        <f t="shared" si="3"/>
        <v>61229.45</v>
      </c>
      <c r="S11" s="30">
        <f t="shared" si="4"/>
        <v>63098397.95</v>
      </c>
      <c r="V11" s="34" t="s">
        <v>182</v>
      </c>
      <c r="W11" s="35">
        <v>1.0</v>
      </c>
    </row>
    <row r="12">
      <c r="A12" s="20" t="s">
        <v>14</v>
      </c>
      <c r="B12" s="17">
        <v>77.5</v>
      </c>
      <c r="C12" s="22">
        <v>44242.0</v>
      </c>
      <c r="D12" s="30">
        <f t="shared" si="1"/>
        <v>52857.3491</v>
      </c>
      <c r="E12" s="30">
        <f t="shared" si="2"/>
        <v>74224240.04</v>
      </c>
      <c r="H12" s="34" t="s">
        <v>183</v>
      </c>
      <c r="I12" s="35">
        <f> I10 - I11 - 1</f>
        <v>70</v>
      </c>
      <c r="O12" s="20" t="s">
        <v>14</v>
      </c>
      <c r="P12" s="17">
        <v>77.6</v>
      </c>
      <c r="Q12" s="22">
        <v>51833.0</v>
      </c>
      <c r="R12" s="30">
        <f t="shared" si="3"/>
        <v>61229.45</v>
      </c>
      <c r="S12" s="30">
        <f t="shared" si="4"/>
        <v>88293272.66</v>
      </c>
      <c r="V12" s="34" t="s">
        <v>183</v>
      </c>
      <c r="W12" s="35">
        <f> W10 - W11 - 1</f>
        <v>70</v>
      </c>
    </row>
    <row r="13">
      <c r="A13" s="20" t="s">
        <v>15</v>
      </c>
      <c r="B13" s="17">
        <v>72.5</v>
      </c>
      <c r="C13" s="22">
        <v>53580.0</v>
      </c>
      <c r="D13" s="30">
        <f t="shared" si="1"/>
        <v>50272.64316</v>
      </c>
      <c r="E13" s="30">
        <f t="shared" si="2"/>
        <v>10938609.27</v>
      </c>
      <c r="H13" s="34" t="s">
        <v>184</v>
      </c>
      <c r="I13" s="35">
        <v>3.98</v>
      </c>
      <c r="O13" s="20" t="s">
        <v>15</v>
      </c>
      <c r="P13" s="17">
        <v>72.5</v>
      </c>
      <c r="Q13" s="22">
        <v>58939.0</v>
      </c>
      <c r="R13" s="30">
        <f t="shared" si="3"/>
        <v>58142.78494</v>
      </c>
      <c r="S13" s="30">
        <f t="shared" si="4"/>
        <v>633958.4282</v>
      </c>
      <c r="V13" s="34" t="s">
        <v>184</v>
      </c>
      <c r="W13" s="35">
        <v>3.98</v>
      </c>
    </row>
    <row r="14">
      <c r="A14" s="20" t="s">
        <v>16</v>
      </c>
      <c r="B14" s="17">
        <v>68.5</v>
      </c>
      <c r="C14" s="22">
        <v>46277.0</v>
      </c>
      <c r="D14" s="30">
        <f t="shared" si="1"/>
        <v>48204.87841</v>
      </c>
      <c r="E14" s="30">
        <f t="shared" si="2"/>
        <v>3716715.164</v>
      </c>
      <c r="H14" s="34" t="s">
        <v>185</v>
      </c>
      <c r="I14" s="35">
        <f> I3 * I3 / (1 - I3*I3) * I12 / I11</f>
        <v>24.51565407</v>
      </c>
      <c r="O14" s="20" t="s">
        <v>16</v>
      </c>
      <c r="P14" s="17">
        <v>68.5</v>
      </c>
      <c r="Q14" s="22">
        <v>53332.0</v>
      </c>
      <c r="R14" s="30">
        <f t="shared" si="3"/>
        <v>55721.87116</v>
      </c>
      <c r="S14" s="30">
        <f t="shared" si="4"/>
        <v>5711484.151</v>
      </c>
      <c r="V14" s="34" t="s">
        <v>185</v>
      </c>
      <c r="W14" s="35">
        <f> W3 * W3 / (1 - W3*W3) * W12 / W11</f>
        <v>27.21539714</v>
      </c>
    </row>
    <row r="15" ht="39.75" customHeight="1">
      <c r="A15" s="20" t="s">
        <v>17</v>
      </c>
      <c r="B15" s="17">
        <v>45.2</v>
      </c>
      <c r="C15" s="22">
        <v>35082.0</v>
      </c>
      <c r="D15" s="30">
        <f t="shared" si="1"/>
        <v>36160.14875</v>
      </c>
      <c r="E15" s="30">
        <f t="shared" si="2"/>
        <v>1162404.718</v>
      </c>
      <c r="H15" s="34" t="s">
        <v>186</v>
      </c>
      <c r="I15" s="35">
        <v>24.51565407</v>
      </c>
      <c r="O15" s="20" t="s">
        <v>17</v>
      </c>
      <c r="P15" s="17">
        <v>45.2</v>
      </c>
      <c r="Q15" s="22">
        <v>39054.0</v>
      </c>
      <c r="R15" s="30">
        <f t="shared" si="3"/>
        <v>41620.0484</v>
      </c>
      <c r="S15" s="30">
        <f t="shared" si="4"/>
        <v>6584604.396</v>
      </c>
      <c r="V15" s="34" t="s">
        <v>186</v>
      </c>
      <c r="W15" s="35">
        <v>27.2154</v>
      </c>
    </row>
    <row r="16">
      <c r="A16" s="20" t="s">
        <v>18</v>
      </c>
      <c r="B16" s="17">
        <v>70.8</v>
      </c>
      <c r="C16" s="22">
        <v>56957.0</v>
      </c>
      <c r="D16" s="30">
        <f t="shared" si="1"/>
        <v>49393.84314</v>
      </c>
      <c r="E16" s="30">
        <f t="shared" si="2"/>
        <v>57201341.68</v>
      </c>
      <c r="O16" s="20" t="s">
        <v>18</v>
      </c>
      <c r="P16" s="17">
        <v>70.8</v>
      </c>
      <c r="Q16" s="22">
        <v>65815.0</v>
      </c>
      <c r="R16" s="30">
        <f t="shared" si="3"/>
        <v>57113.89658</v>
      </c>
      <c r="S16" s="30">
        <f t="shared" si="4"/>
        <v>75709200.72</v>
      </c>
    </row>
    <row r="17">
      <c r="A17" s="20" t="s">
        <v>19</v>
      </c>
      <c r="B17" s="17">
        <v>69.3</v>
      </c>
      <c r="C17" s="22">
        <v>59413.0</v>
      </c>
      <c r="D17" s="30">
        <f t="shared" si="1"/>
        <v>48618.43136</v>
      </c>
      <c r="E17" s="30">
        <f t="shared" si="2"/>
        <v>116522712.1</v>
      </c>
      <c r="H17" s="31" t="s">
        <v>187</v>
      </c>
      <c r="I17" s="31" t="s">
        <v>188</v>
      </c>
      <c r="O17" s="20" t="s">
        <v>19</v>
      </c>
      <c r="P17" s="17">
        <v>69.5</v>
      </c>
      <c r="Q17" s="22">
        <v>69830.0</v>
      </c>
      <c r="R17" s="30">
        <f t="shared" si="3"/>
        <v>56327.0996</v>
      </c>
      <c r="S17" s="30">
        <f t="shared" si="4"/>
        <v>182328319.1</v>
      </c>
      <c r="V17" s="31" t="s">
        <v>187</v>
      </c>
      <c r="W17" s="31" t="s">
        <v>188</v>
      </c>
    </row>
    <row r="18">
      <c r="A18" s="20" t="s">
        <v>20</v>
      </c>
      <c r="B18" s="19">
        <v>82.0</v>
      </c>
      <c r="C18" s="22">
        <v>36380.0</v>
      </c>
      <c r="D18" s="30">
        <f t="shared" si="1"/>
        <v>55183.58444</v>
      </c>
      <c r="E18" s="30">
        <f t="shared" si="2"/>
        <v>353574787.7</v>
      </c>
      <c r="O18" s="20" t="s">
        <v>20</v>
      </c>
      <c r="P18" s="17">
        <v>82.1</v>
      </c>
      <c r="Q18" s="22">
        <v>41929.0</v>
      </c>
      <c r="R18" s="30">
        <f t="shared" si="3"/>
        <v>63952.978</v>
      </c>
      <c r="S18" s="30">
        <f t="shared" si="4"/>
        <v>485055607.1</v>
      </c>
    </row>
    <row r="19">
      <c r="A19" s="20" t="s">
        <v>21</v>
      </c>
      <c r="B19" s="17">
        <v>54.8</v>
      </c>
      <c r="C19" s="22">
        <v>32801.0</v>
      </c>
      <c r="D19" s="30">
        <f t="shared" si="1"/>
        <v>41122.78414</v>
      </c>
      <c r="E19" s="30">
        <f t="shared" si="2"/>
        <v>69252091.34</v>
      </c>
      <c r="H19" s="32" t="s">
        <v>189</v>
      </c>
      <c r="O19" s="20" t="s">
        <v>21</v>
      </c>
      <c r="P19" s="17">
        <v>54.8</v>
      </c>
      <c r="Q19" s="22">
        <v>35825.0</v>
      </c>
      <c r="R19" s="30">
        <f t="shared" si="3"/>
        <v>47430.24147</v>
      </c>
      <c r="S19" s="30">
        <f t="shared" si="4"/>
        <v>134681629.5</v>
      </c>
      <c r="V19" s="32" t="s">
        <v>189</v>
      </c>
    </row>
    <row r="20">
      <c r="A20" s="20" t="s">
        <v>22</v>
      </c>
      <c r="B20" s="17">
        <v>77.6</v>
      </c>
      <c r="C20" s="22">
        <v>64635.0</v>
      </c>
      <c r="D20" s="30">
        <f t="shared" si="1"/>
        <v>52909.04321</v>
      </c>
      <c r="E20" s="30">
        <f t="shared" si="2"/>
        <v>137498062.5</v>
      </c>
      <c r="H20" s="34" t="s">
        <v>181</v>
      </c>
      <c r="I20" s="35">
        <v>72.0</v>
      </c>
      <c r="O20" s="20" t="s">
        <v>22</v>
      </c>
      <c r="P20" s="17">
        <v>77.5</v>
      </c>
      <c r="Q20" s="22">
        <v>74257.0</v>
      </c>
      <c r="R20" s="30">
        <f t="shared" si="3"/>
        <v>61168.92716</v>
      </c>
      <c r="S20" s="30">
        <f t="shared" si="4"/>
        <v>171297650.7</v>
      </c>
      <c r="V20" s="34" t="s">
        <v>181</v>
      </c>
      <c r="W20" s="35">
        <v>72.0</v>
      </c>
    </row>
    <row r="21">
      <c r="A21" s="20" t="s">
        <v>23</v>
      </c>
      <c r="B21" s="17">
        <v>51.9</v>
      </c>
      <c r="C21" s="22">
        <v>35251.0</v>
      </c>
      <c r="D21" s="30">
        <f t="shared" si="1"/>
        <v>39623.6547</v>
      </c>
      <c r="E21" s="30">
        <f t="shared" si="2"/>
        <v>19120109.13</v>
      </c>
      <c r="H21" s="34" t="s">
        <v>182</v>
      </c>
      <c r="I21" s="35">
        <v>1.0</v>
      </c>
      <c r="O21" s="20" t="s">
        <v>23</v>
      </c>
      <c r="P21" s="17">
        <v>51.8</v>
      </c>
      <c r="Q21" s="22">
        <v>39988.0</v>
      </c>
      <c r="R21" s="30">
        <f t="shared" si="3"/>
        <v>45614.55613</v>
      </c>
      <c r="S21" s="30">
        <f t="shared" si="4"/>
        <v>31658133.94</v>
      </c>
      <c r="V21" s="34" t="s">
        <v>182</v>
      </c>
      <c r="W21" s="35">
        <v>1.0</v>
      </c>
    </row>
    <row r="22">
      <c r="A22" s="20" t="s">
        <v>24</v>
      </c>
      <c r="B22" s="17">
        <v>76.8</v>
      </c>
      <c r="C22" s="22">
        <v>47349.0</v>
      </c>
      <c r="D22" s="30">
        <f t="shared" si="1"/>
        <v>52495.49026</v>
      </c>
      <c r="E22" s="30">
        <f t="shared" si="2"/>
        <v>26486362.04</v>
      </c>
      <c r="H22" s="34" t="s">
        <v>183</v>
      </c>
      <c r="I22" s="35">
        <f> I20 - I21 - 1</f>
        <v>70</v>
      </c>
      <c r="O22" s="20" t="s">
        <v>24</v>
      </c>
      <c r="P22" s="17">
        <v>76.6</v>
      </c>
      <c r="Q22" s="22">
        <v>54739.0</v>
      </c>
      <c r="R22" s="30">
        <f t="shared" si="3"/>
        <v>60624.22156</v>
      </c>
      <c r="S22" s="30">
        <f t="shared" si="4"/>
        <v>34635832.79</v>
      </c>
      <c r="V22" s="34" t="s">
        <v>183</v>
      </c>
      <c r="W22" s="35">
        <f> W20 - W21 - 1</f>
        <v>70</v>
      </c>
    </row>
    <row r="23">
      <c r="A23" s="20" t="s">
        <v>25</v>
      </c>
      <c r="B23" s="17">
        <v>46.8</v>
      </c>
      <c r="C23" s="22">
        <v>36349.0</v>
      </c>
      <c r="D23" s="30">
        <f t="shared" si="1"/>
        <v>36987.25465</v>
      </c>
      <c r="E23" s="30">
        <f t="shared" si="2"/>
        <v>407368.9927</v>
      </c>
      <c r="H23" s="34" t="s">
        <v>152</v>
      </c>
      <c r="I23" s="35">
        <f> SQRT(SUM(E2:E73) / (I22 * I5 * I5* I20))</f>
        <v>104.4045423</v>
      </c>
      <c r="O23" s="20" t="s">
        <v>25</v>
      </c>
      <c r="P23" s="19">
        <v>47.0</v>
      </c>
      <c r="Q23" s="22">
        <v>42151.0</v>
      </c>
      <c r="R23" s="30">
        <f t="shared" si="3"/>
        <v>42709.4596</v>
      </c>
      <c r="S23" s="30">
        <f t="shared" si="4"/>
        <v>311877.1259</v>
      </c>
      <c r="V23" s="34" t="s">
        <v>152</v>
      </c>
      <c r="W23" s="35">
        <f> SQRT(SUM(S2:S73) / (W22 * W5 * W5* W20))</f>
        <v>116.0144252</v>
      </c>
    </row>
    <row r="24">
      <c r="A24" s="20" t="s">
        <v>26</v>
      </c>
      <c r="B24" s="19">
        <v>75.0</v>
      </c>
      <c r="C24" s="22">
        <v>53910.0</v>
      </c>
      <c r="D24" s="30">
        <f t="shared" si="1"/>
        <v>51564.99613</v>
      </c>
      <c r="E24" s="30">
        <f t="shared" si="2"/>
        <v>5499043.162</v>
      </c>
      <c r="H24" s="34" t="s">
        <v>190</v>
      </c>
      <c r="I24" s="35">
        <v>104.4045423</v>
      </c>
      <c r="O24" s="20" t="s">
        <v>26</v>
      </c>
      <c r="P24" s="17">
        <v>74.9</v>
      </c>
      <c r="Q24" s="22">
        <v>61588.0</v>
      </c>
      <c r="R24" s="30">
        <f t="shared" si="3"/>
        <v>59595.3332</v>
      </c>
      <c r="S24" s="30">
        <f t="shared" si="4"/>
        <v>3970720.965</v>
      </c>
      <c r="V24" s="34" t="s">
        <v>190</v>
      </c>
      <c r="W24" s="35">
        <v>116.0144</v>
      </c>
    </row>
    <row r="25">
      <c r="A25" s="20" t="s">
        <v>29</v>
      </c>
      <c r="B25" s="17">
        <v>79.4</v>
      </c>
      <c r="C25" s="22">
        <v>56458.0</v>
      </c>
      <c r="D25" s="30">
        <f t="shared" si="1"/>
        <v>53839.53735</v>
      </c>
      <c r="E25" s="30">
        <f t="shared" si="2"/>
        <v>6856346.641</v>
      </c>
      <c r="H25" s="34" t="s">
        <v>191</v>
      </c>
      <c r="I25" s="35">
        <v>1.994</v>
      </c>
      <c r="O25" s="20" t="s">
        <v>29</v>
      </c>
      <c r="P25" s="17">
        <v>79.7</v>
      </c>
      <c r="Q25" s="22">
        <v>64779.0</v>
      </c>
      <c r="R25" s="30">
        <f t="shared" si="3"/>
        <v>62500.42974</v>
      </c>
      <c r="S25" s="30">
        <f t="shared" si="4"/>
        <v>5191882.446</v>
      </c>
      <c r="V25" s="34" t="s">
        <v>191</v>
      </c>
      <c r="W25" s="35">
        <v>1.994</v>
      </c>
    </row>
    <row r="26">
      <c r="A26" s="20" t="s">
        <v>30</v>
      </c>
      <c r="B26" s="17">
        <v>86.5</v>
      </c>
      <c r="C26" s="26">
        <v>57653.0</v>
      </c>
      <c r="D26" s="30">
        <f t="shared" si="1"/>
        <v>57509.81978</v>
      </c>
      <c r="E26" s="30">
        <f t="shared" si="2"/>
        <v>20500.57498</v>
      </c>
      <c r="H26" s="34" t="s">
        <v>192</v>
      </c>
      <c r="I26" s="35">
        <f> I7 / I23</f>
        <v>4.951328515</v>
      </c>
      <c r="O26" s="20" t="s">
        <v>30</v>
      </c>
      <c r="P26" s="17">
        <v>86.5</v>
      </c>
      <c r="Q26" s="22">
        <v>67239.0</v>
      </c>
      <c r="R26" s="30">
        <f t="shared" si="3"/>
        <v>66615.98316</v>
      </c>
      <c r="S26" s="30">
        <f t="shared" si="4"/>
        <v>388149.9841</v>
      </c>
      <c r="V26" s="34" t="s">
        <v>192</v>
      </c>
      <c r="W26" s="35">
        <f> W7 / W23</f>
        <v>5.216837849</v>
      </c>
    </row>
    <row r="27">
      <c r="A27" s="20" t="s">
        <v>31</v>
      </c>
      <c r="B27" s="17">
        <v>77.9</v>
      </c>
      <c r="C27" s="22">
        <v>40833.0</v>
      </c>
      <c r="D27" s="30">
        <f t="shared" si="1"/>
        <v>53064.12557</v>
      </c>
      <c r="E27" s="30">
        <f t="shared" si="2"/>
        <v>149600432.7</v>
      </c>
      <c r="H27" s="34" t="s">
        <v>193</v>
      </c>
      <c r="I27" s="35">
        <v>4.951328515</v>
      </c>
      <c r="O27" s="20" t="s">
        <v>31</v>
      </c>
      <c r="P27" s="17">
        <v>78.3</v>
      </c>
      <c r="Q27" s="22">
        <v>48258.0</v>
      </c>
      <c r="R27" s="30">
        <f t="shared" si="3"/>
        <v>61653.10991</v>
      </c>
      <c r="S27" s="30">
        <f t="shared" si="4"/>
        <v>179428969.6</v>
      </c>
      <c r="V27" s="34" t="s">
        <v>193</v>
      </c>
      <c r="W27" s="35">
        <v>5.216838</v>
      </c>
    </row>
    <row r="28" ht="36.0" customHeight="1">
      <c r="A28" s="20" t="s">
        <v>32</v>
      </c>
      <c r="B28" s="17">
        <v>77.5</v>
      </c>
      <c r="C28" s="22">
        <v>68790.0</v>
      </c>
      <c r="D28" s="30">
        <f t="shared" si="1"/>
        <v>52857.3491</v>
      </c>
      <c r="E28" s="30">
        <f t="shared" si="2"/>
        <v>253849364.8</v>
      </c>
      <c r="O28" s="20" t="s">
        <v>32</v>
      </c>
      <c r="P28" s="17">
        <v>77.7</v>
      </c>
      <c r="Q28" s="22">
        <v>77601.0</v>
      </c>
      <c r="R28" s="30">
        <f t="shared" si="3"/>
        <v>61289.97285</v>
      </c>
      <c r="S28" s="30">
        <f t="shared" si="4"/>
        <v>266049606.8</v>
      </c>
    </row>
    <row r="29">
      <c r="A29" s="20" t="s">
        <v>33</v>
      </c>
      <c r="B29" s="17">
        <v>73.8</v>
      </c>
      <c r="C29" s="22">
        <v>40242.0</v>
      </c>
      <c r="D29" s="30">
        <f t="shared" si="1"/>
        <v>50944.6667</v>
      </c>
      <c r="E29" s="30">
        <f t="shared" si="2"/>
        <v>114547074.5</v>
      </c>
      <c r="H29" s="31" t="s">
        <v>194</v>
      </c>
      <c r="I29" s="31" t="s">
        <v>195</v>
      </c>
      <c r="O29" s="20" t="s">
        <v>33</v>
      </c>
      <c r="P29" s="17">
        <v>74.1</v>
      </c>
      <c r="Q29" s="22">
        <v>46730.0</v>
      </c>
      <c r="R29" s="30">
        <f t="shared" si="3"/>
        <v>59111.15045</v>
      </c>
      <c r="S29" s="30">
        <f t="shared" si="4"/>
        <v>153292886.4</v>
      </c>
      <c r="V29" s="31" t="s">
        <v>194</v>
      </c>
      <c r="W29" s="31" t="s">
        <v>195</v>
      </c>
    </row>
    <row r="30">
      <c r="A30" s="20" t="s">
        <v>34</v>
      </c>
      <c r="B30" s="19">
        <v>57.0</v>
      </c>
      <c r="C30" s="22">
        <v>50252.0</v>
      </c>
      <c r="D30" s="30">
        <f t="shared" si="1"/>
        <v>42260.05476</v>
      </c>
      <c r="E30" s="30">
        <f t="shared" si="2"/>
        <v>63871188.78</v>
      </c>
      <c r="O30" s="20" t="s">
        <v>34</v>
      </c>
      <c r="P30" s="17">
        <v>57.1</v>
      </c>
      <c r="Q30" s="22">
        <v>58256.0</v>
      </c>
      <c r="R30" s="30">
        <f t="shared" si="3"/>
        <v>48822.26689</v>
      </c>
      <c r="S30" s="30">
        <f t="shared" si="4"/>
        <v>88995320.38</v>
      </c>
    </row>
    <row r="31">
      <c r="A31" s="20" t="s">
        <v>35</v>
      </c>
      <c r="B31" s="17">
        <v>79.4</v>
      </c>
      <c r="C31" s="22">
        <v>71728.0</v>
      </c>
      <c r="D31" s="30">
        <f t="shared" si="1"/>
        <v>53839.53735</v>
      </c>
      <c r="E31" s="30">
        <f t="shared" si="2"/>
        <v>319997095.9</v>
      </c>
      <c r="H31" s="32" t="s">
        <v>104</v>
      </c>
      <c r="I31" s="32" t="s">
        <v>118</v>
      </c>
      <c r="J31" s="32" t="s">
        <v>196</v>
      </c>
      <c r="O31" s="20" t="s">
        <v>35</v>
      </c>
      <c r="P31" s="17">
        <v>79.6</v>
      </c>
      <c r="Q31" s="22">
        <v>81056.0</v>
      </c>
      <c r="R31" s="30">
        <f t="shared" si="3"/>
        <v>62439.90689</v>
      </c>
      <c r="S31" s="30">
        <f t="shared" si="4"/>
        <v>346558922.6</v>
      </c>
      <c r="V31" s="32" t="s">
        <v>107</v>
      </c>
      <c r="W31" s="32" t="s">
        <v>118</v>
      </c>
      <c r="X31" s="32" t="s">
        <v>196</v>
      </c>
    </row>
    <row r="32" ht="42.75" customHeight="1">
      <c r="A32" s="20" t="s">
        <v>36</v>
      </c>
      <c r="B32" s="17">
        <v>50.4</v>
      </c>
      <c r="C32" s="22">
        <v>41986.0</v>
      </c>
      <c r="D32" s="30">
        <f t="shared" si="1"/>
        <v>38848.24292</v>
      </c>
      <c r="E32" s="30">
        <f t="shared" si="2"/>
        <v>9845519.494</v>
      </c>
      <c r="H32" s="34" t="s">
        <v>150</v>
      </c>
      <c r="I32" s="35">
        <f> 1 - (SUM(E2:E73) / 72) / (I4 * I4)</f>
        <v>0.2593819437</v>
      </c>
      <c r="J32" s="35">
        <v>0.259381944</v>
      </c>
      <c r="O32" s="20" t="s">
        <v>36</v>
      </c>
      <c r="P32" s="17">
        <v>50.3</v>
      </c>
      <c r="Q32" s="22">
        <v>47325.0</v>
      </c>
      <c r="R32" s="30">
        <f t="shared" si="3"/>
        <v>44706.71347</v>
      </c>
      <c r="S32" s="30">
        <f t="shared" si="4"/>
        <v>6855424.364</v>
      </c>
      <c r="V32" s="34" t="s">
        <v>150</v>
      </c>
      <c r="W32" s="35">
        <f> 1 - (SUM(S2:S73) / 72) / (W4 * W4)</f>
        <v>0.2799494518</v>
      </c>
      <c r="X32" s="35">
        <v>0.279949</v>
      </c>
    </row>
    <row r="33">
      <c r="A33" s="20" t="s">
        <v>37</v>
      </c>
      <c r="B33" s="19">
        <v>64.0</v>
      </c>
      <c r="C33" s="22">
        <v>41792.0</v>
      </c>
      <c r="D33" s="30">
        <f t="shared" si="1"/>
        <v>45878.64307</v>
      </c>
      <c r="E33" s="30">
        <f t="shared" si="2"/>
        <v>16700651.56</v>
      </c>
      <c r="H33" s="34" t="s">
        <v>197</v>
      </c>
      <c r="I33" s="35">
        <f> SQRT(SUM(E2:E73) / 70)</f>
        <v>8921.59256</v>
      </c>
      <c r="J33" s="35">
        <v>8921.59256</v>
      </c>
      <c r="O33" s="20" t="s">
        <v>37</v>
      </c>
      <c r="P33" s="17">
        <v>64.2</v>
      </c>
      <c r="Q33" s="22">
        <v>50938.0</v>
      </c>
      <c r="R33" s="30">
        <f t="shared" si="3"/>
        <v>53119.38885</v>
      </c>
      <c r="S33" s="30">
        <f t="shared" si="4"/>
        <v>4758457.3</v>
      </c>
      <c r="V33" s="34" t="s">
        <v>197</v>
      </c>
      <c r="W33" s="35">
        <f> SQRT(SUM(S2:S73) / 70)</f>
        <v>9915.356311</v>
      </c>
      <c r="X33" s="35">
        <v>9915.356</v>
      </c>
    </row>
    <row r="34">
      <c r="A34" s="20" t="s">
        <v>38</v>
      </c>
      <c r="B34" s="17">
        <v>68.5</v>
      </c>
      <c r="C34" s="22">
        <v>46059.0</v>
      </c>
      <c r="D34" s="30">
        <f t="shared" si="1"/>
        <v>48204.87841</v>
      </c>
      <c r="E34" s="30">
        <f t="shared" si="2"/>
        <v>4604794.151</v>
      </c>
      <c r="O34" s="20" t="s">
        <v>38</v>
      </c>
      <c r="P34" s="17">
        <v>68.5</v>
      </c>
      <c r="Q34" s="22">
        <v>53624.0</v>
      </c>
      <c r="R34" s="30">
        <f t="shared" si="3"/>
        <v>55721.87116</v>
      </c>
      <c r="S34" s="30">
        <f t="shared" si="4"/>
        <v>4401063.395</v>
      </c>
    </row>
    <row r="35">
      <c r="A35" s="20" t="s">
        <v>39</v>
      </c>
      <c r="B35" s="17">
        <v>67.1</v>
      </c>
      <c r="C35" s="22">
        <v>60008.0</v>
      </c>
      <c r="D35" s="30">
        <f t="shared" si="1"/>
        <v>47481.16075</v>
      </c>
      <c r="E35" s="30">
        <f t="shared" si="2"/>
        <v>156921701.6</v>
      </c>
      <c r="O35" s="20" t="s">
        <v>39</v>
      </c>
      <c r="P35" s="17">
        <v>67.1</v>
      </c>
      <c r="Q35" s="22">
        <v>68105.0</v>
      </c>
      <c r="R35" s="30">
        <f t="shared" si="3"/>
        <v>54874.55134</v>
      </c>
      <c r="S35" s="30">
        <f t="shared" si="4"/>
        <v>175044771.9</v>
      </c>
    </row>
    <row r="36">
      <c r="A36" s="20" t="s">
        <v>40</v>
      </c>
      <c r="B36" s="19">
        <v>63.0</v>
      </c>
      <c r="C36" s="22">
        <v>46711.0</v>
      </c>
      <c r="D36" s="30">
        <f t="shared" si="1"/>
        <v>45361.70188</v>
      </c>
      <c r="E36" s="30">
        <f t="shared" si="2"/>
        <v>1820605.417</v>
      </c>
      <c r="O36" s="20" t="s">
        <v>40</v>
      </c>
      <c r="P36" s="19">
        <v>63.0</v>
      </c>
      <c r="Q36" s="22">
        <v>54044.0</v>
      </c>
      <c r="R36" s="30">
        <f t="shared" si="3"/>
        <v>52393.11471</v>
      </c>
      <c r="S36" s="30">
        <f t="shared" si="4"/>
        <v>2725422.23</v>
      </c>
    </row>
    <row r="37">
      <c r="A37" s="20" t="s">
        <v>42</v>
      </c>
      <c r="B37" s="17">
        <v>68.5</v>
      </c>
      <c r="C37" s="22">
        <v>40713.0</v>
      </c>
      <c r="D37" s="30">
        <f t="shared" si="1"/>
        <v>48204.87841</v>
      </c>
      <c r="E37" s="30">
        <f t="shared" si="2"/>
        <v>56128242.11</v>
      </c>
      <c r="O37" s="20" t="s">
        <v>42</v>
      </c>
      <c r="P37" s="17">
        <v>68.8</v>
      </c>
      <c r="Q37" s="22">
        <v>48997.0</v>
      </c>
      <c r="R37" s="30">
        <f t="shared" si="3"/>
        <v>55903.43969</v>
      </c>
      <c r="S37" s="30">
        <f t="shared" si="4"/>
        <v>47698909.21</v>
      </c>
    </row>
    <row r="38">
      <c r="A38" s="20" t="s">
        <v>43</v>
      </c>
      <c r="B38" s="17">
        <v>63.4</v>
      </c>
      <c r="C38" s="22">
        <v>39538.0</v>
      </c>
      <c r="D38" s="30">
        <f t="shared" si="1"/>
        <v>45568.47835</v>
      </c>
      <c r="E38" s="30">
        <f t="shared" si="2"/>
        <v>36366669.19</v>
      </c>
      <c r="O38" s="20" t="s">
        <v>43</v>
      </c>
      <c r="P38" s="17">
        <v>63.6</v>
      </c>
      <c r="Q38" s="22">
        <v>46406.0</v>
      </c>
      <c r="R38" s="30">
        <f t="shared" si="3"/>
        <v>52756.25178</v>
      </c>
      <c r="S38" s="30">
        <f t="shared" si="4"/>
        <v>40325697.67</v>
      </c>
    </row>
    <row r="39">
      <c r="A39" s="20" t="s">
        <v>45</v>
      </c>
      <c r="B39" s="17">
        <v>78.5</v>
      </c>
      <c r="C39" s="22">
        <v>70705.0</v>
      </c>
      <c r="D39" s="30">
        <f t="shared" si="1"/>
        <v>53374.29028</v>
      </c>
      <c r="E39" s="30">
        <f t="shared" si="2"/>
        <v>300353499.3</v>
      </c>
      <c r="O39" s="20" t="s">
        <v>45</v>
      </c>
      <c r="P39" s="17">
        <v>78.3</v>
      </c>
      <c r="Q39" s="22">
        <v>83195.0</v>
      </c>
      <c r="R39" s="30">
        <f t="shared" si="3"/>
        <v>61653.10991</v>
      </c>
      <c r="S39" s="30">
        <f t="shared" si="4"/>
        <v>464053028.5</v>
      </c>
    </row>
    <row r="40">
      <c r="A40" s="20" t="s">
        <v>46</v>
      </c>
      <c r="B40" s="17">
        <v>93.1</v>
      </c>
      <c r="C40" s="26">
        <v>87326.0</v>
      </c>
      <c r="D40" s="30">
        <f t="shared" si="1"/>
        <v>60921.63162</v>
      </c>
      <c r="E40" s="30">
        <f t="shared" si="2"/>
        <v>697190669.7</v>
      </c>
      <c r="O40" s="20" t="s">
        <v>46</v>
      </c>
      <c r="P40" s="19">
        <v>93.0</v>
      </c>
      <c r="Q40" s="22">
        <v>98818.0</v>
      </c>
      <c r="R40" s="30">
        <f t="shared" si="3"/>
        <v>70549.96805</v>
      </c>
      <c r="S40" s="30">
        <f t="shared" si="4"/>
        <v>799081630.4</v>
      </c>
    </row>
    <row r="41">
      <c r="A41" s="20" t="s">
        <v>48</v>
      </c>
      <c r="B41" s="17">
        <v>79.9</v>
      </c>
      <c r="C41" s="22">
        <v>48368.0</v>
      </c>
      <c r="D41" s="30">
        <f t="shared" si="1"/>
        <v>54098.00795</v>
      </c>
      <c r="E41" s="30">
        <f t="shared" si="2"/>
        <v>32832991.05</v>
      </c>
      <c r="O41" s="20" t="s">
        <v>48</v>
      </c>
      <c r="P41" s="19">
        <v>80.0</v>
      </c>
      <c r="Q41" s="22">
        <v>56526.0</v>
      </c>
      <c r="R41" s="30">
        <f t="shared" si="3"/>
        <v>62681.99827</v>
      </c>
      <c r="S41" s="30">
        <f t="shared" si="4"/>
        <v>37896314.7</v>
      </c>
    </row>
    <row r="42">
      <c r="A42" s="20" t="s">
        <v>49</v>
      </c>
      <c r="B42" s="19">
        <v>73.0</v>
      </c>
      <c r="C42" s="22">
        <v>45247.0</v>
      </c>
      <c r="D42" s="30">
        <f t="shared" si="1"/>
        <v>50531.11375</v>
      </c>
      <c r="E42" s="30">
        <f t="shared" si="2"/>
        <v>27921858.15</v>
      </c>
      <c r="O42" s="20" t="s">
        <v>49</v>
      </c>
      <c r="P42" s="17">
        <v>73.1</v>
      </c>
      <c r="Q42" s="22">
        <v>53188.0</v>
      </c>
      <c r="R42" s="30">
        <f t="shared" si="3"/>
        <v>58505.922</v>
      </c>
      <c r="S42" s="30">
        <f t="shared" si="4"/>
        <v>28280294.43</v>
      </c>
    </row>
    <row r="43">
      <c r="A43" s="20" t="s">
        <v>50</v>
      </c>
      <c r="B43" s="17">
        <v>79.7</v>
      </c>
      <c r="C43" s="26">
        <v>53757.0</v>
      </c>
      <c r="D43" s="30">
        <f t="shared" si="1"/>
        <v>53994.61971</v>
      </c>
      <c r="E43" s="30">
        <f t="shared" si="2"/>
        <v>56463.12554</v>
      </c>
      <c r="O43" s="20" t="s">
        <v>50</v>
      </c>
      <c r="P43" s="17">
        <v>79.7</v>
      </c>
      <c r="Q43" s="22">
        <v>64189.0</v>
      </c>
      <c r="R43" s="30">
        <f t="shared" si="3"/>
        <v>62500.42974</v>
      </c>
      <c r="S43" s="30">
        <f t="shared" si="4"/>
        <v>2851269.535</v>
      </c>
    </row>
    <row r="44">
      <c r="A44" s="20" t="s">
        <v>51</v>
      </c>
      <c r="B44" s="17">
        <v>73.5</v>
      </c>
      <c r="C44" s="22">
        <v>46952.0</v>
      </c>
      <c r="D44" s="30">
        <f t="shared" si="1"/>
        <v>50789.58435</v>
      </c>
      <c r="E44" s="30">
        <f t="shared" si="2"/>
        <v>14727053.62</v>
      </c>
      <c r="O44" s="20" t="s">
        <v>51</v>
      </c>
      <c r="P44" s="17">
        <v>73.6</v>
      </c>
      <c r="Q44" s="22">
        <v>55227.0</v>
      </c>
      <c r="R44" s="30">
        <f t="shared" si="3"/>
        <v>58808.53622</v>
      </c>
      <c r="S44" s="30">
        <f t="shared" si="4"/>
        <v>12827401.73</v>
      </c>
    </row>
    <row r="45">
      <c r="A45" s="20" t="s">
        <v>52</v>
      </c>
      <c r="B45" s="17">
        <v>59.7</v>
      </c>
      <c r="C45" s="22">
        <v>43540.0</v>
      </c>
      <c r="D45" s="30">
        <f t="shared" si="1"/>
        <v>43655.79596</v>
      </c>
      <c r="E45" s="30">
        <f t="shared" si="2"/>
        <v>13408.70477</v>
      </c>
      <c r="O45" s="20" t="s">
        <v>52</v>
      </c>
      <c r="P45" s="17">
        <v>59.9</v>
      </c>
      <c r="Q45" s="22">
        <v>53119.0</v>
      </c>
      <c r="R45" s="30">
        <f t="shared" si="3"/>
        <v>50516.90654</v>
      </c>
      <c r="S45" s="30">
        <f t="shared" si="4"/>
        <v>6770890.4</v>
      </c>
    </row>
    <row r="46">
      <c r="A46" s="20" t="s">
        <v>53</v>
      </c>
      <c r="B46" s="17">
        <v>66.7</v>
      </c>
      <c r="C46" s="26">
        <v>40843.0</v>
      </c>
      <c r="D46" s="30">
        <f t="shared" si="1"/>
        <v>47274.38427</v>
      </c>
      <c r="E46" s="30">
        <f t="shared" si="2"/>
        <v>41362703.67</v>
      </c>
      <c r="O46" s="20" t="s">
        <v>53</v>
      </c>
      <c r="P46" s="17">
        <v>66.6</v>
      </c>
      <c r="Q46" s="22">
        <v>47382.0</v>
      </c>
      <c r="R46" s="30">
        <f t="shared" si="3"/>
        <v>54571.93711</v>
      </c>
      <c r="S46" s="30">
        <f t="shared" si="4"/>
        <v>51695195.69</v>
      </c>
    </row>
    <row r="47">
      <c r="A47" s="20" t="s">
        <v>54</v>
      </c>
      <c r="B47" s="17">
        <v>68.7</v>
      </c>
      <c r="C47" s="22">
        <v>41307.0</v>
      </c>
      <c r="D47" s="30">
        <f t="shared" si="1"/>
        <v>48308.26665</v>
      </c>
      <c r="E47" s="30">
        <f t="shared" si="2"/>
        <v>49017734.67</v>
      </c>
      <c r="O47" s="20" t="s">
        <v>54</v>
      </c>
      <c r="P47" s="17">
        <v>68.8</v>
      </c>
      <c r="Q47" s="22">
        <v>48167.0</v>
      </c>
      <c r="R47" s="30">
        <f t="shared" si="3"/>
        <v>55903.43969</v>
      </c>
      <c r="S47" s="30">
        <f t="shared" si="4"/>
        <v>59852499.1</v>
      </c>
    </row>
    <row r="48">
      <c r="A48" s="20" t="s">
        <v>55</v>
      </c>
      <c r="B48" s="17">
        <v>75.7</v>
      </c>
      <c r="C48" s="22">
        <v>53234.0</v>
      </c>
      <c r="D48" s="30">
        <f t="shared" si="1"/>
        <v>51926.85496</v>
      </c>
      <c r="E48" s="30">
        <f t="shared" si="2"/>
        <v>1708628.159</v>
      </c>
      <c r="O48" s="20" t="s">
        <v>55</v>
      </c>
      <c r="P48" s="17">
        <v>75.7</v>
      </c>
      <c r="Q48" s="22">
        <v>62393.0</v>
      </c>
      <c r="R48" s="30">
        <f t="shared" si="3"/>
        <v>60079.51596</v>
      </c>
      <c r="S48" s="30">
        <f t="shared" si="4"/>
        <v>5352208.411</v>
      </c>
    </row>
    <row r="49">
      <c r="A49" s="20" t="s">
        <v>56</v>
      </c>
      <c r="B49" s="17">
        <v>78.5</v>
      </c>
      <c r="C49" s="22">
        <v>63589.0</v>
      </c>
      <c r="D49" s="30">
        <f t="shared" si="1"/>
        <v>53374.29028</v>
      </c>
      <c r="E49" s="30">
        <f t="shared" si="2"/>
        <v>104340294.6</v>
      </c>
      <c r="O49" s="20" t="s">
        <v>56</v>
      </c>
      <c r="P49" s="17">
        <v>78.4</v>
      </c>
      <c r="Q49" s="22">
        <v>73960.0</v>
      </c>
      <c r="R49" s="30">
        <f t="shared" si="3"/>
        <v>61713.63276</v>
      </c>
      <c r="S49" s="30">
        <f t="shared" si="4"/>
        <v>149973510.6</v>
      </c>
    </row>
    <row r="50">
      <c r="A50" s="20" t="s">
        <v>57</v>
      </c>
      <c r="B50" s="17">
        <v>70.9</v>
      </c>
      <c r="C50" s="22">
        <v>38966.0</v>
      </c>
      <c r="D50" s="30">
        <f t="shared" si="1"/>
        <v>49445.53726</v>
      </c>
      <c r="E50" s="30">
        <f t="shared" si="2"/>
        <v>109820701.2</v>
      </c>
      <c r="O50" s="20" t="s">
        <v>57</v>
      </c>
      <c r="P50" s="17">
        <v>70.9</v>
      </c>
      <c r="Q50" s="22">
        <v>44853.0</v>
      </c>
      <c r="R50" s="30">
        <f t="shared" si="3"/>
        <v>57174.41942</v>
      </c>
      <c r="S50" s="30">
        <f t="shared" si="4"/>
        <v>151817376.6</v>
      </c>
    </row>
    <row r="51">
      <c r="A51" s="20" t="s">
        <v>58</v>
      </c>
      <c r="B51" s="17">
        <v>67.9</v>
      </c>
      <c r="C51" s="22">
        <v>44767.0</v>
      </c>
      <c r="D51" s="30">
        <f t="shared" si="1"/>
        <v>47894.7137</v>
      </c>
      <c r="E51" s="30">
        <f t="shared" si="2"/>
        <v>9782592.975</v>
      </c>
      <c r="O51" s="20" t="s">
        <v>58</v>
      </c>
      <c r="P51" s="17">
        <v>67.7</v>
      </c>
      <c r="Q51" s="22">
        <v>52100.0</v>
      </c>
      <c r="R51" s="30">
        <f t="shared" si="3"/>
        <v>55237.6884</v>
      </c>
      <c r="S51" s="30">
        <f t="shared" si="4"/>
        <v>9845088.51</v>
      </c>
    </row>
    <row r="52">
      <c r="A52" s="20" t="s">
        <v>59</v>
      </c>
      <c r="B52" s="17">
        <v>71.4</v>
      </c>
      <c r="C52" s="22">
        <v>45770.0</v>
      </c>
      <c r="D52" s="30">
        <f t="shared" si="1"/>
        <v>49704.00785</v>
      </c>
      <c r="E52" s="30">
        <f t="shared" si="2"/>
        <v>15476417.79</v>
      </c>
      <c r="O52" s="20" t="s">
        <v>59</v>
      </c>
      <c r="P52" s="17">
        <v>71.4</v>
      </c>
      <c r="Q52" s="22">
        <v>53270.0</v>
      </c>
      <c r="R52" s="30">
        <f t="shared" si="3"/>
        <v>57477.03365</v>
      </c>
      <c r="S52" s="30">
        <f t="shared" si="4"/>
        <v>17699132.11</v>
      </c>
    </row>
    <row r="53">
      <c r="A53" s="20" t="s">
        <v>60</v>
      </c>
      <c r="B53" s="17">
        <v>79.6</v>
      </c>
      <c r="C53" s="22">
        <v>48874.0</v>
      </c>
      <c r="D53" s="30">
        <f t="shared" si="1"/>
        <v>53942.92559</v>
      </c>
      <c r="E53" s="30">
        <f t="shared" si="2"/>
        <v>25694006.63</v>
      </c>
      <c r="O53" s="20" t="s">
        <v>60</v>
      </c>
      <c r="P53" s="17">
        <v>79.5</v>
      </c>
      <c r="Q53" s="22">
        <v>58063.0</v>
      </c>
      <c r="R53" s="30">
        <f t="shared" si="3"/>
        <v>62379.38405</v>
      </c>
      <c r="S53" s="30">
        <f t="shared" si="4"/>
        <v>18631171.25</v>
      </c>
    </row>
    <row r="54">
      <c r="A54" s="20" t="s">
        <v>62</v>
      </c>
      <c r="B54" s="17">
        <v>76.6</v>
      </c>
      <c r="C54" s="22">
        <v>42917.0</v>
      </c>
      <c r="D54" s="30">
        <f t="shared" si="1"/>
        <v>52392.10203</v>
      </c>
      <c r="E54" s="30">
        <f t="shared" si="2"/>
        <v>89777558.43</v>
      </c>
      <c r="O54" s="20" t="s">
        <v>62</v>
      </c>
      <c r="P54" s="17">
        <v>76.8</v>
      </c>
      <c r="Q54" s="22">
        <v>49995.0</v>
      </c>
      <c r="R54" s="30">
        <f t="shared" si="3"/>
        <v>60745.26725</v>
      </c>
      <c r="S54" s="30">
        <f t="shared" si="4"/>
        <v>115568245.9</v>
      </c>
    </row>
    <row r="55">
      <c r="A55" s="20" t="s">
        <v>65</v>
      </c>
      <c r="B55" s="17">
        <v>85.8</v>
      </c>
      <c r="C55" s="22">
        <v>55308.0</v>
      </c>
      <c r="D55" s="30">
        <f t="shared" si="1"/>
        <v>57147.96095</v>
      </c>
      <c r="E55" s="30">
        <f t="shared" si="2"/>
        <v>3385456.299</v>
      </c>
      <c r="O55" s="20" t="s">
        <v>65</v>
      </c>
      <c r="P55" s="17">
        <v>85.8</v>
      </c>
      <c r="Q55" s="22">
        <v>64997.0</v>
      </c>
      <c r="R55" s="30">
        <f t="shared" si="3"/>
        <v>66192.32325</v>
      </c>
      <c r="S55" s="30">
        <f t="shared" si="4"/>
        <v>1428797.667</v>
      </c>
    </row>
    <row r="56">
      <c r="A56" s="20" t="s">
        <v>66</v>
      </c>
      <c r="B56" s="17">
        <v>92.3</v>
      </c>
      <c r="C56" s="22">
        <v>43112.0</v>
      </c>
      <c r="D56" s="30">
        <f t="shared" si="1"/>
        <v>60508.07867</v>
      </c>
      <c r="E56" s="30">
        <f t="shared" si="2"/>
        <v>302623553</v>
      </c>
      <c r="O56" s="20" t="s">
        <v>66</v>
      </c>
      <c r="P56" s="17">
        <v>92.5</v>
      </c>
      <c r="Q56" s="22">
        <v>47638.0</v>
      </c>
      <c r="R56" s="30">
        <f t="shared" si="3"/>
        <v>70247.35383</v>
      </c>
      <c r="S56" s="30">
        <f t="shared" si="4"/>
        <v>511182880.4</v>
      </c>
    </row>
    <row r="57">
      <c r="A57" s="20" t="s">
        <v>67</v>
      </c>
      <c r="B57" s="17">
        <v>63.2</v>
      </c>
      <c r="C57" s="22">
        <v>36360.0</v>
      </c>
      <c r="D57" s="30">
        <f t="shared" si="1"/>
        <v>45465.09012</v>
      </c>
      <c r="E57" s="30">
        <f t="shared" si="2"/>
        <v>82902666.05</v>
      </c>
      <c r="O57" s="20" t="s">
        <v>67</v>
      </c>
      <c r="P57" s="17">
        <v>63.2</v>
      </c>
      <c r="Q57" s="22">
        <v>41059.0</v>
      </c>
      <c r="R57" s="30">
        <f t="shared" si="3"/>
        <v>52514.1604</v>
      </c>
      <c r="S57" s="30">
        <f t="shared" si="4"/>
        <v>131220699.8</v>
      </c>
    </row>
    <row r="58">
      <c r="A58" s="20" t="s">
        <v>68</v>
      </c>
      <c r="B58" s="17">
        <v>72.6</v>
      </c>
      <c r="C58" s="22">
        <v>41717.0</v>
      </c>
      <c r="D58" s="30">
        <f t="shared" si="1"/>
        <v>50324.33728</v>
      </c>
      <c r="E58" s="30">
        <f t="shared" si="2"/>
        <v>74086255.02</v>
      </c>
      <c r="O58" s="20" t="s">
        <v>68</v>
      </c>
      <c r="P58" s="17">
        <v>72.7</v>
      </c>
      <c r="Q58" s="22">
        <v>49185.0</v>
      </c>
      <c r="R58" s="30">
        <f t="shared" si="3"/>
        <v>58263.83062</v>
      </c>
      <c r="S58" s="30">
        <f t="shared" si="4"/>
        <v>82425165.51</v>
      </c>
    </row>
    <row r="59">
      <c r="A59" s="20" t="s">
        <v>69</v>
      </c>
      <c r="B59" s="17">
        <v>60.6</v>
      </c>
      <c r="C59" s="22">
        <v>41402.0</v>
      </c>
      <c r="D59" s="30">
        <f t="shared" si="1"/>
        <v>44121.04303</v>
      </c>
      <c r="E59" s="30">
        <f t="shared" si="2"/>
        <v>7393195.001</v>
      </c>
      <c r="O59" s="20" t="s">
        <v>69</v>
      </c>
      <c r="P59" s="17">
        <v>60.7</v>
      </c>
      <c r="Q59" s="22">
        <v>47054.0</v>
      </c>
      <c r="R59" s="30">
        <f t="shared" si="3"/>
        <v>51001.08929</v>
      </c>
      <c r="S59" s="30">
        <f t="shared" si="4"/>
        <v>15579513.87</v>
      </c>
    </row>
    <row r="60">
      <c r="A60" s="20" t="s">
        <v>70</v>
      </c>
      <c r="B60" s="17">
        <v>60.2</v>
      </c>
      <c r="C60" s="26">
        <v>39346.0</v>
      </c>
      <c r="D60" s="30">
        <f t="shared" si="1"/>
        <v>43914.26656</v>
      </c>
      <c r="E60" s="30">
        <f t="shared" si="2"/>
        <v>20869059.32</v>
      </c>
      <c r="O60" s="20" t="s">
        <v>70</v>
      </c>
      <c r="P60" s="17">
        <v>60.4</v>
      </c>
      <c r="Q60" s="22">
        <v>45742.0</v>
      </c>
      <c r="R60" s="30">
        <f t="shared" si="3"/>
        <v>50819.52076</v>
      </c>
      <c r="S60" s="30">
        <f t="shared" si="4"/>
        <v>25781217.04</v>
      </c>
    </row>
    <row r="61">
      <c r="A61" s="16" t="s">
        <v>96</v>
      </c>
      <c r="B61" s="17">
        <v>76.8</v>
      </c>
      <c r="C61" s="22">
        <v>52274.0</v>
      </c>
      <c r="D61" s="30">
        <f t="shared" si="1"/>
        <v>52495.49026</v>
      </c>
      <c r="E61" s="30">
        <f t="shared" si="2"/>
        <v>49057.93733</v>
      </c>
      <c r="O61" s="16" t="s">
        <v>96</v>
      </c>
      <c r="P61" s="17">
        <v>76.8</v>
      </c>
      <c r="Q61" s="22">
        <v>61894.0</v>
      </c>
      <c r="R61" s="30">
        <f t="shared" si="3"/>
        <v>60745.26725</v>
      </c>
      <c r="S61" s="30">
        <f t="shared" si="4"/>
        <v>1319586.937</v>
      </c>
    </row>
    <row r="62">
      <c r="A62" s="20" t="s">
        <v>72</v>
      </c>
      <c r="B62" s="17">
        <v>76.3</v>
      </c>
      <c r="C62" s="22">
        <v>45732.0</v>
      </c>
      <c r="D62" s="30">
        <f t="shared" si="1"/>
        <v>52237.01967</v>
      </c>
      <c r="E62" s="30">
        <f t="shared" si="2"/>
        <v>42315280.92</v>
      </c>
      <c r="O62" s="20" t="s">
        <v>72</v>
      </c>
      <c r="P62" s="17">
        <v>76.3</v>
      </c>
      <c r="Q62" s="22">
        <v>53778.0</v>
      </c>
      <c r="R62" s="30">
        <f t="shared" si="3"/>
        <v>60442.65303</v>
      </c>
      <c r="S62" s="30">
        <f t="shared" si="4"/>
        <v>44417599.94</v>
      </c>
    </row>
    <row r="63">
      <c r="A63" s="20" t="s">
        <v>73</v>
      </c>
      <c r="B63" s="17">
        <v>71.4</v>
      </c>
      <c r="C63" s="26">
        <v>57879.0</v>
      </c>
      <c r="D63" s="30">
        <f t="shared" si="1"/>
        <v>49704.00785</v>
      </c>
      <c r="E63" s="30">
        <f t="shared" si="2"/>
        <v>66830496.6</v>
      </c>
      <c r="O63" s="20" t="s">
        <v>73</v>
      </c>
      <c r="P63" s="17">
        <v>71.3</v>
      </c>
      <c r="Q63" s="22">
        <v>67744.0</v>
      </c>
      <c r="R63" s="30">
        <f t="shared" si="3"/>
        <v>57416.5108</v>
      </c>
      <c r="S63" s="30">
        <f t="shared" si="4"/>
        <v>106657033.1</v>
      </c>
    </row>
    <row r="64">
      <c r="A64" s="20" t="s">
        <v>74</v>
      </c>
      <c r="B64" s="17">
        <v>73.3</v>
      </c>
      <c r="C64" s="22">
        <v>51218.0</v>
      </c>
      <c r="D64" s="30">
        <f t="shared" si="1"/>
        <v>50686.19611</v>
      </c>
      <c r="E64" s="30">
        <f t="shared" si="2"/>
        <v>282815.3784</v>
      </c>
      <c r="O64" s="20" t="s">
        <v>74</v>
      </c>
      <c r="P64" s="17">
        <v>73.2</v>
      </c>
      <c r="Q64" s="22">
        <v>60464.0</v>
      </c>
      <c r="R64" s="30">
        <f t="shared" si="3"/>
        <v>58566.44485</v>
      </c>
      <c r="S64" s="30">
        <f t="shared" si="4"/>
        <v>3600715.558</v>
      </c>
    </row>
    <row r="65">
      <c r="A65" s="20" t="s">
        <v>75</v>
      </c>
      <c r="B65" s="17">
        <v>54.8</v>
      </c>
      <c r="C65" s="22">
        <v>51782.0</v>
      </c>
      <c r="D65" s="30">
        <f t="shared" si="1"/>
        <v>41122.78414</v>
      </c>
      <c r="E65" s="30">
        <f t="shared" si="2"/>
        <v>113618882.7</v>
      </c>
      <c r="O65" s="20" t="s">
        <v>75</v>
      </c>
      <c r="P65" s="17">
        <v>55.3</v>
      </c>
      <c r="Q65" s="22">
        <v>57793.0</v>
      </c>
      <c r="R65" s="30">
        <f t="shared" si="3"/>
        <v>47732.85569</v>
      </c>
      <c r="S65" s="30">
        <f t="shared" si="4"/>
        <v>101206503.5</v>
      </c>
    </row>
    <row r="66">
      <c r="A66" s="16" t="s">
        <v>109</v>
      </c>
      <c r="B66" s="17">
        <v>67.6</v>
      </c>
      <c r="C66" s="22">
        <v>61901.0</v>
      </c>
      <c r="D66" s="30">
        <f t="shared" si="1"/>
        <v>47739.63134</v>
      </c>
      <c r="E66" s="30">
        <f t="shared" si="2"/>
        <v>200544362.3</v>
      </c>
      <c r="O66" s="16" t="s">
        <v>109</v>
      </c>
      <c r="P66" s="17">
        <v>67.7</v>
      </c>
      <c r="Q66" s="22">
        <v>71184.0</v>
      </c>
      <c r="R66" s="30">
        <f t="shared" si="3"/>
        <v>55237.6884</v>
      </c>
      <c r="S66" s="30">
        <f t="shared" si="4"/>
        <v>254284853.6</v>
      </c>
    </row>
    <row r="67">
      <c r="A67" s="20" t="s">
        <v>77</v>
      </c>
      <c r="B67" s="17">
        <v>65.7</v>
      </c>
      <c r="C67" s="22">
        <v>45811.0</v>
      </c>
      <c r="D67" s="30">
        <f t="shared" si="1"/>
        <v>46757.44309</v>
      </c>
      <c r="E67" s="30">
        <f t="shared" si="2"/>
        <v>895754.5143</v>
      </c>
      <c r="O67" s="20" t="s">
        <v>77</v>
      </c>
      <c r="P67" s="17">
        <v>65.8</v>
      </c>
      <c r="Q67" s="22">
        <v>53721.0</v>
      </c>
      <c r="R67" s="30">
        <f t="shared" si="3"/>
        <v>54087.75436</v>
      </c>
      <c r="S67" s="30">
        <f t="shared" si="4"/>
        <v>134508.7589</v>
      </c>
    </row>
    <row r="68">
      <c r="A68" s="20" t="s">
        <v>78</v>
      </c>
      <c r="B68" s="17">
        <v>76.8</v>
      </c>
      <c r="C68" s="22">
        <v>41523.0</v>
      </c>
      <c r="D68" s="30">
        <f t="shared" si="1"/>
        <v>52495.49026</v>
      </c>
      <c r="E68" s="30">
        <f t="shared" si="2"/>
        <v>120395542.6</v>
      </c>
      <c r="O68" s="20" t="s">
        <v>78</v>
      </c>
      <c r="P68" s="19">
        <v>77.0</v>
      </c>
      <c r="Q68" s="22">
        <v>48890.0</v>
      </c>
      <c r="R68" s="30">
        <f t="shared" si="3"/>
        <v>60866.31294</v>
      </c>
      <c r="S68" s="30">
        <f t="shared" si="4"/>
        <v>143432071.5</v>
      </c>
    </row>
    <row r="69">
      <c r="A69" s="20" t="s">
        <v>79</v>
      </c>
      <c r="B69" s="17">
        <v>83.5</v>
      </c>
      <c r="C69" s="22">
        <v>65897.0</v>
      </c>
      <c r="D69" s="30">
        <f t="shared" si="1"/>
        <v>55958.99622</v>
      </c>
      <c r="E69" s="30">
        <f t="shared" si="2"/>
        <v>98763919.14</v>
      </c>
      <c r="O69" s="20" t="s">
        <v>79</v>
      </c>
      <c r="P69" s="17">
        <v>83.5</v>
      </c>
      <c r="Q69" s="22">
        <v>75227.0</v>
      </c>
      <c r="R69" s="30">
        <f t="shared" si="3"/>
        <v>64800.29783</v>
      </c>
      <c r="S69" s="30">
        <f t="shared" si="4"/>
        <v>108716118.2</v>
      </c>
    </row>
    <row r="70">
      <c r="A70" s="20" t="s">
        <v>80</v>
      </c>
      <c r="B70" s="17">
        <v>68.5</v>
      </c>
      <c r="C70" s="22">
        <v>54522.0</v>
      </c>
      <c r="D70" s="30">
        <f t="shared" si="1"/>
        <v>48204.87841</v>
      </c>
      <c r="E70" s="30">
        <f t="shared" si="2"/>
        <v>39906025.18</v>
      </c>
      <c r="O70" s="20" t="s">
        <v>80</v>
      </c>
      <c r="P70" s="17">
        <v>68.7</v>
      </c>
      <c r="Q70" s="22">
        <v>62015.0</v>
      </c>
      <c r="R70" s="30">
        <f t="shared" si="3"/>
        <v>55842.91685</v>
      </c>
      <c r="S70" s="30">
        <f t="shared" si="4"/>
        <v>38094610.45</v>
      </c>
    </row>
    <row r="71">
      <c r="A71" s="20" t="s">
        <v>82</v>
      </c>
      <c r="B71" s="17">
        <v>82.6</v>
      </c>
      <c r="C71" s="22">
        <v>50104.0</v>
      </c>
      <c r="D71" s="30">
        <f t="shared" si="1"/>
        <v>55493.74915</v>
      </c>
      <c r="E71" s="30">
        <f t="shared" si="2"/>
        <v>29049395.91</v>
      </c>
      <c r="O71" s="20" t="s">
        <v>82</v>
      </c>
      <c r="P71" s="17">
        <v>82.6</v>
      </c>
      <c r="Q71" s="22">
        <v>58424.0</v>
      </c>
      <c r="R71" s="30">
        <f t="shared" si="3"/>
        <v>64255.59223</v>
      </c>
      <c r="S71" s="30">
        <f t="shared" si="4"/>
        <v>34007467.88</v>
      </c>
    </row>
    <row r="72">
      <c r="A72" s="20" t="s">
        <v>84</v>
      </c>
      <c r="B72" s="19">
        <v>64.0</v>
      </c>
      <c r="C72" s="22">
        <v>41527.0</v>
      </c>
      <c r="D72" s="30">
        <f t="shared" si="1"/>
        <v>45878.64307</v>
      </c>
      <c r="E72" s="30">
        <f t="shared" si="2"/>
        <v>18936797.38</v>
      </c>
      <c r="O72" s="20" t="s">
        <v>84</v>
      </c>
      <c r="P72" s="17">
        <v>64.3</v>
      </c>
      <c r="Q72" s="22">
        <v>50263.0</v>
      </c>
      <c r="R72" s="30">
        <f t="shared" si="3"/>
        <v>53179.91169</v>
      </c>
      <c r="S72" s="30">
        <f t="shared" si="4"/>
        <v>8508373.813</v>
      </c>
    </row>
    <row r="73">
      <c r="A73" s="20" t="s">
        <v>87</v>
      </c>
      <c r="B73" s="17">
        <v>81.1</v>
      </c>
      <c r="C73" s="22">
        <v>47388.0</v>
      </c>
      <c r="D73" s="30">
        <f t="shared" si="1"/>
        <v>54718.33737</v>
      </c>
      <c r="E73" s="30">
        <f t="shared" si="2"/>
        <v>53733845.96</v>
      </c>
      <c r="O73" s="20" t="s">
        <v>87</v>
      </c>
      <c r="P73" s="19">
        <v>81.0</v>
      </c>
      <c r="Q73" s="22">
        <v>55536.0</v>
      </c>
      <c r="R73" s="30">
        <f t="shared" si="3"/>
        <v>63287.22671</v>
      </c>
      <c r="S73" s="30">
        <f t="shared" si="4"/>
        <v>60081515.58</v>
      </c>
    </row>
    <row r="75">
      <c r="B75" s="25" t="s">
        <v>110</v>
      </c>
      <c r="C75" s="3" t="s">
        <v>89</v>
      </c>
    </row>
    <row r="76">
      <c r="C76" s="14" t="s">
        <v>103</v>
      </c>
    </row>
  </sheetData>
  <hyperlinks>
    <hyperlink r:id="rId1" ref="C76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104</v>
      </c>
      <c r="B1" s="15" t="s">
        <v>111</v>
      </c>
      <c r="C1" s="15" t="s">
        <v>112</v>
      </c>
      <c r="D1" s="15" t="s">
        <v>172</v>
      </c>
      <c r="G1" s="15" t="s">
        <v>107</v>
      </c>
      <c r="H1" s="15" t="s">
        <v>111</v>
      </c>
      <c r="I1" s="15" t="s">
        <v>112</v>
      </c>
      <c r="J1" s="15" t="s">
        <v>172</v>
      </c>
    </row>
    <row r="2">
      <c r="A2" s="16" t="s">
        <v>90</v>
      </c>
      <c r="B2" s="36">
        <v>49.5</v>
      </c>
      <c r="C2" s="18">
        <v>40231.0</v>
      </c>
      <c r="D2" s="30">
        <f t="shared" ref="D2:D73" si="1"> B2 *516.9411873 + 12794.40708</f>
        <v>38382.99585</v>
      </c>
      <c r="G2" s="16" t="s">
        <v>90</v>
      </c>
      <c r="H2" s="19">
        <v>49.0</v>
      </c>
      <c r="I2" s="18">
        <v>46431.0</v>
      </c>
      <c r="J2" s="30">
        <f t="shared" ref="J2:J73" si="2"> H2 *605.228444507555 + 14263.7227091355</f>
        <v>43919.91649</v>
      </c>
    </row>
    <row r="3">
      <c r="A3" s="20" t="s">
        <v>5</v>
      </c>
      <c r="B3" s="17">
        <v>58.2</v>
      </c>
      <c r="C3" s="22">
        <v>39270.0</v>
      </c>
      <c r="D3" s="30">
        <f t="shared" si="1"/>
        <v>42880.38418</v>
      </c>
      <c r="G3" s="20" t="s">
        <v>5</v>
      </c>
      <c r="H3" s="17">
        <v>58.3</v>
      </c>
      <c r="I3" s="22">
        <v>46137.0</v>
      </c>
      <c r="J3" s="30">
        <f t="shared" si="2"/>
        <v>49548.54102</v>
      </c>
    </row>
    <row r="4">
      <c r="A4" s="20" t="s">
        <v>6</v>
      </c>
      <c r="B4" s="17">
        <v>68.2</v>
      </c>
      <c r="C4" s="22">
        <v>65864.0</v>
      </c>
      <c r="D4" s="30">
        <f t="shared" si="1"/>
        <v>48049.79605</v>
      </c>
      <c r="G4" s="20" t="s">
        <v>6</v>
      </c>
      <c r="H4" s="17">
        <v>68.4</v>
      </c>
      <c r="I4" s="22">
        <v>72999.0</v>
      </c>
      <c r="J4" s="30">
        <f t="shared" si="2"/>
        <v>55661.34831</v>
      </c>
    </row>
    <row r="5">
      <c r="A5" s="16" t="s">
        <v>108</v>
      </c>
      <c r="B5" s="17">
        <v>77.6</v>
      </c>
      <c r="C5" s="22">
        <v>64417.0</v>
      </c>
      <c r="D5" s="30">
        <f t="shared" si="1"/>
        <v>52909.04321</v>
      </c>
      <c r="G5" s="16" t="s">
        <v>108</v>
      </c>
      <c r="H5" s="17">
        <v>77.8</v>
      </c>
      <c r="I5" s="22">
        <v>72540.0</v>
      </c>
      <c r="J5" s="30">
        <f t="shared" si="2"/>
        <v>61350.49569</v>
      </c>
    </row>
    <row r="6">
      <c r="A6" s="20" t="s">
        <v>8</v>
      </c>
      <c r="B6" s="17">
        <v>64.3</v>
      </c>
      <c r="C6" s="22">
        <v>47780.0</v>
      </c>
      <c r="D6" s="30">
        <f t="shared" si="1"/>
        <v>46033.72542</v>
      </c>
      <c r="G6" s="20" t="s">
        <v>8</v>
      </c>
      <c r="H6" s="17">
        <v>64.1</v>
      </c>
      <c r="I6" s="22">
        <v>53964.0</v>
      </c>
      <c r="J6" s="30">
        <f t="shared" si="2"/>
        <v>53058.866</v>
      </c>
    </row>
    <row r="7">
      <c r="A7" s="20" t="s">
        <v>9</v>
      </c>
      <c r="B7" s="17">
        <v>62.1</v>
      </c>
      <c r="C7" s="22">
        <v>49460.0</v>
      </c>
      <c r="D7" s="30">
        <f t="shared" si="1"/>
        <v>44896.45481</v>
      </c>
      <c r="G7" s="20" t="s">
        <v>9</v>
      </c>
      <c r="H7" s="17">
        <v>62.3</v>
      </c>
      <c r="I7" s="22">
        <v>56974.0</v>
      </c>
      <c r="J7" s="30">
        <f t="shared" si="2"/>
        <v>51969.4548</v>
      </c>
    </row>
    <row r="8">
      <c r="A8" s="20" t="s">
        <v>10</v>
      </c>
      <c r="B8" s="17">
        <v>65.3</v>
      </c>
      <c r="C8" s="22">
        <v>47638.0</v>
      </c>
      <c r="D8" s="30">
        <f t="shared" si="1"/>
        <v>46550.66661</v>
      </c>
      <c r="G8" s="20" t="s">
        <v>10</v>
      </c>
      <c r="H8" s="17">
        <v>65.4</v>
      </c>
      <c r="I8" s="22">
        <v>54495.0</v>
      </c>
      <c r="J8" s="30">
        <f t="shared" si="2"/>
        <v>53845.66298</v>
      </c>
    </row>
    <row r="9">
      <c r="A9" s="20" t="s">
        <v>11</v>
      </c>
      <c r="B9" s="17">
        <v>69.5</v>
      </c>
      <c r="C9" s="22">
        <v>40804.0</v>
      </c>
      <c r="D9" s="30">
        <f t="shared" si="1"/>
        <v>48721.8196</v>
      </c>
      <c r="G9" s="20" t="s">
        <v>11</v>
      </c>
      <c r="H9" s="17">
        <v>69.6</v>
      </c>
      <c r="I9" s="22">
        <v>48080.0</v>
      </c>
      <c r="J9" s="30">
        <f t="shared" si="2"/>
        <v>56387.62245</v>
      </c>
    </row>
    <row r="10">
      <c r="A10" s="20" t="s">
        <v>12</v>
      </c>
      <c r="B10" s="17">
        <v>59.2</v>
      </c>
      <c r="C10" s="22">
        <v>53495.0</v>
      </c>
      <c r="D10" s="30">
        <f t="shared" si="1"/>
        <v>43397.32537</v>
      </c>
      <c r="G10" s="20" t="s">
        <v>12</v>
      </c>
      <c r="H10" s="17">
        <v>59.1</v>
      </c>
      <c r="I10" s="22">
        <v>61565.0</v>
      </c>
      <c r="J10" s="30">
        <f t="shared" si="2"/>
        <v>50032.72378</v>
      </c>
    </row>
    <row r="11">
      <c r="A11" s="20" t="s">
        <v>13</v>
      </c>
      <c r="B11" s="17">
        <v>77.6</v>
      </c>
      <c r="C11" s="22">
        <v>45677.0</v>
      </c>
      <c r="D11" s="30">
        <f t="shared" si="1"/>
        <v>52909.04321</v>
      </c>
      <c r="G11" s="20" t="s">
        <v>13</v>
      </c>
      <c r="H11" s="17">
        <v>77.6</v>
      </c>
      <c r="I11" s="22">
        <v>53286.0</v>
      </c>
      <c r="J11" s="30">
        <f t="shared" si="2"/>
        <v>61229.45</v>
      </c>
    </row>
    <row r="12">
      <c r="A12" s="20" t="s">
        <v>14</v>
      </c>
      <c r="B12" s="17">
        <v>77.5</v>
      </c>
      <c r="C12" s="22">
        <v>44242.0</v>
      </c>
      <c r="D12" s="30">
        <f t="shared" si="1"/>
        <v>52857.3491</v>
      </c>
      <c r="G12" s="20" t="s">
        <v>14</v>
      </c>
      <c r="H12" s="17">
        <v>77.6</v>
      </c>
      <c r="I12" s="22">
        <v>51833.0</v>
      </c>
      <c r="J12" s="30">
        <f t="shared" si="2"/>
        <v>61229.45</v>
      </c>
    </row>
    <row r="13">
      <c r="A13" s="20" t="s">
        <v>15</v>
      </c>
      <c r="B13" s="17">
        <v>72.5</v>
      </c>
      <c r="C13" s="22">
        <v>53580.0</v>
      </c>
      <c r="D13" s="30">
        <f t="shared" si="1"/>
        <v>50272.64316</v>
      </c>
      <c r="G13" s="20" t="s">
        <v>15</v>
      </c>
      <c r="H13" s="17">
        <v>72.5</v>
      </c>
      <c r="I13" s="22">
        <v>58939.0</v>
      </c>
      <c r="J13" s="30">
        <f t="shared" si="2"/>
        <v>58142.78494</v>
      </c>
    </row>
    <row r="14">
      <c r="A14" s="20" t="s">
        <v>16</v>
      </c>
      <c r="B14" s="17">
        <v>68.5</v>
      </c>
      <c r="C14" s="22">
        <v>46277.0</v>
      </c>
      <c r="D14" s="30">
        <f t="shared" si="1"/>
        <v>48204.87841</v>
      </c>
      <c r="G14" s="20" t="s">
        <v>16</v>
      </c>
      <c r="H14" s="17">
        <v>68.5</v>
      </c>
      <c r="I14" s="22">
        <v>53332.0</v>
      </c>
      <c r="J14" s="30">
        <f t="shared" si="2"/>
        <v>55721.87116</v>
      </c>
    </row>
    <row r="15">
      <c r="A15" s="20" t="s">
        <v>17</v>
      </c>
      <c r="B15" s="17">
        <v>45.2</v>
      </c>
      <c r="C15" s="22">
        <v>35082.0</v>
      </c>
      <c r="D15" s="30">
        <f t="shared" si="1"/>
        <v>36160.14875</v>
      </c>
      <c r="G15" s="20" t="s">
        <v>17</v>
      </c>
      <c r="H15" s="17">
        <v>45.2</v>
      </c>
      <c r="I15" s="22">
        <v>39054.0</v>
      </c>
      <c r="J15" s="30">
        <f t="shared" si="2"/>
        <v>41620.0484</v>
      </c>
    </row>
    <row r="16">
      <c r="A16" s="20" t="s">
        <v>18</v>
      </c>
      <c r="B16" s="17">
        <v>70.8</v>
      </c>
      <c r="C16" s="22">
        <v>56957.0</v>
      </c>
      <c r="D16" s="30">
        <f t="shared" si="1"/>
        <v>49393.84314</v>
      </c>
      <c r="G16" s="20" t="s">
        <v>18</v>
      </c>
      <c r="H16" s="17">
        <v>70.8</v>
      </c>
      <c r="I16" s="22">
        <v>65815.0</v>
      </c>
      <c r="J16" s="30">
        <f t="shared" si="2"/>
        <v>57113.89658</v>
      </c>
    </row>
    <row r="17">
      <c r="A17" s="20" t="s">
        <v>19</v>
      </c>
      <c r="B17" s="17">
        <v>69.3</v>
      </c>
      <c r="C17" s="22">
        <v>59413.0</v>
      </c>
      <c r="D17" s="30">
        <f t="shared" si="1"/>
        <v>48618.43136</v>
      </c>
      <c r="G17" s="20" t="s">
        <v>19</v>
      </c>
      <c r="H17" s="17">
        <v>69.5</v>
      </c>
      <c r="I17" s="22">
        <v>69830.0</v>
      </c>
      <c r="J17" s="30">
        <f t="shared" si="2"/>
        <v>56327.0996</v>
      </c>
    </row>
    <row r="18">
      <c r="A18" s="20" t="s">
        <v>20</v>
      </c>
      <c r="B18" s="19">
        <v>82.0</v>
      </c>
      <c r="C18" s="22">
        <v>36380.0</v>
      </c>
      <c r="D18" s="30">
        <f t="shared" si="1"/>
        <v>55183.58444</v>
      </c>
      <c r="G18" s="20" t="s">
        <v>20</v>
      </c>
      <c r="H18" s="17">
        <v>82.1</v>
      </c>
      <c r="I18" s="22">
        <v>41929.0</v>
      </c>
      <c r="J18" s="30">
        <f t="shared" si="2"/>
        <v>63952.978</v>
      </c>
    </row>
    <row r="19">
      <c r="A19" s="20" t="s">
        <v>21</v>
      </c>
      <c r="B19" s="17">
        <v>54.8</v>
      </c>
      <c r="C19" s="22">
        <v>32801.0</v>
      </c>
      <c r="D19" s="30">
        <f t="shared" si="1"/>
        <v>41122.78414</v>
      </c>
      <c r="G19" s="20" t="s">
        <v>21</v>
      </c>
      <c r="H19" s="17">
        <v>54.8</v>
      </c>
      <c r="I19" s="22">
        <v>35825.0</v>
      </c>
      <c r="J19" s="30">
        <f t="shared" si="2"/>
        <v>47430.24147</v>
      </c>
    </row>
    <row r="20">
      <c r="A20" s="20" t="s">
        <v>22</v>
      </c>
      <c r="B20" s="17">
        <v>77.6</v>
      </c>
      <c r="C20" s="22">
        <v>64635.0</v>
      </c>
      <c r="D20" s="30">
        <f t="shared" si="1"/>
        <v>52909.04321</v>
      </c>
      <c r="G20" s="20" t="s">
        <v>22</v>
      </c>
      <c r="H20" s="17">
        <v>77.5</v>
      </c>
      <c r="I20" s="22">
        <v>74257.0</v>
      </c>
      <c r="J20" s="30">
        <f t="shared" si="2"/>
        <v>61168.92716</v>
      </c>
    </row>
    <row r="21">
      <c r="A21" s="20" t="s">
        <v>23</v>
      </c>
      <c r="B21" s="17">
        <v>51.9</v>
      </c>
      <c r="C21" s="22">
        <v>35251.0</v>
      </c>
      <c r="D21" s="30">
        <f t="shared" si="1"/>
        <v>39623.6547</v>
      </c>
      <c r="G21" s="20" t="s">
        <v>23</v>
      </c>
      <c r="H21" s="17">
        <v>51.8</v>
      </c>
      <c r="I21" s="22">
        <v>39988.0</v>
      </c>
      <c r="J21" s="30">
        <f t="shared" si="2"/>
        <v>45614.55613</v>
      </c>
    </row>
    <row r="22">
      <c r="A22" s="20" t="s">
        <v>24</v>
      </c>
      <c r="B22" s="17">
        <v>76.8</v>
      </c>
      <c r="C22" s="22">
        <v>47349.0</v>
      </c>
      <c r="D22" s="30">
        <f t="shared" si="1"/>
        <v>52495.49026</v>
      </c>
      <c r="G22" s="20" t="s">
        <v>24</v>
      </c>
      <c r="H22" s="17">
        <v>76.6</v>
      </c>
      <c r="I22" s="22">
        <v>54739.0</v>
      </c>
      <c r="J22" s="30">
        <f t="shared" si="2"/>
        <v>60624.22156</v>
      </c>
    </row>
    <row r="23">
      <c r="A23" s="20" t="s">
        <v>25</v>
      </c>
      <c r="B23" s="17">
        <v>46.8</v>
      </c>
      <c r="C23" s="22">
        <v>36349.0</v>
      </c>
      <c r="D23" s="30">
        <f t="shared" si="1"/>
        <v>36987.25465</v>
      </c>
      <c r="G23" s="20" t="s">
        <v>25</v>
      </c>
      <c r="H23" s="19">
        <v>47.0</v>
      </c>
      <c r="I23" s="22">
        <v>42151.0</v>
      </c>
      <c r="J23" s="30">
        <f t="shared" si="2"/>
        <v>42709.4596</v>
      </c>
    </row>
    <row r="24">
      <c r="A24" s="20" t="s">
        <v>26</v>
      </c>
      <c r="B24" s="19">
        <v>75.0</v>
      </c>
      <c r="C24" s="22">
        <v>53910.0</v>
      </c>
      <c r="D24" s="30">
        <f t="shared" si="1"/>
        <v>51564.99613</v>
      </c>
      <c r="G24" s="20" t="s">
        <v>26</v>
      </c>
      <c r="H24" s="17">
        <v>74.9</v>
      </c>
      <c r="I24" s="22">
        <v>61588.0</v>
      </c>
      <c r="J24" s="30">
        <f t="shared" si="2"/>
        <v>59595.3332</v>
      </c>
    </row>
    <row r="25">
      <c r="A25" s="20" t="s">
        <v>29</v>
      </c>
      <c r="B25" s="17">
        <v>79.4</v>
      </c>
      <c r="C25" s="22">
        <v>56458.0</v>
      </c>
      <c r="D25" s="30">
        <f t="shared" si="1"/>
        <v>53839.53735</v>
      </c>
      <c r="G25" s="20" t="s">
        <v>29</v>
      </c>
      <c r="H25" s="17">
        <v>79.7</v>
      </c>
      <c r="I25" s="22">
        <v>64779.0</v>
      </c>
      <c r="J25" s="30">
        <f t="shared" si="2"/>
        <v>62500.42974</v>
      </c>
    </row>
    <row r="26">
      <c r="A26" s="20" t="s">
        <v>30</v>
      </c>
      <c r="B26" s="17">
        <v>86.5</v>
      </c>
      <c r="C26" s="26">
        <v>57653.0</v>
      </c>
      <c r="D26" s="30">
        <f t="shared" si="1"/>
        <v>57509.81978</v>
      </c>
      <c r="G26" s="20" t="s">
        <v>30</v>
      </c>
      <c r="H26" s="17">
        <v>86.5</v>
      </c>
      <c r="I26" s="22">
        <v>67239.0</v>
      </c>
      <c r="J26" s="30">
        <f t="shared" si="2"/>
        <v>66615.98316</v>
      </c>
    </row>
    <row r="27">
      <c r="A27" s="20" t="s">
        <v>31</v>
      </c>
      <c r="B27" s="17">
        <v>77.9</v>
      </c>
      <c r="C27" s="22">
        <v>40833.0</v>
      </c>
      <c r="D27" s="30">
        <f t="shared" si="1"/>
        <v>53064.12557</v>
      </c>
      <c r="G27" s="20" t="s">
        <v>31</v>
      </c>
      <c r="H27" s="17">
        <v>78.3</v>
      </c>
      <c r="I27" s="22">
        <v>48258.0</v>
      </c>
      <c r="J27" s="30">
        <f t="shared" si="2"/>
        <v>61653.10991</v>
      </c>
    </row>
    <row r="28">
      <c r="A28" s="20" t="s">
        <v>32</v>
      </c>
      <c r="B28" s="17">
        <v>77.5</v>
      </c>
      <c r="C28" s="22">
        <v>68790.0</v>
      </c>
      <c r="D28" s="30">
        <f t="shared" si="1"/>
        <v>52857.3491</v>
      </c>
      <c r="G28" s="20" t="s">
        <v>32</v>
      </c>
      <c r="H28" s="17">
        <v>77.7</v>
      </c>
      <c r="I28" s="22">
        <v>77601.0</v>
      </c>
      <c r="J28" s="30">
        <f t="shared" si="2"/>
        <v>61289.97285</v>
      </c>
    </row>
    <row r="29">
      <c r="A29" s="20" t="s">
        <v>33</v>
      </c>
      <c r="B29" s="17">
        <v>73.8</v>
      </c>
      <c r="C29" s="22">
        <v>40242.0</v>
      </c>
      <c r="D29" s="30">
        <f t="shared" si="1"/>
        <v>50944.6667</v>
      </c>
      <c r="G29" s="20" t="s">
        <v>33</v>
      </c>
      <c r="H29" s="17">
        <v>74.1</v>
      </c>
      <c r="I29" s="22">
        <v>46730.0</v>
      </c>
      <c r="J29" s="30">
        <f t="shared" si="2"/>
        <v>59111.15045</v>
      </c>
    </row>
    <row r="30">
      <c r="A30" s="20" t="s">
        <v>34</v>
      </c>
      <c r="B30" s="19">
        <v>57.0</v>
      </c>
      <c r="C30" s="22">
        <v>50252.0</v>
      </c>
      <c r="D30" s="30">
        <f t="shared" si="1"/>
        <v>42260.05476</v>
      </c>
      <c r="G30" s="20" t="s">
        <v>34</v>
      </c>
      <c r="H30" s="17">
        <v>57.1</v>
      </c>
      <c r="I30" s="22">
        <v>58256.0</v>
      </c>
      <c r="J30" s="30">
        <f t="shared" si="2"/>
        <v>48822.26689</v>
      </c>
    </row>
    <row r="31">
      <c r="A31" s="20" t="s">
        <v>35</v>
      </c>
      <c r="B31" s="17">
        <v>79.4</v>
      </c>
      <c r="C31" s="22">
        <v>71728.0</v>
      </c>
      <c r="D31" s="30">
        <f t="shared" si="1"/>
        <v>53839.53735</v>
      </c>
      <c r="G31" s="20" t="s">
        <v>35</v>
      </c>
      <c r="H31" s="17">
        <v>79.6</v>
      </c>
      <c r="I31" s="22">
        <v>81056.0</v>
      </c>
      <c r="J31" s="30">
        <f t="shared" si="2"/>
        <v>62439.90689</v>
      </c>
    </row>
    <row r="32">
      <c r="A32" s="20" t="s">
        <v>36</v>
      </c>
      <c r="B32" s="17">
        <v>50.4</v>
      </c>
      <c r="C32" s="22">
        <v>41986.0</v>
      </c>
      <c r="D32" s="30">
        <f t="shared" si="1"/>
        <v>38848.24292</v>
      </c>
      <c r="G32" s="20" t="s">
        <v>36</v>
      </c>
      <c r="H32" s="17">
        <v>50.3</v>
      </c>
      <c r="I32" s="22">
        <v>47325.0</v>
      </c>
      <c r="J32" s="30">
        <f t="shared" si="2"/>
        <v>44706.71347</v>
      </c>
    </row>
    <row r="33">
      <c r="A33" s="20" t="s">
        <v>37</v>
      </c>
      <c r="B33" s="19">
        <v>64.0</v>
      </c>
      <c r="C33" s="22">
        <v>41792.0</v>
      </c>
      <c r="D33" s="30">
        <f t="shared" si="1"/>
        <v>45878.64307</v>
      </c>
      <c r="G33" s="20" t="s">
        <v>37</v>
      </c>
      <c r="H33" s="17">
        <v>64.2</v>
      </c>
      <c r="I33" s="22">
        <v>50938.0</v>
      </c>
      <c r="J33" s="30">
        <f t="shared" si="2"/>
        <v>53119.38885</v>
      </c>
    </row>
    <row r="34">
      <c r="A34" s="20" t="s">
        <v>38</v>
      </c>
      <c r="B34" s="17">
        <v>68.5</v>
      </c>
      <c r="C34" s="22">
        <v>46059.0</v>
      </c>
      <c r="D34" s="30">
        <f t="shared" si="1"/>
        <v>48204.87841</v>
      </c>
      <c r="G34" s="20" t="s">
        <v>38</v>
      </c>
      <c r="H34" s="17">
        <v>68.5</v>
      </c>
      <c r="I34" s="22">
        <v>53624.0</v>
      </c>
      <c r="J34" s="30">
        <f t="shared" si="2"/>
        <v>55721.87116</v>
      </c>
    </row>
    <row r="35">
      <c r="A35" s="20" t="s">
        <v>39</v>
      </c>
      <c r="B35" s="17">
        <v>67.1</v>
      </c>
      <c r="C35" s="22">
        <v>60008.0</v>
      </c>
      <c r="D35" s="30">
        <f t="shared" si="1"/>
        <v>47481.16075</v>
      </c>
      <c r="G35" s="20" t="s">
        <v>39</v>
      </c>
      <c r="H35" s="17">
        <v>67.1</v>
      </c>
      <c r="I35" s="22">
        <v>68105.0</v>
      </c>
      <c r="J35" s="30">
        <f t="shared" si="2"/>
        <v>54874.55134</v>
      </c>
    </row>
    <row r="36">
      <c r="A36" s="20" t="s">
        <v>40</v>
      </c>
      <c r="B36" s="19">
        <v>63.0</v>
      </c>
      <c r="C36" s="22">
        <v>46711.0</v>
      </c>
      <c r="D36" s="30">
        <f t="shared" si="1"/>
        <v>45361.70188</v>
      </c>
      <c r="G36" s="20" t="s">
        <v>40</v>
      </c>
      <c r="H36" s="19">
        <v>63.0</v>
      </c>
      <c r="I36" s="22">
        <v>54044.0</v>
      </c>
      <c r="J36" s="30">
        <f t="shared" si="2"/>
        <v>52393.11471</v>
      </c>
    </row>
    <row r="37">
      <c r="A37" s="20" t="s">
        <v>42</v>
      </c>
      <c r="B37" s="17">
        <v>68.5</v>
      </c>
      <c r="C37" s="22">
        <v>40713.0</v>
      </c>
      <c r="D37" s="30">
        <f t="shared" si="1"/>
        <v>48204.87841</v>
      </c>
      <c r="G37" s="20" t="s">
        <v>42</v>
      </c>
      <c r="H37" s="17">
        <v>68.8</v>
      </c>
      <c r="I37" s="22">
        <v>48997.0</v>
      </c>
      <c r="J37" s="30">
        <f t="shared" si="2"/>
        <v>55903.43969</v>
      </c>
    </row>
    <row r="38">
      <c r="A38" s="20" t="s">
        <v>43</v>
      </c>
      <c r="B38" s="17">
        <v>63.4</v>
      </c>
      <c r="C38" s="22">
        <v>39538.0</v>
      </c>
      <c r="D38" s="30">
        <f t="shared" si="1"/>
        <v>45568.47835</v>
      </c>
      <c r="G38" s="20" t="s">
        <v>43</v>
      </c>
      <c r="H38" s="17">
        <v>63.6</v>
      </c>
      <c r="I38" s="22">
        <v>46406.0</v>
      </c>
      <c r="J38" s="30">
        <f t="shared" si="2"/>
        <v>52756.25178</v>
      </c>
    </row>
    <row r="39">
      <c r="A39" s="20" t="s">
        <v>45</v>
      </c>
      <c r="B39" s="17">
        <v>78.5</v>
      </c>
      <c r="C39" s="22">
        <v>70705.0</v>
      </c>
      <c r="D39" s="30">
        <f t="shared" si="1"/>
        <v>53374.29028</v>
      </c>
      <c r="G39" s="20" t="s">
        <v>45</v>
      </c>
      <c r="H39" s="17">
        <v>78.3</v>
      </c>
      <c r="I39" s="22">
        <v>83195.0</v>
      </c>
      <c r="J39" s="30">
        <f t="shared" si="2"/>
        <v>61653.10991</v>
      </c>
    </row>
    <row r="40">
      <c r="A40" s="20" t="s">
        <v>46</v>
      </c>
      <c r="B40" s="17">
        <v>93.1</v>
      </c>
      <c r="C40" s="26">
        <v>87326.0</v>
      </c>
      <c r="D40" s="30">
        <f t="shared" si="1"/>
        <v>60921.63162</v>
      </c>
      <c r="G40" s="20" t="s">
        <v>46</v>
      </c>
      <c r="H40" s="19">
        <v>93.0</v>
      </c>
      <c r="I40" s="22">
        <v>98818.0</v>
      </c>
      <c r="J40" s="30">
        <f t="shared" si="2"/>
        <v>70549.96805</v>
      </c>
    </row>
    <row r="41">
      <c r="A41" s="20" t="s">
        <v>48</v>
      </c>
      <c r="B41" s="17">
        <v>79.9</v>
      </c>
      <c r="C41" s="22">
        <v>48368.0</v>
      </c>
      <c r="D41" s="30">
        <f t="shared" si="1"/>
        <v>54098.00795</v>
      </c>
      <c r="G41" s="20" t="s">
        <v>48</v>
      </c>
      <c r="H41" s="19">
        <v>80.0</v>
      </c>
      <c r="I41" s="22">
        <v>56526.0</v>
      </c>
      <c r="J41" s="30">
        <f t="shared" si="2"/>
        <v>62681.99827</v>
      </c>
    </row>
    <row r="42">
      <c r="A42" s="20" t="s">
        <v>49</v>
      </c>
      <c r="B42" s="19">
        <v>73.0</v>
      </c>
      <c r="C42" s="22">
        <v>45247.0</v>
      </c>
      <c r="D42" s="30">
        <f t="shared" si="1"/>
        <v>50531.11375</v>
      </c>
      <c r="G42" s="20" t="s">
        <v>49</v>
      </c>
      <c r="H42" s="17">
        <v>73.1</v>
      </c>
      <c r="I42" s="22">
        <v>53188.0</v>
      </c>
      <c r="J42" s="30">
        <f t="shared" si="2"/>
        <v>58505.922</v>
      </c>
    </row>
    <row r="43">
      <c r="A43" s="20" t="s">
        <v>50</v>
      </c>
      <c r="B43" s="17">
        <v>79.7</v>
      </c>
      <c r="C43" s="26">
        <v>53757.0</v>
      </c>
      <c r="D43" s="30">
        <f t="shared" si="1"/>
        <v>53994.61971</v>
      </c>
      <c r="G43" s="20" t="s">
        <v>50</v>
      </c>
      <c r="H43" s="17">
        <v>79.7</v>
      </c>
      <c r="I43" s="22">
        <v>64189.0</v>
      </c>
      <c r="J43" s="30">
        <f t="shared" si="2"/>
        <v>62500.42974</v>
      </c>
    </row>
    <row r="44">
      <c r="A44" s="20" t="s">
        <v>51</v>
      </c>
      <c r="B44" s="17">
        <v>73.5</v>
      </c>
      <c r="C44" s="22">
        <v>46952.0</v>
      </c>
      <c r="D44" s="30">
        <f t="shared" si="1"/>
        <v>50789.58435</v>
      </c>
      <c r="G44" s="20" t="s">
        <v>51</v>
      </c>
      <c r="H44" s="17">
        <v>73.6</v>
      </c>
      <c r="I44" s="22">
        <v>55227.0</v>
      </c>
      <c r="J44" s="30">
        <f t="shared" si="2"/>
        <v>58808.53622</v>
      </c>
    </row>
    <row r="45">
      <c r="A45" s="20" t="s">
        <v>52</v>
      </c>
      <c r="B45" s="17">
        <v>59.7</v>
      </c>
      <c r="C45" s="22">
        <v>43540.0</v>
      </c>
      <c r="D45" s="30">
        <f t="shared" si="1"/>
        <v>43655.79596</v>
      </c>
      <c r="G45" s="20" t="s">
        <v>52</v>
      </c>
      <c r="H45" s="17">
        <v>59.9</v>
      </c>
      <c r="I45" s="22">
        <v>53119.0</v>
      </c>
      <c r="J45" s="30">
        <f t="shared" si="2"/>
        <v>50516.90654</v>
      </c>
    </row>
    <row r="46">
      <c r="A46" s="20" t="s">
        <v>53</v>
      </c>
      <c r="B46" s="17">
        <v>66.7</v>
      </c>
      <c r="C46" s="26">
        <v>40843.0</v>
      </c>
      <c r="D46" s="30">
        <f t="shared" si="1"/>
        <v>47274.38427</v>
      </c>
      <c r="G46" s="20" t="s">
        <v>53</v>
      </c>
      <c r="H46" s="17">
        <v>66.6</v>
      </c>
      <c r="I46" s="22">
        <v>47382.0</v>
      </c>
      <c r="J46" s="30">
        <f t="shared" si="2"/>
        <v>54571.93711</v>
      </c>
    </row>
    <row r="47">
      <c r="A47" s="20" t="s">
        <v>54</v>
      </c>
      <c r="B47" s="17">
        <v>68.7</v>
      </c>
      <c r="C47" s="22">
        <v>41307.0</v>
      </c>
      <c r="D47" s="30">
        <f t="shared" si="1"/>
        <v>48308.26665</v>
      </c>
      <c r="G47" s="20" t="s">
        <v>54</v>
      </c>
      <c r="H47" s="17">
        <v>68.8</v>
      </c>
      <c r="I47" s="22">
        <v>48167.0</v>
      </c>
      <c r="J47" s="30">
        <f t="shared" si="2"/>
        <v>55903.43969</v>
      </c>
    </row>
    <row r="48">
      <c r="A48" s="20" t="s">
        <v>55</v>
      </c>
      <c r="B48" s="17">
        <v>75.7</v>
      </c>
      <c r="C48" s="22">
        <v>53234.0</v>
      </c>
      <c r="D48" s="30">
        <f t="shared" si="1"/>
        <v>51926.85496</v>
      </c>
      <c r="G48" s="20" t="s">
        <v>55</v>
      </c>
      <c r="H48" s="17">
        <v>75.7</v>
      </c>
      <c r="I48" s="22">
        <v>62393.0</v>
      </c>
      <c r="J48" s="30">
        <f t="shared" si="2"/>
        <v>60079.51596</v>
      </c>
    </row>
    <row r="49">
      <c r="A49" s="20" t="s">
        <v>56</v>
      </c>
      <c r="B49" s="17">
        <v>78.5</v>
      </c>
      <c r="C49" s="22">
        <v>63589.0</v>
      </c>
      <c r="D49" s="30">
        <f t="shared" si="1"/>
        <v>53374.29028</v>
      </c>
      <c r="G49" s="20" t="s">
        <v>56</v>
      </c>
      <c r="H49" s="17">
        <v>78.4</v>
      </c>
      <c r="I49" s="22">
        <v>73960.0</v>
      </c>
      <c r="J49" s="30">
        <f t="shared" si="2"/>
        <v>61713.63276</v>
      </c>
    </row>
    <row r="50">
      <c r="A50" s="20" t="s">
        <v>57</v>
      </c>
      <c r="B50" s="17">
        <v>70.9</v>
      </c>
      <c r="C50" s="22">
        <v>38966.0</v>
      </c>
      <c r="D50" s="30">
        <f t="shared" si="1"/>
        <v>49445.53726</v>
      </c>
      <c r="G50" s="20" t="s">
        <v>57</v>
      </c>
      <c r="H50" s="17">
        <v>70.9</v>
      </c>
      <c r="I50" s="22">
        <v>44853.0</v>
      </c>
      <c r="J50" s="30">
        <f t="shared" si="2"/>
        <v>57174.41942</v>
      </c>
    </row>
    <row r="51">
      <c r="A51" s="20" t="s">
        <v>58</v>
      </c>
      <c r="B51" s="17">
        <v>67.9</v>
      </c>
      <c r="C51" s="22">
        <v>44767.0</v>
      </c>
      <c r="D51" s="30">
        <f t="shared" si="1"/>
        <v>47894.7137</v>
      </c>
      <c r="G51" s="20" t="s">
        <v>58</v>
      </c>
      <c r="H51" s="17">
        <v>67.7</v>
      </c>
      <c r="I51" s="22">
        <v>52100.0</v>
      </c>
      <c r="J51" s="30">
        <f t="shared" si="2"/>
        <v>55237.6884</v>
      </c>
    </row>
    <row r="52">
      <c r="A52" s="20" t="s">
        <v>59</v>
      </c>
      <c r="B52" s="17">
        <v>71.4</v>
      </c>
      <c r="C52" s="22">
        <v>45770.0</v>
      </c>
      <c r="D52" s="30">
        <f t="shared" si="1"/>
        <v>49704.00785</v>
      </c>
      <c r="G52" s="20" t="s">
        <v>59</v>
      </c>
      <c r="H52" s="17">
        <v>71.4</v>
      </c>
      <c r="I52" s="22">
        <v>53270.0</v>
      </c>
      <c r="J52" s="30">
        <f t="shared" si="2"/>
        <v>57477.03365</v>
      </c>
    </row>
    <row r="53">
      <c r="A53" s="20" t="s">
        <v>60</v>
      </c>
      <c r="B53" s="17">
        <v>79.6</v>
      </c>
      <c r="C53" s="22">
        <v>48874.0</v>
      </c>
      <c r="D53" s="30">
        <f t="shared" si="1"/>
        <v>53942.92559</v>
      </c>
      <c r="G53" s="20" t="s">
        <v>60</v>
      </c>
      <c r="H53" s="17">
        <v>79.5</v>
      </c>
      <c r="I53" s="22">
        <v>58063.0</v>
      </c>
      <c r="J53" s="30">
        <f t="shared" si="2"/>
        <v>62379.38405</v>
      </c>
    </row>
    <row r="54">
      <c r="A54" s="20" t="s">
        <v>62</v>
      </c>
      <c r="B54" s="17">
        <v>76.6</v>
      </c>
      <c r="C54" s="22">
        <v>42917.0</v>
      </c>
      <c r="D54" s="30">
        <f t="shared" si="1"/>
        <v>52392.10203</v>
      </c>
      <c r="G54" s="20" t="s">
        <v>62</v>
      </c>
      <c r="H54" s="17">
        <v>76.8</v>
      </c>
      <c r="I54" s="22">
        <v>49995.0</v>
      </c>
      <c r="J54" s="30">
        <f t="shared" si="2"/>
        <v>60745.26725</v>
      </c>
    </row>
    <row r="55">
      <c r="A55" s="20" t="s">
        <v>65</v>
      </c>
      <c r="B55" s="17">
        <v>85.8</v>
      </c>
      <c r="C55" s="22">
        <v>55308.0</v>
      </c>
      <c r="D55" s="30">
        <f t="shared" si="1"/>
        <v>57147.96095</v>
      </c>
      <c r="G55" s="20" t="s">
        <v>65</v>
      </c>
      <c r="H55" s="17">
        <v>85.8</v>
      </c>
      <c r="I55" s="22">
        <v>64997.0</v>
      </c>
      <c r="J55" s="30">
        <f t="shared" si="2"/>
        <v>66192.32325</v>
      </c>
    </row>
    <row r="56">
      <c r="A56" s="20" t="s">
        <v>66</v>
      </c>
      <c r="B56" s="17">
        <v>92.3</v>
      </c>
      <c r="C56" s="22">
        <v>43112.0</v>
      </c>
      <c r="D56" s="30">
        <f t="shared" si="1"/>
        <v>60508.07867</v>
      </c>
      <c r="G56" s="20" t="s">
        <v>66</v>
      </c>
      <c r="H56" s="17">
        <v>92.5</v>
      </c>
      <c r="I56" s="22">
        <v>47638.0</v>
      </c>
      <c r="J56" s="30">
        <f t="shared" si="2"/>
        <v>70247.35383</v>
      </c>
    </row>
    <row r="57">
      <c r="A57" s="20" t="s">
        <v>67</v>
      </c>
      <c r="B57" s="17">
        <v>63.2</v>
      </c>
      <c r="C57" s="22">
        <v>36360.0</v>
      </c>
      <c r="D57" s="30">
        <f t="shared" si="1"/>
        <v>45465.09012</v>
      </c>
      <c r="G57" s="20" t="s">
        <v>67</v>
      </c>
      <c r="H57" s="17">
        <v>63.2</v>
      </c>
      <c r="I57" s="22">
        <v>41059.0</v>
      </c>
      <c r="J57" s="30">
        <f t="shared" si="2"/>
        <v>52514.1604</v>
      </c>
    </row>
    <row r="58">
      <c r="A58" s="20" t="s">
        <v>68</v>
      </c>
      <c r="B58" s="17">
        <v>72.6</v>
      </c>
      <c r="C58" s="22">
        <v>41717.0</v>
      </c>
      <c r="D58" s="30">
        <f t="shared" si="1"/>
        <v>50324.33728</v>
      </c>
      <c r="G58" s="20" t="s">
        <v>68</v>
      </c>
      <c r="H58" s="17">
        <v>72.7</v>
      </c>
      <c r="I58" s="22">
        <v>49185.0</v>
      </c>
      <c r="J58" s="30">
        <f t="shared" si="2"/>
        <v>58263.83062</v>
      </c>
    </row>
    <row r="59">
      <c r="A59" s="20" t="s">
        <v>69</v>
      </c>
      <c r="B59" s="17">
        <v>60.6</v>
      </c>
      <c r="C59" s="22">
        <v>41402.0</v>
      </c>
      <c r="D59" s="30">
        <f t="shared" si="1"/>
        <v>44121.04303</v>
      </c>
      <c r="G59" s="20" t="s">
        <v>69</v>
      </c>
      <c r="H59" s="17">
        <v>60.7</v>
      </c>
      <c r="I59" s="22">
        <v>47054.0</v>
      </c>
      <c r="J59" s="30">
        <f t="shared" si="2"/>
        <v>51001.08929</v>
      </c>
    </row>
    <row r="60">
      <c r="A60" s="20" t="s">
        <v>70</v>
      </c>
      <c r="B60" s="17">
        <v>60.2</v>
      </c>
      <c r="C60" s="26">
        <v>39346.0</v>
      </c>
      <c r="D60" s="30">
        <f t="shared" si="1"/>
        <v>43914.26656</v>
      </c>
      <c r="G60" s="20" t="s">
        <v>70</v>
      </c>
      <c r="H60" s="17">
        <v>60.4</v>
      </c>
      <c r="I60" s="22">
        <v>45742.0</v>
      </c>
      <c r="J60" s="30">
        <f t="shared" si="2"/>
        <v>50819.52076</v>
      </c>
    </row>
    <row r="61">
      <c r="A61" s="16" t="s">
        <v>96</v>
      </c>
      <c r="B61" s="17">
        <v>76.8</v>
      </c>
      <c r="C61" s="22">
        <v>52274.0</v>
      </c>
      <c r="D61" s="30">
        <f t="shared" si="1"/>
        <v>52495.49026</v>
      </c>
      <c r="G61" s="16" t="s">
        <v>96</v>
      </c>
      <c r="H61" s="17">
        <v>76.8</v>
      </c>
      <c r="I61" s="22">
        <v>61894.0</v>
      </c>
      <c r="J61" s="30">
        <f t="shared" si="2"/>
        <v>60745.26725</v>
      </c>
    </row>
    <row r="62">
      <c r="A62" s="20" t="s">
        <v>72</v>
      </c>
      <c r="B62" s="17">
        <v>76.3</v>
      </c>
      <c r="C62" s="22">
        <v>45732.0</v>
      </c>
      <c r="D62" s="30">
        <f t="shared" si="1"/>
        <v>52237.01967</v>
      </c>
      <c r="G62" s="20" t="s">
        <v>72</v>
      </c>
      <c r="H62" s="17">
        <v>76.3</v>
      </c>
      <c r="I62" s="22">
        <v>53778.0</v>
      </c>
      <c r="J62" s="30">
        <f t="shared" si="2"/>
        <v>60442.65303</v>
      </c>
    </row>
    <row r="63">
      <c r="A63" s="20" t="s">
        <v>73</v>
      </c>
      <c r="B63" s="17">
        <v>71.4</v>
      </c>
      <c r="C63" s="26">
        <v>57879.0</v>
      </c>
      <c r="D63" s="30">
        <f t="shared" si="1"/>
        <v>49704.00785</v>
      </c>
      <c r="G63" s="20" t="s">
        <v>73</v>
      </c>
      <c r="H63" s="17">
        <v>71.3</v>
      </c>
      <c r="I63" s="22">
        <v>67744.0</v>
      </c>
      <c r="J63" s="30">
        <f t="shared" si="2"/>
        <v>57416.5108</v>
      </c>
    </row>
    <row r="64">
      <c r="A64" s="20" t="s">
        <v>74</v>
      </c>
      <c r="B64" s="17">
        <v>73.3</v>
      </c>
      <c r="C64" s="22">
        <v>51218.0</v>
      </c>
      <c r="D64" s="30">
        <f t="shared" si="1"/>
        <v>50686.19611</v>
      </c>
      <c r="G64" s="20" t="s">
        <v>74</v>
      </c>
      <c r="H64" s="17">
        <v>73.2</v>
      </c>
      <c r="I64" s="22">
        <v>60464.0</v>
      </c>
      <c r="J64" s="30">
        <f t="shared" si="2"/>
        <v>58566.44485</v>
      </c>
    </row>
    <row r="65">
      <c r="A65" s="20" t="s">
        <v>75</v>
      </c>
      <c r="B65" s="17">
        <v>54.8</v>
      </c>
      <c r="C65" s="22">
        <v>51782.0</v>
      </c>
      <c r="D65" s="30">
        <f t="shared" si="1"/>
        <v>41122.78414</v>
      </c>
      <c r="G65" s="20" t="s">
        <v>75</v>
      </c>
      <c r="H65" s="17">
        <v>55.3</v>
      </c>
      <c r="I65" s="22">
        <v>57793.0</v>
      </c>
      <c r="J65" s="30">
        <f t="shared" si="2"/>
        <v>47732.85569</v>
      </c>
    </row>
    <row r="66">
      <c r="A66" s="16" t="s">
        <v>109</v>
      </c>
      <c r="B66" s="17">
        <v>67.6</v>
      </c>
      <c r="C66" s="22">
        <v>61901.0</v>
      </c>
      <c r="D66" s="30">
        <f t="shared" si="1"/>
        <v>47739.63134</v>
      </c>
      <c r="G66" s="16" t="s">
        <v>109</v>
      </c>
      <c r="H66" s="17">
        <v>67.7</v>
      </c>
      <c r="I66" s="22">
        <v>71184.0</v>
      </c>
      <c r="J66" s="30">
        <f t="shared" si="2"/>
        <v>55237.6884</v>
      </c>
    </row>
    <row r="67">
      <c r="A67" s="20" t="s">
        <v>77</v>
      </c>
      <c r="B67" s="17">
        <v>65.7</v>
      </c>
      <c r="C67" s="22">
        <v>45811.0</v>
      </c>
      <c r="D67" s="30">
        <f t="shared" si="1"/>
        <v>46757.44309</v>
      </c>
      <c r="G67" s="20" t="s">
        <v>77</v>
      </c>
      <c r="H67" s="17">
        <v>65.8</v>
      </c>
      <c r="I67" s="22">
        <v>53721.0</v>
      </c>
      <c r="J67" s="30">
        <f t="shared" si="2"/>
        <v>54087.75436</v>
      </c>
    </row>
    <row r="68">
      <c r="A68" s="20" t="s">
        <v>78</v>
      </c>
      <c r="B68" s="17">
        <v>76.8</v>
      </c>
      <c r="C68" s="22">
        <v>41523.0</v>
      </c>
      <c r="D68" s="30">
        <f t="shared" si="1"/>
        <v>52495.49026</v>
      </c>
      <c r="G68" s="20" t="s">
        <v>78</v>
      </c>
      <c r="H68" s="19">
        <v>77.0</v>
      </c>
      <c r="I68" s="22">
        <v>48890.0</v>
      </c>
      <c r="J68" s="30">
        <f t="shared" si="2"/>
        <v>60866.31294</v>
      </c>
    </row>
    <row r="69">
      <c r="A69" s="20" t="s">
        <v>79</v>
      </c>
      <c r="B69" s="17">
        <v>83.5</v>
      </c>
      <c r="C69" s="22">
        <v>65897.0</v>
      </c>
      <c r="D69" s="30">
        <f t="shared" si="1"/>
        <v>55958.99622</v>
      </c>
      <c r="G69" s="20" t="s">
        <v>79</v>
      </c>
      <c r="H69" s="17">
        <v>83.5</v>
      </c>
      <c r="I69" s="22">
        <v>75227.0</v>
      </c>
      <c r="J69" s="30">
        <f t="shared" si="2"/>
        <v>64800.29783</v>
      </c>
    </row>
    <row r="70">
      <c r="A70" s="20" t="s">
        <v>80</v>
      </c>
      <c r="B70" s="17">
        <v>68.5</v>
      </c>
      <c r="C70" s="22">
        <v>54522.0</v>
      </c>
      <c r="D70" s="30">
        <f t="shared" si="1"/>
        <v>48204.87841</v>
      </c>
      <c r="G70" s="20" t="s">
        <v>80</v>
      </c>
      <c r="H70" s="17">
        <v>68.7</v>
      </c>
      <c r="I70" s="22">
        <v>62015.0</v>
      </c>
      <c r="J70" s="30">
        <f t="shared" si="2"/>
        <v>55842.91685</v>
      </c>
    </row>
    <row r="71">
      <c r="A71" s="20" t="s">
        <v>82</v>
      </c>
      <c r="B71" s="17">
        <v>82.6</v>
      </c>
      <c r="C71" s="22">
        <v>50104.0</v>
      </c>
      <c r="D71" s="30">
        <f t="shared" si="1"/>
        <v>55493.74915</v>
      </c>
      <c r="G71" s="20" t="s">
        <v>82</v>
      </c>
      <c r="H71" s="17">
        <v>82.6</v>
      </c>
      <c r="I71" s="22">
        <v>58424.0</v>
      </c>
      <c r="J71" s="30">
        <f t="shared" si="2"/>
        <v>64255.59223</v>
      </c>
    </row>
    <row r="72">
      <c r="A72" s="20" t="s">
        <v>84</v>
      </c>
      <c r="B72" s="19">
        <v>64.0</v>
      </c>
      <c r="C72" s="22">
        <v>41527.0</v>
      </c>
      <c r="D72" s="30">
        <f t="shared" si="1"/>
        <v>45878.64307</v>
      </c>
      <c r="G72" s="20" t="s">
        <v>84</v>
      </c>
      <c r="H72" s="17">
        <v>64.3</v>
      </c>
      <c r="I72" s="22">
        <v>50263.0</v>
      </c>
      <c r="J72" s="30">
        <f t="shared" si="2"/>
        <v>53179.91169</v>
      </c>
    </row>
    <row r="73">
      <c r="A73" s="20" t="s">
        <v>87</v>
      </c>
      <c r="B73" s="17">
        <v>81.1</v>
      </c>
      <c r="C73" s="22">
        <v>47388.0</v>
      </c>
      <c r="D73" s="30">
        <f t="shared" si="1"/>
        <v>54718.33737</v>
      </c>
      <c r="G73" s="20" t="s">
        <v>87</v>
      </c>
      <c r="H73" s="19">
        <v>81.0</v>
      </c>
      <c r="I73" s="22">
        <v>55536.0</v>
      </c>
      <c r="J73" s="30">
        <f t="shared" si="2"/>
        <v>63287.22671</v>
      </c>
    </row>
    <row r="75">
      <c r="B75" s="25" t="s">
        <v>110</v>
      </c>
      <c r="C75" s="3" t="s">
        <v>89</v>
      </c>
    </row>
    <row r="76">
      <c r="C76" s="14" t="s">
        <v>103</v>
      </c>
    </row>
  </sheetData>
  <hyperlinks>
    <hyperlink r:id="rId1" ref="C76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5"/>
    <col customWidth="1" min="9" max="9" width="14.88"/>
    <col customWidth="1" min="10" max="10" width="17.38"/>
  </cols>
  <sheetData>
    <row r="1">
      <c r="A1" s="15" t="s">
        <v>104</v>
      </c>
      <c r="B1" s="15" t="s">
        <v>111</v>
      </c>
      <c r="C1" s="15" t="s">
        <v>112</v>
      </c>
      <c r="D1" s="15" t="s">
        <v>198</v>
      </c>
      <c r="E1" s="15" t="s">
        <v>199</v>
      </c>
      <c r="F1" s="15" t="s">
        <v>200</v>
      </c>
      <c r="G1" s="15" t="s">
        <v>201</v>
      </c>
      <c r="H1" s="15" t="s">
        <v>202</v>
      </c>
      <c r="P1" s="15" t="s">
        <v>107</v>
      </c>
      <c r="Q1" s="15" t="s">
        <v>111</v>
      </c>
      <c r="R1" s="15" t="s">
        <v>112</v>
      </c>
      <c r="S1" s="15" t="s">
        <v>198</v>
      </c>
      <c r="T1" s="15" t="s">
        <v>199</v>
      </c>
      <c r="U1" s="15" t="s">
        <v>200</v>
      </c>
      <c r="V1" s="15" t="s">
        <v>201</v>
      </c>
      <c r="W1" s="15" t="s">
        <v>202</v>
      </c>
    </row>
    <row r="2" ht="36.0" customHeight="1">
      <c r="A2" s="16" t="s">
        <v>90</v>
      </c>
      <c r="B2" s="36">
        <v>49.5</v>
      </c>
      <c r="C2" s="18">
        <v>40231.0</v>
      </c>
      <c r="D2" s="53">
        <f t="shared" ref="D2:D73" si="1"> 1 / B2</f>
        <v>0.0202020202</v>
      </c>
      <c r="E2" s="53">
        <f t="shared" ref="E2:E73" si="2"> D2 * D2</f>
        <v>0.0004081216202</v>
      </c>
      <c r="F2" s="53">
        <f t="shared" ref="F2:F73" si="3"> C2 * D2</f>
        <v>812.7474747</v>
      </c>
      <c r="G2" s="54">
        <f t="shared" ref="G2:G73" si="4">D2*$K$11 + $K$10</f>
        <v>36960.02197</v>
      </c>
      <c r="H2" s="54">
        <f t="shared" ref="H2:H73" si="5">POWER(C2-G2,2)</f>
        <v>10699297.25</v>
      </c>
      <c r="J2" s="32" t="s">
        <v>138</v>
      </c>
      <c r="P2" s="16" t="s">
        <v>90</v>
      </c>
      <c r="Q2" s="19">
        <v>49.0</v>
      </c>
      <c r="R2" s="18">
        <v>46431.0</v>
      </c>
      <c r="S2" s="53">
        <f t="shared" ref="S2:S73" si="6"> 1 / Q2</f>
        <v>0.02040816327</v>
      </c>
      <c r="T2" s="53">
        <f t="shared" ref="T2:T73" si="7"> S2 * S2</f>
        <v>0.0004164931279</v>
      </c>
      <c r="U2" s="53">
        <f t="shared" ref="U2:U73" si="8"> R2 * S2</f>
        <v>947.5714286</v>
      </c>
      <c r="V2" s="54">
        <f t="shared" ref="V2:V73" si="9">S2*$Z$11 + $Z$10</f>
        <v>41857.51746</v>
      </c>
      <c r="W2" s="54">
        <f t="shared" ref="W2:W73" si="10">POWER(R2-V2,2)</f>
        <v>20916742.51</v>
      </c>
      <c r="Y2" s="32" t="s">
        <v>138</v>
      </c>
    </row>
    <row r="3">
      <c r="A3" s="20" t="s">
        <v>5</v>
      </c>
      <c r="B3" s="17">
        <v>58.2</v>
      </c>
      <c r="C3" s="22">
        <v>39270.0</v>
      </c>
      <c r="D3" s="53">
        <f t="shared" si="1"/>
        <v>0.01718213058</v>
      </c>
      <c r="E3" s="53">
        <f t="shared" si="2"/>
        <v>0.0002952256114</v>
      </c>
      <c r="F3" s="53">
        <f t="shared" si="3"/>
        <v>674.742268</v>
      </c>
      <c r="G3" s="54">
        <f t="shared" si="4"/>
        <v>43470.46805</v>
      </c>
      <c r="H3" s="54">
        <f t="shared" si="5"/>
        <v>17643931.8</v>
      </c>
      <c r="J3" s="29" t="s">
        <v>203</v>
      </c>
      <c r="K3" s="30">
        <f>SUM(D2:D73)</f>
        <v>1.046601434</v>
      </c>
      <c r="P3" s="20" t="s">
        <v>5</v>
      </c>
      <c r="Q3" s="17">
        <v>58.3</v>
      </c>
      <c r="R3" s="22">
        <v>46137.0</v>
      </c>
      <c r="S3" s="53">
        <f t="shared" si="6"/>
        <v>0.01715265866</v>
      </c>
      <c r="T3" s="53">
        <f t="shared" si="7"/>
        <v>0.0002942136992</v>
      </c>
      <c r="U3" s="53">
        <f t="shared" si="8"/>
        <v>791.3722127</v>
      </c>
      <c r="V3" s="54">
        <f t="shared" si="9"/>
        <v>50176.26329</v>
      </c>
      <c r="W3" s="54">
        <f t="shared" si="10"/>
        <v>16315647.96</v>
      </c>
      <c r="Y3" s="29" t="s">
        <v>203</v>
      </c>
      <c r="Z3" s="30">
        <f>SUM(S2:S73)</f>
        <v>1.045787157</v>
      </c>
      <c r="AA3" s="55"/>
      <c r="AB3" s="55"/>
      <c r="AC3" s="55"/>
      <c r="AD3" s="55"/>
      <c r="AE3" s="55"/>
    </row>
    <row r="4">
      <c r="A4" s="20" t="s">
        <v>6</v>
      </c>
      <c r="B4" s="17">
        <v>68.2</v>
      </c>
      <c r="C4" s="22">
        <v>65864.0</v>
      </c>
      <c r="D4" s="53">
        <f t="shared" si="1"/>
        <v>0.0146627566</v>
      </c>
      <c r="E4" s="53">
        <f t="shared" si="2"/>
        <v>0.0002149964311</v>
      </c>
      <c r="F4" s="53">
        <f t="shared" si="3"/>
        <v>965.7478006</v>
      </c>
      <c r="G4" s="54">
        <f t="shared" si="4"/>
        <v>48901.87467</v>
      </c>
      <c r="H4" s="54">
        <f t="shared" si="5"/>
        <v>287713695.8</v>
      </c>
      <c r="J4" s="29" t="s">
        <v>140</v>
      </c>
      <c r="K4" s="30">
        <f>SUM(C2:C73)</f>
        <v>3540590</v>
      </c>
      <c r="P4" s="20" t="s">
        <v>6</v>
      </c>
      <c r="Q4" s="17">
        <v>68.4</v>
      </c>
      <c r="R4" s="22">
        <v>72999.0</v>
      </c>
      <c r="S4" s="53">
        <f t="shared" si="6"/>
        <v>0.01461988304</v>
      </c>
      <c r="T4" s="53">
        <f t="shared" si="7"/>
        <v>0.0002137409801</v>
      </c>
      <c r="U4" s="53">
        <f t="shared" si="8"/>
        <v>1067.236842</v>
      </c>
      <c r="V4" s="54">
        <f t="shared" si="9"/>
        <v>56648.22977</v>
      </c>
      <c r="W4" s="54">
        <f t="shared" si="10"/>
        <v>267347687.3</v>
      </c>
      <c r="Y4" s="29" t="s">
        <v>140</v>
      </c>
      <c r="Z4" s="30">
        <f>SUM(R2:R73)</f>
        <v>4096162</v>
      </c>
      <c r="AA4" s="55"/>
      <c r="AB4" s="55"/>
      <c r="AC4" s="55"/>
      <c r="AD4" s="55"/>
      <c r="AE4" s="55"/>
    </row>
    <row r="5">
      <c r="A5" s="16" t="s">
        <v>108</v>
      </c>
      <c r="B5" s="17">
        <v>77.6</v>
      </c>
      <c r="C5" s="22">
        <v>64417.0</v>
      </c>
      <c r="D5" s="53">
        <f t="shared" si="1"/>
        <v>0.01288659794</v>
      </c>
      <c r="E5" s="53">
        <f t="shared" si="2"/>
        <v>0.0001660644064</v>
      </c>
      <c r="F5" s="53">
        <f t="shared" si="3"/>
        <v>830.1159794</v>
      </c>
      <c r="G5" s="54">
        <f t="shared" si="4"/>
        <v>52731.01634</v>
      </c>
      <c r="H5" s="54">
        <f t="shared" si="5"/>
        <v>136562214.2</v>
      </c>
      <c r="J5" s="29" t="s">
        <v>204</v>
      </c>
      <c r="K5" s="30">
        <f>SUM(E2:E73)</f>
        <v>0.01560515824</v>
      </c>
      <c r="P5" s="16" t="s">
        <v>108</v>
      </c>
      <c r="Q5" s="17">
        <v>77.8</v>
      </c>
      <c r="R5" s="22">
        <v>72540.0</v>
      </c>
      <c r="S5" s="53">
        <f t="shared" si="6"/>
        <v>0.01285347044</v>
      </c>
      <c r="T5" s="53">
        <f t="shared" si="7"/>
        <v>0.0001652117023</v>
      </c>
      <c r="U5" s="53">
        <f t="shared" si="8"/>
        <v>932.3907455</v>
      </c>
      <c r="V5" s="54">
        <f t="shared" si="9"/>
        <v>61161.91943</v>
      </c>
      <c r="W5" s="54">
        <f t="shared" si="10"/>
        <v>129460717.4</v>
      </c>
      <c r="Y5" s="29" t="s">
        <v>204</v>
      </c>
      <c r="Z5" s="30">
        <f>SUM(T2:T73)</f>
        <v>0.01558184114</v>
      </c>
      <c r="AA5" s="55"/>
      <c r="AB5" s="55"/>
      <c r="AC5" s="55"/>
      <c r="AD5" s="55"/>
      <c r="AE5" s="55"/>
    </row>
    <row r="6">
      <c r="A6" s="20" t="s">
        <v>8</v>
      </c>
      <c r="B6" s="17">
        <v>64.3</v>
      </c>
      <c r="C6" s="22">
        <v>47780.0</v>
      </c>
      <c r="D6" s="53">
        <f t="shared" si="1"/>
        <v>0.01555209953</v>
      </c>
      <c r="E6" s="53">
        <f t="shared" si="2"/>
        <v>0.0002418677999</v>
      </c>
      <c r="F6" s="53">
        <f t="shared" si="3"/>
        <v>743.0793157</v>
      </c>
      <c r="G6" s="54">
        <f t="shared" si="4"/>
        <v>46984.57968</v>
      </c>
      <c r="H6" s="54">
        <f t="shared" si="5"/>
        <v>632693.4797</v>
      </c>
      <c r="J6" s="29" t="s">
        <v>205</v>
      </c>
      <c r="K6" s="30">
        <f>SUM(F2:F73)</f>
        <v>50622.19827</v>
      </c>
      <c r="P6" s="20" t="s">
        <v>8</v>
      </c>
      <c r="Q6" s="17">
        <v>64.1</v>
      </c>
      <c r="R6" s="22">
        <v>53964.0</v>
      </c>
      <c r="S6" s="53">
        <f t="shared" si="6"/>
        <v>0.01560062402</v>
      </c>
      <c r="T6" s="53">
        <f t="shared" si="7"/>
        <v>0.00024337947</v>
      </c>
      <c r="U6" s="53">
        <f t="shared" si="8"/>
        <v>841.8720749</v>
      </c>
      <c r="V6" s="54">
        <f t="shared" si="9"/>
        <v>54142.15591</v>
      </c>
      <c r="W6" s="54">
        <f t="shared" si="10"/>
        <v>31739.52843</v>
      </c>
      <c r="Y6" s="29" t="s">
        <v>205</v>
      </c>
      <c r="Z6" s="30">
        <f>SUM(U2:U73)</f>
        <v>58494.42885</v>
      </c>
      <c r="AA6" s="55"/>
      <c r="AB6" s="55"/>
      <c r="AC6" s="55"/>
      <c r="AD6" s="55"/>
      <c r="AE6" s="55"/>
    </row>
    <row r="7">
      <c r="A7" s="20" t="s">
        <v>9</v>
      </c>
      <c r="B7" s="17">
        <v>62.1</v>
      </c>
      <c r="C7" s="22">
        <v>49460.0</v>
      </c>
      <c r="D7" s="53">
        <f t="shared" si="1"/>
        <v>0.01610305958</v>
      </c>
      <c r="E7" s="53">
        <f t="shared" si="2"/>
        <v>0.0002593085279</v>
      </c>
      <c r="F7" s="53">
        <f t="shared" si="3"/>
        <v>796.4573269</v>
      </c>
      <c r="G7" s="54">
        <f t="shared" si="4"/>
        <v>45796.78936</v>
      </c>
      <c r="H7" s="54">
        <f t="shared" si="5"/>
        <v>13419112.22</v>
      </c>
      <c r="K7" s="56"/>
      <c r="P7" s="20" t="s">
        <v>9</v>
      </c>
      <c r="Q7" s="17">
        <v>62.3</v>
      </c>
      <c r="R7" s="22">
        <v>56974.0</v>
      </c>
      <c r="S7" s="53">
        <f t="shared" si="6"/>
        <v>0.01605136437</v>
      </c>
      <c r="T7" s="53">
        <f t="shared" si="7"/>
        <v>0.000257646298</v>
      </c>
      <c r="U7" s="53">
        <f t="shared" si="8"/>
        <v>914.5104334</v>
      </c>
      <c r="V7" s="54">
        <f t="shared" si="9"/>
        <v>52990.38536</v>
      </c>
      <c r="W7" s="54">
        <f t="shared" si="10"/>
        <v>15869185.61</v>
      </c>
    </row>
    <row r="8">
      <c r="A8" s="20" t="s">
        <v>10</v>
      </c>
      <c r="B8" s="17">
        <v>65.3</v>
      </c>
      <c r="C8" s="22">
        <v>47638.0</v>
      </c>
      <c r="D8" s="53">
        <f t="shared" si="1"/>
        <v>0.01531393568</v>
      </c>
      <c r="E8" s="53">
        <f t="shared" si="2"/>
        <v>0.0002345166261</v>
      </c>
      <c r="F8" s="53">
        <f t="shared" si="3"/>
        <v>729.525268</v>
      </c>
      <c r="G8" s="54">
        <f t="shared" si="4"/>
        <v>47498.02657</v>
      </c>
      <c r="H8" s="54">
        <f t="shared" si="5"/>
        <v>19592.56175</v>
      </c>
      <c r="K8" s="56"/>
      <c r="P8" s="20" t="s">
        <v>10</v>
      </c>
      <c r="Q8" s="17">
        <v>65.4</v>
      </c>
      <c r="R8" s="22">
        <v>54495.0</v>
      </c>
      <c r="S8" s="53">
        <f t="shared" si="6"/>
        <v>0.01529051988</v>
      </c>
      <c r="T8" s="53">
        <f t="shared" si="7"/>
        <v>0.0002337999981</v>
      </c>
      <c r="U8" s="53">
        <f t="shared" si="8"/>
        <v>833.2568807</v>
      </c>
      <c r="V8" s="54">
        <f t="shared" si="9"/>
        <v>54934.56074</v>
      </c>
      <c r="W8" s="54">
        <f t="shared" si="10"/>
        <v>193213.6474</v>
      </c>
    </row>
    <row r="9">
      <c r="A9" s="20" t="s">
        <v>11</v>
      </c>
      <c r="B9" s="17">
        <v>69.5</v>
      </c>
      <c r="C9" s="22">
        <v>40804.0</v>
      </c>
      <c r="D9" s="53">
        <f t="shared" si="1"/>
        <v>0.01438848921</v>
      </c>
      <c r="E9" s="53">
        <f t="shared" si="2"/>
        <v>0.0002070286217</v>
      </c>
      <c r="F9" s="53">
        <f t="shared" si="3"/>
        <v>587.1079137</v>
      </c>
      <c r="G9" s="54">
        <f t="shared" si="4"/>
        <v>49493.15557</v>
      </c>
      <c r="H9" s="54">
        <f t="shared" si="5"/>
        <v>75501424.48</v>
      </c>
      <c r="J9" s="32" t="s">
        <v>143</v>
      </c>
      <c r="P9" s="20" t="s">
        <v>11</v>
      </c>
      <c r="Q9" s="17">
        <v>69.6</v>
      </c>
      <c r="R9" s="22">
        <v>48080.0</v>
      </c>
      <c r="S9" s="53">
        <f t="shared" si="6"/>
        <v>0.01436781609</v>
      </c>
      <c r="T9" s="53">
        <f t="shared" si="7"/>
        <v>0.0002064341393</v>
      </c>
      <c r="U9" s="53">
        <f t="shared" si="8"/>
        <v>690.8045977</v>
      </c>
      <c r="V9" s="54">
        <f t="shared" si="9"/>
        <v>57292.33295</v>
      </c>
      <c r="W9" s="54">
        <f t="shared" si="10"/>
        <v>84867078.38</v>
      </c>
      <c r="Y9" s="32" t="s">
        <v>143</v>
      </c>
      <c r="Z9" s="57"/>
      <c r="AA9" s="57"/>
      <c r="AB9" s="57"/>
      <c r="AC9" s="57"/>
      <c r="AD9" s="57"/>
      <c r="AE9" s="57"/>
    </row>
    <row r="10">
      <c r="A10" s="20" t="s">
        <v>12</v>
      </c>
      <c r="B10" s="17">
        <v>59.2</v>
      </c>
      <c r="C10" s="22">
        <v>53495.0</v>
      </c>
      <c r="D10" s="53">
        <f t="shared" si="1"/>
        <v>0.01689189189</v>
      </c>
      <c r="E10" s="53">
        <f t="shared" si="2"/>
        <v>0.0002853360117</v>
      </c>
      <c r="F10" s="53">
        <f t="shared" si="3"/>
        <v>903.6317568</v>
      </c>
      <c r="G10" s="54">
        <f t="shared" si="4"/>
        <v>44096.18077</v>
      </c>
      <c r="H10" s="54">
        <f t="shared" si="5"/>
        <v>88337802.95</v>
      </c>
      <c r="J10" s="29" t="s">
        <v>145</v>
      </c>
      <c r="K10" s="30">
        <f> (K4 *K5 -K3*K6) / (72 * K5 - K3*K3)</f>
        <v>80512.66121</v>
      </c>
      <c r="P10" s="20" t="s">
        <v>12</v>
      </c>
      <c r="Q10" s="17">
        <v>59.1</v>
      </c>
      <c r="R10" s="22">
        <v>61565.0</v>
      </c>
      <c r="S10" s="53">
        <f t="shared" si="6"/>
        <v>0.01692047377</v>
      </c>
      <c r="T10" s="53">
        <f t="shared" si="7"/>
        <v>0.0002863024327</v>
      </c>
      <c r="U10" s="53">
        <f t="shared" si="8"/>
        <v>1041.708968</v>
      </c>
      <c r="V10" s="54">
        <f t="shared" si="9"/>
        <v>50769.56213</v>
      </c>
      <c r="W10" s="54">
        <f t="shared" si="10"/>
        <v>116541478.9</v>
      </c>
      <c r="Y10" s="29" t="s">
        <v>145</v>
      </c>
      <c r="Z10" s="30">
        <f> (Z4 *Z5 -Z3*Z6) / (72 * Z5 - Z3*Z3)</f>
        <v>94006.21445</v>
      </c>
      <c r="AA10" s="55"/>
      <c r="AB10" s="55"/>
      <c r="AC10" s="55"/>
      <c r="AD10" s="55"/>
      <c r="AE10" s="55"/>
    </row>
    <row r="11">
      <c r="A11" s="20" t="s">
        <v>13</v>
      </c>
      <c r="B11" s="17">
        <v>77.6</v>
      </c>
      <c r="C11" s="22">
        <v>45677.0</v>
      </c>
      <c r="D11" s="53">
        <f t="shared" si="1"/>
        <v>0.01288659794</v>
      </c>
      <c r="E11" s="53">
        <f t="shared" si="2"/>
        <v>0.0001660644064</v>
      </c>
      <c r="F11" s="53">
        <f t="shared" si="3"/>
        <v>588.621134</v>
      </c>
      <c r="G11" s="54">
        <f t="shared" si="4"/>
        <v>52731.01634</v>
      </c>
      <c r="H11" s="54">
        <f t="shared" si="5"/>
        <v>49759146.49</v>
      </c>
      <c r="J11" s="29" t="s">
        <v>146</v>
      </c>
      <c r="K11" s="30">
        <f> (72 * K6 - K3 * K4) / (72 * K5 - K3 * K3)</f>
        <v>-2155855.642</v>
      </c>
      <c r="P11" s="20" t="s">
        <v>13</v>
      </c>
      <c r="Q11" s="17">
        <v>77.6</v>
      </c>
      <c r="R11" s="22">
        <v>53286.0</v>
      </c>
      <c r="S11" s="53">
        <f t="shared" si="6"/>
        <v>0.01288659794</v>
      </c>
      <c r="T11" s="53">
        <f t="shared" si="7"/>
        <v>0.0001660644064</v>
      </c>
      <c r="U11" s="53">
        <f t="shared" si="8"/>
        <v>686.6752577</v>
      </c>
      <c r="V11" s="54">
        <f t="shared" si="9"/>
        <v>61077.26919</v>
      </c>
      <c r="W11" s="54">
        <f t="shared" si="10"/>
        <v>60703875.54</v>
      </c>
      <c r="Y11" s="29" t="s">
        <v>146</v>
      </c>
      <c r="Z11" s="30">
        <f> (72 * Z6 - Z3 * Z4) / (72 * Z5 - Z3 * Z3)</f>
        <v>-2555286.152</v>
      </c>
      <c r="AA11" s="55"/>
      <c r="AB11" s="55"/>
      <c r="AC11" s="55"/>
      <c r="AD11" s="55"/>
      <c r="AE11" s="55"/>
    </row>
    <row r="12">
      <c r="A12" s="20" t="s">
        <v>14</v>
      </c>
      <c r="B12" s="17">
        <v>77.5</v>
      </c>
      <c r="C12" s="22">
        <v>44242.0</v>
      </c>
      <c r="D12" s="53">
        <f t="shared" si="1"/>
        <v>0.01290322581</v>
      </c>
      <c r="E12" s="53">
        <f t="shared" si="2"/>
        <v>0.0001664932362</v>
      </c>
      <c r="F12" s="53">
        <f t="shared" si="3"/>
        <v>570.8645161</v>
      </c>
      <c r="G12" s="54">
        <f t="shared" si="4"/>
        <v>52695.16905</v>
      </c>
      <c r="H12" s="54">
        <f t="shared" si="5"/>
        <v>71456067.05</v>
      </c>
      <c r="P12" s="20" t="s">
        <v>14</v>
      </c>
      <c r="Q12" s="17">
        <v>77.6</v>
      </c>
      <c r="R12" s="22">
        <v>51833.0</v>
      </c>
      <c r="S12" s="53">
        <f t="shared" si="6"/>
        <v>0.01288659794</v>
      </c>
      <c r="T12" s="53">
        <f t="shared" si="7"/>
        <v>0.0001660644064</v>
      </c>
      <c r="U12" s="53">
        <f t="shared" si="8"/>
        <v>667.9510309</v>
      </c>
      <c r="V12" s="54">
        <f t="shared" si="9"/>
        <v>61077.26919</v>
      </c>
      <c r="W12" s="54">
        <f t="shared" si="10"/>
        <v>85456512.79</v>
      </c>
    </row>
    <row r="13">
      <c r="A13" s="20" t="s">
        <v>15</v>
      </c>
      <c r="B13" s="17">
        <v>72.5</v>
      </c>
      <c r="C13" s="22">
        <v>53580.0</v>
      </c>
      <c r="D13" s="53">
        <f t="shared" si="1"/>
        <v>0.01379310345</v>
      </c>
      <c r="E13" s="53">
        <f t="shared" si="2"/>
        <v>0.0001902497027</v>
      </c>
      <c r="F13" s="53">
        <f t="shared" si="3"/>
        <v>739.0344828</v>
      </c>
      <c r="G13" s="54">
        <f t="shared" si="4"/>
        <v>50776.72132</v>
      </c>
      <c r="H13" s="54">
        <f t="shared" si="5"/>
        <v>7858371.365</v>
      </c>
      <c r="J13" s="34" t="s">
        <v>150</v>
      </c>
      <c r="K13" s="35">
        <f> 1 - (SUM(H2:H73) / 72) / POWER(STDEVP(C2:C73),2)</f>
        <v>0.2419461087</v>
      </c>
      <c r="P13" s="20" t="s">
        <v>15</v>
      </c>
      <c r="Q13" s="17">
        <v>72.5</v>
      </c>
      <c r="R13" s="22">
        <v>58939.0</v>
      </c>
      <c r="S13" s="53">
        <f t="shared" si="6"/>
        <v>0.01379310345</v>
      </c>
      <c r="T13" s="53">
        <f t="shared" si="7"/>
        <v>0.0001902497027</v>
      </c>
      <c r="U13" s="53">
        <f t="shared" si="8"/>
        <v>812.9517241</v>
      </c>
      <c r="V13" s="54">
        <f t="shared" si="9"/>
        <v>58760.88821</v>
      </c>
      <c r="W13" s="54">
        <f t="shared" si="10"/>
        <v>31723.80984</v>
      </c>
      <c r="Y13" s="34" t="s">
        <v>150</v>
      </c>
      <c r="Z13" s="35">
        <f> 1 - (SUM(W2:W73) / 72) / POWER(STDEVP(R2:R73),2)</f>
        <v>0.2677807489</v>
      </c>
      <c r="AA13" s="58"/>
      <c r="AB13" s="58"/>
      <c r="AC13" s="58"/>
      <c r="AD13" s="58"/>
      <c r="AE13" s="58"/>
    </row>
    <row r="14">
      <c r="A14" s="20" t="s">
        <v>16</v>
      </c>
      <c r="B14" s="17">
        <v>68.5</v>
      </c>
      <c r="C14" s="22">
        <v>46277.0</v>
      </c>
      <c r="D14" s="53">
        <f t="shared" si="1"/>
        <v>0.01459854015</v>
      </c>
      <c r="E14" s="53">
        <f t="shared" si="2"/>
        <v>0.0002131173744</v>
      </c>
      <c r="F14" s="53">
        <f t="shared" si="3"/>
        <v>675.5766423</v>
      </c>
      <c r="G14" s="54">
        <f t="shared" si="4"/>
        <v>49040.31607</v>
      </c>
      <c r="H14" s="54">
        <f t="shared" si="5"/>
        <v>7635915.699</v>
      </c>
      <c r="J14" s="34" t="s">
        <v>197</v>
      </c>
      <c r="K14" s="35">
        <f> SQRT(SUM(H2:H73) / 70)</f>
        <v>9025.998943</v>
      </c>
      <c r="P14" s="20" t="s">
        <v>16</v>
      </c>
      <c r="Q14" s="17">
        <v>68.5</v>
      </c>
      <c r="R14" s="22">
        <v>53332.0</v>
      </c>
      <c r="S14" s="53">
        <f t="shared" si="6"/>
        <v>0.01459854015</v>
      </c>
      <c r="T14" s="53">
        <f t="shared" si="7"/>
        <v>0.0002131173744</v>
      </c>
      <c r="U14" s="53">
        <f t="shared" si="8"/>
        <v>778.5693431</v>
      </c>
      <c r="V14" s="54">
        <f t="shared" si="9"/>
        <v>56702.76697</v>
      </c>
      <c r="W14" s="54">
        <f t="shared" si="10"/>
        <v>11362069.96</v>
      </c>
      <c r="Y14" s="34" t="s">
        <v>197</v>
      </c>
      <c r="Z14" s="35">
        <f> SQRT(SUM(W2:W73) / 70)</f>
        <v>9998.789008</v>
      </c>
      <c r="AA14" s="58"/>
      <c r="AB14" s="58"/>
      <c r="AC14" s="58"/>
      <c r="AD14" s="58"/>
      <c r="AE14" s="58"/>
    </row>
    <row r="15" ht="30.75" customHeight="1">
      <c r="A15" s="20" t="s">
        <v>17</v>
      </c>
      <c r="B15" s="17">
        <v>45.2</v>
      </c>
      <c r="C15" s="22">
        <v>35082.0</v>
      </c>
      <c r="D15" s="53">
        <f t="shared" si="1"/>
        <v>0.02212389381</v>
      </c>
      <c r="E15" s="53">
        <f t="shared" si="2"/>
        <v>0.0004894666771</v>
      </c>
      <c r="F15" s="53">
        <f t="shared" si="3"/>
        <v>776.1504425</v>
      </c>
      <c r="G15" s="54">
        <f t="shared" si="4"/>
        <v>32816.73992</v>
      </c>
      <c r="H15" s="54">
        <f t="shared" si="5"/>
        <v>5131403.218</v>
      </c>
      <c r="P15" s="20" t="s">
        <v>17</v>
      </c>
      <c r="Q15" s="17">
        <v>45.2</v>
      </c>
      <c r="R15" s="22">
        <v>39054.0</v>
      </c>
      <c r="S15" s="53">
        <f t="shared" si="6"/>
        <v>0.02212389381</v>
      </c>
      <c r="T15" s="53">
        <f t="shared" si="7"/>
        <v>0.0004894666771</v>
      </c>
      <c r="U15" s="53">
        <f t="shared" si="8"/>
        <v>864.0265487</v>
      </c>
      <c r="V15" s="54">
        <f t="shared" si="9"/>
        <v>37473.33497</v>
      </c>
      <c r="W15" s="54">
        <f t="shared" si="10"/>
        <v>2498501.924</v>
      </c>
    </row>
    <row r="16">
      <c r="A16" s="20" t="s">
        <v>18</v>
      </c>
      <c r="B16" s="17">
        <v>70.8</v>
      </c>
      <c r="C16" s="22">
        <v>56957.0</v>
      </c>
      <c r="D16" s="53">
        <f t="shared" si="1"/>
        <v>0.01412429379</v>
      </c>
      <c r="E16" s="53">
        <f t="shared" si="2"/>
        <v>0.0001994956749</v>
      </c>
      <c r="F16" s="53">
        <f t="shared" si="3"/>
        <v>804.4774011</v>
      </c>
      <c r="G16" s="54">
        <f t="shared" si="4"/>
        <v>50062.72276</v>
      </c>
      <c r="H16" s="54">
        <f t="shared" si="5"/>
        <v>47531058.64</v>
      </c>
      <c r="P16" s="20" t="s">
        <v>18</v>
      </c>
      <c r="Q16" s="17">
        <v>70.8</v>
      </c>
      <c r="R16" s="22">
        <v>65815.0</v>
      </c>
      <c r="S16" s="53">
        <f t="shared" si="6"/>
        <v>0.01412429379</v>
      </c>
      <c r="T16" s="53">
        <f t="shared" si="7"/>
        <v>0.0001994956749</v>
      </c>
      <c r="U16" s="53">
        <f t="shared" si="8"/>
        <v>929.5903955</v>
      </c>
      <c r="V16" s="54">
        <f t="shared" si="9"/>
        <v>57914.60213</v>
      </c>
      <c r="W16" s="54">
        <f t="shared" si="10"/>
        <v>62416286.54</v>
      </c>
    </row>
    <row r="17">
      <c r="A17" s="20" t="s">
        <v>19</v>
      </c>
      <c r="B17" s="17">
        <v>69.3</v>
      </c>
      <c r="C17" s="22">
        <v>59413.0</v>
      </c>
      <c r="D17" s="53">
        <f t="shared" si="1"/>
        <v>0.01443001443</v>
      </c>
      <c r="E17" s="53">
        <f t="shared" si="2"/>
        <v>0.0002082253165</v>
      </c>
      <c r="F17" s="53">
        <f t="shared" si="3"/>
        <v>857.3304473</v>
      </c>
      <c r="G17" s="54">
        <f t="shared" si="4"/>
        <v>49403.63319</v>
      </c>
      <c r="H17" s="54">
        <f t="shared" si="5"/>
        <v>100187424</v>
      </c>
      <c r="P17" s="20" t="s">
        <v>19</v>
      </c>
      <c r="Q17" s="17">
        <v>69.5</v>
      </c>
      <c r="R17" s="22">
        <v>69830.0</v>
      </c>
      <c r="S17" s="53">
        <f t="shared" si="6"/>
        <v>0.01438848921</v>
      </c>
      <c r="T17" s="53">
        <f t="shared" si="7"/>
        <v>0.0002070286217</v>
      </c>
      <c r="U17" s="53">
        <f t="shared" si="8"/>
        <v>1004.748201</v>
      </c>
      <c r="V17" s="54">
        <f t="shared" si="9"/>
        <v>57239.50722</v>
      </c>
      <c r="W17" s="54">
        <f t="shared" si="10"/>
        <v>158520508.4</v>
      </c>
    </row>
    <row r="18">
      <c r="A18" s="20" t="s">
        <v>20</v>
      </c>
      <c r="B18" s="19">
        <v>82.0</v>
      </c>
      <c r="C18" s="22">
        <v>36380.0</v>
      </c>
      <c r="D18" s="53">
        <f t="shared" si="1"/>
        <v>0.01219512195</v>
      </c>
      <c r="E18" s="53">
        <f t="shared" si="2"/>
        <v>0.0001487209994</v>
      </c>
      <c r="F18" s="53">
        <f t="shared" si="3"/>
        <v>443.6585366</v>
      </c>
      <c r="G18" s="54">
        <f t="shared" si="4"/>
        <v>54221.73875</v>
      </c>
      <c r="H18" s="54">
        <f t="shared" si="5"/>
        <v>318327641.5</v>
      </c>
      <c r="P18" s="20" t="s">
        <v>20</v>
      </c>
      <c r="Q18" s="17">
        <v>82.1</v>
      </c>
      <c r="R18" s="22">
        <v>41929.0</v>
      </c>
      <c r="S18" s="53">
        <f t="shared" si="6"/>
        <v>0.01218026797</v>
      </c>
      <c r="T18" s="53">
        <f t="shared" si="7"/>
        <v>0.0001483589277</v>
      </c>
      <c r="U18" s="53">
        <f t="shared" si="8"/>
        <v>510.7064555</v>
      </c>
      <c r="V18" s="54">
        <f t="shared" si="9"/>
        <v>62882.14438</v>
      </c>
      <c r="W18" s="54">
        <f t="shared" si="10"/>
        <v>439034259.6</v>
      </c>
    </row>
    <row r="19">
      <c r="A19" s="20" t="s">
        <v>21</v>
      </c>
      <c r="B19" s="17">
        <v>54.8</v>
      </c>
      <c r="C19" s="22">
        <v>32801.0</v>
      </c>
      <c r="D19" s="53">
        <f t="shared" si="1"/>
        <v>0.01824817518</v>
      </c>
      <c r="E19" s="53">
        <f t="shared" si="2"/>
        <v>0.0003329958975</v>
      </c>
      <c r="F19" s="53">
        <f t="shared" si="3"/>
        <v>598.5583942</v>
      </c>
      <c r="G19" s="54">
        <f t="shared" si="4"/>
        <v>41172.22978</v>
      </c>
      <c r="H19" s="54">
        <f t="shared" si="5"/>
        <v>70077488.09</v>
      </c>
      <c r="P19" s="20" t="s">
        <v>21</v>
      </c>
      <c r="Q19" s="17">
        <v>54.8</v>
      </c>
      <c r="R19" s="22">
        <v>35825.0</v>
      </c>
      <c r="S19" s="53">
        <f t="shared" si="6"/>
        <v>0.01824817518</v>
      </c>
      <c r="T19" s="53">
        <f t="shared" si="7"/>
        <v>0.0003329958975</v>
      </c>
      <c r="U19" s="53">
        <f t="shared" si="8"/>
        <v>653.7408759</v>
      </c>
      <c r="V19" s="54">
        <f t="shared" si="9"/>
        <v>47376.9051</v>
      </c>
      <c r="W19" s="54">
        <f t="shared" si="10"/>
        <v>133446511.5</v>
      </c>
    </row>
    <row r="20">
      <c r="A20" s="20" t="s">
        <v>22</v>
      </c>
      <c r="B20" s="17">
        <v>77.6</v>
      </c>
      <c r="C20" s="22">
        <v>64635.0</v>
      </c>
      <c r="D20" s="53">
        <f t="shared" si="1"/>
        <v>0.01288659794</v>
      </c>
      <c r="E20" s="53">
        <f t="shared" si="2"/>
        <v>0.0001660644064</v>
      </c>
      <c r="F20" s="53">
        <f t="shared" si="3"/>
        <v>832.9252577</v>
      </c>
      <c r="G20" s="54">
        <f t="shared" si="4"/>
        <v>52731.01634</v>
      </c>
      <c r="H20" s="54">
        <f t="shared" si="5"/>
        <v>141704827</v>
      </c>
      <c r="P20" s="20" t="s">
        <v>22</v>
      </c>
      <c r="Q20" s="17">
        <v>77.5</v>
      </c>
      <c r="R20" s="22">
        <v>74257.0</v>
      </c>
      <c r="S20" s="53">
        <f t="shared" si="6"/>
        <v>0.01290322581</v>
      </c>
      <c r="T20" s="53">
        <f t="shared" si="7"/>
        <v>0.0001664932362</v>
      </c>
      <c r="U20" s="53">
        <f t="shared" si="8"/>
        <v>958.1548387</v>
      </c>
      <c r="V20" s="54">
        <f t="shared" si="9"/>
        <v>61034.78022</v>
      </c>
      <c r="W20" s="54">
        <f t="shared" si="10"/>
        <v>174827095.8</v>
      </c>
    </row>
    <row r="21">
      <c r="A21" s="20" t="s">
        <v>23</v>
      </c>
      <c r="B21" s="17">
        <v>51.9</v>
      </c>
      <c r="C21" s="22">
        <v>35251.0</v>
      </c>
      <c r="D21" s="53">
        <f t="shared" si="1"/>
        <v>0.01926782274</v>
      </c>
      <c r="E21" s="53">
        <f t="shared" si="2"/>
        <v>0.000371248993</v>
      </c>
      <c r="F21" s="53">
        <f t="shared" si="3"/>
        <v>679.2100193</v>
      </c>
      <c r="G21" s="54">
        <f t="shared" si="4"/>
        <v>38974.01685</v>
      </c>
      <c r="H21" s="54">
        <f t="shared" si="5"/>
        <v>13860854.48</v>
      </c>
      <c r="P21" s="20" t="s">
        <v>23</v>
      </c>
      <c r="Q21" s="17">
        <v>51.8</v>
      </c>
      <c r="R21" s="22">
        <v>39988.0</v>
      </c>
      <c r="S21" s="53">
        <f t="shared" si="6"/>
        <v>0.01930501931</v>
      </c>
      <c r="T21" s="53">
        <f t="shared" si="7"/>
        <v>0.0003726837704</v>
      </c>
      <c r="U21" s="53">
        <f t="shared" si="8"/>
        <v>771.969112</v>
      </c>
      <c r="V21" s="54">
        <f t="shared" si="9"/>
        <v>44676.36595</v>
      </c>
      <c r="W21" s="54">
        <f t="shared" si="10"/>
        <v>21980775.28</v>
      </c>
    </row>
    <row r="22">
      <c r="A22" s="20" t="s">
        <v>24</v>
      </c>
      <c r="B22" s="17">
        <v>76.8</v>
      </c>
      <c r="C22" s="22">
        <v>47349.0</v>
      </c>
      <c r="D22" s="53">
        <f t="shared" si="1"/>
        <v>0.01302083333</v>
      </c>
      <c r="E22" s="53">
        <f t="shared" si="2"/>
        <v>0.0001695421007</v>
      </c>
      <c r="F22" s="53">
        <f t="shared" si="3"/>
        <v>616.5234375</v>
      </c>
      <c r="G22" s="54">
        <f t="shared" si="4"/>
        <v>52441.6242</v>
      </c>
      <c r="H22" s="54">
        <f t="shared" si="5"/>
        <v>25934821.28</v>
      </c>
      <c r="P22" s="20" t="s">
        <v>24</v>
      </c>
      <c r="Q22" s="17">
        <v>76.6</v>
      </c>
      <c r="R22" s="22">
        <v>54739.0</v>
      </c>
      <c r="S22" s="53">
        <f t="shared" si="6"/>
        <v>0.01305483029</v>
      </c>
      <c r="T22" s="53">
        <f t="shared" si="7"/>
        <v>0.0001704285938</v>
      </c>
      <c r="U22" s="53">
        <f t="shared" si="8"/>
        <v>714.6083551</v>
      </c>
      <c r="V22" s="54">
        <f t="shared" si="9"/>
        <v>60647.38739</v>
      </c>
      <c r="W22" s="54">
        <f t="shared" si="10"/>
        <v>34909041.61</v>
      </c>
    </row>
    <row r="23">
      <c r="A23" s="20" t="s">
        <v>25</v>
      </c>
      <c r="B23" s="17">
        <v>46.8</v>
      </c>
      <c r="C23" s="22">
        <v>36349.0</v>
      </c>
      <c r="D23" s="53">
        <f t="shared" si="1"/>
        <v>0.02136752137</v>
      </c>
      <c r="E23" s="53">
        <f t="shared" si="2"/>
        <v>0.0004565709694</v>
      </c>
      <c r="F23" s="53">
        <f t="shared" si="3"/>
        <v>776.6880342</v>
      </c>
      <c r="G23" s="54">
        <f t="shared" si="4"/>
        <v>34447.36971</v>
      </c>
      <c r="H23" s="54">
        <f t="shared" si="5"/>
        <v>3616197.759</v>
      </c>
      <c r="P23" s="20" t="s">
        <v>25</v>
      </c>
      <c r="Q23" s="19">
        <v>47.0</v>
      </c>
      <c r="R23" s="22">
        <v>42151.0</v>
      </c>
      <c r="S23" s="53">
        <f t="shared" si="6"/>
        <v>0.02127659574</v>
      </c>
      <c r="T23" s="53">
        <f t="shared" si="7"/>
        <v>0.0004526935265</v>
      </c>
      <c r="U23" s="53">
        <f t="shared" si="8"/>
        <v>896.8297872</v>
      </c>
      <c r="V23" s="54">
        <f t="shared" si="9"/>
        <v>39638.42398</v>
      </c>
      <c r="W23" s="54">
        <f t="shared" si="10"/>
        <v>6313038.28</v>
      </c>
    </row>
    <row r="24">
      <c r="A24" s="20" t="s">
        <v>26</v>
      </c>
      <c r="B24" s="19">
        <v>75.0</v>
      </c>
      <c r="C24" s="22">
        <v>53910.0</v>
      </c>
      <c r="D24" s="53">
        <f t="shared" si="1"/>
        <v>0.01333333333</v>
      </c>
      <c r="E24" s="53">
        <f t="shared" si="2"/>
        <v>0.0001777777778</v>
      </c>
      <c r="F24" s="53">
        <f t="shared" si="3"/>
        <v>718.8</v>
      </c>
      <c r="G24" s="54">
        <f t="shared" si="4"/>
        <v>51767.91932</v>
      </c>
      <c r="H24" s="54">
        <f t="shared" si="5"/>
        <v>4588509.661</v>
      </c>
      <c r="P24" s="20" t="s">
        <v>26</v>
      </c>
      <c r="Q24" s="17">
        <v>74.9</v>
      </c>
      <c r="R24" s="22">
        <v>61588.0</v>
      </c>
      <c r="S24" s="53">
        <f t="shared" si="6"/>
        <v>0.01335113485</v>
      </c>
      <c r="T24" s="53">
        <f t="shared" si="7"/>
        <v>0.0001782528017</v>
      </c>
      <c r="U24" s="53">
        <f t="shared" si="8"/>
        <v>822.2696929</v>
      </c>
      <c r="V24" s="54">
        <f t="shared" si="9"/>
        <v>59890.24446</v>
      </c>
      <c r="W24" s="54">
        <f t="shared" si="10"/>
        <v>2882373.882</v>
      </c>
    </row>
    <row r="25">
      <c r="A25" s="20" t="s">
        <v>29</v>
      </c>
      <c r="B25" s="17">
        <v>79.4</v>
      </c>
      <c r="C25" s="22">
        <v>56458.0</v>
      </c>
      <c r="D25" s="53">
        <f t="shared" si="1"/>
        <v>0.01259445844</v>
      </c>
      <c r="E25" s="53">
        <f t="shared" si="2"/>
        <v>0.0001586203834</v>
      </c>
      <c r="F25" s="53">
        <f t="shared" si="3"/>
        <v>711.0579345</v>
      </c>
      <c r="G25" s="54">
        <f t="shared" si="4"/>
        <v>53360.82693</v>
      </c>
      <c r="H25" s="54">
        <f t="shared" si="5"/>
        <v>9592481.047</v>
      </c>
      <c r="P25" s="20" t="s">
        <v>29</v>
      </c>
      <c r="Q25" s="17">
        <v>79.7</v>
      </c>
      <c r="R25" s="22">
        <v>64779.0</v>
      </c>
      <c r="S25" s="53">
        <f t="shared" si="6"/>
        <v>0.01254705144</v>
      </c>
      <c r="T25" s="53">
        <f t="shared" si="7"/>
        <v>0.0001574284999</v>
      </c>
      <c r="U25" s="53">
        <f t="shared" si="8"/>
        <v>812.7854454</v>
      </c>
      <c r="V25" s="54">
        <f t="shared" si="9"/>
        <v>61944.90764</v>
      </c>
      <c r="W25" s="54">
        <f t="shared" si="10"/>
        <v>8032079.483</v>
      </c>
    </row>
    <row r="26">
      <c r="A26" s="20" t="s">
        <v>30</v>
      </c>
      <c r="B26" s="17">
        <v>86.5</v>
      </c>
      <c r="C26" s="26">
        <v>57653.0</v>
      </c>
      <c r="D26" s="53">
        <f t="shared" si="1"/>
        <v>0.01156069364</v>
      </c>
      <c r="E26" s="53">
        <f t="shared" si="2"/>
        <v>0.0001336496375</v>
      </c>
      <c r="F26" s="53">
        <f t="shared" si="3"/>
        <v>666.5086705</v>
      </c>
      <c r="G26" s="54">
        <f t="shared" si="4"/>
        <v>55589.4746</v>
      </c>
      <c r="H26" s="54">
        <f t="shared" si="5"/>
        <v>4258137.092</v>
      </c>
      <c r="P26" s="20" t="s">
        <v>30</v>
      </c>
      <c r="Q26" s="17">
        <v>86.5</v>
      </c>
      <c r="R26" s="22">
        <v>67239.0</v>
      </c>
      <c r="S26" s="53">
        <f t="shared" si="6"/>
        <v>0.01156069364</v>
      </c>
      <c r="T26" s="53">
        <f t="shared" si="7"/>
        <v>0.0001336496375</v>
      </c>
      <c r="U26" s="53">
        <f t="shared" si="8"/>
        <v>777.3294798</v>
      </c>
      <c r="V26" s="54">
        <f t="shared" si="9"/>
        <v>64465.33407</v>
      </c>
      <c r="W26" s="54">
        <f t="shared" si="10"/>
        <v>7693222.666</v>
      </c>
    </row>
    <row r="27">
      <c r="A27" s="20" t="s">
        <v>31</v>
      </c>
      <c r="B27" s="17">
        <v>77.9</v>
      </c>
      <c r="C27" s="22">
        <v>40833.0</v>
      </c>
      <c r="D27" s="53">
        <f t="shared" si="1"/>
        <v>0.01283697047</v>
      </c>
      <c r="E27" s="53">
        <f t="shared" si="2"/>
        <v>0.000164787811</v>
      </c>
      <c r="F27" s="53">
        <f t="shared" si="3"/>
        <v>524.1720154</v>
      </c>
      <c r="G27" s="54">
        <f t="shared" si="4"/>
        <v>52838.00598</v>
      </c>
      <c r="H27" s="54">
        <f t="shared" si="5"/>
        <v>144120168.7</v>
      </c>
      <c r="P27" s="20" t="s">
        <v>31</v>
      </c>
      <c r="Q27" s="17">
        <v>78.3</v>
      </c>
      <c r="R27" s="22">
        <v>48258.0</v>
      </c>
      <c r="S27" s="53">
        <f t="shared" si="6"/>
        <v>0.01277139208</v>
      </c>
      <c r="T27" s="53">
        <f t="shared" si="7"/>
        <v>0.0001631084557</v>
      </c>
      <c r="U27" s="53">
        <f t="shared" si="8"/>
        <v>616.3218391</v>
      </c>
      <c r="V27" s="54">
        <f t="shared" si="9"/>
        <v>61371.65312</v>
      </c>
      <c r="W27" s="54">
        <f t="shared" si="10"/>
        <v>171967898</v>
      </c>
    </row>
    <row r="28">
      <c r="A28" s="20" t="s">
        <v>32</v>
      </c>
      <c r="B28" s="17">
        <v>77.5</v>
      </c>
      <c r="C28" s="22">
        <v>68790.0</v>
      </c>
      <c r="D28" s="53">
        <f t="shared" si="1"/>
        <v>0.01290322581</v>
      </c>
      <c r="E28" s="53">
        <f t="shared" si="2"/>
        <v>0.0001664932362</v>
      </c>
      <c r="F28" s="53">
        <f t="shared" si="3"/>
        <v>887.6129032</v>
      </c>
      <c r="G28" s="54">
        <f t="shared" si="4"/>
        <v>52695.16905</v>
      </c>
      <c r="H28" s="54">
        <f t="shared" si="5"/>
        <v>259043583.2</v>
      </c>
      <c r="P28" s="20" t="s">
        <v>32</v>
      </c>
      <c r="Q28" s="17">
        <v>77.7</v>
      </c>
      <c r="R28" s="22">
        <v>77601.0</v>
      </c>
      <c r="S28" s="53">
        <f t="shared" si="6"/>
        <v>0.01287001287</v>
      </c>
      <c r="T28" s="53">
        <f t="shared" si="7"/>
        <v>0.0001656372313</v>
      </c>
      <c r="U28" s="53">
        <f t="shared" si="8"/>
        <v>998.7258687</v>
      </c>
      <c r="V28" s="54">
        <f t="shared" si="9"/>
        <v>61119.64878</v>
      </c>
      <c r="W28" s="54">
        <f t="shared" si="10"/>
        <v>271634938</v>
      </c>
    </row>
    <row r="29">
      <c r="A29" s="20" t="s">
        <v>33</v>
      </c>
      <c r="B29" s="17">
        <v>73.8</v>
      </c>
      <c r="C29" s="22">
        <v>40242.0</v>
      </c>
      <c r="D29" s="53">
        <f t="shared" si="1"/>
        <v>0.0135501355</v>
      </c>
      <c r="E29" s="53">
        <f t="shared" si="2"/>
        <v>0.0001836061721</v>
      </c>
      <c r="F29" s="53">
        <f t="shared" si="3"/>
        <v>545.2845528</v>
      </c>
      <c r="G29" s="54">
        <f t="shared" si="4"/>
        <v>51300.52514</v>
      </c>
      <c r="H29" s="54">
        <f t="shared" si="5"/>
        <v>122290978.2</v>
      </c>
      <c r="P29" s="20" t="s">
        <v>33</v>
      </c>
      <c r="Q29" s="17">
        <v>74.1</v>
      </c>
      <c r="R29" s="22">
        <v>46730.0</v>
      </c>
      <c r="S29" s="53">
        <f t="shared" si="6"/>
        <v>0.01349527665</v>
      </c>
      <c r="T29" s="53">
        <f t="shared" si="7"/>
        <v>0.0001821224919</v>
      </c>
      <c r="U29" s="53">
        <f t="shared" si="8"/>
        <v>630.634278</v>
      </c>
      <c r="V29" s="54">
        <f t="shared" si="9"/>
        <v>59521.92089</v>
      </c>
      <c r="W29" s="54">
        <f t="shared" si="10"/>
        <v>163633240.2</v>
      </c>
    </row>
    <row r="30">
      <c r="A30" s="20" t="s">
        <v>34</v>
      </c>
      <c r="B30" s="19">
        <v>57.0</v>
      </c>
      <c r="C30" s="22">
        <v>50252.0</v>
      </c>
      <c r="D30" s="53">
        <f t="shared" si="1"/>
        <v>0.01754385965</v>
      </c>
      <c r="E30" s="53">
        <f t="shared" si="2"/>
        <v>0.0003077870114</v>
      </c>
      <c r="F30" s="53">
        <f t="shared" si="3"/>
        <v>881.6140351</v>
      </c>
      <c r="G30" s="54">
        <f t="shared" si="4"/>
        <v>42690.6324</v>
      </c>
      <c r="H30" s="54">
        <f t="shared" si="5"/>
        <v>57174279.98</v>
      </c>
      <c r="P30" s="20" t="s">
        <v>34</v>
      </c>
      <c r="Q30" s="17">
        <v>57.1</v>
      </c>
      <c r="R30" s="22">
        <v>58256.0</v>
      </c>
      <c r="S30" s="53">
        <f t="shared" si="6"/>
        <v>0.01751313485</v>
      </c>
      <c r="T30" s="53">
        <f t="shared" si="7"/>
        <v>0.0003067098923</v>
      </c>
      <c r="U30" s="53">
        <f t="shared" si="8"/>
        <v>1020.245184</v>
      </c>
      <c r="V30" s="54">
        <f t="shared" si="9"/>
        <v>49255.14348</v>
      </c>
      <c r="W30" s="54">
        <f t="shared" si="10"/>
        <v>81015418.08</v>
      </c>
    </row>
    <row r="31">
      <c r="A31" s="20" t="s">
        <v>35</v>
      </c>
      <c r="B31" s="17">
        <v>79.4</v>
      </c>
      <c r="C31" s="22">
        <v>71728.0</v>
      </c>
      <c r="D31" s="53">
        <f t="shared" si="1"/>
        <v>0.01259445844</v>
      </c>
      <c r="E31" s="53">
        <f t="shared" si="2"/>
        <v>0.0001586203834</v>
      </c>
      <c r="F31" s="53">
        <f t="shared" si="3"/>
        <v>903.3753149</v>
      </c>
      <c r="G31" s="54">
        <f t="shared" si="4"/>
        <v>53360.82693</v>
      </c>
      <c r="H31" s="54">
        <f t="shared" si="5"/>
        <v>337353046.7</v>
      </c>
      <c r="P31" s="20" t="s">
        <v>35</v>
      </c>
      <c r="Q31" s="17">
        <v>79.6</v>
      </c>
      <c r="R31" s="22">
        <v>81056.0</v>
      </c>
      <c r="S31" s="53">
        <f t="shared" si="6"/>
        <v>0.01256281407</v>
      </c>
      <c r="T31" s="53">
        <f t="shared" si="7"/>
        <v>0.0001578242974</v>
      </c>
      <c r="U31" s="53">
        <f t="shared" si="8"/>
        <v>1018.291457</v>
      </c>
      <c r="V31" s="54">
        <f t="shared" si="9"/>
        <v>61904.62962</v>
      </c>
      <c r="W31" s="54">
        <f t="shared" si="10"/>
        <v>366774987.4</v>
      </c>
    </row>
    <row r="32">
      <c r="A32" s="20" t="s">
        <v>36</v>
      </c>
      <c r="B32" s="17">
        <v>50.4</v>
      </c>
      <c r="C32" s="22">
        <v>41986.0</v>
      </c>
      <c r="D32" s="53">
        <f t="shared" si="1"/>
        <v>0.01984126984</v>
      </c>
      <c r="E32" s="53">
        <f t="shared" si="2"/>
        <v>0.0003936759889</v>
      </c>
      <c r="F32" s="53">
        <f t="shared" si="3"/>
        <v>833.0555556</v>
      </c>
      <c r="G32" s="54">
        <f t="shared" si="4"/>
        <v>37737.74767</v>
      </c>
      <c r="H32" s="54">
        <f t="shared" si="5"/>
        <v>18047647.82</v>
      </c>
      <c r="P32" s="20" t="s">
        <v>36</v>
      </c>
      <c r="Q32" s="17">
        <v>50.3</v>
      </c>
      <c r="R32" s="22">
        <v>47325.0</v>
      </c>
      <c r="S32" s="53">
        <f t="shared" si="6"/>
        <v>0.01988071571</v>
      </c>
      <c r="T32" s="53">
        <f t="shared" si="7"/>
        <v>0.000395242857</v>
      </c>
      <c r="U32" s="53">
        <f t="shared" si="8"/>
        <v>940.8548708</v>
      </c>
      <c r="V32" s="54">
        <f t="shared" si="9"/>
        <v>43205.29691</v>
      </c>
      <c r="W32" s="54">
        <f t="shared" si="10"/>
        <v>16971953.56</v>
      </c>
    </row>
    <row r="33">
      <c r="A33" s="20" t="s">
        <v>37</v>
      </c>
      <c r="B33" s="19">
        <v>64.0</v>
      </c>
      <c r="C33" s="22">
        <v>41792.0</v>
      </c>
      <c r="D33" s="53">
        <f t="shared" si="1"/>
        <v>0.015625</v>
      </c>
      <c r="E33" s="53">
        <f t="shared" si="2"/>
        <v>0.000244140625</v>
      </c>
      <c r="F33" s="53">
        <f t="shared" si="3"/>
        <v>653</v>
      </c>
      <c r="G33" s="54">
        <f t="shared" si="4"/>
        <v>46827.4168</v>
      </c>
      <c r="H33" s="54">
        <f t="shared" si="5"/>
        <v>25355422.36</v>
      </c>
      <c r="P33" s="20" t="s">
        <v>37</v>
      </c>
      <c r="Q33" s="17">
        <v>64.2</v>
      </c>
      <c r="R33" s="22">
        <v>50938.0</v>
      </c>
      <c r="S33" s="53">
        <f t="shared" si="6"/>
        <v>0.01557632399</v>
      </c>
      <c r="T33" s="53">
        <f t="shared" si="7"/>
        <v>0.000242621869</v>
      </c>
      <c r="U33" s="53">
        <f t="shared" si="8"/>
        <v>793.4267913</v>
      </c>
      <c r="V33" s="54">
        <f t="shared" si="9"/>
        <v>54204.24946</v>
      </c>
      <c r="W33" s="54">
        <f t="shared" si="10"/>
        <v>10668385.53</v>
      </c>
    </row>
    <row r="34">
      <c r="A34" s="20" t="s">
        <v>38</v>
      </c>
      <c r="B34" s="17">
        <v>68.5</v>
      </c>
      <c r="C34" s="22">
        <v>46059.0</v>
      </c>
      <c r="D34" s="53">
        <f t="shared" si="1"/>
        <v>0.01459854015</v>
      </c>
      <c r="E34" s="53">
        <f t="shared" si="2"/>
        <v>0.0002131173744</v>
      </c>
      <c r="F34" s="53">
        <f t="shared" si="3"/>
        <v>672.3941606</v>
      </c>
      <c r="G34" s="54">
        <f t="shared" si="4"/>
        <v>49040.31607</v>
      </c>
      <c r="H34" s="54">
        <f t="shared" si="5"/>
        <v>8888245.505</v>
      </c>
      <c r="P34" s="20" t="s">
        <v>38</v>
      </c>
      <c r="Q34" s="17">
        <v>68.5</v>
      </c>
      <c r="R34" s="22">
        <v>53624.0</v>
      </c>
      <c r="S34" s="53">
        <f t="shared" si="6"/>
        <v>0.01459854015</v>
      </c>
      <c r="T34" s="53">
        <f t="shared" si="7"/>
        <v>0.0002131173744</v>
      </c>
      <c r="U34" s="53">
        <f t="shared" si="8"/>
        <v>782.8321168</v>
      </c>
      <c r="V34" s="54">
        <f t="shared" si="9"/>
        <v>56702.76697</v>
      </c>
      <c r="W34" s="54">
        <f t="shared" si="10"/>
        <v>9478806.053</v>
      </c>
    </row>
    <row r="35">
      <c r="A35" s="20" t="s">
        <v>39</v>
      </c>
      <c r="B35" s="17">
        <v>67.1</v>
      </c>
      <c r="C35" s="22">
        <v>60008.0</v>
      </c>
      <c r="D35" s="53">
        <f t="shared" si="1"/>
        <v>0.01490312966</v>
      </c>
      <c r="E35" s="53">
        <f t="shared" si="2"/>
        <v>0.0002221032736</v>
      </c>
      <c r="F35" s="53">
        <f t="shared" si="3"/>
        <v>894.3070045</v>
      </c>
      <c r="G35" s="54">
        <f t="shared" si="4"/>
        <v>48383.66505</v>
      </c>
      <c r="H35" s="54">
        <f t="shared" si="5"/>
        <v>135125163</v>
      </c>
      <c r="P35" s="20" t="s">
        <v>39</v>
      </c>
      <c r="Q35" s="17">
        <v>67.1</v>
      </c>
      <c r="R35" s="22">
        <v>68105.0</v>
      </c>
      <c r="S35" s="53">
        <f t="shared" si="6"/>
        <v>0.01490312966</v>
      </c>
      <c r="T35" s="53">
        <f t="shared" si="7"/>
        <v>0.0002221032736</v>
      </c>
      <c r="U35" s="53">
        <f t="shared" si="8"/>
        <v>1014.977645</v>
      </c>
      <c r="V35" s="54">
        <f t="shared" si="9"/>
        <v>55924.45361</v>
      </c>
      <c r="W35" s="54">
        <f t="shared" si="10"/>
        <v>148365710.4</v>
      </c>
    </row>
    <row r="36">
      <c r="A36" s="20" t="s">
        <v>40</v>
      </c>
      <c r="B36" s="19">
        <v>63.0</v>
      </c>
      <c r="C36" s="22">
        <v>46711.0</v>
      </c>
      <c r="D36" s="53">
        <f t="shared" si="1"/>
        <v>0.01587301587</v>
      </c>
      <c r="E36" s="53">
        <f t="shared" si="2"/>
        <v>0.0002519526329</v>
      </c>
      <c r="F36" s="53">
        <f t="shared" si="3"/>
        <v>741.4444444</v>
      </c>
      <c r="G36" s="54">
        <f t="shared" si="4"/>
        <v>46292.73038</v>
      </c>
      <c r="H36" s="54">
        <f t="shared" si="5"/>
        <v>174949.4731</v>
      </c>
      <c r="P36" s="20" t="s">
        <v>40</v>
      </c>
      <c r="Q36" s="19">
        <v>63.0</v>
      </c>
      <c r="R36" s="22">
        <v>54044.0</v>
      </c>
      <c r="S36" s="53">
        <f t="shared" si="6"/>
        <v>0.01587301587</v>
      </c>
      <c r="T36" s="53">
        <f t="shared" si="7"/>
        <v>0.0002519526329</v>
      </c>
      <c r="U36" s="53">
        <f t="shared" si="8"/>
        <v>857.8412698</v>
      </c>
      <c r="V36" s="54">
        <f t="shared" si="9"/>
        <v>53446.11679</v>
      </c>
      <c r="W36" s="54">
        <f t="shared" si="10"/>
        <v>357464.329</v>
      </c>
    </row>
    <row r="37">
      <c r="A37" s="20" t="s">
        <v>42</v>
      </c>
      <c r="B37" s="17">
        <v>68.5</v>
      </c>
      <c r="C37" s="22">
        <v>40713.0</v>
      </c>
      <c r="D37" s="53">
        <f t="shared" si="1"/>
        <v>0.01459854015</v>
      </c>
      <c r="E37" s="53">
        <f t="shared" si="2"/>
        <v>0.0002131173744</v>
      </c>
      <c r="F37" s="53">
        <f t="shared" si="3"/>
        <v>594.350365</v>
      </c>
      <c r="G37" s="54">
        <f t="shared" si="4"/>
        <v>49040.31607</v>
      </c>
      <c r="H37" s="54">
        <f t="shared" si="5"/>
        <v>69344192.92</v>
      </c>
      <c r="P37" s="20" t="s">
        <v>42</v>
      </c>
      <c r="Q37" s="17">
        <v>68.8</v>
      </c>
      <c r="R37" s="22">
        <v>48997.0</v>
      </c>
      <c r="S37" s="53">
        <f t="shared" si="6"/>
        <v>0.01453488372</v>
      </c>
      <c r="T37" s="53">
        <f t="shared" si="7"/>
        <v>0.0002112628448</v>
      </c>
      <c r="U37" s="53">
        <f t="shared" si="8"/>
        <v>712.1656977</v>
      </c>
      <c r="V37" s="54">
        <f t="shared" si="9"/>
        <v>56865.42735</v>
      </c>
      <c r="W37" s="54">
        <f t="shared" si="10"/>
        <v>61912148.98</v>
      </c>
    </row>
    <row r="38">
      <c r="A38" s="20" t="s">
        <v>43</v>
      </c>
      <c r="B38" s="17">
        <v>63.4</v>
      </c>
      <c r="C38" s="22">
        <v>39538.0</v>
      </c>
      <c r="D38" s="53">
        <f t="shared" si="1"/>
        <v>0.01577287066</v>
      </c>
      <c r="E38" s="53">
        <f t="shared" si="2"/>
        <v>0.0002487834489</v>
      </c>
      <c r="F38" s="53">
        <f t="shared" si="3"/>
        <v>623.6277603</v>
      </c>
      <c r="G38" s="54">
        <f t="shared" si="4"/>
        <v>46508.629</v>
      </c>
      <c r="H38" s="54">
        <f t="shared" si="5"/>
        <v>48589668.65</v>
      </c>
      <c r="P38" s="20" t="s">
        <v>43</v>
      </c>
      <c r="Q38" s="17">
        <v>63.6</v>
      </c>
      <c r="R38" s="22">
        <v>46406.0</v>
      </c>
      <c r="S38" s="53">
        <f t="shared" si="6"/>
        <v>0.01572327044</v>
      </c>
      <c r="T38" s="53">
        <f t="shared" si="7"/>
        <v>0.0002472212333</v>
      </c>
      <c r="U38" s="53">
        <f t="shared" si="8"/>
        <v>729.6540881</v>
      </c>
      <c r="V38" s="54">
        <f t="shared" si="9"/>
        <v>53828.75922</v>
      </c>
      <c r="W38" s="54">
        <f t="shared" si="10"/>
        <v>55097354.5</v>
      </c>
    </row>
    <row r="39">
      <c r="A39" s="20" t="s">
        <v>45</v>
      </c>
      <c r="B39" s="17">
        <v>78.5</v>
      </c>
      <c r="C39" s="22">
        <v>70705.0</v>
      </c>
      <c r="D39" s="53">
        <f t="shared" si="1"/>
        <v>0.0127388535</v>
      </c>
      <c r="E39" s="53">
        <f t="shared" si="2"/>
        <v>0.0001622783886</v>
      </c>
      <c r="F39" s="53">
        <f t="shared" si="3"/>
        <v>900.7006369</v>
      </c>
      <c r="G39" s="54">
        <f t="shared" si="4"/>
        <v>53049.53201</v>
      </c>
      <c r="H39" s="54">
        <f t="shared" si="5"/>
        <v>311715549.9</v>
      </c>
      <c r="P39" s="20" t="s">
        <v>45</v>
      </c>
      <c r="Q39" s="17">
        <v>78.3</v>
      </c>
      <c r="R39" s="22">
        <v>83195.0</v>
      </c>
      <c r="S39" s="53">
        <f t="shared" si="6"/>
        <v>0.01277139208</v>
      </c>
      <c r="T39" s="53">
        <f t="shared" si="7"/>
        <v>0.0001631084557</v>
      </c>
      <c r="U39" s="53">
        <f t="shared" si="8"/>
        <v>1062.515964</v>
      </c>
      <c r="V39" s="54">
        <f t="shared" si="9"/>
        <v>61371.65312</v>
      </c>
      <c r="W39" s="54">
        <f t="shared" si="10"/>
        <v>476258469.2</v>
      </c>
    </row>
    <row r="40">
      <c r="A40" s="20" t="s">
        <v>46</v>
      </c>
      <c r="B40" s="17">
        <v>93.1</v>
      </c>
      <c r="C40" s="26">
        <v>87326.0</v>
      </c>
      <c r="D40" s="53">
        <f t="shared" si="1"/>
        <v>0.01074113856</v>
      </c>
      <c r="E40" s="53">
        <f t="shared" si="2"/>
        <v>0.0001153720576</v>
      </c>
      <c r="F40" s="53">
        <f t="shared" si="3"/>
        <v>937.980666</v>
      </c>
      <c r="G40" s="54">
        <f t="shared" si="4"/>
        <v>57356.31704</v>
      </c>
      <c r="H40" s="54">
        <f t="shared" si="5"/>
        <v>898181896.6</v>
      </c>
      <c r="P40" s="20" t="s">
        <v>46</v>
      </c>
      <c r="Q40" s="19">
        <v>93.0</v>
      </c>
      <c r="R40" s="22">
        <v>98818.0</v>
      </c>
      <c r="S40" s="53">
        <f t="shared" si="6"/>
        <v>0.01075268817</v>
      </c>
      <c r="T40" s="53">
        <f t="shared" si="7"/>
        <v>0.0001156203029</v>
      </c>
      <c r="U40" s="53">
        <f t="shared" si="8"/>
        <v>1062.55914</v>
      </c>
      <c r="V40" s="54">
        <f t="shared" si="9"/>
        <v>66530.01926</v>
      </c>
      <c r="W40" s="54">
        <f t="shared" si="10"/>
        <v>1042513700</v>
      </c>
    </row>
    <row r="41">
      <c r="A41" s="20" t="s">
        <v>48</v>
      </c>
      <c r="B41" s="17">
        <v>79.9</v>
      </c>
      <c r="C41" s="22">
        <v>48368.0</v>
      </c>
      <c r="D41" s="53">
        <f t="shared" si="1"/>
        <v>0.01251564456</v>
      </c>
      <c r="E41" s="53">
        <f t="shared" si="2"/>
        <v>0.0001566413586</v>
      </c>
      <c r="F41" s="53">
        <f t="shared" si="3"/>
        <v>605.3566959</v>
      </c>
      <c r="G41" s="54">
        <f t="shared" si="4"/>
        <v>53530.73828</v>
      </c>
      <c r="H41" s="54">
        <f t="shared" si="5"/>
        <v>26653866.55</v>
      </c>
      <c r="P41" s="20" t="s">
        <v>48</v>
      </c>
      <c r="Q41" s="19">
        <v>80.0</v>
      </c>
      <c r="R41" s="22">
        <v>56526.0</v>
      </c>
      <c r="S41" s="53">
        <f t="shared" si="6"/>
        <v>0.0125</v>
      </c>
      <c r="T41" s="53">
        <f t="shared" si="7"/>
        <v>0.00015625</v>
      </c>
      <c r="U41" s="53">
        <f t="shared" si="8"/>
        <v>706.575</v>
      </c>
      <c r="V41" s="54">
        <f t="shared" si="9"/>
        <v>62065.13754</v>
      </c>
      <c r="W41" s="54">
        <f t="shared" si="10"/>
        <v>30682044.74</v>
      </c>
    </row>
    <row r="42">
      <c r="A42" s="20" t="s">
        <v>49</v>
      </c>
      <c r="B42" s="19">
        <v>73.0</v>
      </c>
      <c r="C42" s="22">
        <v>45247.0</v>
      </c>
      <c r="D42" s="53">
        <f t="shared" si="1"/>
        <v>0.01369863014</v>
      </c>
      <c r="E42" s="53">
        <f t="shared" si="2"/>
        <v>0.0001876524676</v>
      </c>
      <c r="F42" s="53">
        <f t="shared" si="3"/>
        <v>619.8219178</v>
      </c>
      <c r="G42" s="54">
        <f t="shared" si="4"/>
        <v>50980.39214</v>
      </c>
      <c r="H42" s="54">
        <f t="shared" si="5"/>
        <v>32871785.43</v>
      </c>
      <c r="P42" s="20" t="s">
        <v>49</v>
      </c>
      <c r="Q42" s="17">
        <v>73.1</v>
      </c>
      <c r="R42" s="22">
        <v>53188.0</v>
      </c>
      <c r="S42" s="53">
        <f t="shared" si="6"/>
        <v>0.01367989056</v>
      </c>
      <c r="T42" s="53">
        <f t="shared" si="7"/>
        <v>0.0001871394058</v>
      </c>
      <c r="U42" s="53">
        <f t="shared" si="8"/>
        <v>727.6060192</v>
      </c>
      <c r="V42" s="54">
        <f t="shared" si="9"/>
        <v>59050.17953</v>
      </c>
      <c r="W42" s="54">
        <f t="shared" si="10"/>
        <v>34365148.88</v>
      </c>
    </row>
    <row r="43">
      <c r="A43" s="20" t="s">
        <v>50</v>
      </c>
      <c r="B43" s="17">
        <v>79.7</v>
      </c>
      <c r="C43" s="26">
        <v>53757.0</v>
      </c>
      <c r="D43" s="53">
        <f t="shared" si="1"/>
        <v>0.01254705144</v>
      </c>
      <c r="E43" s="53">
        <f t="shared" si="2"/>
        <v>0.0001574284999</v>
      </c>
      <c r="F43" s="53">
        <f t="shared" si="3"/>
        <v>674.4918444</v>
      </c>
      <c r="G43" s="54">
        <f t="shared" si="4"/>
        <v>53463.02956</v>
      </c>
      <c r="H43" s="54">
        <f t="shared" si="5"/>
        <v>86418.61666</v>
      </c>
      <c r="P43" s="20" t="s">
        <v>50</v>
      </c>
      <c r="Q43" s="17">
        <v>79.7</v>
      </c>
      <c r="R43" s="22">
        <v>64189.0</v>
      </c>
      <c r="S43" s="53">
        <f t="shared" si="6"/>
        <v>0.01254705144</v>
      </c>
      <c r="T43" s="53">
        <f t="shared" si="7"/>
        <v>0.0001574284999</v>
      </c>
      <c r="U43" s="53">
        <f t="shared" si="8"/>
        <v>805.3826851</v>
      </c>
      <c r="V43" s="54">
        <f t="shared" si="9"/>
        <v>61944.90764</v>
      </c>
      <c r="W43" s="54">
        <f t="shared" si="10"/>
        <v>5035950.503</v>
      </c>
    </row>
    <row r="44">
      <c r="A44" s="20" t="s">
        <v>51</v>
      </c>
      <c r="B44" s="17">
        <v>73.5</v>
      </c>
      <c r="C44" s="22">
        <v>46952.0</v>
      </c>
      <c r="D44" s="53">
        <f t="shared" si="1"/>
        <v>0.01360544218</v>
      </c>
      <c r="E44" s="53">
        <f t="shared" si="2"/>
        <v>0.0001851080568</v>
      </c>
      <c r="F44" s="53">
        <f t="shared" si="3"/>
        <v>638.8027211</v>
      </c>
      <c r="G44" s="54">
        <f t="shared" si="4"/>
        <v>51181.29193</v>
      </c>
      <c r="H44" s="54">
        <f t="shared" si="5"/>
        <v>17886910.22</v>
      </c>
      <c r="P44" s="20" t="s">
        <v>51</v>
      </c>
      <c r="Q44" s="17">
        <v>73.6</v>
      </c>
      <c r="R44" s="22">
        <v>55227.0</v>
      </c>
      <c r="S44" s="53">
        <f t="shared" si="6"/>
        <v>0.01358695652</v>
      </c>
      <c r="T44" s="53">
        <f t="shared" si="7"/>
        <v>0.0001846053875</v>
      </c>
      <c r="U44" s="53">
        <f t="shared" si="8"/>
        <v>750.3668478</v>
      </c>
      <c r="V44" s="54">
        <f t="shared" si="9"/>
        <v>59287.6526</v>
      </c>
      <c r="W44" s="54">
        <f t="shared" si="10"/>
        <v>16488899.51</v>
      </c>
    </row>
    <row r="45">
      <c r="A45" s="20" t="s">
        <v>52</v>
      </c>
      <c r="B45" s="17">
        <v>59.7</v>
      </c>
      <c r="C45" s="22">
        <v>43540.0</v>
      </c>
      <c r="D45" s="53">
        <f t="shared" si="1"/>
        <v>0.01675041876</v>
      </c>
      <c r="E45" s="53">
        <f t="shared" si="2"/>
        <v>0.0002805765287</v>
      </c>
      <c r="F45" s="53">
        <f t="shared" si="3"/>
        <v>729.3132328</v>
      </c>
      <c r="G45" s="54">
        <f t="shared" si="4"/>
        <v>44401.17642</v>
      </c>
      <c r="H45" s="54">
        <f t="shared" si="5"/>
        <v>741624.8208</v>
      </c>
      <c r="P45" s="20" t="s">
        <v>52</v>
      </c>
      <c r="Q45" s="17">
        <v>59.9</v>
      </c>
      <c r="R45" s="22">
        <v>53119.0</v>
      </c>
      <c r="S45" s="53">
        <f t="shared" si="6"/>
        <v>0.01669449082</v>
      </c>
      <c r="T45" s="53">
        <f t="shared" si="7"/>
        <v>0.0002787060237</v>
      </c>
      <c r="U45" s="53">
        <f t="shared" si="8"/>
        <v>886.7946578</v>
      </c>
      <c r="V45" s="54">
        <f t="shared" si="9"/>
        <v>51347.01324</v>
      </c>
      <c r="W45" s="54">
        <f t="shared" si="10"/>
        <v>3139937.071</v>
      </c>
    </row>
    <row r="46">
      <c r="A46" s="20" t="s">
        <v>53</v>
      </c>
      <c r="B46" s="17">
        <v>66.7</v>
      </c>
      <c r="C46" s="26">
        <v>40843.0</v>
      </c>
      <c r="D46" s="53">
        <f t="shared" si="1"/>
        <v>0.01499250375</v>
      </c>
      <c r="E46" s="53">
        <f t="shared" si="2"/>
        <v>0.0002247751686</v>
      </c>
      <c r="F46" s="53">
        <f t="shared" si="3"/>
        <v>612.3388306</v>
      </c>
      <c r="G46" s="54">
        <f t="shared" si="4"/>
        <v>48190.98741</v>
      </c>
      <c r="H46" s="54">
        <f t="shared" si="5"/>
        <v>53992919.05</v>
      </c>
      <c r="P46" s="20" t="s">
        <v>53</v>
      </c>
      <c r="Q46" s="17">
        <v>66.6</v>
      </c>
      <c r="R46" s="22">
        <v>47382.0</v>
      </c>
      <c r="S46" s="53">
        <f t="shared" si="6"/>
        <v>0.01501501502</v>
      </c>
      <c r="T46" s="53">
        <f t="shared" si="7"/>
        <v>0.0002254506759</v>
      </c>
      <c r="U46" s="53">
        <f t="shared" si="8"/>
        <v>711.4414414</v>
      </c>
      <c r="V46" s="54">
        <f t="shared" si="9"/>
        <v>55638.5545</v>
      </c>
      <c r="W46" s="54">
        <f t="shared" si="10"/>
        <v>68170692.28</v>
      </c>
    </row>
    <row r="47">
      <c r="A47" s="20" t="s">
        <v>54</v>
      </c>
      <c r="B47" s="17">
        <v>68.7</v>
      </c>
      <c r="C47" s="22">
        <v>41307.0</v>
      </c>
      <c r="D47" s="53">
        <f t="shared" si="1"/>
        <v>0.01455604076</v>
      </c>
      <c r="E47" s="53">
        <f t="shared" si="2"/>
        <v>0.0002118783225</v>
      </c>
      <c r="F47" s="53">
        <f t="shared" si="3"/>
        <v>601.2663755</v>
      </c>
      <c r="G47" s="54">
        <f t="shared" si="4"/>
        <v>49131.93862</v>
      </c>
      <c r="H47" s="54">
        <f t="shared" si="5"/>
        <v>61229664.36</v>
      </c>
      <c r="P47" s="20" t="s">
        <v>54</v>
      </c>
      <c r="Q47" s="17">
        <v>68.8</v>
      </c>
      <c r="R47" s="22">
        <v>48167.0</v>
      </c>
      <c r="S47" s="53">
        <f t="shared" si="6"/>
        <v>0.01453488372</v>
      </c>
      <c r="T47" s="53">
        <f t="shared" si="7"/>
        <v>0.0002112628448</v>
      </c>
      <c r="U47" s="53">
        <f t="shared" si="8"/>
        <v>700.1017442</v>
      </c>
      <c r="V47" s="54">
        <f t="shared" si="9"/>
        <v>56865.42735</v>
      </c>
      <c r="W47" s="54">
        <f t="shared" si="10"/>
        <v>75662638.38</v>
      </c>
    </row>
    <row r="48">
      <c r="A48" s="20" t="s">
        <v>55</v>
      </c>
      <c r="B48" s="17">
        <v>75.7</v>
      </c>
      <c r="C48" s="22">
        <v>53234.0</v>
      </c>
      <c r="D48" s="53">
        <f t="shared" si="1"/>
        <v>0.01321003963</v>
      </c>
      <c r="E48" s="53">
        <f t="shared" si="2"/>
        <v>0.000174505147</v>
      </c>
      <c r="F48" s="53">
        <f t="shared" si="3"/>
        <v>703.2232497</v>
      </c>
      <c r="G48" s="54">
        <f t="shared" si="4"/>
        <v>52033.72274</v>
      </c>
      <c r="H48" s="54">
        <f t="shared" si="5"/>
        <v>1440665.499</v>
      </c>
      <c r="P48" s="20" t="s">
        <v>55</v>
      </c>
      <c r="Q48" s="17">
        <v>75.7</v>
      </c>
      <c r="R48" s="22">
        <v>62393.0</v>
      </c>
      <c r="S48" s="53">
        <f t="shared" si="6"/>
        <v>0.01321003963</v>
      </c>
      <c r="T48" s="53">
        <f t="shared" si="7"/>
        <v>0.000174505147</v>
      </c>
      <c r="U48" s="53">
        <f t="shared" si="8"/>
        <v>824.2140026</v>
      </c>
      <c r="V48" s="54">
        <f t="shared" si="9"/>
        <v>60250.78311</v>
      </c>
      <c r="W48" s="54">
        <f t="shared" si="10"/>
        <v>4589093.204</v>
      </c>
    </row>
    <row r="49">
      <c r="A49" s="20" t="s">
        <v>56</v>
      </c>
      <c r="B49" s="17">
        <v>78.5</v>
      </c>
      <c r="C49" s="22">
        <v>63589.0</v>
      </c>
      <c r="D49" s="53">
        <f t="shared" si="1"/>
        <v>0.0127388535</v>
      </c>
      <c r="E49" s="53">
        <f t="shared" si="2"/>
        <v>0.0001622783886</v>
      </c>
      <c r="F49" s="53">
        <f t="shared" si="3"/>
        <v>810.0509554</v>
      </c>
      <c r="G49" s="54">
        <f t="shared" si="4"/>
        <v>53049.53201</v>
      </c>
      <c r="H49" s="54">
        <f t="shared" si="5"/>
        <v>111080385.5</v>
      </c>
      <c r="P49" s="20" t="s">
        <v>56</v>
      </c>
      <c r="Q49" s="17">
        <v>78.4</v>
      </c>
      <c r="R49" s="22">
        <v>73960.0</v>
      </c>
      <c r="S49" s="53">
        <f t="shared" si="6"/>
        <v>0.01275510204</v>
      </c>
      <c r="T49" s="53">
        <f t="shared" si="7"/>
        <v>0.0001626926281</v>
      </c>
      <c r="U49" s="53">
        <f t="shared" si="8"/>
        <v>943.3673469</v>
      </c>
      <c r="V49" s="54">
        <f t="shared" si="9"/>
        <v>61413.27883</v>
      </c>
      <c r="W49" s="54">
        <f t="shared" si="10"/>
        <v>157420212.1</v>
      </c>
    </row>
    <row r="50">
      <c r="A50" s="20" t="s">
        <v>57</v>
      </c>
      <c r="B50" s="17">
        <v>70.9</v>
      </c>
      <c r="C50" s="22">
        <v>38966.0</v>
      </c>
      <c r="D50" s="53">
        <f t="shared" si="1"/>
        <v>0.01410437236</v>
      </c>
      <c r="E50" s="53">
        <f t="shared" si="2"/>
        <v>0.0001989333195</v>
      </c>
      <c r="F50" s="53">
        <f t="shared" si="3"/>
        <v>549.5909732</v>
      </c>
      <c r="G50" s="54">
        <f t="shared" si="4"/>
        <v>50105.67049</v>
      </c>
      <c r="H50" s="54">
        <f t="shared" si="5"/>
        <v>124092258.6</v>
      </c>
      <c r="P50" s="20" t="s">
        <v>57</v>
      </c>
      <c r="Q50" s="17">
        <v>70.9</v>
      </c>
      <c r="R50" s="22">
        <v>44853.0</v>
      </c>
      <c r="S50" s="53">
        <f t="shared" si="6"/>
        <v>0.01410437236</v>
      </c>
      <c r="T50" s="53">
        <f t="shared" si="7"/>
        <v>0.0001989333195</v>
      </c>
      <c r="U50" s="53">
        <f t="shared" si="8"/>
        <v>632.6234133</v>
      </c>
      <c r="V50" s="54">
        <f t="shared" si="9"/>
        <v>57965.50708</v>
      </c>
      <c r="W50" s="54">
        <f t="shared" si="10"/>
        <v>171937842</v>
      </c>
    </row>
    <row r="51">
      <c r="A51" s="20" t="s">
        <v>58</v>
      </c>
      <c r="B51" s="17">
        <v>67.9</v>
      </c>
      <c r="C51" s="22">
        <v>44767.0</v>
      </c>
      <c r="D51" s="53">
        <f t="shared" si="1"/>
        <v>0.0147275405</v>
      </c>
      <c r="E51" s="53">
        <f t="shared" si="2"/>
        <v>0.0002169004492</v>
      </c>
      <c r="F51" s="53">
        <f t="shared" si="3"/>
        <v>659.3078056</v>
      </c>
      <c r="G51" s="54">
        <f t="shared" si="4"/>
        <v>48762.20993</v>
      </c>
      <c r="H51" s="54">
        <f t="shared" si="5"/>
        <v>15961702.36</v>
      </c>
      <c r="P51" s="20" t="s">
        <v>58</v>
      </c>
      <c r="Q51" s="17">
        <v>67.7</v>
      </c>
      <c r="R51" s="22">
        <v>52100.0</v>
      </c>
      <c r="S51" s="53">
        <f t="shared" si="6"/>
        <v>0.01477104874</v>
      </c>
      <c r="T51" s="53">
        <f t="shared" si="7"/>
        <v>0.000218183881</v>
      </c>
      <c r="U51" s="53">
        <f t="shared" si="8"/>
        <v>769.5716396</v>
      </c>
      <c r="V51" s="54">
        <f t="shared" si="9"/>
        <v>56261.95814</v>
      </c>
      <c r="W51" s="54">
        <f t="shared" si="10"/>
        <v>17321895.53</v>
      </c>
    </row>
    <row r="52">
      <c r="A52" s="20" t="s">
        <v>59</v>
      </c>
      <c r="B52" s="17">
        <v>71.4</v>
      </c>
      <c r="C52" s="22">
        <v>45770.0</v>
      </c>
      <c r="D52" s="53">
        <f t="shared" si="1"/>
        <v>0.01400560224</v>
      </c>
      <c r="E52" s="53">
        <f t="shared" si="2"/>
        <v>0.0001961568941</v>
      </c>
      <c r="F52" s="53">
        <f t="shared" si="3"/>
        <v>641.0364146</v>
      </c>
      <c r="G52" s="54">
        <f t="shared" si="4"/>
        <v>50318.6046</v>
      </c>
      <c r="H52" s="54">
        <f t="shared" si="5"/>
        <v>20689803.79</v>
      </c>
      <c r="P52" s="20" t="s">
        <v>59</v>
      </c>
      <c r="Q52" s="17">
        <v>71.4</v>
      </c>
      <c r="R52" s="22">
        <v>53270.0</v>
      </c>
      <c r="S52" s="53">
        <f t="shared" si="6"/>
        <v>0.01400560224</v>
      </c>
      <c r="T52" s="53">
        <f t="shared" si="7"/>
        <v>0.0001961568941</v>
      </c>
      <c r="U52" s="53">
        <f t="shared" si="8"/>
        <v>746.0784314</v>
      </c>
      <c r="V52" s="54">
        <f t="shared" si="9"/>
        <v>58217.89299</v>
      </c>
      <c r="W52" s="54">
        <f t="shared" si="10"/>
        <v>24481645.02</v>
      </c>
    </row>
    <row r="53">
      <c r="A53" s="20" t="s">
        <v>60</v>
      </c>
      <c r="B53" s="17">
        <v>79.6</v>
      </c>
      <c r="C53" s="22">
        <v>48874.0</v>
      </c>
      <c r="D53" s="53">
        <f t="shared" si="1"/>
        <v>0.01256281407</v>
      </c>
      <c r="E53" s="53">
        <f t="shared" si="2"/>
        <v>0.0001578242974</v>
      </c>
      <c r="F53" s="53">
        <f t="shared" si="3"/>
        <v>613.9949749</v>
      </c>
      <c r="G53" s="54">
        <f t="shared" si="4"/>
        <v>53429.04762</v>
      </c>
      <c r="H53" s="54">
        <f t="shared" si="5"/>
        <v>20748458.78</v>
      </c>
      <c r="P53" s="20" t="s">
        <v>60</v>
      </c>
      <c r="Q53" s="17">
        <v>79.5</v>
      </c>
      <c r="R53" s="22">
        <v>58063.0</v>
      </c>
      <c r="S53" s="53">
        <f t="shared" si="6"/>
        <v>0.01257861635</v>
      </c>
      <c r="T53" s="53">
        <f t="shared" si="7"/>
        <v>0.0001582215893</v>
      </c>
      <c r="U53" s="53">
        <f t="shared" si="8"/>
        <v>730.3522013</v>
      </c>
      <c r="V53" s="54">
        <f t="shared" si="9"/>
        <v>61864.25027</v>
      </c>
      <c r="W53" s="54">
        <f t="shared" si="10"/>
        <v>14449503.6</v>
      </c>
    </row>
    <row r="54">
      <c r="A54" s="20" t="s">
        <v>62</v>
      </c>
      <c r="B54" s="17">
        <v>76.6</v>
      </c>
      <c r="C54" s="22">
        <v>42917.0</v>
      </c>
      <c r="D54" s="53">
        <f t="shared" si="1"/>
        <v>0.01305483029</v>
      </c>
      <c r="E54" s="53">
        <f t="shared" si="2"/>
        <v>0.0001704285938</v>
      </c>
      <c r="F54" s="53">
        <f t="shared" si="3"/>
        <v>560.2741514</v>
      </c>
      <c r="G54" s="54">
        <f t="shared" si="4"/>
        <v>52368.33168</v>
      </c>
      <c r="H54" s="54">
        <f t="shared" si="5"/>
        <v>89327670.5</v>
      </c>
      <c r="P54" s="20" t="s">
        <v>62</v>
      </c>
      <c r="Q54" s="17">
        <v>76.8</v>
      </c>
      <c r="R54" s="22">
        <v>49995.0</v>
      </c>
      <c r="S54" s="53">
        <f t="shared" si="6"/>
        <v>0.01302083333</v>
      </c>
      <c r="T54" s="53">
        <f t="shared" si="7"/>
        <v>0.0001695421007</v>
      </c>
      <c r="U54" s="53">
        <f t="shared" si="8"/>
        <v>650.9765625</v>
      </c>
      <c r="V54" s="54">
        <f t="shared" si="9"/>
        <v>60734.25934</v>
      </c>
      <c r="W54" s="54">
        <f t="shared" si="10"/>
        <v>115331691.2</v>
      </c>
    </row>
    <row r="55">
      <c r="A55" s="20" t="s">
        <v>65</v>
      </c>
      <c r="B55" s="17">
        <v>85.8</v>
      </c>
      <c r="C55" s="22">
        <v>55308.0</v>
      </c>
      <c r="D55" s="53">
        <f t="shared" si="1"/>
        <v>0.01165501166</v>
      </c>
      <c r="E55" s="53">
        <f t="shared" si="2"/>
        <v>0.0001358392967</v>
      </c>
      <c r="F55" s="53">
        <f t="shared" si="3"/>
        <v>644.6153846</v>
      </c>
      <c r="G55" s="54">
        <f t="shared" si="4"/>
        <v>55386.13857</v>
      </c>
      <c r="H55" s="54">
        <f t="shared" si="5"/>
        <v>6105.636884</v>
      </c>
      <c r="P55" s="20" t="s">
        <v>65</v>
      </c>
      <c r="Q55" s="17">
        <v>85.8</v>
      </c>
      <c r="R55" s="22">
        <v>64997.0</v>
      </c>
      <c r="S55" s="53">
        <f t="shared" si="6"/>
        <v>0.01165501166</v>
      </c>
      <c r="T55" s="53">
        <f t="shared" si="7"/>
        <v>0.0001358392967</v>
      </c>
      <c r="U55" s="53">
        <f t="shared" si="8"/>
        <v>757.5407925</v>
      </c>
      <c r="V55" s="54">
        <f t="shared" si="9"/>
        <v>64224.32456</v>
      </c>
      <c r="W55" s="54">
        <f t="shared" si="10"/>
        <v>597027.3341</v>
      </c>
    </row>
    <row r="56">
      <c r="A56" s="20" t="s">
        <v>66</v>
      </c>
      <c r="B56" s="17">
        <v>92.3</v>
      </c>
      <c r="C56" s="22">
        <v>43112.0</v>
      </c>
      <c r="D56" s="53">
        <f t="shared" si="1"/>
        <v>0.01083423619</v>
      </c>
      <c r="E56" s="53">
        <f t="shared" si="2"/>
        <v>0.0001173806737</v>
      </c>
      <c r="F56" s="53">
        <f t="shared" si="3"/>
        <v>467.0855905</v>
      </c>
      <c r="G56" s="54">
        <f t="shared" si="4"/>
        <v>57155.612</v>
      </c>
      <c r="H56" s="54">
        <f t="shared" si="5"/>
        <v>197223038</v>
      </c>
      <c r="P56" s="20" t="s">
        <v>66</v>
      </c>
      <c r="Q56" s="17">
        <v>92.5</v>
      </c>
      <c r="R56" s="22">
        <v>47638.0</v>
      </c>
      <c r="S56" s="53">
        <f t="shared" si="6"/>
        <v>0.01081081081</v>
      </c>
      <c r="T56" s="53">
        <f t="shared" si="7"/>
        <v>0.0001168736304</v>
      </c>
      <c r="U56" s="53">
        <f t="shared" si="8"/>
        <v>515.0054054</v>
      </c>
      <c r="V56" s="54">
        <f t="shared" si="9"/>
        <v>66381.49929</v>
      </c>
      <c r="W56" s="54">
        <f t="shared" si="10"/>
        <v>351318765.6</v>
      </c>
    </row>
    <row r="57">
      <c r="A57" s="20" t="s">
        <v>67</v>
      </c>
      <c r="B57" s="17">
        <v>63.2</v>
      </c>
      <c r="C57" s="22">
        <v>36360.0</v>
      </c>
      <c r="D57" s="53">
        <f t="shared" si="1"/>
        <v>0.01582278481</v>
      </c>
      <c r="E57" s="53">
        <f t="shared" si="2"/>
        <v>0.0002503605191</v>
      </c>
      <c r="F57" s="53">
        <f t="shared" si="3"/>
        <v>575.3164557</v>
      </c>
      <c r="G57" s="54">
        <f t="shared" si="4"/>
        <v>46401.0213</v>
      </c>
      <c r="H57" s="54">
        <f t="shared" si="5"/>
        <v>100822108.8</v>
      </c>
      <c r="P57" s="20" t="s">
        <v>67</v>
      </c>
      <c r="Q57" s="17">
        <v>63.2</v>
      </c>
      <c r="R57" s="22">
        <v>41059.0</v>
      </c>
      <c r="S57" s="53">
        <f t="shared" si="6"/>
        <v>0.01582278481</v>
      </c>
      <c r="T57" s="53">
        <f t="shared" si="7"/>
        <v>0.0002503605191</v>
      </c>
      <c r="U57" s="53">
        <f t="shared" si="8"/>
        <v>649.6677215</v>
      </c>
      <c r="V57" s="54">
        <f t="shared" si="9"/>
        <v>53574.47153</v>
      </c>
      <c r="W57" s="54">
        <f t="shared" si="10"/>
        <v>156637027.7</v>
      </c>
    </row>
    <row r="58">
      <c r="A58" s="20" t="s">
        <v>68</v>
      </c>
      <c r="B58" s="17">
        <v>72.6</v>
      </c>
      <c r="C58" s="22">
        <v>41717.0</v>
      </c>
      <c r="D58" s="53">
        <f t="shared" si="1"/>
        <v>0.01377410468</v>
      </c>
      <c r="E58" s="53">
        <f t="shared" si="2"/>
        <v>0.0001897259598</v>
      </c>
      <c r="F58" s="53">
        <f t="shared" si="3"/>
        <v>574.6143251</v>
      </c>
      <c r="G58" s="54">
        <f t="shared" si="4"/>
        <v>50817.67991</v>
      </c>
      <c r="H58" s="54">
        <f t="shared" si="5"/>
        <v>82822374.89</v>
      </c>
      <c r="P58" s="20" t="s">
        <v>68</v>
      </c>
      <c r="Q58" s="17">
        <v>72.7</v>
      </c>
      <c r="R58" s="22">
        <v>49185.0</v>
      </c>
      <c r="S58" s="53">
        <f t="shared" si="6"/>
        <v>0.01375515818</v>
      </c>
      <c r="T58" s="53">
        <f t="shared" si="7"/>
        <v>0.0001892043767</v>
      </c>
      <c r="U58" s="53">
        <f t="shared" si="8"/>
        <v>676.5474553</v>
      </c>
      <c r="V58" s="54">
        <f t="shared" si="9"/>
        <v>58857.84922</v>
      </c>
      <c r="W58" s="54">
        <f t="shared" si="10"/>
        <v>93564011.98</v>
      </c>
    </row>
    <row r="59">
      <c r="A59" s="20" t="s">
        <v>69</v>
      </c>
      <c r="B59" s="17">
        <v>60.6</v>
      </c>
      <c r="C59" s="22">
        <v>41402.0</v>
      </c>
      <c r="D59" s="53">
        <f t="shared" si="1"/>
        <v>0.01650165017</v>
      </c>
      <c r="E59" s="53">
        <f t="shared" si="2"/>
        <v>0.0002723044582</v>
      </c>
      <c r="F59" s="53">
        <f t="shared" si="3"/>
        <v>683.2013201</v>
      </c>
      <c r="G59" s="54">
        <f t="shared" si="4"/>
        <v>44937.4856</v>
      </c>
      <c r="H59" s="54">
        <f t="shared" si="5"/>
        <v>12499658.41</v>
      </c>
      <c r="P59" s="20" t="s">
        <v>69</v>
      </c>
      <c r="Q59" s="17">
        <v>60.7</v>
      </c>
      <c r="R59" s="22">
        <v>47054.0</v>
      </c>
      <c r="S59" s="53">
        <f t="shared" si="6"/>
        <v>0.01647446458</v>
      </c>
      <c r="T59" s="53">
        <f t="shared" si="7"/>
        <v>0.0002714079832</v>
      </c>
      <c r="U59" s="53">
        <f t="shared" si="8"/>
        <v>775.1894563</v>
      </c>
      <c r="V59" s="54">
        <f t="shared" si="9"/>
        <v>51909.24324</v>
      </c>
      <c r="W59" s="54">
        <f t="shared" si="10"/>
        <v>23573386.93</v>
      </c>
    </row>
    <row r="60">
      <c r="A60" s="20" t="s">
        <v>70</v>
      </c>
      <c r="B60" s="17">
        <v>60.2</v>
      </c>
      <c r="C60" s="26">
        <v>39346.0</v>
      </c>
      <c r="D60" s="53">
        <f t="shared" si="1"/>
        <v>0.01661129568</v>
      </c>
      <c r="E60" s="53">
        <f t="shared" si="2"/>
        <v>0.0002759351442</v>
      </c>
      <c r="F60" s="53">
        <f t="shared" si="3"/>
        <v>653.5880399</v>
      </c>
      <c r="G60" s="54">
        <f t="shared" si="4"/>
        <v>44701.10569</v>
      </c>
      <c r="H60" s="54">
        <f t="shared" si="5"/>
        <v>28677156.98</v>
      </c>
      <c r="P60" s="20" t="s">
        <v>70</v>
      </c>
      <c r="Q60" s="17">
        <v>60.4</v>
      </c>
      <c r="R60" s="22">
        <v>45742.0</v>
      </c>
      <c r="S60" s="53">
        <f t="shared" si="6"/>
        <v>0.01655629139</v>
      </c>
      <c r="T60" s="53">
        <f t="shared" si="7"/>
        <v>0.0002741107846</v>
      </c>
      <c r="U60" s="53">
        <f t="shared" si="8"/>
        <v>757.3178808</v>
      </c>
      <c r="V60" s="54">
        <f t="shared" si="9"/>
        <v>51700.15232</v>
      </c>
      <c r="W60" s="54">
        <f t="shared" si="10"/>
        <v>35499579.12</v>
      </c>
    </row>
    <row r="61">
      <c r="A61" s="16" t="s">
        <v>96</v>
      </c>
      <c r="B61" s="17">
        <v>76.8</v>
      </c>
      <c r="C61" s="22">
        <v>52274.0</v>
      </c>
      <c r="D61" s="53">
        <f t="shared" si="1"/>
        <v>0.01302083333</v>
      </c>
      <c r="E61" s="53">
        <f t="shared" si="2"/>
        <v>0.0001695421007</v>
      </c>
      <c r="F61" s="53">
        <f t="shared" si="3"/>
        <v>680.6510417</v>
      </c>
      <c r="G61" s="54">
        <f t="shared" si="4"/>
        <v>52441.6242</v>
      </c>
      <c r="H61" s="54">
        <f t="shared" si="5"/>
        <v>28097.87353</v>
      </c>
      <c r="P61" s="16" t="s">
        <v>96</v>
      </c>
      <c r="Q61" s="17">
        <v>76.8</v>
      </c>
      <c r="R61" s="22">
        <v>61894.0</v>
      </c>
      <c r="S61" s="53">
        <f t="shared" si="6"/>
        <v>0.01302083333</v>
      </c>
      <c r="T61" s="53">
        <f t="shared" si="7"/>
        <v>0.0001695421007</v>
      </c>
      <c r="U61" s="53">
        <f t="shared" si="8"/>
        <v>805.9114583</v>
      </c>
      <c r="V61" s="54">
        <f t="shared" si="9"/>
        <v>60734.25934</v>
      </c>
      <c r="W61" s="54">
        <f t="shared" si="10"/>
        <v>1344998.398</v>
      </c>
    </row>
    <row r="62">
      <c r="A62" s="20" t="s">
        <v>72</v>
      </c>
      <c r="B62" s="17">
        <v>76.3</v>
      </c>
      <c r="C62" s="22">
        <v>45732.0</v>
      </c>
      <c r="D62" s="53">
        <f t="shared" si="1"/>
        <v>0.0131061599</v>
      </c>
      <c r="E62" s="53">
        <f t="shared" si="2"/>
        <v>0.0001717714272</v>
      </c>
      <c r="F62" s="53">
        <f t="shared" si="3"/>
        <v>599.3709043</v>
      </c>
      <c r="G62" s="54">
        <f t="shared" si="4"/>
        <v>52257.67245</v>
      </c>
      <c r="H62" s="54">
        <f t="shared" si="5"/>
        <v>42584400.97</v>
      </c>
      <c r="P62" s="20" t="s">
        <v>72</v>
      </c>
      <c r="Q62" s="17">
        <v>76.3</v>
      </c>
      <c r="R62" s="22">
        <v>53778.0</v>
      </c>
      <c r="S62" s="53">
        <f t="shared" si="6"/>
        <v>0.0131061599</v>
      </c>
      <c r="T62" s="53">
        <f t="shared" si="7"/>
        <v>0.0001717714272</v>
      </c>
      <c r="U62" s="53">
        <f t="shared" si="8"/>
        <v>704.8230668</v>
      </c>
      <c r="V62" s="54">
        <f t="shared" si="9"/>
        <v>60516.22556</v>
      </c>
      <c r="W62" s="54">
        <f t="shared" si="10"/>
        <v>45403683.67</v>
      </c>
    </row>
    <row r="63">
      <c r="A63" s="20" t="s">
        <v>73</v>
      </c>
      <c r="B63" s="17">
        <v>71.4</v>
      </c>
      <c r="C63" s="26">
        <v>57879.0</v>
      </c>
      <c r="D63" s="53">
        <f t="shared" si="1"/>
        <v>0.01400560224</v>
      </c>
      <c r="E63" s="53">
        <f t="shared" si="2"/>
        <v>0.0001961568941</v>
      </c>
      <c r="F63" s="53">
        <f t="shared" si="3"/>
        <v>810.6302521</v>
      </c>
      <c r="G63" s="54">
        <f t="shared" si="4"/>
        <v>50318.6046</v>
      </c>
      <c r="H63" s="54">
        <f t="shared" si="5"/>
        <v>57159578.64</v>
      </c>
      <c r="P63" s="20" t="s">
        <v>73</v>
      </c>
      <c r="Q63" s="17">
        <v>71.3</v>
      </c>
      <c r="R63" s="22">
        <v>67744.0</v>
      </c>
      <c r="S63" s="53">
        <f t="shared" si="6"/>
        <v>0.01402524544</v>
      </c>
      <c r="T63" s="53">
        <f t="shared" si="7"/>
        <v>0.0001967075097</v>
      </c>
      <c r="U63" s="53">
        <f t="shared" si="8"/>
        <v>950.1262272</v>
      </c>
      <c r="V63" s="54">
        <f t="shared" si="9"/>
        <v>58167.69899</v>
      </c>
      <c r="W63" s="54">
        <f t="shared" si="10"/>
        <v>91705541.07</v>
      </c>
    </row>
    <row r="64">
      <c r="A64" s="20" t="s">
        <v>74</v>
      </c>
      <c r="B64" s="17">
        <v>73.3</v>
      </c>
      <c r="C64" s="22">
        <v>51218.0</v>
      </c>
      <c r="D64" s="53">
        <f t="shared" si="1"/>
        <v>0.0136425648</v>
      </c>
      <c r="E64" s="53">
        <f t="shared" si="2"/>
        <v>0.0001861195744</v>
      </c>
      <c r="F64" s="53">
        <f t="shared" si="3"/>
        <v>698.744884</v>
      </c>
      <c r="G64" s="54">
        <f t="shared" si="4"/>
        <v>51101.26091</v>
      </c>
      <c r="H64" s="54">
        <f t="shared" si="5"/>
        <v>13628.01556</v>
      </c>
      <c r="P64" s="20" t="s">
        <v>74</v>
      </c>
      <c r="Q64" s="17">
        <v>73.2</v>
      </c>
      <c r="R64" s="22">
        <v>60464.0</v>
      </c>
      <c r="S64" s="53">
        <f t="shared" si="6"/>
        <v>0.01366120219</v>
      </c>
      <c r="T64" s="53">
        <f t="shared" si="7"/>
        <v>0.0001866284452</v>
      </c>
      <c r="U64" s="53">
        <f t="shared" si="8"/>
        <v>826.010929</v>
      </c>
      <c r="V64" s="54">
        <f t="shared" si="9"/>
        <v>59097.93368</v>
      </c>
      <c r="W64" s="54">
        <f t="shared" si="10"/>
        <v>1866137.193</v>
      </c>
    </row>
    <row r="65">
      <c r="A65" s="20" t="s">
        <v>75</v>
      </c>
      <c r="B65" s="17">
        <v>54.8</v>
      </c>
      <c r="C65" s="22">
        <v>51782.0</v>
      </c>
      <c r="D65" s="53">
        <f t="shared" si="1"/>
        <v>0.01824817518</v>
      </c>
      <c r="E65" s="53">
        <f t="shared" si="2"/>
        <v>0.0003329958975</v>
      </c>
      <c r="F65" s="53">
        <f t="shared" si="3"/>
        <v>944.9270073</v>
      </c>
      <c r="G65" s="54">
        <f t="shared" si="4"/>
        <v>41172.22978</v>
      </c>
      <c r="H65" s="54">
        <f t="shared" si="5"/>
        <v>112567224</v>
      </c>
      <c r="P65" s="20" t="s">
        <v>75</v>
      </c>
      <c r="Q65" s="17">
        <v>55.3</v>
      </c>
      <c r="R65" s="22">
        <v>57793.0</v>
      </c>
      <c r="S65" s="53">
        <f t="shared" si="6"/>
        <v>0.01808318264</v>
      </c>
      <c r="T65" s="53">
        <f t="shared" si="7"/>
        <v>0.0003270014944</v>
      </c>
      <c r="U65" s="53">
        <f t="shared" si="8"/>
        <v>1045.081374</v>
      </c>
      <c r="V65" s="54">
        <f t="shared" si="9"/>
        <v>47798.50826</v>
      </c>
      <c r="W65" s="54">
        <f t="shared" si="10"/>
        <v>99889865.16</v>
      </c>
    </row>
    <row r="66">
      <c r="A66" s="16" t="s">
        <v>109</v>
      </c>
      <c r="B66" s="17">
        <v>67.6</v>
      </c>
      <c r="C66" s="22">
        <v>61901.0</v>
      </c>
      <c r="D66" s="53">
        <f t="shared" si="1"/>
        <v>0.01479289941</v>
      </c>
      <c r="E66" s="53">
        <f t="shared" si="2"/>
        <v>0.0002188298729</v>
      </c>
      <c r="F66" s="53">
        <f t="shared" si="3"/>
        <v>915.6952663</v>
      </c>
      <c r="G66" s="54">
        <f t="shared" si="4"/>
        <v>48621.30556</v>
      </c>
      <c r="H66" s="54">
        <f t="shared" si="5"/>
        <v>176350284.5</v>
      </c>
      <c r="P66" s="16" t="s">
        <v>109</v>
      </c>
      <c r="Q66" s="17">
        <v>67.7</v>
      </c>
      <c r="R66" s="22">
        <v>71184.0</v>
      </c>
      <c r="S66" s="53">
        <f t="shared" si="6"/>
        <v>0.01477104874</v>
      </c>
      <c r="T66" s="53">
        <f t="shared" si="7"/>
        <v>0.000218183881</v>
      </c>
      <c r="U66" s="53">
        <f t="shared" si="8"/>
        <v>1051.462334</v>
      </c>
      <c r="V66" s="54">
        <f t="shared" si="9"/>
        <v>56261.95814</v>
      </c>
      <c r="W66" s="54">
        <f t="shared" si="10"/>
        <v>222667333.4</v>
      </c>
    </row>
    <row r="67">
      <c r="A67" s="20" t="s">
        <v>77</v>
      </c>
      <c r="B67" s="17">
        <v>65.7</v>
      </c>
      <c r="C67" s="22">
        <v>45811.0</v>
      </c>
      <c r="D67" s="53">
        <f t="shared" si="1"/>
        <v>0.01522070015</v>
      </c>
      <c r="E67" s="53">
        <f t="shared" si="2"/>
        <v>0.0002316697131</v>
      </c>
      <c r="F67" s="53">
        <f t="shared" si="3"/>
        <v>697.2754947</v>
      </c>
      <c r="G67" s="54">
        <f t="shared" si="4"/>
        <v>47699.02891</v>
      </c>
      <c r="H67" s="54">
        <f t="shared" si="5"/>
        <v>3564653.163</v>
      </c>
      <c r="P67" s="20" t="s">
        <v>77</v>
      </c>
      <c r="Q67" s="17">
        <v>65.8</v>
      </c>
      <c r="R67" s="22">
        <v>53721.0</v>
      </c>
      <c r="S67" s="53">
        <f t="shared" si="6"/>
        <v>0.01519756839</v>
      </c>
      <c r="T67" s="53">
        <f t="shared" si="7"/>
        <v>0.0002309660849</v>
      </c>
      <c r="U67" s="53">
        <f t="shared" si="8"/>
        <v>816.4285714</v>
      </c>
      <c r="V67" s="54">
        <f t="shared" si="9"/>
        <v>55172.0784</v>
      </c>
      <c r="W67" s="54">
        <f t="shared" si="10"/>
        <v>2105628.51</v>
      </c>
    </row>
    <row r="68">
      <c r="A68" s="20" t="s">
        <v>78</v>
      </c>
      <c r="B68" s="17">
        <v>76.8</v>
      </c>
      <c r="C68" s="22">
        <v>41523.0</v>
      </c>
      <c r="D68" s="53">
        <f t="shared" si="1"/>
        <v>0.01302083333</v>
      </c>
      <c r="E68" s="53">
        <f t="shared" si="2"/>
        <v>0.0001695421007</v>
      </c>
      <c r="F68" s="53">
        <f t="shared" si="3"/>
        <v>540.6640625</v>
      </c>
      <c r="G68" s="54">
        <f t="shared" si="4"/>
        <v>52441.6242</v>
      </c>
      <c r="H68" s="54">
        <f t="shared" si="5"/>
        <v>119216354.5</v>
      </c>
      <c r="P68" s="20" t="s">
        <v>78</v>
      </c>
      <c r="Q68" s="19">
        <v>77.0</v>
      </c>
      <c r="R68" s="22">
        <v>48890.0</v>
      </c>
      <c r="S68" s="53">
        <f t="shared" si="6"/>
        <v>0.01298701299</v>
      </c>
      <c r="T68" s="53">
        <f t="shared" si="7"/>
        <v>0.0001686625063</v>
      </c>
      <c r="U68" s="53">
        <f t="shared" si="8"/>
        <v>634.9350649</v>
      </c>
      <c r="V68" s="54">
        <f t="shared" si="9"/>
        <v>60820.68</v>
      </c>
      <c r="W68" s="54">
        <f t="shared" si="10"/>
        <v>142341125.3</v>
      </c>
    </row>
    <row r="69">
      <c r="A69" s="20" t="s">
        <v>79</v>
      </c>
      <c r="B69" s="17">
        <v>83.5</v>
      </c>
      <c r="C69" s="22">
        <v>65897.0</v>
      </c>
      <c r="D69" s="53">
        <f t="shared" si="1"/>
        <v>0.0119760479</v>
      </c>
      <c r="E69" s="53">
        <f t="shared" si="2"/>
        <v>0.0001434257234</v>
      </c>
      <c r="F69" s="53">
        <f t="shared" si="3"/>
        <v>789.1856287</v>
      </c>
      <c r="G69" s="54">
        <f t="shared" si="4"/>
        <v>54694.03077</v>
      </c>
      <c r="H69" s="54">
        <f t="shared" si="5"/>
        <v>125506519.7</v>
      </c>
      <c r="P69" s="20" t="s">
        <v>79</v>
      </c>
      <c r="Q69" s="17">
        <v>83.5</v>
      </c>
      <c r="R69" s="22">
        <v>75227.0</v>
      </c>
      <c r="S69" s="53">
        <f t="shared" si="6"/>
        <v>0.0119760479</v>
      </c>
      <c r="T69" s="53">
        <f t="shared" si="7"/>
        <v>0.0001434257234</v>
      </c>
      <c r="U69" s="53">
        <f t="shared" si="8"/>
        <v>900.9221557</v>
      </c>
      <c r="V69" s="54">
        <f t="shared" si="9"/>
        <v>63403.98508</v>
      </c>
      <c r="W69" s="54">
        <f t="shared" si="10"/>
        <v>139783681.8</v>
      </c>
    </row>
    <row r="70">
      <c r="A70" s="20" t="s">
        <v>80</v>
      </c>
      <c r="B70" s="17">
        <v>68.5</v>
      </c>
      <c r="C70" s="22">
        <v>54522.0</v>
      </c>
      <c r="D70" s="53">
        <f t="shared" si="1"/>
        <v>0.01459854015</v>
      </c>
      <c r="E70" s="53">
        <f t="shared" si="2"/>
        <v>0.0002131173744</v>
      </c>
      <c r="F70" s="53">
        <f t="shared" si="3"/>
        <v>795.9416058</v>
      </c>
      <c r="G70" s="54">
        <f t="shared" si="4"/>
        <v>49040.31607</v>
      </c>
      <c r="H70" s="54">
        <f t="shared" si="5"/>
        <v>30048858.72</v>
      </c>
      <c r="P70" s="20" t="s">
        <v>80</v>
      </c>
      <c r="Q70" s="17">
        <v>68.7</v>
      </c>
      <c r="R70" s="22">
        <v>62015.0</v>
      </c>
      <c r="S70" s="53">
        <f t="shared" si="6"/>
        <v>0.01455604076</v>
      </c>
      <c r="T70" s="53">
        <f t="shared" si="7"/>
        <v>0.0002118783225</v>
      </c>
      <c r="U70" s="53">
        <f t="shared" si="8"/>
        <v>902.6928675</v>
      </c>
      <c r="V70" s="54">
        <f t="shared" si="9"/>
        <v>56811.36507</v>
      </c>
      <c r="W70" s="54">
        <f t="shared" si="10"/>
        <v>27077816.48</v>
      </c>
    </row>
    <row r="71">
      <c r="A71" s="20" t="s">
        <v>82</v>
      </c>
      <c r="B71" s="17">
        <v>82.6</v>
      </c>
      <c r="C71" s="22">
        <v>50104.0</v>
      </c>
      <c r="D71" s="53">
        <f t="shared" si="1"/>
        <v>0.01210653753</v>
      </c>
      <c r="E71" s="53">
        <f t="shared" si="2"/>
        <v>0.000146568251</v>
      </c>
      <c r="F71" s="53">
        <f t="shared" si="3"/>
        <v>606.5859564</v>
      </c>
      <c r="G71" s="54">
        <f t="shared" si="4"/>
        <v>54412.71397</v>
      </c>
      <c r="H71" s="54">
        <f t="shared" si="5"/>
        <v>18565016.07</v>
      </c>
      <c r="P71" s="20" t="s">
        <v>82</v>
      </c>
      <c r="Q71" s="17">
        <v>82.6</v>
      </c>
      <c r="R71" s="22">
        <v>58424.0</v>
      </c>
      <c r="S71" s="53">
        <f t="shared" si="6"/>
        <v>0.01210653753</v>
      </c>
      <c r="T71" s="53">
        <f t="shared" si="7"/>
        <v>0.000146568251</v>
      </c>
      <c r="U71" s="53">
        <f t="shared" si="8"/>
        <v>707.3123487</v>
      </c>
      <c r="V71" s="54">
        <f t="shared" si="9"/>
        <v>63070.54674</v>
      </c>
      <c r="W71" s="54">
        <f t="shared" si="10"/>
        <v>21590396.65</v>
      </c>
    </row>
    <row r="72">
      <c r="A72" s="20" t="s">
        <v>84</v>
      </c>
      <c r="B72" s="19">
        <v>64.0</v>
      </c>
      <c r="C72" s="22">
        <v>41527.0</v>
      </c>
      <c r="D72" s="53">
        <f t="shared" si="1"/>
        <v>0.015625</v>
      </c>
      <c r="E72" s="53">
        <f t="shared" si="2"/>
        <v>0.000244140625</v>
      </c>
      <c r="F72" s="53">
        <f t="shared" si="3"/>
        <v>648.859375</v>
      </c>
      <c r="G72" s="54">
        <f t="shared" si="4"/>
        <v>46827.4168</v>
      </c>
      <c r="H72" s="54">
        <f t="shared" si="5"/>
        <v>28094418.27</v>
      </c>
      <c r="P72" s="20" t="s">
        <v>84</v>
      </c>
      <c r="Q72" s="17">
        <v>64.3</v>
      </c>
      <c r="R72" s="22">
        <v>50263.0</v>
      </c>
      <c r="S72" s="53">
        <f t="shared" si="6"/>
        <v>0.01555209953</v>
      </c>
      <c r="T72" s="53">
        <f t="shared" si="7"/>
        <v>0.0002418677999</v>
      </c>
      <c r="U72" s="53">
        <f t="shared" si="8"/>
        <v>781.6951788</v>
      </c>
      <c r="V72" s="54">
        <f t="shared" si="9"/>
        <v>54266.14987</v>
      </c>
      <c r="W72" s="54">
        <f t="shared" si="10"/>
        <v>16025208.9</v>
      </c>
    </row>
    <row r="73">
      <c r="A73" s="20" t="s">
        <v>87</v>
      </c>
      <c r="B73" s="17">
        <v>81.1</v>
      </c>
      <c r="C73" s="22">
        <v>47388.0</v>
      </c>
      <c r="D73" s="53">
        <f t="shared" si="1"/>
        <v>0.01233045623</v>
      </c>
      <c r="E73" s="53">
        <f t="shared" si="2"/>
        <v>0.0001520401508</v>
      </c>
      <c r="F73" s="53">
        <f t="shared" si="3"/>
        <v>584.3156597</v>
      </c>
      <c r="G73" s="54">
        <f t="shared" si="4"/>
        <v>53929.97758</v>
      </c>
      <c r="H73" s="54">
        <f t="shared" si="5"/>
        <v>42797470.7</v>
      </c>
      <c r="P73" s="20" t="s">
        <v>87</v>
      </c>
      <c r="Q73" s="19">
        <v>81.0</v>
      </c>
      <c r="R73" s="22">
        <v>55536.0</v>
      </c>
      <c r="S73" s="53">
        <f t="shared" si="6"/>
        <v>0.01234567901</v>
      </c>
      <c r="T73" s="53">
        <f t="shared" si="7"/>
        <v>0.0001524157903</v>
      </c>
      <c r="U73" s="53">
        <f t="shared" si="8"/>
        <v>685.6296296</v>
      </c>
      <c r="V73" s="54">
        <f t="shared" si="9"/>
        <v>62459.47183</v>
      </c>
      <c r="W73" s="54">
        <f t="shared" si="10"/>
        <v>47934462.14</v>
      </c>
    </row>
    <row r="75">
      <c r="B75" s="25" t="s">
        <v>110</v>
      </c>
      <c r="C75" s="3" t="s">
        <v>89</v>
      </c>
    </row>
    <row r="76">
      <c r="C76" s="14" t="s">
        <v>103</v>
      </c>
    </row>
  </sheetData>
  <hyperlinks>
    <hyperlink r:id="rId1" ref="C76"/>
  </hyperlinks>
  <drawing r:id="rId2"/>
</worksheet>
</file>