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bomassembl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<sst xmlns="http://schemas.openxmlformats.org/spreadsheetml/2006/main" count="447" uniqueCount="292">
  <si>
    <t xml:space="preserve">Line</t>
  </si>
  <si>
    <t xml:space="preserve">Part ID</t>
  </si>
  <si>
    <t xml:space="preserve">Description</t>
  </si>
  <si>
    <t xml:space="preserve">Part Number</t>
  </si>
  <si>
    <t xml:space="preserve">Substitution
Okay</t>
  </si>
  <si>
    <t xml:space="preserve">Designators</t>
  </si>
  <si>
    <t xml:space="preserve">Footprint</t>
  </si>
  <si>
    <t xml:space="preserve">Pins</t>
  </si>
  <si>
    <t xml:space="preserve">Quantity</t>
  </si>
  <si>
    <t xml:space="preserve">Part Supplier and Reference Links</t>
  </si>
  <si>
    <t xml:space="preserve">0.1uF 0603&gt;=X5R&gt;=25V&lt;=20%</t>
  </si>
  <si>
    <t xml:space="preserve">C0603C104M5RACTU
C1608X7R1E104K080AA</t>
  </si>
  <si>
    <t xml:space="preserve"> Y</t>
  </si>
  <si>
    <t xml:space="preserve">B1,B2,B3,B4,B5,B6,
B7,B8,B9,B10,B11,
B12,B13,B14,B15,B16,
B17,B18,B19,B20,B21,
B22,B23,B24,B25,B26,
B27,B28,B29,B30,B31,
B32,B33,B34,B35,B36,
B37,B38,B39,B40,B41,
B42,B43,B44,B45,B46,
B47,B48,B49,B50,B51,
B52,B53,B54,B56,B57,
B59,B60,B61,B62,B63,
B64,B66,B68,B70,B72,
B73,B74,B75,B77,B78,
B80,B81,B83,B84,B85,
B86,B87,B88,B89,B90,
B91,B92,B94,B97,B98,
B99,B100,B101,B102,
B103,B105,B106,B108,
B109,B111,B113,B114,
B115,B116,B118,B119,
B120,B122</t>
  </si>
  <si>
    <t xml:space="preserve">10uF 0603&gt;=X5R&gt;=6.3V&lt;=20%</t>
  </si>
  <si>
    <t xml:space="preserve">GRM188R60J106KE47D
GRM188R60J106ME47D</t>
  </si>
  <si>
    <t xml:space="preserve">C1,C2,C3,C4,C6,C7,
C8,C9,C12,C25,C35,
C38,C39,C40,C41,C44,
C45,C62,C64,C66,C70</t>
  </si>
  <si>
    <t xml:space="preserve">  </t>
  </si>
  <si>
    <t xml:space="preserve">100uF 1206&gt;=X5R&gt;=6.3V&lt;=20%</t>
  </si>
  <si>
    <t xml:space="preserve">GRM31CR60J107ME39K</t>
  </si>
  <si>
    <t xml:space="preserve">C5,C16,C22</t>
  </si>
  <si>
    <t xml:space="preserve">4.7nF 0603&gt;=X5R&gt;=25V&lt;=20%</t>
  </si>
  <si>
    <t xml:space="preserve">CL10B472KB8NNNC
C0603C472K5RACTU</t>
  </si>
  <si>
    <t xml:space="preserve">C13,C19,C27,C90,C91</t>
  </si>
  <si>
    <t xml:space="preserve">22uF 0805&gt;=X5R&gt;=16V&lt;=20%</t>
  </si>
  <si>
    <t xml:space="preserve">CL21A226MOCLRNC
GRM21BR61E226ME44L
GRT21BR61E226ME13L
CC0805MKX5R8BB226
GRM21BR61C226ME44L</t>
  </si>
  <si>
    <t xml:space="preserve">C14,C15,C20,C21,C28,
C29,C30,C31,C32,C92</t>
  </si>
  <si>
    <t xml:space="preserve">10uF 1206&gt;=X5R&gt;=25V&lt;=20%</t>
  </si>
  <si>
    <t xml:space="preserve">CL31A106KAHNNNE
TMK316AB7106KL-T
TMK316BJ106ML-T</t>
  </si>
  <si>
    <t xml:space="preserve">C17,C23,C33,C43,C48,
C86,C88</t>
  </si>
  <si>
    <t xml:space="preserve">4.7uF 0805&gt;=X5R&gt;=25V&lt;=20%</t>
  </si>
  <si>
    <t xml:space="preserve">GRM21BR61E475KA12L
TMK212BJ475KG-T</t>
  </si>
  <si>
    <t xml:space="preserve">C18,C24,C34</t>
  </si>
  <si>
    <t xml:space="preserve">1uF 0603&gt;=X5R&gt;=6.3V&lt;=20%</t>
  </si>
  <si>
    <t xml:space="preserve">GRM188R61E105KA12D
GRM188R61C105KA93D
CL10B105KP8NNNC
LMK107B7105KA-T</t>
  </si>
  <si>
    <t xml:space="preserve">C26,C60,C61,C63,C65,
C67,C68,C69,C71,C72</t>
  </si>
  <si>
    <t xml:space="preserve">15pF 0603NP0&gt;=6.3V&lt;=5%</t>
  </si>
  <si>
    <t xml:space="preserve">CC0603JRNPO9BN150</t>
  </si>
  <si>
    <t xml:space="preserve">C36,C37</t>
  </si>
  <si>
    <t xml:space="preserve">1uF 0805&gt;=X5R&gt;=25V&lt;=20%</t>
  </si>
  <si>
    <t xml:space="preserve">CL21B105KAFNNNE
CL21B105KBFNFNE
CL21A105KACLNNC
GRM219R71E105KA88D</t>
  </si>
  <si>
    <t xml:space="preserve">C46,C89,C144,C145,
C146,C147</t>
  </si>
  <si>
    <t xml:space="preserve">75pF 0805NP0&gt;=50V&lt;=5%</t>
  </si>
  <si>
    <t xml:space="preserve">C0805C750J1GACTU
251R15S750JV4E
08051A750JAT2A</t>
  </si>
  <si>
    <t xml:space="preserve"> N</t>
  </si>
  <si>
    <t xml:space="preserve">C49</t>
  </si>
  <si>
    <t xml:space="preserve">150pF 0805NP0&gt;=50V&lt;=5%</t>
  </si>
  <si>
    <t xml:space="preserve">CC0805JRNPO0BN151
GRM2195C2A151JA01D
CL21C151JCANNNC
C0805C151J1GACTU
251R15S151JV4E</t>
  </si>
  <si>
    <t xml:space="preserve">C50</t>
  </si>
  <si>
    <t xml:space="preserve">160pF 0805NP0&gt;=50V&lt;=5%</t>
  </si>
  <si>
    <t xml:space="preserve">GRM2165C2A161JA01D
CL21C161JCANNNC
C0805C161J1GACTU
251R15S161JV4E</t>
  </si>
  <si>
    <t xml:space="preserve">C51</t>
  </si>
  <si>
    <t xml:space="preserve">100pF 0805NP0&gt;=50V&lt;=5%</t>
  </si>
  <si>
    <t xml:space="preserve">CC0805JRNPO0BN101
GRM2195C2A101JA01D
CL21C101JCANNNC
C0805C101J1GACTU
251R15S101JV4E</t>
  </si>
  <si>
    <t xml:space="preserve">C52,C57,C81</t>
  </si>
  <si>
    <t xml:space="preserve">10pF 0805NP0&gt;=50V&lt;=5%</t>
  </si>
  <si>
    <t xml:space="preserve">CC0805JRNPO9BN100</t>
  </si>
  <si>
    <t xml:space="preserve">C53</t>
  </si>
  <si>
    <t xml:space="preserve">180pF 0805NP0&gt;=50V&lt;=5%</t>
  </si>
  <si>
    <t xml:space="preserve">CC0805JRNPO0BN181
GRM2195C2A181JA01D
CL21C181JCANNNC
C0805C181J1GACTU
251R15S181JV4E</t>
  </si>
  <si>
    <t xml:space="preserve">C56</t>
  </si>
  <si>
    <t xml:space="preserve">270pF 0805NP0&gt;=50V&lt;=5%</t>
  </si>
  <si>
    <t xml:space="preserve">CC0805JRNPO0BN271
GRM2195C2A271JA01D
251R15S271JV4E</t>
  </si>
  <si>
    <t xml:space="preserve">C84</t>
  </si>
  <si>
    <t xml:space="preserve">8.2pF 0805NP0&gt;=25V&lt;=5%</t>
  </si>
  <si>
    <t xml:space="preserve">CL21C8R2DBANNNC</t>
  </si>
  <si>
    <t xml:space="preserve">C87</t>
  </si>
  <si>
    <t xml:space="preserve">2x5 M 0.1in</t>
  </si>
  <si>
    <t xml:space="preserve">67997-410HLF</t>
  </si>
  <si>
    <t xml:space="preserve">CN1</t>
  </si>
  <si>
    <t xml:space="preserve">Custom</t>
  </si>
  <si>
    <t xml:space="preserve">Power</t>
  </si>
  <si>
    <t xml:space="preserve">PJ-102AH</t>
  </si>
  <si>
    <t xml:space="preserve">CN2</t>
  </si>
  <si>
    <t xml:space="preserve">Eth MagJack</t>
  </si>
  <si>
    <t xml:space="preserve">L829-1J1T-43</t>
  </si>
  <si>
    <t xml:space="preserve">CN3</t>
  </si>
  <si>
    <t xml:space="preserve">CW Jack</t>
  </si>
  <si>
    <t xml:space="preserve">SJ1-3525N</t>
  </si>
  <si>
    <t xml:space="preserve">CN4</t>
  </si>
  <si>
    <t xml:space="preserve">TVS Diode</t>
  </si>
  <si>
    <t xml:space="preserve">CDSOD323-T05LC</t>
  </si>
  <si>
    <t xml:space="preserve">D1</t>
  </si>
  <si>
    <t xml:space="preserve">SC-76, SOD-323</t>
  </si>
  <si>
    <t xml:space="preserve">LED RA</t>
  </si>
  <si>
    <t xml:space="preserve">LTST-S220KFKT</t>
  </si>
  <si>
    <t xml:space="preserve">D2,D3,D4,D5</t>
  </si>
  <si>
    <t xml:space="preserve">2.1x1.0mmRightAngle</t>
  </si>
  <si>
    <t xml:space="preserve">SM05.TCT
tpd2e009</t>
  </si>
  <si>
    <t xml:space="preserve">D8</t>
  </si>
  <si>
    <t xml:space="preserve">SOT-23-3</t>
  </si>
  <si>
    <t xml:space="preserve">SMBJ18CA</t>
  </si>
  <si>
    <t xml:space="preserve">D12</t>
  </si>
  <si>
    <t xml:space="preserve">DO-214AA (SMB)</t>
  </si>
  <si>
    <t xml:space="preserve">20 Pin Single Row 0.1in</t>
  </si>
  <si>
    <t xml:space="preserve">PRPC040SAAN-RC</t>
  </si>
  <si>
    <t xml:space="preserve">DB7</t>
  </si>
  <si>
    <t xml:space="preserve">FUSE PTC 3.0A 24V</t>
  </si>
  <si>
    <t xml:space="preserve">MF-LSMF300/24X-2</t>
  </si>
  <si>
    <t xml:space="preserve">F1</t>
  </si>
  <si>
    <t xml:space="preserve">2920 7.36x5.12mm</t>
  </si>
  <si>
    <t xml:space="preserve">FB 0603 &gt;=600R@100MHz &lt;=200mOhm@DC 1A &lt;=25%</t>
  </si>
  <si>
    <t xml:space="preserve">MPZ1608S601ATA00</t>
  </si>
  <si>
    <t xml:space="preserve">FB1,FB2,FB3,FB4,FB5,
FB6,FB7,FB8,FB9,FB10,
FB11,FB12,FB13,FB14,
FB15,FB16,FB17,FB18,
FB19,FB20,FB21,FB22,
FB23,FB24,FB25,FB26,
FB28,FB30</t>
  </si>
  <si>
    <t xml:space="preserve">0Ohm 0603&lt;=5%&gt;=1/10W</t>
  </si>
  <si>
    <t xml:space="preserve">RC0603JR-070RL
CR0603-J/-000ELF</t>
  </si>
  <si>
    <t xml:space="preserve">J1,J2,J5,J9,J10,J11,
J13,J15,J17,J18,J19,
J21,J22,J23,J24,J25,
J26,J27,J28,J29,J30,
J31,J32,L33,L34</t>
  </si>
  <si>
    <t xml:space="preserve">Relay</t>
  </si>
  <si>
    <t xml:space="preserve">EC2-3NU
EC2-3NJ</t>
  </si>
  <si>
    <t xml:space="preserve">K2</t>
  </si>
  <si>
    <t xml:space="preserve">3.3uH &gt;=2.4A</t>
  </si>
  <si>
    <t xml:space="preserve">SRR4528A-3R3Y</t>
  </si>
  <si>
    <t xml:space="preserve">L1,L3</t>
  </si>
  <si>
    <t xml:space="preserve">5x5mm</t>
  </si>
  <si>
    <t xml:space="preserve">2.2uH &gt;=2.4A</t>
  </si>
  <si>
    <t xml:space="preserve">SRR4528A-2R2Y</t>
  </si>
  <si>
    <t xml:space="preserve">L2</t>
  </si>
  <si>
    <t xml:space="preserve">240nH</t>
  </si>
  <si>
    <t xml:space="preserve">LQW2BASR24J00L</t>
  </si>
  <si>
    <t xml:space="preserve">L4,L7</t>
  </si>
  <si>
    <t xml:space="preserve">270nH</t>
  </si>
  <si>
    <t xml:space="preserve">LQW2BASR27J00L</t>
  </si>
  <si>
    <t xml:space="preserve">L5,L6,L8,L9</t>
  </si>
  <si>
    <t xml:space="preserve">330nH</t>
  </si>
  <si>
    <t xml:space="preserve">LQW2BASR33J00L</t>
  </si>
  <si>
    <t xml:space="preserve">L10,L11</t>
  </si>
  <si>
    <t xml:space="preserve">MOSFET P-CH 30V</t>
  </si>
  <si>
    <t xml:space="preserve">DMP3099L-7</t>
  </si>
  <si>
    <t xml:space="preserve">Q1</t>
  </si>
  <si>
    <t xml:space="preserve">Inductive Load Driver</t>
  </si>
  <si>
    <t xml:space="preserve">NUD3124LT1G</t>
  </si>
  <si>
    <t xml:space="preserve">Q2,Q5</t>
  </si>
  <si>
    <t xml:space="preserve">RF LDMOS</t>
  </si>
  <si>
    <t xml:space="preserve">AFT05MS003NT1</t>
  </si>
  <si>
    <t xml:space="preserve">Q3,Q4</t>
  </si>
  <si>
    <t xml:space="preserve">SOT-89-3</t>
  </si>
  <si>
    <t xml:space="preserve">Thermal Sensor</t>
  </si>
  <si>
    <t xml:space="preserve">MCP9700T-E/TT</t>
  </si>
  <si>
    <t xml:space="preserve">Q6</t>
  </si>
  <si>
    <t xml:space="preserve">33 0603&lt;=1%&gt;=1/10W</t>
  </si>
  <si>
    <t xml:space="preserve">RC0603FR-0733RL
CR0603-FX-33R0ELF</t>
  </si>
  <si>
    <t xml:space="preserve">R1,R41,R42,R45,R50,
R64</t>
  </si>
  <si>
    <t xml:space="preserve">10K 0603&lt;=5%&gt;=1/10W</t>
  </si>
  <si>
    <t xml:space="preserve">RC0603FR-0710KL
CR0603-FX-1002HLF</t>
  </si>
  <si>
    <t xml:space="preserve">R2,R3,R4,R5,R6,R7,
R14,R21,R22,R23,R24,
R25,R27,R28,R29,R131,
R132</t>
  </si>
  <si>
    <t xml:space="preserve">2.2 0603&lt;=5%&gt;=1/10W</t>
  </si>
  <si>
    <t xml:space="preserve">RC0603FR-072R2L</t>
  </si>
  <si>
    <t xml:space="preserve">R10</t>
  </si>
  <si>
    <t xml:space="preserve">35.7K 0603&lt;=1%&gt;=1/10W</t>
  </si>
  <si>
    <t xml:space="preserve">RC0603FR-0735K7L</t>
  </si>
  <si>
    <t xml:space="preserve">R11</t>
  </si>
  <si>
    <t xml:space="preserve">11.5K 0603&lt;=1%&gt;=1/10W</t>
  </si>
  <si>
    <t xml:space="preserve">RC0603FR-0711K5L</t>
  </si>
  <si>
    <t xml:space="preserve">R12,R91</t>
  </si>
  <si>
    <t xml:space="preserve">20K 0603&lt;=1%&gt;=1/10W</t>
  </si>
  <si>
    <t xml:space="preserve">RC0603FR-0720KL
CR0603-FX-2002ELF</t>
  </si>
  <si>
    <t xml:space="preserve">R15</t>
  </si>
  <si>
    <t xml:space="preserve">16.2K 0603&lt;=1%&gt;=1/10W</t>
  </si>
  <si>
    <t xml:space="preserve">RC0603FR-0716K2L</t>
  </si>
  <si>
    <t xml:space="preserve">R19</t>
  </si>
  <si>
    <t xml:space="preserve">2.2K 0603&lt;=5%&gt;=1/10W</t>
  </si>
  <si>
    <t xml:space="preserve">RC0603FR-072K2L</t>
  </si>
  <si>
    <t xml:space="preserve">R20,R26,R49,R65,R75,
R76</t>
  </si>
  <si>
    <t xml:space="preserve">12.1K 0603&lt;=1%&gt;=1/10W</t>
  </si>
  <si>
    <t xml:space="preserve">RC0603FR-0712K1L</t>
  </si>
  <si>
    <t xml:space="preserve">R34</t>
  </si>
  <si>
    <t xml:space="preserve">130 0603&lt;=1%&gt;=1/10W</t>
  </si>
  <si>
    <t xml:space="preserve">RC0603FR-07130RL</t>
  </si>
  <si>
    <t xml:space="preserve">R39</t>
  </si>
  <si>
    <t xml:space="preserve">75 0603&lt;=5%&gt;=1/10W</t>
  </si>
  <si>
    <t xml:space="preserve">RC0603FR-0775RL
CR0603-FX-75R0ELF</t>
  </si>
  <si>
    <t xml:space="preserve">R40</t>
  </si>
  <si>
    <t xml:space="preserve">4.7K 0603&lt;=5%&gt;=1/10W</t>
  </si>
  <si>
    <t xml:space="preserve">RC0603FR-074K7L
CR0603-FX-4701ELF</t>
  </si>
  <si>
    <t xml:space="preserve">R43,R44,R48,R53,R95,
R101,R106,R107,R117,
R118,R119,R124,R125,
R126,R130</t>
  </si>
  <si>
    <t xml:space="preserve">1.8K 0603&lt;=1%&gt;=1/10W</t>
  </si>
  <si>
    <t xml:space="preserve">RC0603FR-071K8L
CR0603-FX-1801ELF</t>
  </si>
  <si>
    <t xml:space="preserve">R46</t>
  </si>
  <si>
    <t xml:space="preserve">9.1K 0603&lt;=1%&gt;=1/10W</t>
  </si>
  <si>
    <t xml:space="preserve">RC0603FR-079K1L</t>
  </si>
  <si>
    <t xml:space="preserve">R47,R66</t>
  </si>
  <si>
    <t xml:space="preserve">22 0603&lt;=5%&gt;=1/10W</t>
  </si>
  <si>
    <t xml:space="preserve">RC0603FR-0722RL
CR0603-FX-22R0ELF</t>
  </si>
  <si>
    <t xml:space="preserve">R51,R63</t>
  </si>
  <si>
    <t xml:space="preserve">12 0805&lt;=5%&gt;=1/8W</t>
  </si>
  <si>
    <t xml:space="preserve">RC0805FR-0712RL
ERJ-6ENF12R0V</t>
  </si>
  <si>
    <t xml:space="preserve">R52,R54,R61,R62,R94,
R100</t>
  </si>
  <si>
    <t xml:space="preserve">120 0603&lt;=1%&gt;=1/10W</t>
  </si>
  <si>
    <t xml:space="preserve">RC0603FR-07120RL</t>
  </si>
  <si>
    <t xml:space="preserve">R55</t>
  </si>
  <si>
    <t xml:space="preserve">330 0603&lt;=1%&gt;=1/10W</t>
  </si>
  <si>
    <t xml:space="preserve">RC0603FR-07330RL
CR0603-FX-3300ELF</t>
  </si>
  <si>
    <t xml:space="preserve">R56,R59</t>
  </si>
  <si>
    <t xml:space="preserve">1K 0603&lt;=5%&gt;=1/10W</t>
  </si>
  <si>
    <t xml:space="preserve">RC0603FR-071KL
CR0603-FX-1001HLF</t>
  </si>
  <si>
    <t xml:space="preserve">R57,R58,R67,R68,R71,
R72,R73,R74,R109</t>
  </si>
  <si>
    <t xml:space="preserve">1.6K 0603&lt;=5%&gt;=1/10W</t>
  </si>
  <si>
    <t xml:space="preserve">RC0603FR-071K6L</t>
  </si>
  <si>
    <t xml:space="preserve">R69,R102</t>
  </si>
  <si>
    <t xml:space="preserve">27K 0603&lt;=1%&gt;=1/10W</t>
  </si>
  <si>
    <t xml:space="preserve">RC0603FR-0727KL</t>
  </si>
  <si>
    <t xml:space="preserve">R70,R127</t>
  </si>
  <si>
    <t xml:space="preserve">100 0603&lt;=1%&gt;=1/10W</t>
  </si>
  <si>
    <t xml:space="preserve">RC0603FR-07100RL
CR0603-FX-1000ELF
AC0603FR-07100RL</t>
  </si>
  <si>
    <t xml:space="preserve">R77,R78</t>
  </si>
  <si>
    <t xml:space="preserve">270 0603&lt;=5%&gt;=1/10W</t>
  </si>
  <si>
    <t xml:space="preserve">RC0603FR-07270RL
CR0603-FX-2700ELF</t>
  </si>
  <si>
    <t xml:space="preserve">R92,R99,R108,R133,
R134</t>
  </si>
  <si>
    <t xml:space="preserve">0.04 1206&lt;=1%&gt;=1/4W</t>
  </si>
  <si>
    <t xml:space="preserve">RL1206FR-070R04L
PE1206FRM070R04L</t>
  </si>
  <si>
    <t xml:space="preserve">R123</t>
  </si>
  <si>
    <t xml:space="preserve">1:1 RF Transformer</t>
  </si>
  <si>
    <t xml:space="preserve">MABAES0060
PWB1010-1LB
TC1-1TG2+</t>
  </si>
  <si>
    <t xml:space="preserve">T1</t>
  </si>
  <si>
    <t xml:space="preserve">SM-22-5 3.81x3.81mm</t>
  </si>
  <si>
    <t xml:space="preserve">8:1 RF Transformer</t>
  </si>
  <si>
    <t xml:space="preserve">MABA-010143-FLUX18
WBC8-1LB</t>
  </si>
  <si>
    <t xml:space="preserve">T2</t>
  </si>
  <si>
    <t xml:space="preserve">4:1 RF Transformer</t>
  </si>
  <si>
    <t xml:space="preserve">B62152A4X30</t>
  </si>
  <si>
    <t xml:space="preserve">T3</t>
  </si>
  <si>
    <t xml:space="preserve">EEPROM 2Mx8bit &gt;40MHz</t>
  </si>
  <si>
    <t xml:space="preserve">W25Q16JVSNIQ
S25FL116K0XMFI043
S25FL116K0XMFI041</t>
  </si>
  <si>
    <t xml:space="preserve">U1</t>
  </si>
  <si>
    <t xml:space="preserve">8-SOIC (3.90mm)</t>
  </si>
  <si>
    <t xml:space="preserve">FPGA</t>
  </si>
  <si>
    <t xml:space="preserve">EP4CE22E22C8N</t>
  </si>
  <si>
    <t xml:space="preserve">U2</t>
  </si>
  <si>
    <t xml:space="preserve">144-LQFP EP</t>
  </si>
  <si>
    <t xml:space="preserve">Switching Regulator</t>
  </si>
  <si>
    <t xml:space="preserve">ST1S10PHR</t>
  </si>
  <si>
    <t xml:space="preserve">U3,U8,U16</t>
  </si>
  <si>
    <t xml:space="preserve">8-SOIC (3.90mm) EP</t>
  </si>
  <si>
    <t xml:space="preserve">Gigabit EthPhy</t>
  </si>
  <si>
    <t xml:space="preserve">KSZ9031RNXCC
KSZ9031RNXCA</t>
  </si>
  <si>
    <t xml:space="preserve">U4</t>
  </si>
  <si>
    <t xml:space="preserve">48-VFQFN EP</t>
  </si>
  <si>
    <t xml:space="preserve">Clock Generator</t>
  </si>
  <si>
    <t xml:space="preserve">5P49V5923B000NLGI</t>
  </si>
  <si>
    <t xml:space="preserve">U6</t>
  </si>
  <si>
    <t xml:space="preserve">24-VFQFN EP</t>
  </si>
  <si>
    <t xml:space="preserve">RF ADC DAC</t>
  </si>
  <si>
    <t xml:space="preserve">AD9866BCPZ</t>
  </si>
  <si>
    <t xml:space="preserve">U7</t>
  </si>
  <si>
    <t xml:space="preserve">64-VFQFN EP</t>
  </si>
  <si>
    <t xml:space="preserve">RF Preamp OpAmp</t>
  </si>
  <si>
    <t xml:space="preserve">OPA2677IDDA</t>
  </si>
  <si>
    <t xml:space="preserve">U9</t>
  </si>
  <si>
    <t xml:space="preserve">RF Switch</t>
  </si>
  <si>
    <t xml:space="preserve">4259-63
4239-52
PE42421SCAA</t>
  </si>
  <si>
    <t xml:space="preserve">U10,U11</t>
  </si>
  <si>
    <t xml:space="preserve">SC70-6</t>
  </si>
  <si>
    <t xml:space="preserve">LDO Regulator</t>
  </si>
  <si>
    <t xml:space="preserve">AP2204MP-ADJTRG1</t>
  </si>
  <si>
    <t xml:space="preserve">U12</t>
  </si>
  <si>
    <t xml:space="preserve">Slow ADC</t>
  </si>
  <si>
    <t xml:space="preserve">MAX11613EUA</t>
  </si>
  <si>
    <t xml:space="preserve">U13</t>
  </si>
  <si>
    <t xml:space="preserve">8-MSOP (3.00mm)</t>
  </si>
  <si>
    <t xml:space="preserve">Current Sense AMP</t>
  </si>
  <si>
    <t xml:space="preserve">INA199A1DCKR</t>
  </si>
  <si>
    <t xml:space="preserve">U14</t>
  </si>
  <si>
    <t xml:space="preserve">SC-70-6</t>
  </si>
  <si>
    <t xml:space="preserve">Digital Rheostat 5K</t>
  </si>
  <si>
    <t xml:space="preserve">MCP4662-502E/UN</t>
  </si>
  <si>
    <t xml:space="preserve">U15</t>
  </si>
  <si>
    <t xml:space="preserve">10-MSOP (3.00mm)</t>
  </si>
  <si>
    <t xml:space="preserve">TPS73025DBVR</t>
  </si>
  <si>
    <t xml:space="preserve">U17</t>
  </si>
  <si>
    <t xml:space="preserve">SOT-23-5</t>
  </si>
  <si>
    <t xml:space="preserve">LDO 10V 150mA</t>
  </si>
  <si>
    <t xml:space="preserve">LP2985-10DBVR</t>
  </si>
  <si>
    <t xml:space="preserve">U19</t>
  </si>
  <si>
    <t xml:space="preserve">21cm PFTE silver plated 24to30AWG wire</t>
  </si>
  <si>
    <t xml:space="preserve">400R0111-24-9</t>
  </si>
  <si>
    <t xml:space="preserve">W1</t>
  </si>
  <si>
    <t xml:space="preserve">25MHz XTAL</t>
  </si>
  <si>
    <t xml:space="preserve">NX3225SA-25.000M-STD-CSR-3</t>
  </si>
  <si>
    <t xml:space="preserve">X1</t>
  </si>
  <si>
    <t xml:space="preserve">3.2x2.5mm</t>
  </si>
  <si>
    <t xml:space="preserve">38.4MHz Osc 3.3V&lt;=10ppm</t>
  </si>
  <si>
    <t xml:space="preserve">ASTXR-12-38.400MHZ-514054-T</t>
  </si>
  <si>
    <t xml:space="preserve">X2</t>
  </si>
  <si>
    <t xml:space="preserve">2.5x2mm</t>
  </si>
  <si>
    <t xml:space="preserve">Line Items SMT:</t>
  </si>
  <si>
    <t xml:space="preserve">Line Items TH:</t>
  </si>
  <si>
    <t xml:space="preserve">Parts SMT:</t>
  </si>
  <si>
    <t xml:space="preserve">Parts TH:</t>
  </si>
  <si>
    <t xml:space="preserve">Pins SMT:</t>
  </si>
  <si>
    <t xml:space="preserve">Pins TH:</t>
  </si>
  <si>
    <t xml:space="preserve">Do Not Assemble:</t>
  </si>
  <si>
    <t xml:space="preserve">B55,B104,B107,C42,C47,C54,C55,C58,C59,C79,C80,C82,C83,C85,C148,
C149,CL1,CL2,CL3,CL4,CL5,CL6,CL7,CL8,CL10,CN7,CN8,CN9,CN10,D6,
D7,DB1,DB2,DB3,DB6,DB8,DB9,DB11,DB12,DB13,DB14,DB15,DB17,DB20,
DB23,DB27,J3,J4,J6,J7,J8,J12,J14,J16,J20,R8,R9,R13,R16,R17,R36,
R38,R60,R93,R96,R97,R98,R104,R112,R115,R128,R129,R135,RF1,RF2,
RF3,RF4,RF5,RF6,RF7,X3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</si>
</sst>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2"/>
  <sheetViews>
    <sheetView windowProtection="false" showFormulas="false" showGridLines="true" showRowColHeaders="true" showZeros="true" rightToLeft="false" tabSelected="true" showOutlineSymbols="true" defaultGridColor="true" view="normal" topLeftCell="A66" colorId="64" zoomScale="100" zoomScaleNormal="100" zoomScalePageLayoutView="100" workbookViewId="0">
      <selection pane="topLeft" activeCell="J2" activeCellId="0" sqref="J2"/>
    </sheetView>
  </sheetViews>
  <sheetFormatPr defaultRowHeight="12.8"/>
  <cols>
    <col collapsed="false" hidden="false" max="1" min="1" style="0" width="14.8673469387755"/>
    <col collapsed="false" hidden="false" max="2" min="2" style="0" width="10.2755102040816"/>
    <col collapsed="false" hidden="false" max="3" min="3" style="0" width="35.0102040816326"/>
    <col collapsed="false" hidden="false" max="4" min="4" style="0" width="27.780612244898"/>
    <col collapsed="false" hidden="false" max="5" min="5" style="0" width="15.4591836734694"/>
    <col collapsed="false" hidden="false" max="6" min="6" style="0" width="21.1122448979592"/>
    <col collapsed="false" hidden="false" max="7" min="7" style="0" width="14.8673469387755"/>
    <col collapsed="false" hidden="false" max="8" min="8" style="0" width="6.24489795918367"/>
    <col collapsed="false" hidden="false" max="9" min="9" style="0" width="10.5561224489796"/>
    <col collapsed="false" hidden="false" max="10" min="10" style="0" width="58.4948979591837"/>
    <col collapsed="false" hidden="false" max="11" min="11" style="0" width="53.0714285714286"/>
    <col collapsed="false" hidden="false" max="12" min="12" style="0" width="49.9183673469388"/>
    <col collapsed="false" hidden="false" max="13" min="13" style="0" width="50.1989795918367"/>
    <col collapsed="false" hidden="false" max="14" min="14" style="0" width="50.4795918367347"/>
    <col collapsed="false" hidden="false" max="1025" min="15" style="0" width="11.5204081632653"/>
  </cols>
  <sheetData>
    <row r="1" customFormat="false" ht="26.9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</row>
    <row r="2" customFormat="false" ht="248.95" hidden="false" customHeight="false" outlineLevel="0" collapsed="false">
      <c r="A2" s="0" t="n">
        <v>1</v>
      </c>
      <c r="B2" s="0" t="n">
        <v>15331</v>
      </c>
      <c r="C2" s="0" t="s">
        <v>10</v>
      </c>
      <c r="D2" s="4" t="s">
        <v>11</v>
      </c>
      <c r="E2" s="0" t="s">
        <v>12</v>
      </c>
      <c r="F2" s="4" t="s">
        <v>13</v>
      </c>
      <c r="G2" s="5" t="n">
        <v>603</v>
      </c>
      <c r="H2" s="0" t="n">
        <v>2</v>
      </c>
      <c r="I2" s="0" t="n">
        <v>104</v>
      </c>
      <c r="J2" s="0" t="str">
        <f aca="false">HYPERLINK("http://www.octopart.com/search?q=C0603C104M5RACTU")</f>
        <v>http://www.octopart.com/search?q=C0603C104M5RACTU</v>
      </c>
      <c r="K2" s="0" t="str">
        <f aca="false">HYPERLINK("http://www.octopart.com/search?q=C1608X7R1E104K080AA")</f>
        <v>http://www.octopart.com/search?q=C1608X7R1E104K080AA</v>
      </c>
    </row>
    <row r="3" customFormat="false" ht="46.45" hidden="false" customHeight="false" outlineLevel="0" collapsed="false">
      <c r="A3" s="0" t="n">
        <v>2</v>
      </c>
      <c r="B3" s="0" t="n">
        <v>20411</v>
      </c>
      <c r="C3" s="0" t="s">
        <v>14</v>
      </c>
      <c r="D3" s="4" t="s">
        <v>15</v>
      </c>
      <c r="E3" s="0" t="s">
        <v>12</v>
      </c>
      <c r="F3" s="4" t="s">
        <v>16</v>
      </c>
      <c r="G3" s="5" t="n">
        <v>603</v>
      </c>
      <c r="H3" s="0" t="n">
        <v>2</v>
      </c>
      <c r="I3" s="0" t="n">
        <v>21</v>
      </c>
      <c r="J3" s="0" t="str">
        <f aca="false">HYPERLINK("http://www.octopart.com/search?q=GRM188R60J106KE47D")</f>
        <v>http://www.octopart.com/search?q=GRM188R60J106KE47D</v>
      </c>
      <c r="K3" s="0" t="str">
        <f aca="false">HYPERLINK("http://www.octopart.com/search?q=GRM188R60J106ME47D")</f>
        <v>http://www.octopart.com/search?q=GRM188R60J106ME47D</v>
      </c>
    </row>
    <row r="4" customFormat="false" ht="12.8" hidden="false" customHeight="false" outlineLevel="0" collapsed="false">
      <c r="A4" s="0" t="n">
        <v>3</v>
      </c>
      <c r="B4" s="0" t="s">
        <v>17</v>
      </c>
      <c r="C4" s="0" t="s">
        <v>18</v>
      </c>
      <c r="D4" s="0" t="s">
        <v>19</v>
      </c>
      <c r="E4" s="0" t="s">
        <v>12</v>
      </c>
      <c r="F4" s="0" t="s">
        <v>20</v>
      </c>
      <c r="G4" s="5" t="n">
        <v>1206</v>
      </c>
      <c r="H4" s="0" t="n">
        <v>2</v>
      </c>
      <c r="I4" s="0" t="n">
        <v>3</v>
      </c>
      <c r="J4" s="0" t="str">
        <f aca="false">HYPERLINK("http://www.octopart.com/search?q=GRM31CR60J107ME39K")</f>
        <v>http://www.octopart.com/search?q=GRM31CR60J107ME39K</v>
      </c>
    </row>
    <row r="5" customFormat="false" ht="23.95" hidden="false" customHeight="false" outlineLevel="0" collapsed="false">
      <c r="A5" s="0" t="n">
        <v>4</v>
      </c>
      <c r="B5" s="0" t="n">
        <v>55004</v>
      </c>
      <c r="C5" s="0" t="s">
        <v>21</v>
      </c>
      <c r="D5" s="4" t="s">
        <v>22</v>
      </c>
      <c r="E5" s="0" t="s">
        <v>12</v>
      </c>
      <c r="F5" s="0" t="s">
        <v>23</v>
      </c>
      <c r="G5" s="5" t="n">
        <v>603</v>
      </c>
      <c r="H5" s="0" t="n">
        <v>2</v>
      </c>
      <c r="I5" s="0" t="n">
        <v>5</v>
      </c>
      <c r="J5" s="0" t="str">
        <f aca="false">HYPERLINK("http://www.octopart.com/search?q=CL10B472KB8NNNC")</f>
        <v>http://www.octopart.com/search?q=CL10B472KB8NNNC</v>
      </c>
      <c r="K5" s="0" t="str">
        <f aca="false">HYPERLINK("http://www.octopart.com/search?q=C0603C472K5RACTU")</f>
        <v>http://www.octopart.com/search?q=C0603C472K5RACTU</v>
      </c>
    </row>
    <row r="6" customFormat="false" ht="57.7" hidden="false" customHeight="false" outlineLevel="0" collapsed="false">
      <c r="A6" s="0" t="n">
        <v>5</v>
      </c>
      <c r="B6" s="0" t="n">
        <v>46786</v>
      </c>
      <c r="C6" s="0" t="s">
        <v>24</v>
      </c>
      <c r="D6" s="4" t="s">
        <v>25</v>
      </c>
      <c r="E6" s="0" t="s">
        <v>12</v>
      </c>
      <c r="F6" s="4" t="s">
        <v>26</v>
      </c>
      <c r="G6" s="5" t="n">
        <v>805</v>
      </c>
      <c r="H6" s="0" t="n">
        <v>2</v>
      </c>
      <c r="I6" s="0" t="n">
        <v>10</v>
      </c>
      <c r="J6" s="0" t="str">
        <f aca="false">HYPERLINK("http://www.octopart.com/search?q=CL21A226MOCLRNC")</f>
        <v>http://www.octopart.com/search?q=CL21A226MOCLRNC</v>
      </c>
      <c r="K6" s="0" t="str">
        <f aca="false">HYPERLINK("http://www.octopart.com/search?q=GRM21BR61E226ME44L")</f>
        <v>http://www.octopart.com/search?q=GRM21BR61E226ME44L</v>
      </c>
      <c r="L6" s="0" t="str">
        <f aca="false">HYPERLINK("http://www.octopart.com/search?q=GRT21BR61E226ME13L")</f>
        <v>http://www.octopart.com/search?q=GRT21BR61E226ME13L</v>
      </c>
      <c r="M6" s="0" t="str">
        <f aca="false">HYPERLINK("http://www.octopart.com/search?q=CC0805MKX5R8BB226")</f>
        <v>http://www.octopart.com/search?q=CC0805MKX5R8BB226</v>
      </c>
      <c r="N6" s="0" t="str">
        <f aca="false">HYPERLINK("http://www.octopart.com/search?q=GRM21BR61C226ME44L")</f>
        <v>http://www.octopart.com/search?q=GRM21BR61C226ME44L</v>
      </c>
    </row>
    <row r="7" customFormat="false" ht="35.2" hidden="false" customHeight="false" outlineLevel="0" collapsed="false">
      <c r="A7" s="0" t="n">
        <v>6</v>
      </c>
      <c r="B7" s="0" t="n">
        <v>14236</v>
      </c>
      <c r="C7" s="0" t="s">
        <v>27</v>
      </c>
      <c r="D7" s="4" t="s">
        <v>28</v>
      </c>
      <c r="E7" s="0" t="s">
        <v>12</v>
      </c>
      <c r="F7" s="4" t="s">
        <v>29</v>
      </c>
      <c r="G7" s="5" t="n">
        <v>1206</v>
      </c>
      <c r="H7" s="0" t="n">
        <v>2</v>
      </c>
      <c r="I7" s="0" t="n">
        <v>7</v>
      </c>
      <c r="J7" s="0" t="str">
        <f aca="false">HYPERLINK("http://www.octopart.com/search?q=CL31A106KAHNNNE")</f>
        <v>http://www.octopart.com/search?q=CL31A106KAHNNNE</v>
      </c>
      <c r="K7" s="0" t="str">
        <f aca="false">HYPERLINK("http://www.octopart.com/search?q=TMK316AB7106KL-T")</f>
        <v>http://www.octopart.com/search?q=TMK316AB7106KL-T</v>
      </c>
      <c r="L7" s="0" t="str">
        <f aca="false">HYPERLINK("http://www.octopart.com/search?q=TMK316BJ106ML-T")</f>
        <v>http://www.octopart.com/search?q=TMK316BJ106ML-T</v>
      </c>
    </row>
    <row r="8" customFormat="false" ht="23.95" hidden="false" customHeight="false" outlineLevel="0" collapsed="false">
      <c r="A8" s="0" t="n">
        <v>7</v>
      </c>
      <c r="B8" s="0" t="n">
        <v>2131</v>
      </c>
      <c r="C8" s="0" t="s">
        <v>30</v>
      </c>
      <c r="D8" s="4" t="s">
        <v>31</v>
      </c>
      <c r="E8" s="0" t="s">
        <v>12</v>
      </c>
      <c r="F8" s="0" t="s">
        <v>32</v>
      </c>
      <c r="G8" s="5" t="n">
        <v>805</v>
      </c>
      <c r="H8" s="0" t="n">
        <v>2</v>
      </c>
      <c r="I8" s="0" t="n">
        <v>3</v>
      </c>
      <c r="J8" s="0" t="str">
        <f aca="false">HYPERLINK("http://www.octopart.com/search?q=GRM21BR61E475KA12L")</f>
        <v>http://www.octopart.com/search?q=GRM21BR61E475KA12L</v>
      </c>
      <c r="K8" s="0" t="str">
        <f aca="false">HYPERLINK("http://www.octopart.com/search?q=TMK212BJ475KG-T")</f>
        <v>http://www.octopart.com/search?q=TMK212BJ475KG-T</v>
      </c>
    </row>
    <row r="9" customFormat="false" ht="46.45" hidden="false" customHeight="false" outlineLevel="0" collapsed="false">
      <c r="A9" s="0" t="n">
        <v>8</v>
      </c>
      <c r="B9" s="0" t="n">
        <v>16531</v>
      </c>
      <c r="C9" s="0" t="s">
        <v>33</v>
      </c>
      <c r="D9" s="4" t="s">
        <v>34</v>
      </c>
      <c r="E9" s="0" t="s">
        <v>12</v>
      </c>
      <c r="F9" s="4" t="s">
        <v>35</v>
      </c>
      <c r="G9" s="5" t="n">
        <v>603</v>
      </c>
      <c r="H9" s="0" t="n">
        <v>2</v>
      </c>
      <c r="I9" s="0" t="n">
        <v>10</v>
      </c>
      <c r="J9" s="0" t="str">
        <f aca="false">HYPERLINK("http://www.octopart.com/search?q=GRM188R61E105KA12D")</f>
        <v>http://www.octopart.com/search?q=GRM188R61E105KA12D</v>
      </c>
      <c r="K9" s="0" t="str">
        <f aca="false">HYPERLINK("http://www.octopart.com/search?q=GRM188R61C105KA93D")</f>
        <v>http://www.octopart.com/search?q=GRM188R61C105KA93D</v>
      </c>
      <c r="L9" s="0" t="str">
        <f aca="false">HYPERLINK("http://www.octopart.com/search?q=CL10B105KP8NNNC")</f>
        <v>http://www.octopart.com/search?q=CL10B105KP8NNNC</v>
      </c>
      <c r="M9" s="0" t="str">
        <f aca="false">HYPERLINK("http://www.octopart.com/search?q=LMK107B7105KA-T")</f>
        <v>http://www.octopart.com/search?q=LMK107B7105KA-T</v>
      </c>
    </row>
    <row r="10" customFormat="false" ht="12.8" hidden="false" customHeight="false" outlineLevel="0" collapsed="false">
      <c r="A10" s="0" t="n">
        <v>9</v>
      </c>
      <c r="B10" s="0" t="n">
        <v>1996</v>
      </c>
      <c r="C10" s="0" t="s">
        <v>36</v>
      </c>
      <c r="D10" s="0" t="s">
        <v>37</v>
      </c>
      <c r="E10" s="0" t="s">
        <v>12</v>
      </c>
      <c r="F10" s="0" t="s">
        <v>38</v>
      </c>
      <c r="G10" s="5" t="n">
        <v>603</v>
      </c>
      <c r="H10" s="0" t="n">
        <v>2</v>
      </c>
      <c r="I10" s="0" t="n">
        <v>2</v>
      </c>
      <c r="J10" s="0" t="str">
        <f aca="false">HYPERLINK("http://www.octopart.com/search?q=CC0603JRNPO9BN150")</f>
        <v>http://www.octopart.com/search?q=CC0603JRNPO9BN150</v>
      </c>
    </row>
    <row r="11" customFormat="false" ht="46.45" hidden="false" customHeight="false" outlineLevel="0" collapsed="false">
      <c r="A11" s="0" t="n">
        <v>10</v>
      </c>
      <c r="B11" s="0" t="n">
        <v>29074</v>
      </c>
      <c r="C11" s="0" t="s">
        <v>39</v>
      </c>
      <c r="D11" s="4" t="s">
        <v>40</v>
      </c>
      <c r="E11" s="0" t="s">
        <v>12</v>
      </c>
      <c r="F11" s="4" t="s">
        <v>41</v>
      </c>
      <c r="G11" s="5" t="n">
        <v>805</v>
      </c>
      <c r="H11" s="0" t="n">
        <v>2</v>
      </c>
      <c r="I11" s="0" t="n">
        <v>6</v>
      </c>
      <c r="J11" s="0" t="str">
        <f aca="false">HYPERLINK("http://www.octopart.com/search?q=CL21B105KAFNNNE")</f>
        <v>http://www.octopart.com/search?q=CL21B105KAFNNNE</v>
      </c>
      <c r="K11" s="0" t="str">
        <f aca="false">HYPERLINK("http://www.octopart.com/search?q=CL21B105KBFNFNE")</f>
        <v>http://www.octopart.com/search?q=CL21B105KBFNFNE</v>
      </c>
      <c r="L11" s="0" t="str">
        <f aca="false">HYPERLINK("http://www.octopart.com/search?q=CL21A105KACLNNC")</f>
        <v>http://www.octopart.com/search?q=CL21A105KACLNNC</v>
      </c>
      <c r="M11" s="0" t="str">
        <f aca="false">HYPERLINK("http://www.octopart.com/search?q=GRM219R71E105KA88D")</f>
        <v>http://www.octopart.com/search?q=GRM219R71E105KA88D</v>
      </c>
    </row>
    <row r="12" customFormat="false" ht="35.2" hidden="false" customHeight="false" outlineLevel="0" collapsed="false">
      <c r="A12" s="0" t="n">
        <v>11</v>
      </c>
      <c r="B12" s="0" t="s">
        <v>17</v>
      </c>
      <c r="C12" s="0" t="s">
        <v>42</v>
      </c>
      <c r="D12" s="4" t="s">
        <v>43</v>
      </c>
      <c r="E12" s="0" t="s">
        <v>44</v>
      </c>
      <c r="F12" s="0" t="s">
        <v>45</v>
      </c>
      <c r="G12" s="5" t="n">
        <v>805</v>
      </c>
      <c r="H12" s="0" t="n">
        <v>2</v>
      </c>
      <c r="I12" s="0" t="n">
        <v>1</v>
      </c>
      <c r="J12" s="0" t="str">
        <f aca="false">HYPERLINK("http://www.octopart.com/search?q=C0805C750J1GACTU")</f>
        <v>http://www.octopart.com/search?q=C0805C750J1GACTU</v>
      </c>
      <c r="K12" s="0" t="str">
        <f aca="false">HYPERLINK("http://www.octopart.com/search?q=251R15S750JV4E")</f>
        <v>http://www.octopart.com/search?q=251R15S750JV4E</v>
      </c>
      <c r="L12" s="0" t="str">
        <f aca="false">HYPERLINK("http://www.octopart.com/search?q=08051A750JAT2A")</f>
        <v>http://www.octopart.com/search?q=08051A750JAT2A</v>
      </c>
    </row>
    <row r="13" customFormat="false" ht="57.7" hidden="false" customHeight="false" outlineLevel="0" collapsed="false">
      <c r="A13" s="0" t="n">
        <v>12</v>
      </c>
      <c r="B13" s="0" t="s">
        <v>17</v>
      </c>
      <c r="C13" s="0" t="s">
        <v>46</v>
      </c>
      <c r="D13" s="4" t="s">
        <v>47</v>
      </c>
      <c r="E13" s="0" t="s">
        <v>44</v>
      </c>
      <c r="F13" s="0" t="s">
        <v>48</v>
      </c>
      <c r="G13" s="5" t="n">
        <v>805</v>
      </c>
      <c r="H13" s="0" t="n">
        <v>2</v>
      </c>
      <c r="I13" s="0" t="n">
        <v>1</v>
      </c>
      <c r="J13" s="0" t="str">
        <f aca="false">HYPERLINK("http://www.octopart.com/search?q=CC0805JRNPO0BN151")</f>
        <v>http://www.octopart.com/search?q=CC0805JRNPO0BN151</v>
      </c>
      <c r="K13" s="0" t="str">
        <f aca="false">HYPERLINK("http://www.octopart.com/search?q=GRM2195C2A151JA01D")</f>
        <v>http://www.octopart.com/search?q=GRM2195C2A151JA01D</v>
      </c>
      <c r="L13" s="0" t="str">
        <f aca="false">HYPERLINK("http://www.octopart.com/search?q=CL21C151JCANNNC")</f>
        <v>http://www.octopart.com/search?q=CL21C151JCANNNC</v>
      </c>
      <c r="M13" s="0" t="str">
        <f aca="false">HYPERLINK("http://www.octopart.com/search?q=C0805C151J1GACTU")</f>
        <v>http://www.octopart.com/search?q=C0805C151J1GACTU</v>
      </c>
      <c r="N13" s="0" t="str">
        <f aca="false">HYPERLINK("http://www.octopart.com/search?q=251R15S151JV4E")</f>
        <v>http://www.octopart.com/search?q=251R15S151JV4E</v>
      </c>
    </row>
    <row r="14" customFormat="false" ht="46.45" hidden="false" customHeight="false" outlineLevel="0" collapsed="false">
      <c r="A14" s="0" t="n">
        <v>13</v>
      </c>
      <c r="B14" s="0" t="s">
        <v>17</v>
      </c>
      <c r="C14" s="0" t="s">
        <v>49</v>
      </c>
      <c r="D14" s="4" t="s">
        <v>50</v>
      </c>
      <c r="E14" s="0" t="s">
        <v>44</v>
      </c>
      <c r="F14" s="0" t="s">
        <v>51</v>
      </c>
      <c r="G14" s="5" t="n">
        <v>805</v>
      </c>
      <c r="H14" s="0" t="n">
        <v>2</v>
      </c>
      <c r="I14" s="0" t="n">
        <v>1</v>
      </c>
      <c r="J14" s="0" t="str">
        <f aca="false">HYPERLINK("http://www.octopart.com/search?q=GRM2165C2A161JA01D")</f>
        <v>http://www.octopart.com/search?q=GRM2165C2A161JA01D</v>
      </c>
      <c r="K14" s="0" t="str">
        <f aca="false">HYPERLINK("http://www.octopart.com/search?q=CL21C161JCANNNC")</f>
        <v>http://www.octopart.com/search?q=CL21C161JCANNNC</v>
      </c>
      <c r="L14" s="0" t="str">
        <f aca="false">HYPERLINK("http://www.octopart.com/search?q=C0805C161J1GACTU")</f>
        <v>http://www.octopart.com/search?q=C0805C161J1GACTU</v>
      </c>
      <c r="M14" s="0" t="str">
        <f aca="false">HYPERLINK("http://www.octopart.com/search?q=251R15S161JV4E")</f>
        <v>http://www.octopart.com/search?q=251R15S161JV4E</v>
      </c>
    </row>
    <row r="15" customFormat="false" ht="57.7" hidden="false" customHeight="false" outlineLevel="0" collapsed="false">
      <c r="A15" s="0" t="n">
        <v>14</v>
      </c>
      <c r="B15" s="0" t="n">
        <v>2142</v>
      </c>
      <c r="C15" s="0" t="s">
        <v>52</v>
      </c>
      <c r="D15" s="4" t="s">
        <v>53</v>
      </c>
      <c r="E15" s="0" t="s">
        <v>44</v>
      </c>
      <c r="F15" s="0" t="s">
        <v>54</v>
      </c>
      <c r="G15" s="5" t="n">
        <v>805</v>
      </c>
      <c r="H15" s="0" t="n">
        <v>2</v>
      </c>
      <c r="I15" s="0" t="n">
        <v>3</v>
      </c>
      <c r="J15" s="0" t="str">
        <f aca="false">HYPERLINK("http://www.octopart.com/search?q=CC0805JRNPO0BN101")</f>
        <v>http://www.octopart.com/search?q=CC0805JRNPO0BN101</v>
      </c>
      <c r="K15" s="0" t="str">
        <f aca="false">HYPERLINK("http://www.octopart.com/search?q=GRM2195C2A101JA01D")</f>
        <v>http://www.octopart.com/search?q=GRM2195C2A101JA01D</v>
      </c>
      <c r="L15" s="0" t="str">
        <f aca="false">HYPERLINK("http://www.octopart.com/search?q=CL21C101JCANNNC")</f>
        <v>http://www.octopart.com/search?q=CL21C101JCANNNC</v>
      </c>
      <c r="M15" s="0" t="str">
        <f aca="false">HYPERLINK("http://www.octopart.com/search?q=C0805C101J1GACTU")</f>
        <v>http://www.octopart.com/search?q=C0805C101J1GACTU</v>
      </c>
      <c r="N15" s="0" t="str">
        <f aca="false">HYPERLINK("http://www.octopart.com/search?q=251R15S101JV4E")</f>
        <v>http://www.octopart.com/search?q=251R15S101JV4E</v>
      </c>
    </row>
    <row r="16" customFormat="false" ht="12.8" hidden="false" customHeight="false" outlineLevel="0" collapsed="false">
      <c r="A16" s="0" t="n">
        <v>15</v>
      </c>
      <c r="B16" s="0" t="n">
        <v>2137</v>
      </c>
      <c r="C16" s="0" t="s">
        <v>55</v>
      </c>
      <c r="D16" s="0" t="s">
        <v>56</v>
      </c>
      <c r="E16" s="0" t="s">
        <v>12</v>
      </c>
      <c r="F16" s="0" t="s">
        <v>57</v>
      </c>
      <c r="G16" s="5" t="n">
        <v>805</v>
      </c>
      <c r="H16" s="0" t="n">
        <v>2</v>
      </c>
      <c r="I16" s="0" t="n">
        <v>1</v>
      </c>
      <c r="J16" s="0" t="str">
        <f aca="false">HYPERLINK("http://www.octopart.com/search?q=CC0805JRNPO9BN100")</f>
        <v>http://www.octopart.com/search?q=CC0805JRNPO9BN100</v>
      </c>
    </row>
    <row r="17" customFormat="false" ht="57.7" hidden="false" customHeight="false" outlineLevel="0" collapsed="false">
      <c r="A17" s="0" t="n">
        <v>16</v>
      </c>
      <c r="B17" s="0" t="s">
        <v>17</v>
      </c>
      <c r="C17" s="0" t="s">
        <v>58</v>
      </c>
      <c r="D17" s="4" t="s">
        <v>59</v>
      </c>
      <c r="E17" s="0" t="s">
        <v>44</v>
      </c>
      <c r="F17" s="0" t="s">
        <v>60</v>
      </c>
      <c r="G17" s="5" t="n">
        <v>805</v>
      </c>
      <c r="H17" s="0" t="n">
        <v>2</v>
      </c>
      <c r="I17" s="0" t="n">
        <v>1</v>
      </c>
      <c r="J17" s="0" t="str">
        <f aca="false">HYPERLINK("http://www.octopart.com/search?q=CC0805JRNPO0BN181")</f>
        <v>http://www.octopart.com/search?q=CC0805JRNPO0BN181</v>
      </c>
      <c r="K17" s="0" t="str">
        <f aca="false">HYPERLINK("http://www.octopart.com/search?q=GRM2195C2A181JA01D")</f>
        <v>http://www.octopart.com/search?q=GRM2195C2A181JA01D</v>
      </c>
      <c r="L17" s="0" t="str">
        <f aca="false">HYPERLINK("http://www.octopart.com/search?q=CL21C181JCANNNC")</f>
        <v>http://www.octopart.com/search?q=CL21C181JCANNNC</v>
      </c>
      <c r="M17" s="0" t="str">
        <f aca="false">HYPERLINK("http://www.octopart.com/search?q=C0805C181J1GACTU")</f>
        <v>http://www.octopart.com/search?q=C0805C181J1GACTU</v>
      </c>
      <c r="N17" s="0" t="str">
        <f aca="false">HYPERLINK("http://www.octopart.com/search?q=251R15S181JV4E")</f>
        <v>http://www.octopart.com/search?q=251R15S181JV4E</v>
      </c>
    </row>
    <row r="18" customFormat="false" ht="35.2" hidden="false" customHeight="false" outlineLevel="0" collapsed="false">
      <c r="A18" s="0" t="n">
        <v>17</v>
      </c>
      <c r="B18" s="0" t="s">
        <v>17</v>
      </c>
      <c r="C18" s="0" t="s">
        <v>61</v>
      </c>
      <c r="D18" s="4" t="s">
        <v>62</v>
      </c>
      <c r="E18" s="0" t="s">
        <v>12</v>
      </c>
      <c r="F18" s="0" t="s">
        <v>63</v>
      </c>
      <c r="G18" s="5" t="n">
        <v>805</v>
      </c>
      <c r="H18" s="0" t="n">
        <v>2</v>
      </c>
      <c r="I18" s="0" t="n">
        <v>1</v>
      </c>
      <c r="J18" s="0" t="str">
        <f aca="false">HYPERLINK("http://www.octopart.com/search?q=CC0805JRNPO0BN271")</f>
        <v>http://www.octopart.com/search?q=CC0805JRNPO0BN271</v>
      </c>
      <c r="K18" s="0" t="str">
        <f aca="false">HYPERLINK("http://www.octopart.com/search?q=GRM2195C2A271JA01D")</f>
        <v>http://www.octopart.com/search?q=GRM2195C2A271JA01D</v>
      </c>
      <c r="L18" s="0" t="str">
        <f aca="false">HYPERLINK("http://www.octopart.com/search?q=251R15S271JV4E")</f>
        <v>http://www.octopart.com/search?q=251R15S271JV4E</v>
      </c>
    </row>
    <row r="19" customFormat="false" ht="12.8" hidden="false" customHeight="false" outlineLevel="0" collapsed="false">
      <c r="A19" s="0" t="n">
        <v>18</v>
      </c>
      <c r="B19" s="0" t="s">
        <v>17</v>
      </c>
      <c r="C19" s="0" t="s">
        <v>64</v>
      </c>
      <c r="D19" s="0" t="s">
        <v>65</v>
      </c>
      <c r="E19" s="0" t="s">
        <v>12</v>
      </c>
      <c r="F19" s="0" t="s">
        <v>66</v>
      </c>
      <c r="G19" s="5" t="n">
        <v>805</v>
      </c>
      <c r="H19" s="0" t="n">
        <v>2</v>
      </c>
      <c r="I19" s="0" t="n">
        <v>1</v>
      </c>
      <c r="J19" s="0" t="str">
        <f aca="false">HYPERLINK("http://www.octopart.com/search?q=CL21C8R2DBANNNC")</f>
        <v>http://www.octopart.com/search?q=CL21C8R2DBANNNC</v>
      </c>
    </row>
    <row r="20" customFormat="false" ht="12.8" hidden="false" customHeight="false" outlineLevel="0" collapsed="false">
      <c r="A20" s="0" t="n">
        <v>19</v>
      </c>
      <c r="B20" s="0" t="s">
        <v>17</v>
      </c>
      <c r="C20" s="0" t="s">
        <v>67</v>
      </c>
      <c r="D20" s="0" t="s">
        <v>68</v>
      </c>
      <c r="E20" s="0" t="s">
        <v>12</v>
      </c>
      <c r="F20" s="0" t="s">
        <v>69</v>
      </c>
      <c r="G20" s="5" t="s">
        <v>70</v>
      </c>
      <c r="H20" s="0" t="n">
        <v>10</v>
      </c>
      <c r="I20" s="0" t="n">
        <v>1</v>
      </c>
      <c r="J20" s="0" t="str">
        <f aca="false">HYPERLINK("http://www.octopart.com/search?q=67997-410HLF")</f>
        <v>http://www.octopart.com/search?q=67997-410HLF</v>
      </c>
    </row>
    <row r="21" customFormat="false" ht="12.8" hidden="false" customHeight="false" outlineLevel="0" collapsed="false">
      <c r="A21" s="0" t="n">
        <v>20</v>
      </c>
      <c r="B21" s="0" t="s">
        <v>17</v>
      </c>
      <c r="C21" s="0" t="s">
        <v>71</v>
      </c>
      <c r="D21" s="0" t="s">
        <v>72</v>
      </c>
      <c r="E21" s="0" t="s">
        <v>12</v>
      </c>
      <c r="F21" s="0" t="s">
        <v>73</v>
      </c>
      <c r="G21" s="5" t="s">
        <v>70</v>
      </c>
      <c r="H21" s="0" t="n">
        <v>3</v>
      </c>
      <c r="I21" s="0" t="n">
        <v>1</v>
      </c>
      <c r="J21" s="0" t="str">
        <f aca="false">HYPERLINK("http://www.aliexpress.com/wholesale?SearchText=DIKAVS DC005")</f>
        <v>http://www.aliexpress.com/wholesale?SearchText=DIKAVS DC005</v>
      </c>
      <c r="K21" s="0" t="str">
        <f aca="false">HYPERLINK("http://www.octopart.com/search?q=PJ-102AH")</f>
        <v>http://www.octopart.com/search?q=PJ-102AH</v>
      </c>
    </row>
    <row r="22" customFormat="false" ht="12.8" hidden="false" customHeight="false" outlineLevel="0" collapsed="false">
      <c r="A22" s="0" t="n">
        <v>21</v>
      </c>
      <c r="B22" s="0" t="s">
        <v>17</v>
      </c>
      <c r="C22" s="0" t="s">
        <v>74</v>
      </c>
      <c r="D22" s="0" t="s">
        <v>75</v>
      </c>
      <c r="E22" s="0" t="s">
        <v>44</v>
      </c>
      <c r="F22" s="0" t="s">
        <v>76</v>
      </c>
      <c r="G22" s="5" t="s">
        <v>70</v>
      </c>
      <c r="H22" s="0" t="n">
        <v>18</v>
      </c>
      <c r="I22" s="0" t="n">
        <v>1</v>
      </c>
      <c r="J22" s="0" t="str">
        <f aca="false">HYPERLINK("http://www.octopart.com/search?q=L829-1J1T-43")</f>
        <v>http://www.octopart.com/search?q=L829-1J1T-43</v>
      </c>
    </row>
    <row r="23" customFormat="false" ht="12.8" hidden="false" customHeight="false" outlineLevel="0" collapsed="false">
      <c r="A23" s="0" t="n">
        <v>22</v>
      </c>
      <c r="B23" s="0" t="s">
        <v>17</v>
      </c>
      <c r="C23" s="0" t="s">
        <v>77</v>
      </c>
      <c r="D23" s="0" t="s">
        <v>78</v>
      </c>
      <c r="E23" s="0" t="s">
        <v>12</v>
      </c>
      <c r="F23" s="0" t="s">
        <v>79</v>
      </c>
      <c r="G23" s="5" t="s">
        <v>70</v>
      </c>
      <c r="H23" s="0" t="n">
        <v>5</v>
      </c>
      <c r="I23" s="0" t="n">
        <v>1</v>
      </c>
      <c r="J23" s="0" t="str">
        <f aca="false">HYPERLINK("http://www.aliexpress.com/wholesale?SearchText=PJ-307")</f>
        <v>http://www.aliexpress.com/wholesale?SearchText=PJ-307</v>
      </c>
      <c r="K23" s="0" t="str">
        <f aca="false">HYPERLINK("http://www.octopart.com/search?q=SJ1-3525N")</f>
        <v>http://www.octopart.com/search?q=SJ1-3525N</v>
      </c>
    </row>
    <row r="24" customFormat="false" ht="12.8" hidden="false" customHeight="false" outlineLevel="0" collapsed="false">
      <c r="A24" s="0" t="n">
        <v>23</v>
      </c>
      <c r="B24" s="0" t="s">
        <v>17</v>
      </c>
      <c r="C24" s="0" t="s">
        <v>80</v>
      </c>
      <c r="D24" s="0" t="s">
        <v>81</v>
      </c>
      <c r="E24" s="0" t="s">
        <v>44</v>
      </c>
      <c r="F24" s="0" t="s">
        <v>82</v>
      </c>
      <c r="G24" s="5" t="s">
        <v>83</v>
      </c>
      <c r="H24" s="0" t="n">
        <v>2</v>
      </c>
      <c r="I24" s="0" t="n">
        <v>1</v>
      </c>
      <c r="J24" s="0" t="str">
        <f aca="false">HYPERLINK("http://www.octopart.com/search?q=CDSOD323-T05LC")</f>
        <v>http://www.octopart.com/search?q=CDSOD323-T05LC</v>
      </c>
    </row>
    <row r="25" customFormat="false" ht="12.8" hidden="false" customHeight="false" outlineLevel="0" collapsed="false">
      <c r="A25" s="0" t="n">
        <v>24</v>
      </c>
      <c r="B25" s="0" t="s">
        <v>17</v>
      </c>
      <c r="C25" s="0" t="s">
        <v>84</v>
      </c>
      <c r="D25" s="0" t="s">
        <v>85</v>
      </c>
      <c r="E25" s="0" t="s">
        <v>44</v>
      </c>
      <c r="F25" s="0" t="s">
        <v>86</v>
      </c>
      <c r="G25" s="5" t="s">
        <v>87</v>
      </c>
      <c r="H25" s="0" t="n">
        <v>2</v>
      </c>
      <c r="I25" s="0" t="n">
        <v>4</v>
      </c>
      <c r="J25" s="0" t="str">
        <f aca="false">HYPERLINK("http://www.octopart.com/search?q=LTST-S220KFKT")</f>
        <v>http://www.octopart.com/search?q=LTST-S220KFKT</v>
      </c>
    </row>
    <row r="26" customFormat="false" ht="23.95" hidden="false" customHeight="false" outlineLevel="0" collapsed="false">
      <c r="A26" s="0" t="n">
        <v>25</v>
      </c>
      <c r="B26" s="0" t="s">
        <v>17</v>
      </c>
      <c r="C26" s="0" t="s">
        <v>80</v>
      </c>
      <c r="D26" s="4" t="s">
        <v>88</v>
      </c>
      <c r="E26" s="0" t="s">
        <v>44</v>
      </c>
      <c r="F26" s="0" t="s">
        <v>89</v>
      </c>
      <c r="G26" s="5" t="s">
        <v>90</v>
      </c>
      <c r="H26" s="0" t="n">
        <v>3</v>
      </c>
      <c r="I26" s="0" t="n">
        <v>1</v>
      </c>
      <c r="J26" s="0" t="str">
        <f aca="false">HYPERLINK("http://www.aliexpress.com/wholesale?SearchText=SM05.TCT")</f>
        <v>http://www.aliexpress.com/wholesale?SearchText=SM05.TCT</v>
      </c>
      <c r="K26" s="0" t="str">
        <f aca="false">HYPERLINK("http://www.octopart.com/search?q=SM05.TCT")</f>
        <v>http://www.octopart.com/search?q=SM05.TCT</v>
      </c>
      <c r="L26" s="0" t="str">
        <f aca="false">HYPERLINK("http://www.octopart.com/search?q=tpd2e009")</f>
        <v>http://www.octopart.com/search?q=tpd2e009</v>
      </c>
    </row>
    <row r="27" customFormat="false" ht="12.8" hidden="false" customHeight="false" outlineLevel="0" collapsed="false">
      <c r="A27" s="0" t="n">
        <v>26</v>
      </c>
      <c r="B27" s="0" t="s">
        <v>17</v>
      </c>
      <c r="C27" s="0" t="s">
        <v>80</v>
      </c>
      <c r="D27" s="0" t="s">
        <v>91</v>
      </c>
      <c r="E27" s="0" t="s">
        <v>44</v>
      </c>
      <c r="F27" s="0" t="s">
        <v>92</v>
      </c>
      <c r="G27" s="5" t="s">
        <v>93</v>
      </c>
      <c r="H27" s="0" t="n">
        <v>2</v>
      </c>
      <c r="I27" s="0" t="n">
        <v>1</v>
      </c>
      <c r="J27" s="0" t="str">
        <f aca="false">HYPERLINK("http://www.aliexpress.com/wholesale?SearchText=SMBJ18CA")</f>
        <v>http://www.aliexpress.com/wholesale?SearchText=SMBJ18CA</v>
      </c>
      <c r="K27" s="0" t="str">
        <f aca="false">HYPERLINK("http://www.octopart.com/search?q=SMBJ18CA")</f>
        <v>http://www.octopart.com/search?q=SMBJ18CA</v>
      </c>
    </row>
    <row r="28" customFormat="false" ht="12.8" hidden="false" customHeight="false" outlineLevel="0" collapsed="false">
      <c r="A28" s="0" t="n">
        <v>27</v>
      </c>
      <c r="B28" s="0" t="s">
        <v>17</v>
      </c>
      <c r="C28" s="0" t="s">
        <v>94</v>
      </c>
      <c r="D28" s="0" t="s">
        <v>95</v>
      </c>
      <c r="E28" s="0" t="s">
        <v>12</v>
      </c>
      <c r="F28" s="0" t="s">
        <v>96</v>
      </c>
      <c r="G28" s="5" t="s">
        <v>70</v>
      </c>
      <c r="H28" s="0" t="n">
        <v>20</v>
      </c>
      <c r="I28" s="0" t="n">
        <v>1</v>
      </c>
      <c r="J28" s="0" t="str">
        <f aca="false">HYPERLINK("http://www.octopart.com/search?q=PRPC040SAAN-RC")</f>
        <v>http://www.octopart.com/search?q=PRPC040SAAN-RC</v>
      </c>
    </row>
    <row r="29" customFormat="false" ht="12.8" hidden="false" customHeight="false" outlineLevel="0" collapsed="false">
      <c r="A29" s="0" t="n">
        <v>28</v>
      </c>
      <c r="B29" s="0" t="s">
        <v>17</v>
      </c>
      <c r="C29" s="0" t="s">
        <v>97</v>
      </c>
      <c r="D29" s="0" t="s">
        <v>98</v>
      </c>
      <c r="E29" s="0" t="s">
        <v>44</v>
      </c>
      <c r="F29" s="0" t="s">
        <v>99</v>
      </c>
      <c r="G29" s="5" t="s">
        <v>100</v>
      </c>
      <c r="H29" s="0" t="n">
        <v>2</v>
      </c>
      <c r="I29" s="0" t="n">
        <v>1</v>
      </c>
      <c r="J29" s="0" t="str">
        <f aca="false">HYPERLINK("http://www.aliexpress.com/wholesale?SearchText=MF-LSMF300/24X-2")</f>
        <v>http://www.aliexpress.com/wholesale?SearchText=MF-LSMF300/24X-2</v>
      </c>
      <c r="K29" s="0" t="str">
        <f aca="false">HYPERLINK("http://www.octopart.com/search?q=MF-LSMF300/24X-2")</f>
        <v>http://www.octopart.com/search?q=MF-LSMF300/24X-2</v>
      </c>
    </row>
    <row r="30" customFormat="false" ht="80.2" hidden="false" customHeight="false" outlineLevel="0" collapsed="false">
      <c r="A30" s="0" t="n">
        <v>29</v>
      </c>
      <c r="B30" s="0" t="s">
        <v>17</v>
      </c>
      <c r="C30" s="0" t="s">
        <v>101</v>
      </c>
      <c r="D30" s="0" t="s">
        <v>102</v>
      </c>
      <c r="E30" s="0" t="s">
        <v>12</v>
      </c>
      <c r="F30" s="4" t="s">
        <v>103</v>
      </c>
      <c r="G30" s="5" t="n">
        <v>603</v>
      </c>
      <c r="H30" s="0" t="n">
        <v>2</v>
      </c>
      <c r="I30" s="0" t="n">
        <v>28</v>
      </c>
      <c r="J30" s="0" t="str">
        <f aca="false">HYPERLINK("http://www.octopart.com/search?q=MPZ1608S601ATA00")</f>
        <v>http://www.octopart.com/search?q=MPZ1608S601ATA00</v>
      </c>
    </row>
    <row r="31" customFormat="false" ht="57.7" hidden="false" customHeight="false" outlineLevel="0" collapsed="false">
      <c r="A31" s="0" t="n">
        <v>30</v>
      </c>
      <c r="B31" s="0" t="n">
        <v>21903</v>
      </c>
      <c r="C31" s="0" t="s">
        <v>104</v>
      </c>
      <c r="D31" s="4" t="s">
        <v>105</v>
      </c>
      <c r="E31" s="0" t="s">
        <v>12</v>
      </c>
      <c r="F31" s="4" t="s">
        <v>106</v>
      </c>
      <c r="G31" s="5" t="n">
        <v>603</v>
      </c>
      <c r="H31" s="0" t="n">
        <v>2</v>
      </c>
      <c r="I31" s="0" t="n">
        <v>25</v>
      </c>
      <c r="J31" s="0" t="str">
        <f aca="false">HYPERLINK("http://www.octopart.com/search?q=RC0603JR-070RL")</f>
        <v>http://www.octopart.com/search?q=RC0603JR-070RL</v>
      </c>
      <c r="K31" s="0" t="str">
        <f aca="false">HYPERLINK("http://www.octopart.com/search?q=CR0603-J/-000ELF")</f>
        <v>http://www.octopart.com/search?q=CR0603-J/-000ELF</v>
      </c>
    </row>
    <row r="32" customFormat="false" ht="23.95" hidden="false" customHeight="false" outlineLevel="0" collapsed="false">
      <c r="A32" s="0" t="n">
        <v>31</v>
      </c>
      <c r="B32" s="0" t="s">
        <v>17</v>
      </c>
      <c r="C32" s="0" t="s">
        <v>107</v>
      </c>
      <c r="D32" s="4" t="s">
        <v>108</v>
      </c>
      <c r="E32" s="0" t="s">
        <v>44</v>
      </c>
      <c r="F32" s="0" t="s">
        <v>109</v>
      </c>
      <c r="G32" s="5" t="s">
        <v>70</v>
      </c>
      <c r="H32" s="0" t="n">
        <v>10</v>
      </c>
      <c r="I32" s="0" t="n">
        <v>1</v>
      </c>
      <c r="J32" s="0" t="str">
        <f aca="false">HYPERLINK("http://www.aliexpress.com/wholesale?SearchText=EC2-3NJ")</f>
        <v>http://www.aliexpress.com/wholesale?SearchText=EC2-3NJ</v>
      </c>
      <c r="K32" s="0" t="str">
        <f aca="false">HYPERLINK("http://www.octopart.com/search?q=EC2-3NU")</f>
        <v>http://www.octopart.com/search?q=EC2-3NU</v>
      </c>
      <c r="L32" s="0" t="str">
        <f aca="false">HYPERLINK("http://www.octopart.com/search?q=EC2-3NJ")</f>
        <v>http://www.octopart.com/search?q=EC2-3NJ</v>
      </c>
    </row>
    <row r="33" customFormat="false" ht="12.8" hidden="false" customHeight="false" outlineLevel="0" collapsed="false">
      <c r="A33" s="0" t="n">
        <v>32</v>
      </c>
      <c r="B33" s="0" t="s">
        <v>17</v>
      </c>
      <c r="C33" s="0" t="s">
        <v>110</v>
      </c>
      <c r="D33" s="0" t="s">
        <v>111</v>
      </c>
      <c r="E33" s="0" t="s">
        <v>44</v>
      </c>
      <c r="F33" s="0" t="s">
        <v>112</v>
      </c>
      <c r="G33" s="5" t="s">
        <v>113</v>
      </c>
      <c r="H33" s="0" t="n">
        <v>2</v>
      </c>
      <c r="I33" s="0" t="n">
        <v>2</v>
      </c>
      <c r="J33" s="0" t="str">
        <f aca="false">HYPERLINK("http://www.octopart.com/search?q=SRR4528A-3R3Y")</f>
        <v>http://www.octopart.com/search?q=SRR4528A-3R3Y</v>
      </c>
    </row>
    <row r="34" customFormat="false" ht="12.8" hidden="false" customHeight="false" outlineLevel="0" collapsed="false">
      <c r="A34" s="0" t="n">
        <v>33</v>
      </c>
      <c r="B34" s="0" t="s">
        <v>17</v>
      </c>
      <c r="C34" s="0" t="s">
        <v>114</v>
      </c>
      <c r="D34" s="0" t="s">
        <v>115</v>
      </c>
      <c r="E34" s="0" t="s">
        <v>44</v>
      </c>
      <c r="F34" s="0" t="s">
        <v>116</v>
      </c>
      <c r="G34" s="5" t="s">
        <v>113</v>
      </c>
      <c r="H34" s="0" t="n">
        <v>2</v>
      </c>
      <c r="I34" s="0" t="n">
        <v>1</v>
      </c>
      <c r="J34" s="0" t="str">
        <f aca="false">HYPERLINK("http://www.octopart.com/search?q=SRR4528A-2R2Y")</f>
        <v>http://www.octopart.com/search?q=SRR4528A-2R2Y</v>
      </c>
    </row>
    <row r="35" customFormat="false" ht="12.8" hidden="false" customHeight="false" outlineLevel="0" collapsed="false">
      <c r="A35" s="0" t="n">
        <v>34</v>
      </c>
      <c r="B35" s="0" t="s">
        <v>17</v>
      </c>
      <c r="C35" s="0" t="s">
        <v>117</v>
      </c>
      <c r="D35" s="0" t="s">
        <v>118</v>
      </c>
      <c r="E35" s="0" t="s">
        <v>44</v>
      </c>
      <c r="F35" s="0" t="s">
        <v>119</v>
      </c>
      <c r="G35" s="5" t="n">
        <v>805</v>
      </c>
      <c r="H35" s="0" t="n">
        <v>2</v>
      </c>
      <c r="I35" s="0" t="n">
        <v>2</v>
      </c>
      <c r="J35" s="0" t="str">
        <f aca="false">HYPERLINK("http://www.octopart.com/search?q=LQW2BASR24J00L")</f>
        <v>http://www.octopart.com/search?q=LQW2BASR24J00L</v>
      </c>
    </row>
    <row r="36" customFormat="false" ht="12.8" hidden="false" customHeight="false" outlineLevel="0" collapsed="false">
      <c r="A36" s="0" t="n">
        <v>35</v>
      </c>
      <c r="B36" s="0" t="s">
        <v>17</v>
      </c>
      <c r="C36" s="0" t="s">
        <v>120</v>
      </c>
      <c r="D36" s="0" t="s">
        <v>121</v>
      </c>
      <c r="E36" s="0" t="s">
        <v>44</v>
      </c>
      <c r="F36" s="0" t="s">
        <v>122</v>
      </c>
      <c r="G36" s="5" t="n">
        <v>805</v>
      </c>
      <c r="H36" s="0" t="n">
        <v>2</v>
      </c>
      <c r="I36" s="0" t="n">
        <v>4</v>
      </c>
      <c r="J36" s="0" t="str">
        <f aca="false">HYPERLINK("http://www.octopart.com/search?q=LQW2BASR27J00L")</f>
        <v>http://www.octopart.com/search?q=LQW2BASR27J00L</v>
      </c>
    </row>
    <row r="37" customFormat="false" ht="12.8" hidden="false" customHeight="false" outlineLevel="0" collapsed="false">
      <c r="A37" s="0" t="n">
        <v>36</v>
      </c>
      <c r="B37" s="0" t="s">
        <v>17</v>
      </c>
      <c r="C37" s="0" t="s">
        <v>123</v>
      </c>
      <c r="D37" s="0" t="s">
        <v>124</v>
      </c>
      <c r="E37" s="0" t="s">
        <v>44</v>
      </c>
      <c r="F37" s="0" t="s">
        <v>125</v>
      </c>
      <c r="G37" s="5" t="n">
        <v>805</v>
      </c>
      <c r="H37" s="0" t="n">
        <v>2</v>
      </c>
      <c r="I37" s="0" t="n">
        <v>2</v>
      </c>
      <c r="J37" s="0" t="str">
        <f aca="false">HYPERLINK("http://www.octopart.com/search?q=LQW2BASR33J00L")</f>
        <v>http://www.octopart.com/search?q=LQW2BASR33J00L</v>
      </c>
    </row>
    <row r="38" customFormat="false" ht="12.8" hidden="false" customHeight="false" outlineLevel="0" collapsed="false">
      <c r="A38" s="0" t="n">
        <v>37</v>
      </c>
      <c r="B38" s="0" t="s">
        <v>17</v>
      </c>
      <c r="C38" s="0" t="s">
        <v>126</v>
      </c>
      <c r="D38" s="0" t="s">
        <v>127</v>
      </c>
      <c r="E38" s="0" t="s">
        <v>44</v>
      </c>
      <c r="F38" s="0" t="s">
        <v>128</v>
      </c>
      <c r="G38" s="5" t="s">
        <v>90</v>
      </c>
      <c r="H38" s="0" t="n">
        <v>3</v>
      </c>
      <c r="I38" s="0" t="n">
        <v>1</v>
      </c>
      <c r="J38" s="0" t="str">
        <f aca="false">HYPERLINK("http://www.octopart.com/search?q=DMP3099L-7")</f>
        <v>http://www.octopart.com/search?q=DMP3099L-7</v>
      </c>
    </row>
    <row r="39" customFormat="false" ht="12.8" hidden="false" customHeight="false" outlineLevel="0" collapsed="false">
      <c r="A39" s="0" t="n">
        <v>38</v>
      </c>
      <c r="B39" s="0" t="s">
        <v>17</v>
      </c>
      <c r="C39" s="0" t="s">
        <v>129</v>
      </c>
      <c r="D39" s="0" t="s">
        <v>130</v>
      </c>
      <c r="E39" s="0" t="s">
        <v>44</v>
      </c>
      <c r="F39" s="0" t="s">
        <v>131</v>
      </c>
      <c r="G39" s="5" t="s">
        <v>90</v>
      </c>
      <c r="H39" s="0" t="n">
        <v>3</v>
      </c>
      <c r="I39" s="0" t="n">
        <v>2</v>
      </c>
      <c r="J39" s="0" t="str">
        <f aca="false">HYPERLINK("http://www.aliexpress.com/wholesale?SearchText=NUD3124LT1G")</f>
        <v>http://www.aliexpress.com/wholesale?SearchText=NUD3124LT1G</v>
      </c>
      <c r="K39" s="0" t="str">
        <f aca="false">HYPERLINK("http://www.octopart.com/search?q=NUD3124LT1G")</f>
        <v>http://www.octopart.com/search?q=NUD3124LT1G</v>
      </c>
    </row>
    <row r="40" customFormat="false" ht="12.8" hidden="false" customHeight="false" outlineLevel="0" collapsed="false">
      <c r="A40" s="0" t="n">
        <v>39</v>
      </c>
      <c r="B40" s="0" t="s">
        <v>17</v>
      </c>
      <c r="C40" s="0" t="s">
        <v>132</v>
      </c>
      <c r="D40" s="0" t="s">
        <v>133</v>
      </c>
      <c r="E40" s="0" t="s">
        <v>44</v>
      </c>
      <c r="F40" s="0" t="s">
        <v>134</v>
      </c>
      <c r="G40" s="5" t="s">
        <v>135</v>
      </c>
      <c r="H40" s="0" t="n">
        <v>3</v>
      </c>
      <c r="I40" s="0" t="n">
        <v>2</v>
      </c>
      <c r="J40" s="0" t="str">
        <f aca="false">HYPERLINK("http://www.octopart.com/search?q=AFT05MS003NT1")</f>
        <v>http://www.octopart.com/search?q=AFT05MS003NT1</v>
      </c>
    </row>
    <row r="41" customFormat="false" ht="12.8" hidden="false" customHeight="false" outlineLevel="0" collapsed="false">
      <c r="A41" s="0" t="n">
        <v>40</v>
      </c>
      <c r="B41" s="0" t="s">
        <v>17</v>
      </c>
      <c r="C41" s="0" t="s">
        <v>136</v>
      </c>
      <c r="D41" s="0" t="s">
        <v>137</v>
      </c>
      <c r="E41" s="0" t="s">
        <v>44</v>
      </c>
      <c r="F41" s="0" t="s">
        <v>138</v>
      </c>
      <c r="G41" s="5" t="s">
        <v>90</v>
      </c>
      <c r="H41" s="0" t="n">
        <v>3</v>
      </c>
      <c r="I41" s="0" t="n">
        <v>1</v>
      </c>
      <c r="J41" s="0" t="str">
        <f aca="false">HYPERLINK("http://www.aliexpress.com/wholesale?SearchText=MCP9700T-E/TT")</f>
        <v>http://www.aliexpress.com/wholesale?SearchText=MCP9700T-E/TT</v>
      </c>
      <c r="K41" s="0" t="str">
        <f aca="false">HYPERLINK("http://www.octopart.com/search?q=MCP9700T-E/TT")</f>
        <v>http://www.octopart.com/search?q=MCP9700T-E/TT</v>
      </c>
    </row>
    <row r="42" customFormat="false" ht="23.95" hidden="false" customHeight="false" outlineLevel="0" collapsed="false">
      <c r="A42" s="0" t="n">
        <v>41</v>
      </c>
      <c r="B42" s="0" t="n">
        <v>23867</v>
      </c>
      <c r="C42" s="0" t="s">
        <v>139</v>
      </c>
      <c r="D42" s="4" t="s">
        <v>140</v>
      </c>
      <c r="E42" s="0" t="s">
        <v>12</v>
      </c>
      <c r="F42" s="4" t="s">
        <v>141</v>
      </c>
      <c r="G42" s="5" t="n">
        <v>603</v>
      </c>
      <c r="H42" s="0" t="n">
        <v>2</v>
      </c>
      <c r="I42" s="0" t="n">
        <v>6</v>
      </c>
      <c r="J42" s="0" t="str">
        <f aca="false">HYPERLINK("http://www.octopart.com/search?q=RC0603FR-0733RL")</f>
        <v>http://www.octopart.com/search?q=RC0603FR-0733RL</v>
      </c>
      <c r="K42" s="0" t="str">
        <f aca="false">HYPERLINK("http://www.octopart.com/search?q=CR0603-FX-33R0ELF")</f>
        <v>http://www.octopart.com/search?q=CR0603-FX-33R0ELF</v>
      </c>
    </row>
    <row r="43" customFormat="false" ht="46.45" hidden="false" customHeight="false" outlineLevel="0" collapsed="false">
      <c r="A43" s="0" t="n">
        <v>42</v>
      </c>
      <c r="B43" s="0" t="n">
        <v>26547</v>
      </c>
      <c r="C43" s="0" t="s">
        <v>142</v>
      </c>
      <c r="D43" s="4" t="s">
        <v>143</v>
      </c>
      <c r="E43" s="0" t="s">
        <v>12</v>
      </c>
      <c r="F43" s="4" t="s">
        <v>144</v>
      </c>
      <c r="G43" s="5" t="n">
        <v>603</v>
      </c>
      <c r="H43" s="0" t="n">
        <v>2</v>
      </c>
      <c r="I43" s="0" t="n">
        <v>17</v>
      </c>
      <c r="J43" s="0" t="str">
        <f aca="false">HYPERLINK("http://www.octopart.com/search?q=RC0603FR-0710KL")</f>
        <v>http://www.octopart.com/search?q=RC0603FR-0710KL</v>
      </c>
      <c r="K43" s="0" t="str">
        <f aca="false">HYPERLINK("http://www.octopart.com/search?q=CR0603-FX-1002HLF")</f>
        <v>http://www.octopart.com/search?q=CR0603-FX-1002HLF</v>
      </c>
    </row>
    <row r="44" customFormat="false" ht="12.8" hidden="false" customHeight="false" outlineLevel="0" collapsed="false">
      <c r="A44" s="0" t="n">
        <v>43</v>
      </c>
      <c r="B44" s="0" t="n">
        <v>23666</v>
      </c>
      <c r="C44" s="0" t="s">
        <v>145</v>
      </c>
      <c r="D44" s="0" t="s">
        <v>146</v>
      </c>
      <c r="E44" s="0" t="s">
        <v>12</v>
      </c>
      <c r="F44" s="0" t="s">
        <v>147</v>
      </c>
      <c r="G44" s="5" t="n">
        <v>603</v>
      </c>
      <c r="H44" s="0" t="n">
        <v>2</v>
      </c>
      <c r="I44" s="0" t="n">
        <v>1</v>
      </c>
      <c r="J44" s="0" t="str">
        <f aca="false">HYPERLINK("http://www.octopart.com/search?q=RC0603FR-072R2L")</f>
        <v>http://www.octopart.com/search?q=RC0603FR-072R2L</v>
      </c>
    </row>
    <row r="45" customFormat="false" ht="12.8" hidden="false" customHeight="false" outlineLevel="0" collapsed="false">
      <c r="A45" s="0" t="n">
        <v>44</v>
      </c>
      <c r="B45" s="0" t="s">
        <v>17</v>
      </c>
      <c r="C45" s="0" t="s">
        <v>148</v>
      </c>
      <c r="D45" s="0" t="s">
        <v>149</v>
      </c>
      <c r="E45" s="0" t="s">
        <v>12</v>
      </c>
      <c r="F45" s="0" t="s">
        <v>150</v>
      </c>
      <c r="G45" s="5" t="n">
        <v>603</v>
      </c>
      <c r="H45" s="0" t="n">
        <v>2</v>
      </c>
      <c r="I45" s="0" t="n">
        <v>1</v>
      </c>
      <c r="J45" s="0" t="str">
        <f aca="false">HYPERLINK("http://www.octopart.com/search?q=RC0603FR-0735K7L")</f>
        <v>http://www.octopart.com/search?q=RC0603FR-0735K7L</v>
      </c>
    </row>
    <row r="46" customFormat="false" ht="12.8" hidden="false" customHeight="false" outlineLevel="0" collapsed="false">
      <c r="A46" s="0" t="n">
        <v>45</v>
      </c>
      <c r="B46" s="0" t="s">
        <v>17</v>
      </c>
      <c r="C46" s="0" t="s">
        <v>151</v>
      </c>
      <c r="D46" s="0" t="s">
        <v>152</v>
      </c>
      <c r="E46" s="0" t="s">
        <v>12</v>
      </c>
      <c r="F46" s="0" t="s">
        <v>153</v>
      </c>
      <c r="G46" s="5" t="n">
        <v>603</v>
      </c>
      <c r="H46" s="0" t="n">
        <v>2</v>
      </c>
      <c r="I46" s="0" t="n">
        <v>2</v>
      </c>
      <c r="J46" s="0" t="str">
        <f aca="false">HYPERLINK("http://www.octopart.com/search?q=RC0603FR-0711K5L")</f>
        <v>http://www.octopart.com/search?q=RC0603FR-0711K5L</v>
      </c>
    </row>
    <row r="47" customFormat="false" ht="23.95" hidden="false" customHeight="false" outlineLevel="0" collapsed="false">
      <c r="A47" s="0" t="n">
        <v>46</v>
      </c>
      <c r="B47" s="0" t="n">
        <v>4591</v>
      </c>
      <c r="C47" s="0" t="s">
        <v>154</v>
      </c>
      <c r="D47" s="4" t="s">
        <v>155</v>
      </c>
      <c r="E47" s="0" t="s">
        <v>12</v>
      </c>
      <c r="F47" s="0" t="s">
        <v>156</v>
      </c>
      <c r="G47" s="5" t="n">
        <v>603</v>
      </c>
      <c r="H47" s="0" t="n">
        <v>2</v>
      </c>
      <c r="I47" s="0" t="n">
        <v>1</v>
      </c>
      <c r="J47" s="0" t="str">
        <f aca="false">HYPERLINK("http://www.octopart.com/search?q=RC0603FR-0720KL")</f>
        <v>http://www.octopart.com/search?q=RC0603FR-0720KL</v>
      </c>
      <c r="K47" s="0" t="str">
        <f aca="false">HYPERLINK("http://www.octopart.com/search?q=CR0603-FX-2002ELF")</f>
        <v>http://www.octopart.com/search?q=CR0603-FX-2002ELF</v>
      </c>
    </row>
    <row r="48" customFormat="false" ht="12.8" hidden="false" customHeight="false" outlineLevel="0" collapsed="false">
      <c r="A48" s="0" t="n">
        <v>47</v>
      </c>
      <c r="B48" s="0" t="s">
        <v>17</v>
      </c>
      <c r="C48" s="0" t="s">
        <v>157</v>
      </c>
      <c r="D48" s="0" t="s">
        <v>158</v>
      </c>
      <c r="E48" s="0" t="s">
        <v>12</v>
      </c>
      <c r="F48" s="0" t="s">
        <v>159</v>
      </c>
      <c r="G48" s="5" t="n">
        <v>603</v>
      </c>
      <c r="H48" s="0" t="n">
        <v>2</v>
      </c>
      <c r="I48" s="0" t="n">
        <v>1</v>
      </c>
      <c r="J48" s="0" t="str">
        <f aca="false">HYPERLINK("http://www.octopart.com/search?q=RC0603FR-0716K2L")</f>
        <v>http://www.octopart.com/search?q=RC0603FR-0716K2L</v>
      </c>
    </row>
    <row r="49" customFormat="false" ht="23.95" hidden="false" customHeight="false" outlineLevel="0" collapsed="false">
      <c r="A49" s="0" t="n">
        <v>48</v>
      </c>
      <c r="B49" s="0" t="n">
        <v>4597</v>
      </c>
      <c r="C49" s="0" t="s">
        <v>160</v>
      </c>
      <c r="D49" s="0" t="s">
        <v>161</v>
      </c>
      <c r="E49" s="0" t="s">
        <v>12</v>
      </c>
      <c r="F49" s="4" t="s">
        <v>162</v>
      </c>
      <c r="G49" s="5" t="n">
        <v>603</v>
      </c>
      <c r="H49" s="0" t="n">
        <v>2</v>
      </c>
      <c r="I49" s="0" t="n">
        <v>6</v>
      </c>
      <c r="J49" s="0" t="str">
        <f aca="false">HYPERLINK("http://www.octopart.com/search?q=RC0603FR-072K2L")</f>
        <v>http://www.octopart.com/search?q=RC0603FR-072K2L</v>
      </c>
    </row>
    <row r="50" customFormat="false" ht="12.8" hidden="false" customHeight="false" outlineLevel="0" collapsed="false">
      <c r="A50" s="0" t="n">
        <v>49</v>
      </c>
      <c r="B50" s="0" t="s">
        <v>17</v>
      </c>
      <c r="C50" s="0" t="s">
        <v>163</v>
      </c>
      <c r="D50" s="0" t="s">
        <v>164</v>
      </c>
      <c r="E50" s="0" t="s">
        <v>12</v>
      </c>
      <c r="F50" s="0" t="s">
        <v>165</v>
      </c>
      <c r="G50" s="5" t="n">
        <v>603</v>
      </c>
      <c r="H50" s="0" t="n">
        <v>2</v>
      </c>
      <c r="I50" s="0" t="n">
        <v>1</v>
      </c>
      <c r="J50" s="0" t="str">
        <f aca="false">HYPERLINK("http://www.octopart.com/search?q=RC0603FR-0712K1L")</f>
        <v>http://www.octopart.com/search?q=RC0603FR-0712K1L</v>
      </c>
    </row>
    <row r="51" customFormat="false" ht="12.8" hidden="false" customHeight="false" outlineLevel="0" collapsed="false">
      <c r="A51" s="0" t="n">
        <v>50</v>
      </c>
      <c r="B51" s="0" t="s">
        <v>17</v>
      </c>
      <c r="C51" s="0" t="s">
        <v>166</v>
      </c>
      <c r="D51" s="0" t="s">
        <v>167</v>
      </c>
      <c r="E51" s="0" t="s">
        <v>12</v>
      </c>
      <c r="F51" s="0" t="s">
        <v>168</v>
      </c>
      <c r="G51" s="5" t="n">
        <v>603</v>
      </c>
      <c r="H51" s="0" t="n">
        <v>2</v>
      </c>
      <c r="I51" s="0" t="n">
        <v>1</v>
      </c>
      <c r="J51" s="0" t="str">
        <f aca="false">HYPERLINK("http://www.octopart.com/search?q=RC0603FR-07130RL")</f>
        <v>http://www.octopart.com/search?q=RC0603FR-07130RL</v>
      </c>
    </row>
    <row r="52" customFormat="false" ht="23.95" hidden="false" customHeight="false" outlineLevel="0" collapsed="false">
      <c r="A52" s="0" t="n">
        <v>51</v>
      </c>
      <c r="B52" s="0" t="n">
        <v>4682</v>
      </c>
      <c r="C52" s="0" t="s">
        <v>169</v>
      </c>
      <c r="D52" s="4" t="s">
        <v>170</v>
      </c>
      <c r="E52" s="0" t="s">
        <v>12</v>
      </c>
      <c r="F52" s="0" t="s">
        <v>171</v>
      </c>
      <c r="G52" s="5" t="n">
        <v>603</v>
      </c>
      <c r="H52" s="0" t="n">
        <v>2</v>
      </c>
      <c r="I52" s="0" t="n">
        <v>1</v>
      </c>
      <c r="J52" s="0" t="str">
        <f aca="false">HYPERLINK("http://www.octopart.com/search?q=RC0603FR-0775RL")</f>
        <v>http://www.octopart.com/search?q=RC0603FR-0775RL</v>
      </c>
      <c r="K52" s="0" t="str">
        <f aca="false">HYPERLINK("http://www.octopart.com/search?q=CR0603-FX-75R0ELF")</f>
        <v>http://www.octopart.com/search?q=CR0603-FX-75R0ELF</v>
      </c>
    </row>
    <row r="53" customFormat="false" ht="46.45" hidden="false" customHeight="false" outlineLevel="0" collapsed="false">
      <c r="A53" s="0" t="n">
        <v>52</v>
      </c>
      <c r="B53" s="0" t="n">
        <v>23889</v>
      </c>
      <c r="C53" s="0" t="s">
        <v>172</v>
      </c>
      <c r="D53" s="4" t="s">
        <v>173</v>
      </c>
      <c r="E53" s="0" t="s">
        <v>12</v>
      </c>
      <c r="F53" s="4" t="s">
        <v>174</v>
      </c>
      <c r="G53" s="5" t="n">
        <v>603</v>
      </c>
      <c r="H53" s="0" t="n">
        <v>2</v>
      </c>
      <c r="I53" s="0" t="n">
        <v>15</v>
      </c>
      <c r="J53" s="0" t="str">
        <f aca="false">HYPERLINK("http://www.octopart.com/search?q=RC0603FR-074K7L")</f>
        <v>http://www.octopart.com/search?q=RC0603FR-074K7L</v>
      </c>
      <c r="K53" s="0" t="str">
        <f aca="false">HYPERLINK("http://www.octopart.com/search?q=CR0603-FX-4701ELF")</f>
        <v>http://www.octopart.com/search?q=CR0603-FX-4701ELF</v>
      </c>
    </row>
    <row r="54" customFormat="false" ht="23.95" hidden="false" customHeight="false" outlineLevel="0" collapsed="false">
      <c r="A54" s="0" t="n">
        <v>53</v>
      </c>
      <c r="B54" s="0" t="n">
        <v>4584</v>
      </c>
      <c r="C54" s="0" t="s">
        <v>175</v>
      </c>
      <c r="D54" s="4" t="s">
        <v>176</v>
      </c>
      <c r="E54" s="0" t="s">
        <v>12</v>
      </c>
      <c r="F54" s="0" t="s">
        <v>177</v>
      </c>
      <c r="G54" s="5" t="n">
        <v>603</v>
      </c>
      <c r="H54" s="0" t="n">
        <v>2</v>
      </c>
      <c r="I54" s="0" t="n">
        <v>1</v>
      </c>
      <c r="J54" s="0" t="str">
        <f aca="false">HYPERLINK("http://www.octopart.com/search?q=RC0603FR-071K8L")</f>
        <v>http://www.octopart.com/search?q=RC0603FR-071K8L</v>
      </c>
      <c r="K54" s="0" t="str">
        <f aca="false">HYPERLINK("http://www.octopart.com/search?q=CR0603-FX-1801ELF")</f>
        <v>http://www.octopart.com/search?q=CR0603-FX-1801ELF</v>
      </c>
    </row>
    <row r="55" customFormat="false" ht="12.8" hidden="false" customHeight="false" outlineLevel="0" collapsed="false">
      <c r="A55" s="0" t="n">
        <v>54</v>
      </c>
      <c r="B55" s="0" t="n">
        <v>23987</v>
      </c>
      <c r="C55" s="0" t="s">
        <v>178</v>
      </c>
      <c r="D55" s="0" t="s">
        <v>179</v>
      </c>
      <c r="E55" s="0" t="s">
        <v>12</v>
      </c>
      <c r="F55" s="0" t="s">
        <v>180</v>
      </c>
      <c r="G55" s="5" t="n">
        <v>603</v>
      </c>
      <c r="H55" s="0" t="n">
        <v>2</v>
      </c>
      <c r="I55" s="0" t="n">
        <v>2</v>
      </c>
      <c r="J55" s="0" t="str">
        <f aca="false">HYPERLINK("http://www.octopart.com/search?q=RC0603FR-079K1L")</f>
        <v>http://www.octopart.com/search?q=RC0603FR-079K1L</v>
      </c>
    </row>
    <row r="56" customFormat="false" ht="23.95" hidden="false" customHeight="false" outlineLevel="0" collapsed="false">
      <c r="A56" s="0" t="n">
        <v>55</v>
      </c>
      <c r="B56" s="0" t="n">
        <v>24078</v>
      </c>
      <c r="C56" s="0" t="s">
        <v>181</v>
      </c>
      <c r="D56" s="4" t="s">
        <v>182</v>
      </c>
      <c r="E56" s="0" t="s">
        <v>12</v>
      </c>
      <c r="F56" s="0" t="s">
        <v>183</v>
      </c>
      <c r="G56" s="5" t="n">
        <v>603</v>
      </c>
      <c r="H56" s="0" t="n">
        <v>2</v>
      </c>
      <c r="I56" s="0" t="n">
        <v>2</v>
      </c>
      <c r="J56" s="0" t="str">
        <f aca="false">HYPERLINK("http://www.octopart.com/search?q=RC0603FR-0722RL")</f>
        <v>http://www.octopart.com/search?q=RC0603FR-0722RL</v>
      </c>
      <c r="K56" s="0" t="str">
        <f aca="false">HYPERLINK("http://www.octopart.com/search?q=CR0603-FX-22R0ELF")</f>
        <v>http://www.octopart.com/search?q=CR0603-FX-22R0ELF</v>
      </c>
    </row>
    <row r="57" customFormat="false" ht="23.95" hidden="false" customHeight="false" outlineLevel="0" collapsed="false">
      <c r="A57" s="0" t="n">
        <v>56</v>
      </c>
      <c r="B57" s="0" t="s">
        <v>17</v>
      </c>
      <c r="C57" s="0" t="s">
        <v>184</v>
      </c>
      <c r="D57" s="4" t="s">
        <v>185</v>
      </c>
      <c r="E57" s="0" t="s">
        <v>12</v>
      </c>
      <c r="F57" s="4" t="s">
        <v>186</v>
      </c>
      <c r="G57" s="5" t="n">
        <v>805</v>
      </c>
      <c r="H57" s="0" t="n">
        <v>2</v>
      </c>
      <c r="I57" s="0" t="n">
        <v>6</v>
      </c>
      <c r="J57" s="0" t="str">
        <f aca="false">HYPERLINK("http://www.octopart.com/search?q=RC0805FR-0712RL")</f>
        <v>http://www.octopart.com/search?q=RC0805FR-0712RL</v>
      </c>
      <c r="K57" s="0" t="str">
        <f aca="false">HYPERLINK("http://www.octopart.com/search?q=ERJ-6ENF12R0V")</f>
        <v>http://www.octopart.com/search?q=ERJ-6ENF12R0V</v>
      </c>
    </row>
    <row r="58" customFormat="false" ht="12.8" hidden="false" customHeight="false" outlineLevel="0" collapsed="false">
      <c r="A58" s="0" t="n">
        <v>57</v>
      </c>
      <c r="B58" s="0" t="n">
        <v>23514</v>
      </c>
      <c r="C58" s="0" t="s">
        <v>187</v>
      </c>
      <c r="D58" s="0" t="s">
        <v>188</v>
      </c>
      <c r="E58" s="0" t="s">
        <v>12</v>
      </c>
      <c r="F58" s="0" t="s">
        <v>189</v>
      </c>
      <c r="G58" s="5" t="n">
        <v>603</v>
      </c>
      <c r="H58" s="0" t="n">
        <v>2</v>
      </c>
      <c r="I58" s="0" t="n">
        <v>1</v>
      </c>
      <c r="J58" s="0" t="str">
        <f aca="false">HYPERLINK("http://www.octopart.com/search?q=RC0603FR-07120RL")</f>
        <v>http://www.octopart.com/search?q=RC0603FR-07120RL</v>
      </c>
    </row>
    <row r="59" customFormat="false" ht="23.95" hidden="false" customHeight="false" outlineLevel="0" collapsed="false">
      <c r="A59" s="0" t="n">
        <v>58</v>
      </c>
      <c r="B59" s="0" t="n">
        <v>23865</v>
      </c>
      <c r="C59" s="0" t="s">
        <v>190</v>
      </c>
      <c r="D59" s="4" t="s">
        <v>191</v>
      </c>
      <c r="E59" s="0" t="s">
        <v>12</v>
      </c>
      <c r="F59" s="0" t="s">
        <v>192</v>
      </c>
      <c r="G59" s="5" t="n">
        <v>603</v>
      </c>
      <c r="H59" s="0" t="n">
        <v>2</v>
      </c>
      <c r="I59" s="0" t="n">
        <v>2</v>
      </c>
      <c r="J59" s="0" t="str">
        <f aca="false">HYPERLINK("http://www.octopart.com/search?q=RC0603FR-07330RL")</f>
        <v>http://www.octopart.com/search?q=RC0603FR-07330RL</v>
      </c>
      <c r="K59" s="0" t="str">
        <f aca="false">HYPERLINK("http://www.octopart.com/search?q=CR0603-FX-3300ELF")</f>
        <v>http://www.octopart.com/search?q=CR0603-FX-3300ELF</v>
      </c>
    </row>
    <row r="60" customFormat="false" ht="23.95" hidden="false" customHeight="false" outlineLevel="0" collapsed="false">
      <c r="A60" s="0" t="n">
        <v>59</v>
      </c>
      <c r="B60" s="0" t="n">
        <v>21904</v>
      </c>
      <c r="C60" s="0" t="s">
        <v>193</v>
      </c>
      <c r="D60" s="4" t="s">
        <v>194</v>
      </c>
      <c r="E60" s="0" t="s">
        <v>12</v>
      </c>
      <c r="F60" s="4" t="s">
        <v>195</v>
      </c>
      <c r="G60" s="5" t="n">
        <v>603</v>
      </c>
      <c r="H60" s="0" t="n">
        <v>2</v>
      </c>
      <c r="I60" s="0" t="n">
        <v>9</v>
      </c>
      <c r="J60" s="0" t="str">
        <f aca="false">HYPERLINK("http://www.octopart.com/search?q=RC0603FR-071KL")</f>
        <v>http://www.octopart.com/search?q=RC0603FR-071KL</v>
      </c>
      <c r="K60" s="0" t="str">
        <f aca="false">HYPERLINK("http://www.octopart.com/search?q=CR0603-FX-1001HLF")</f>
        <v>http://www.octopart.com/search?q=CR0603-FX-1001HLF</v>
      </c>
    </row>
    <row r="61" customFormat="false" ht="12.8" hidden="false" customHeight="false" outlineLevel="0" collapsed="false">
      <c r="A61" s="0" t="n">
        <v>60</v>
      </c>
      <c r="B61" s="0" t="s">
        <v>17</v>
      </c>
      <c r="C61" s="0" t="s">
        <v>196</v>
      </c>
      <c r="D61" s="0" t="s">
        <v>197</v>
      </c>
      <c r="E61" s="0" t="s">
        <v>12</v>
      </c>
      <c r="F61" s="0" t="s">
        <v>198</v>
      </c>
      <c r="G61" s="5" t="n">
        <v>603</v>
      </c>
      <c r="H61" s="0" t="n">
        <v>2</v>
      </c>
      <c r="I61" s="0" t="n">
        <v>2</v>
      </c>
      <c r="J61" s="0" t="str">
        <f aca="false">HYPERLINK("http://www.octopart.com/search?q=RC0603FR-071K6L")</f>
        <v>http://www.octopart.com/search?q=RC0603FR-071K6L</v>
      </c>
    </row>
    <row r="62" customFormat="false" ht="12.8" hidden="false" customHeight="false" outlineLevel="0" collapsed="false">
      <c r="A62" s="0" t="n">
        <v>61</v>
      </c>
      <c r="B62" s="0" t="n">
        <v>23694</v>
      </c>
      <c r="C62" s="0" t="s">
        <v>199</v>
      </c>
      <c r="D62" s="0" t="s">
        <v>200</v>
      </c>
      <c r="E62" s="0" t="s">
        <v>12</v>
      </c>
      <c r="F62" s="0" t="s">
        <v>201</v>
      </c>
      <c r="G62" s="5" t="n">
        <v>603</v>
      </c>
      <c r="H62" s="0" t="n">
        <v>2</v>
      </c>
      <c r="I62" s="0" t="n">
        <v>2</v>
      </c>
      <c r="J62" s="0" t="str">
        <f aca="false">HYPERLINK("http://www.octopart.com/search?q=RC0603FR-0727KL")</f>
        <v>http://www.octopart.com/search?q=RC0603FR-0727KL</v>
      </c>
    </row>
    <row r="63" customFormat="false" ht="35.2" hidden="false" customHeight="false" outlineLevel="0" collapsed="false">
      <c r="A63" s="0" t="n">
        <v>62</v>
      </c>
      <c r="B63" s="0" t="n">
        <v>23502</v>
      </c>
      <c r="C63" s="0" t="s">
        <v>202</v>
      </c>
      <c r="D63" s="4" t="s">
        <v>203</v>
      </c>
      <c r="E63" s="0" t="s">
        <v>12</v>
      </c>
      <c r="F63" s="0" t="s">
        <v>204</v>
      </c>
      <c r="G63" s="5" t="n">
        <v>603</v>
      </c>
      <c r="H63" s="0" t="n">
        <v>2</v>
      </c>
      <c r="I63" s="0" t="n">
        <v>2</v>
      </c>
      <c r="J63" s="0" t="str">
        <f aca="false">HYPERLINK("http://www.octopart.com/search?q=RC0603FR-07100RL")</f>
        <v>http://www.octopart.com/search?q=RC0603FR-07100RL</v>
      </c>
      <c r="K63" s="0" t="str">
        <f aca="false">HYPERLINK("http://www.octopart.com/search?q=CR0603-FX-1000ELF")</f>
        <v>http://www.octopart.com/search?q=CR0603-FX-1000ELF</v>
      </c>
      <c r="L63" s="0" t="str">
        <f aca="false">HYPERLINK("http://www.octopart.com/search?q=AC0603FR-07100RL")</f>
        <v>http://www.octopart.com/search?q=AC0603FR-07100RL</v>
      </c>
    </row>
    <row r="64" customFormat="false" ht="23.95" hidden="false" customHeight="false" outlineLevel="0" collapsed="false">
      <c r="A64" s="0" t="n">
        <v>63</v>
      </c>
      <c r="B64" s="0" t="n">
        <v>23693</v>
      </c>
      <c r="C64" s="0" t="s">
        <v>205</v>
      </c>
      <c r="D64" s="4" t="s">
        <v>206</v>
      </c>
      <c r="E64" s="0" t="s">
        <v>12</v>
      </c>
      <c r="F64" s="4" t="s">
        <v>207</v>
      </c>
      <c r="G64" s="5" t="n">
        <v>603</v>
      </c>
      <c r="H64" s="0" t="n">
        <v>2</v>
      </c>
      <c r="I64" s="0" t="n">
        <v>5</v>
      </c>
      <c r="J64" s="0" t="str">
        <f aca="false">HYPERLINK("http://www.octopart.com/search?q=RC0603FR-07270RL")</f>
        <v>http://www.octopart.com/search?q=RC0603FR-07270RL</v>
      </c>
      <c r="K64" s="0" t="str">
        <f aca="false">HYPERLINK("http://www.octopart.com/search?q=CR0603-FX-2700ELF")</f>
        <v>http://www.octopart.com/search?q=CR0603-FX-2700ELF</v>
      </c>
    </row>
    <row r="65" customFormat="false" ht="23.95" hidden="false" customHeight="false" outlineLevel="0" collapsed="false">
      <c r="A65" s="0" t="n">
        <v>64</v>
      </c>
      <c r="B65" s="0" t="s">
        <v>17</v>
      </c>
      <c r="C65" s="0" t="s">
        <v>208</v>
      </c>
      <c r="D65" s="4" t="s">
        <v>209</v>
      </c>
      <c r="E65" s="0" t="s">
        <v>12</v>
      </c>
      <c r="F65" s="0" t="s">
        <v>210</v>
      </c>
      <c r="G65" s="5" t="n">
        <v>1206</v>
      </c>
      <c r="H65" s="0" t="n">
        <v>2</v>
      </c>
      <c r="I65" s="0" t="n">
        <v>1</v>
      </c>
      <c r="J65" s="0" t="str">
        <f aca="false">HYPERLINK("http://www.octopart.com/search?q=RL1206FR-070R04L")</f>
        <v>http://www.octopart.com/search?q=RL1206FR-070R04L</v>
      </c>
      <c r="K65" s="0" t="str">
        <f aca="false">HYPERLINK("http://www.octopart.com/search?q=PE1206FRM070R04L")</f>
        <v>http://www.octopart.com/search?q=PE1206FRM070R04L</v>
      </c>
    </row>
    <row r="66" customFormat="false" ht="35.2" hidden="false" customHeight="false" outlineLevel="0" collapsed="false">
      <c r="A66" s="0" t="n">
        <v>65</v>
      </c>
      <c r="B66" s="0" t="s">
        <v>17</v>
      </c>
      <c r="C66" s="0" t="s">
        <v>211</v>
      </c>
      <c r="D66" s="4" t="s">
        <v>212</v>
      </c>
      <c r="E66" s="0" t="s">
        <v>44</v>
      </c>
      <c r="F66" s="0" t="s">
        <v>213</v>
      </c>
      <c r="G66" s="5" t="s">
        <v>214</v>
      </c>
      <c r="H66" s="0" t="n">
        <v>5</v>
      </c>
      <c r="I66" s="0" t="n">
        <v>1</v>
      </c>
      <c r="J66" s="0" t="str">
        <f aca="false">HYPERLINK("http://www.aliexpress.com/wholesale?SearchText=MABAES0060")</f>
        <v>http://www.aliexpress.com/wholesale?SearchText=MABAES0060</v>
      </c>
      <c r="K66" s="0" t="str">
        <f aca="false">HYPERLINK("http://www.octopart.com/search?q=MABAES0060")</f>
        <v>http://www.octopart.com/search?q=MABAES0060</v>
      </c>
      <c r="L66" s="0" t="str">
        <f aca="false">HYPERLINK("http://www.octopart.com/search?q=PWB1010-1LB")</f>
        <v>http://www.octopart.com/search?q=PWB1010-1LB</v>
      </c>
      <c r="M66" s="0" t="str">
        <f aca="false">HYPERLINK("http://www.octopart.com/search?q=TC1-1TG2+")</f>
        <v>http://www.octopart.com/search?q=TC1-1TG2+</v>
      </c>
    </row>
    <row r="67" customFormat="false" ht="23.95" hidden="false" customHeight="false" outlineLevel="0" collapsed="false">
      <c r="A67" s="0" t="n">
        <v>66</v>
      </c>
      <c r="B67" s="0" t="s">
        <v>17</v>
      </c>
      <c r="C67" s="0" t="s">
        <v>215</v>
      </c>
      <c r="D67" s="4" t="s">
        <v>216</v>
      </c>
      <c r="E67" s="0" t="s">
        <v>44</v>
      </c>
      <c r="F67" s="0" t="s">
        <v>217</v>
      </c>
      <c r="G67" s="5" t="s">
        <v>214</v>
      </c>
      <c r="H67" s="0" t="n">
        <v>5</v>
      </c>
      <c r="I67" s="0" t="n">
        <v>1</v>
      </c>
      <c r="J67" s="0" t="str">
        <f aca="false">HYPERLINK("http://www.octopart.com/search?q=MABA-010143-FLUX18")</f>
        <v>http://www.octopart.com/search?q=MABA-010143-FLUX18</v>
      </c>
      <c r="K67" s="0" t="str">
        <f aca="false">HYPERLINK("http://www.octopart.com/search?q=WBC8-1LB")</f>
        <v>http://www.octopart.com/search?q=WBC8-1LB</v>
      </c>
    </row>
    <row r="68" customFormat="false" ht="12.8" hidden="false" customHeight="false" outlineLevel="0" collapsed="false">
      <c r="A68" s="0" t="n">
        <v>67</v>
      </c>
      <c r="B68" s="0" t="s">
        <v>17</v>
      </c>
      <c r="C68" s="0" t="s">
        <v>218</v>
      </c>
      <c r="D68" s="0" t="s">
        <v>219</v>
      </c>
      <c r="E68" s="0" t="s">
        <v>44</v>
      </c>
      <c r="F68" s="0" t="s">
        <v>220</v>
      </c>
      <c r="G68" s="5" t="s">
        <v>70</v>
      </c>
      <c r="H68" s="0" t="n">
        <v>5</v>
      </c>
      <c r="I68" s="0" t="n">
        <v>1</v>
      </c>
      <c r="J68" s="0" t="str">
        <f aca="false">HYPERLINK("http://www.octopart.com/search?q=B62152A4X30")</f>
        <v>http://www.octopart.com/search?q=B62152A4X30</v>
      </c>
    </row>
    <row r="69" customFormat="false" ht="35.2" hidden="false" customHeight="false" outlineLevel="0" collapsed="false">
      <c r="A69" s="0" t="n">
        <v>68</v>
      </c>
      <c r="B69" s="0" t="s">
        <v>17</v>
      </c>
      <c r="C69" s="0" t="s">
        <v>221</v>
      </c>
      <c r="D69" s="4" t="s">
        <v>222</v>
      </c>
      <c r="E69" s="0" t="s">
        <v>44</v>
      </c>
      <c r="F69" s="0" t="s">
        <v>223</v>
      </c>
      <c r="G69" s="5" t="s">
        <v>224</v>
      </c>
      <c r="H69" s="0" t="n">
        <v>8</v>
      </c>
      <c r="I69" s="0" t="n">
        <v>1</v>
      </c>
      <c r="J69" s="0" t="str">
        <f aca="false">HYPERLINK("http://www.aliexpress.com/wholesale?SearchText=S25FL116K0XMFI041")</f>
        <v>http://www.aliexpress.com/wholesale?SearchText=S25FL116K0XMFI041</v>
      </c>
      <c r="K69" s="0" t="str">
        <f aca="false">HYPERLINK("http://www.octopart.com/search?q=W25Q16JVSNIQ")</f>
        <v>http://www.octopart.com/search?q=W25Q16JVSNIQ</v>
      </c>
      <c r="L69" s="0" t="str">
        <f aca="false">HYPERLINK("http://www.octopart.com/search?q=S25FL116K0XMFI043")</f>
        <v>http://www.octopart.com/search?q=S25FL116K0XMFI043</v>
      </c>
      <c r="M69" s="0" t="str">
        <f aca="false">HYPERLINK("http://www.octopart.com/search?q=S25FL116K0XMFI041")</f>
        <v>http://www.octopart.com/search?q=S25FL116K0XMFI041</v>
      </c>
    </row>
    <row r="70" customFormat="false" ht="12.8" hidden="false" customHeight="false" outlineLevel="0" collapsed="false">
      <c r="A70" s="0" t="n">
        <v>69</v>
      </c>
      <c r="B70" s="0" t="s">
        <v>17</v>
      </c>
      <c r="C70" s="0" t="s">
        <v>225</v>
      </c>
      <c r="D70" s="0" t="s">
        <v>226</v>
      </c>
      <c r="E70" s="0" t="s">
        <v>44</v>
      </c>
      <c r="F70" s="0" t="s">
        <v>227</v>
      </c>
      <c r="G70" s="5" t="s">
        <v>228</v>
      </c>
      <c r="H70" s="0" t="n">
        <v>144</v>
      </c>
      <c r="I70" s="0" t="n">
        <v>1</v>
      </c>
      <c r="J70" s="0" t="str">
        <f aca="false">HYPERLINK("http://www.aliexpress.com/wholesale?SearchText=EP4CE22E22C8N")</f>
        <v>http://www.aliexpress.com/wholesale?SearchText=EP4CE22E22C8N</v>
      </c>
      <c r="K70" s="0" t="str">
        <f aca="false">HYPERLINK("http://www.octopart.com/search?q=EP4CE22E22C8N")</f>
        <v>http://www.octopart.com/search?q=EP4CE22E22C8N</v>
      </c>
    </row>
    <row r="71" customFormat="false" ht="12.8" hidden="false" customHeight="false" outlineLevel="0" collapsed="false">
      <c r="A71" s="0" t="n">
        <v>70</v>
      </c>
      <c r="B71" s="0" t="s">
        <v>17</v>
      </c>
      <c r="C71" s="0" t="s">
        <v>229</v>
      </c>
      <c r="D71" s="0" t="s">
        <v>230</v>
      </c>
      <c r="E71" s="0" t="s">
        <v>44</v>
      </c>
      <c r="F71" s="0" t="s">
        <v>231</v>
      </c>
      <c r="G71" s="5" t="s">
        <v>232</v>
      </c>
      <c r="H71" s="0" t="n">
        <v>8</v>
      </c>
      <c r="I71" s="0" t="n">
        <v>3</v>
      </c>
      <c r="J71" s="0" t="str">
        <f aca="false">HYPERLINK("http://www.aliexpress.com/wholesale?SearchText=st1s10")</f>
        <v>http://www.aliexpress.com/wholesale?SearchText=st1s10</v>
      </c>
      <c r="K71" s="0" t="str">
        <f aca="false">HYPERLINK("http://www.octopart.com/search?q=ST1S10PHR")</f>
        <v>http://www.octopart.com/search?q=ST1S10PHR</v>
      </c>
    </row>
    <row r="72" customFormat="false" ht="23.95" hidden="false" customHeight="false" outlineLevel="0" collapsed="false">
      <c r="A72" s="0" t="n">
        <v>71</v>
      </c>
      <c r="B72" s="0" t="s">
        <v>17</v>
      </c>
      <c r="C72" s="0" t="s">
        <v>233</v>
      </c>
      <c r="D72" s="4" t="s">
        <v>234</v>
      </c>
      <c r="E72" s="0" t="s">
        <v>44</v>
      </c>
      <c r="F72" s="0" t="s">
        <v>235</v>
      </c>
      <c r="G72" s="5" t="s">
        <v>236</v>
      </c>
      <c r="H72" s="0" t="n">
        <v>48</v>
      </c>
      <c r="I72" s="0" t="n">
        <v>1</v>
      </c>
      <c r="J72" s="0" t="str">
        <f aca="false">HYPERLINK("http://www.aliexpress.com/wholesale?SearchText=KSZ9031")</f>
        <v>http://www.aliexpress.com/wholesale?SearchText=KSZ9031</v>
      </c>
      <c r="K72" s="0" t="str">
        <f aca="false">HYPERLINK("http://www.octopart.com/search?q=KSZ9031RNXCC")</f>
        <v>http://www.octopart.com/search?q=KSZ9031RNXCC</v>
      </c>
      <c r="L72" s="0" t="str">
        <f aca="false">HYPERLINK("http://www.octopart.com/search?q=KSZ9031RNXCA")</f>
        <v>http://www.octopart.com/search?q=KSZ9031RNXCA</v>
      </c>
    </row>
    <row r="73" customFormat="false" ht="12.8" hidden="false" customHeight="false" outlineLevel="0" collapsed="false">
      <c r="A73" s="0" t="n">
        <v>72</v>
      </c>
      <c r="B73" s="0" t="s">
        <v>17</v>
      </c>
      <c r="C73" s="0" t="s">
        <v>237</v>
      </c>
      <c r="D73" s="0" t="s">
        <v>238</v>
      </c>
      <c r="E73" s="0" t="s">
        <v>44</v>
      </c>
      <c r="F73" s="0" t="s">
        <v>239</v>
      </c>
      <c r="G73" s="5" t="s">
        <v>240</v>
      </c>
      <c r="H73" s="0" t="n">
        <v>24</v>
      </c>
      <c r="I73" s="0" t="n">
        <v>1</v>
      </c>
      <c r="J73" s="0" t="str">
        <f aca="false">HYPERLINK("http://www.octopart.com/search?q=5P49V5923B000NLGI")</f>
        <v>http://www.octopart.com/search?q=5P49V5923B000NLGI</v>
      </c>
    </row>
    <row r="74" customFormat="false" ht="12.8" hidden="false" customHeight="false" outlineLevel="0" collapsed="false">
      <c r="A74" s="0" t="n">
        <v>73</v>
      </c>
      <c r="B74" s="0" t="s">
        <v>17</v>
      </c>
      <c r="C74" s="0" t="s">
        <v>241</v>
      </c>
      <c r="D74" s="0" t="s">
        <v>242</v>
      </c>
      <c r="E74" s="0" t="s">
        <v>44</v>
      </c>
      <c r="F74" s="0" t="s">
        <v>243</v>
      </c>
      <c r="G74" s="5" t="s">
        <v>244</v>
      </c>
      <c r="H74" s="0" t="n">
        <v>64</v>
      </c>
      <c r="I74" s="0" t="n">
        <v>1</v>
      </c>
      <c r="J74" s="0" t="str">
        <f aca="false">HYPERLINK("http://www.aliexpress.com/wholesale?SearchText=AD9866BCPZ")</f>
        <v>http://www.aliexpress.com/wholesale?SearchText=AD9866BCPZ</v>
      </c>
      <c r="K74" s="0" t="str">
        <f aca="false">HYPERLINK("http://www.octopart.com/search?q=AD9866BCPZ")</f>
        <v>http://www.octopart.com/search?q=AD9866BCPZ</v>
      </c>
    </row>
    <row r="75" customFormat="false" ht="12.8" hidden="false" customHeight="false" outlineLevel="0" collapsed="false">
      <c r="A75" s="0" t="n">
        <v>74</v>
      </c>
      <c r="B75" s="0" t="s">
        <v>17</v>
      </c>
      <c r="C75" s="0" t="s">
        <v>245</v>
      </c>
      <c r="D75" s="0" t="s">
        <v>246</v>
      </c>
      <c r="E75" s="0" t="s">
        <v>44</v>
      </c>
      <c r="F75" s="0" t="s">
        <v>247</v>
      </c>
      <c r="G75" s="5" t="s">
        <v>232</v>
      </c>
      <c r="H75" s="0" t="n">
        <v>8</v>
      </c>
      <c r="I75" s="0" t="n">
        <v>1</v>
      </c>
      <c r="J75" s="0" t="str">
        <f aca="false">HYPERLINK("http://www.aliexpress.com/wholesale?SearchText=OPA2677")</f>
        <v>http://www.aliexpress.com/wholesale?SearchText=OPA2677</v>
      </c>
      <c r="K75" s="0" t="str">
        <f aca="false">HYPERLINK("http://www.octopart.com/search?q=OPA2677IDDA")</f>
        <v>http://www.octopart.com/search?q=OPA2677IDDA</v>
      </c>
    </row>
    <row r="76" customFormat="false" ht="35.2" hidden="false" customHeight="false" outlineLevel="0" collapsed="false">
      <c r="A76" s="0" t="n">
        <v>75</v>
      </c>
      <c r="B76" s="0" t="s">
        <v>17</v>
      </c>
      <c r="C76" s="0" t="s">
        <v>248</v>
      </c>
      <c r="D76" s="4" t="s">
        <v>249</v>
      </c>
      <c r="E76" s="0" t="s">
        <v>44</v>
      </c>
      <c r="F76" s="0" t="s">
        <v>250</v>
      </c>
      <c r="G76" s="5" t="s">
        <v>251</v>
      </c>
      <c r="H76" s="0" t="n">
        <v>6</v>
      </c>
      <c r="I76" s="0" t="n">
        <v>2</v>
      </c>
      <c r="J76" s="0" t="str">
        <f aca="false">HYPERLINK("http://www.aliexpress.com/wholesale?SearchText=pe4259")</f>
        <v>http://www.aliexpress.com/wholesale?SearchText=pe4259</v>
      </c>
      <c r="K76" s="0" t="str">
        <f aca="false">HYPERLINK("http://www.octopart.com/search?q=4259-63")</f>
        <v>http://www.octopart.com/search?q=4259-63</v>
      </c>
      <c r="L76" s="0" t="str">
        <f aca="false">HYPERLINK("http://www.octopart.com/search?q=4239-52")</f>
        <v>http://www.octopart.com/search?q=4239-52</v>
      </c>
      <c r="M76" s="0" t="str">
        <f aca="false">HYPERLINK("http://www.octopart.com/search?q=PE42421SCAA")</f>
        <v>http://www.octopart.com/search?q=PE42421SCAA</v>
      </c>
    </row>
    <row r="77" customFormat="false" ht="12.8" hidden="false" customHeight="false" outlineLevel="0" collapsed="false">
      <c r="A77" s="0" t="n">
        <v>76</v>
      </c>
      <c r="B77" s="0" t="s">
        <v>17</v>
      </c>
      <c r="C77" s="0" t="s">
        <v>252</v>
      </c>
      <c r="D77" s="0" t="s">
        <v>253</v>
      </c>
      <c r="E77" s="0" t="s">
        <v>44</v>
      </c>
      <c r="F77" s="0" t="s">
        <v>254</v>
      </c>
      <c r="G77" s="5" t="s">
        <v>232</v>
      </c>
      <c r="H77" s="0" t="n">
        <v>8</v>
      </c>
      <c r="I77" s="0" t="n">
        <v>1</v>
      </c>
      <c r="J77" s="0" t="str">
        <f aca="false">HYPERLINK("http://www.octopart.com/search?q=AP2204MP-ADJTRG1")</f>
        <v>http://www.octopart.com/search?q=AP2204MP-ADJTRG1</v>
      </c>
    </row>
    <row r="78" customFormat="false" ht="12.8" hidden="false" customHeight="false" outlineLevel="0" collapsed="false">
      <c r="A78" s="0" t="n">
        <v>77</v>
      </c>
      <c r="B78" s="0" t="s">
        <v>17</v>
      </c>
      <c r="C78" s="0" t="s">
        <v>255</v>
      </c>
      <c r="D78" s="0" t="s">
        <v>256</v>
      </c>
      <c r="E78" s="0" t="s">
        <v>44</v>
      </c>
      <c r="F78" s="0" t="s">
        <v>257</v>
      </c>
      <c r="G78" s="5" t="s">
        <v>258</v>
      </c>
      <c r="H78" s="0" t="n">
        <v>8</v>
      </c>
      <c r="I78" s="0" t="n">
        <v>1</v>
      </c>
      <c r="J78" s="0" t="str">
        <f aca="false">HYPERLINK("http://www.octopart.com/search?q=MAX11613EUA")</f>
        <v>http://www.octopart.com/search?q=MAX11613EUA</v>
      </c>
    </row>
    <row r="79" customFormat="false" ht="12.8" hidden="false" customHeight="false" outlineLevel="0" collapsed="false">
      <c r="A79" s="0" t="n">
        <v>78</v>
      </c>
      <c r="B79" s="0" t="s">
        <v>17</v>
      </c>
      <c r="C79" s="0" t="s">
        <v>259</v>
      </c>
      <c r="D79" s="0" t="s">
        <v>260</v>
      </c>
      <c r="E79" s="0" t="s">
        <v>44</v>
      </c>
      <c r="F79" s="0" t="s">
        <v>261</v>
      </c>
      <c r="G79" s="5" t="s">
        <v>262</v>
      </c>
      <c r="H79" s="0" t="n">
        <v>6</v>
      </c>
      <c r="I79" s="0" t="n">
        <v>1</v>
      </c>
      <c r="J79" s="0" t="str">
        <f aca="false">HYPERLINK("http://www.octopart.com/search?q=INA199A1DCKR")</f>
        <v>http://www.octopart.com/search?q=INA199A1DCKR</v>
      </c>
    </row>
    <row r="80" customFormat="false" ht="12.8" hidden="false" customHeight="false" outlineLevel="0" collapsed="false">
      <c r="A80" s="0" t="n">
        <v>79</v>
      </c>
      <c r="B80" s="0" t="s">
        <v>17</v>
      </c>
      <c r="C80" s="0" t="s">
        <v>263</v>
      </c>
      <c r="D80" s="0" t="s">
        <v>264</v>
      </c>
      <c r="E80" s="0" t="s">
        <v>44</v>
      </c>
      <c r="F80" s="0" t="s">
        <v>265</v>
      </c>
      <c r="G80" s="5" t="s">
        <v>266</v>
      </c>
      <c r="H80" s="0" t="n">
        <v>10</v>
      </c>
      <c r="I80" s="0" t="n">
        <v>1</v>
      </c>
      <c r="J80" s="0" t="str">
        <f aca="false">HYPERLINK("http://www.octopart.com/search?q=MCP4662-502E/UN")</f>
        <v>http://www.octopart.com/search?q=MCP4662-502E/UN</v>
      </c>
    </row>
    <row r="81" customFormat="false" ht="12.8" hidden="false" customHeight="false" outlineLevel="0" collapsed="false">
      <c r="A81" s="0" t="n">
        <v>80</v>
      </c>
      <c r="B81" s="0" t="s">
        <v>17</v>
      </c>
      <c r="C81" s="0" t="s">
        <v>252</v>
      </c>
      <c r="D81" s="0" t="s">
        <v>267</v>
      </c>
      <c r="E81" s="0" t="s">
        <v>44</v>
      </c>
      <c r="F81" s="0" t="s">
        <v>268</v>
      </c>
      <c r="G81" s="5" t="s">
        <v>269</v>
      </c>
      <c r="H81" s="0" t="n">
        <v>5</v>
      </c>
      <c r="I81" s="0" t="n">
        <v>1</v>
      </c>
      <c r="J81" s="0" t="str">
        <f aca="false">HYPERLINK("http://www.aliexpress.com/wholesale?SearchText=TPS73025DBVR")</f>
        <v>http://www.aliexpress.com/wholesale?SearchText=TPS73025DBVR</v>
      </c>
      <c r="K81" s="0" t="str">
        <f aca="false">HYPERLINK("http://www.octopart.com/search?q=TPS73025DBVR")</f>
        <v>http://www.octopart.com/search?q=TPS73025DBVR</v>
      </c>
    </row>
    <row r="82" customFormat="false" ht="12.8" hidden="false" customHeight="false" outlineLevel="0" collapsed="false">
      <c r="A82" s="0" t="n">
        <v>81</v>
      </c>
      <c r="B82" s="0" t="s">
        <v>17</v>
      </c>
      <c r="C82" s="0" t="s">
        <v>270</v>
      </c>
      <c r="D82" s="0" t="s">
        <v>271</v>
      </c>
      <c r="E82" s="0" t="s">
        <v>44</v>
      </c>
      <c r="F82" s="0" t="s">
        <v>272</v>
      </c>
      <c r="G82" s="5" t="s">
        <v>269</v>
      </c>
      <c r="H82" s="0" t="n">
        <v>5</v>
      </c>
      <c r="I82" s="0" t="n">
        <v>1</v>
      </c>
      <c r="J82" s="0" t="str">
        <f aca="false">HYPERLINK("http://www.octopart.com/search?q=LP2985-10DBVR")</f>
        <v>http://www.octopart.com/search?q=LP2985-10DBVR</v>
      </c>
    </row>
    <row r="83" customFormat="false" ht="12.8" hidden="false" customHeight="false" outlineLevel="0" collapsed="false">
      <c r="A83" s="0" t="n">
        <v>82</v>
      </c>
      <c r="B83" s="0" t="s">
        <v>17</v>
      </c>
      <c r="C83" s="0" t="s">
        <v>273</v>
      </c>
      <c r="D83" s="0" t="s">
        <v>274</v>
      </c>
      <c r="E83" s="0" t="s">
        <v>12</v>
      </c>
      <c r="F83" s="0" t="s">
        <v>275</v>
      </c>
      <c r="G83" s="5" t="s">
        <v>70</v>
      </c>
      <c r="H83" s="0" t="n">
        <v>0</v>
      </c>
      <c r="I83" s="0" t="n">
        <v>1</v>
      </c>
      <c r="J83" s="0" t="str">
        <f aca="false">HYPERLINK("http://www.aliexpress.com/wholesale?SearchText=PFTE Teflon Silver Plated Wire 30AWG")</f>
        <v>http://www.aliexpress.com/wholesale?SearchText=PFTE Teflon Silver Plated Wire 30AWG</v>
      </c>
      <c r="K83" s="0" t="str">
        <f aca="false">HYPERLINK("http://www.octopart.com/search?q=400R0111-24-9")</f>
        <v>http://www.octopart.com/search?q=400R0111-24-9</v>
      </c>
    </row>
    <row r="84" customFormat="false" ht="12.8" hidden="false" customHeight="false" outlineLevel="0" collapsed="false">
      <c r="A84" s="0" t="n">
        <v>83</v>
      </c>
      <c r="B84" s="0" t="s">
        <v>17</v>
      </c>
      <c r="C84" s="0" t="s">
        <v>276</v>
      </c>
      <c r="D84" s="0" t="s">
        <v>277</v>
      </c>
      <c r="E84" s="0" t="s">
        <v>12</v>
      </c>
      <c r="F84" s="0" t="s">
        <v>278</v>
      </c>
      <c r="G84" s="5" t="s">
        <v>279</v>
      </c>
      <c r="H84" s="0" t="n">
        <v>4</v>
      </c>
      <c r="I84" s="0" t="n">
        <v>1</v>
      </c>
      <c r="J84" s="0" t="str">
        <f aca="false">HYPERLINK("http://www.aliexpress.com/wholesale?SearchText=25mhz 3.2x2.5 passive")</f>
        <v>http://www.aliexpress.com/wholesale?SearchText=25mhz 3.2x2.5 passive</v>
      </c>
      <c r="K84" s="0" t="str">
        <f aca="false">HYPERLINK("http://www.octopart.com/search?q=NX3225SA-25.000M-STD-CSR-3")</f>
        <v>http://www.octopart.com/search?q=NX3225SA-25.000M-STD-CSR-3</v>
      </c>
    </row>
    <row r="85" customFormat="false" ht="12.8" hidden="false" customHeight="false" outlineLevel="0" collapsed="false">
      <c r="A85" s="0" t="n">
        <v>84</v>
      </c>
      <c r="B85" s="0" t="s">
        <v>17</v>
      </c>
      <c r="C85" s="0" t="s">
        <v>280</v>
      </c>
      <c r="D85" s="0" t="s">
        <v>281</v>
      </c>
      <c r="E85" s="0" t="s">
        <v>44</v>
      </c>
      <c r="F85" s="0" t="s">
        <v>282</v>
      </c>
      <c r="G85" s="5" t="s">
        <v>283</v>
      </c>
      <c r="H85" s="0" t="n">
        <v>4</v>
      </c>
      <c r="I85" s="0" t="n">
        <v>1</v>
      </c>
      <c r="J85" s="0" t="str">
        <f aca="false">HYPERLINK("http://www.octopart.com/search?q=ASTXR-12-38.400MHZ-514054-T")</f>
        <v>http://www.octopart.com/search?q=ASTXR-12-38.400MHZ-514054-T</v>
      </c>
    </row>
    <row r="86" customFormat="false" ht="12.8" hidden="false" customHeight="false" outlineLevel="0" collapsed="false">
      <c r="G86" s="5"/>
    </row>
    <row r="87" customFormat="false" ht="12.8" hidden="false" customHeight="false" outlineLevel="0" collapsed="false">
      <c r="A87" s="6" t="s">
        <v>284</v>
      </c>
      <c r="B87" s="0" t="n">
        <v>76</v>
      </c>
      <c r="C87" s="6" t="s">
        <v>285</v>
      </c>
      <c r="D87" s="0" t="n">
        <v>8</v>
      </c>
      <c r="G87" s="5"/>
    </row>
    <row r="88" customFormat="false" ht="12.8" hidden="false" customHeight="false" outlineLevel="0" collapsed="false">
      <c r="A88" s="6" t="s">
        <v>286</v>
      </c>
      <c r="B88" s="0" t="n">
        <v>368</v>
      </c>
      <c r="C88" s="6" t="s">
        <v>287</v>
      </c>
      <c r="D88" s="0" t="n">
        <v>8</v>
      </c>
      <c r="G88" s="5"/>
    </row>
    <row r="89" customFormat="false" ht="12.8" hidden="false" customHeight="false" outlineLevel="0" collapsed="false">
      <c r="A89" s="6" t="s">
        <v>288</v>
      </c>
      <c r="B89" s="0" t="n">
        <v>1093</v>
      </c>
      <c r="C89" s="6" t="s">
        <v>289</v>
      </c>
      <c r="D89" s="0" t="n">
        <v>71</v>
      </c>
      <c r="G89" s="5"/>
    </row>
    <row r="90" customFormat="false" ht="12.8" hidden="false" customHeight="false" outlineLevel="0" collapsed="false">
      <c r="G90" s="5"/>
    </row>
    <row r="91" customFormat="false" ht="15" hidden="false" customHeight="false" outlineLevel="0" collapsed="false">
      <c r="A91" s="1" t="s">
        <v>290</v>
      </c>
      <c r="B91" s="1"/>
      <c r="G91" s="5"/>
    </row>
    <row r="92" customFormat="false" ht="68.65" hidden="false" customHeight="true" outlineLevel="0" collapsed="false">
      <c r="A92" s="4" t="s">
        <v>291</v>
      </c>
      <c r="B92" s="4"/>
      <c r="C92" s="4"/>
      <c r="D92" s="4"/>
    </row>
  </sheetData>
  <mergeCells count="3">
    <mergeCell ref="J1:N1"/>
    <mergeCell ref="A91:B91"/>
    <mergeCell ref="A92:D9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2019-02-24T21:30:14Z</dcterms:modified>
  <cp:revision>1</cp:revision>
  <dc:subject/>
  <dc:title/>
</cp:coreProperties>
</file>