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Documents\GitHub\SciCast_Andy\SciCast_Andy\"/>
    </mc:Choice>
  </mc:AlternateContent>
  <bookViews>
    <workbookView xWindow="0" yWindow="0" windowWidth="13500" windowHeight="20520" activeTab="1"/>
  </bookViews>
  <sheets>
    <sheet name="Sheet1" sheetId="2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" i="2" l="1"/>
  <c r="AE14" i="2"/>
  <c r="AE13" i="2"/>
  <c r="AE12" i="2"/>
  <c r="AE11" i="2"/>
  <c r="AE10" i="2"/>
  <c r="AE9" i="2"/>
  <c r="AE8" i="2"/>
  <c r="AE7" i="2"/>
  <c r="AE6" i="2"/>
  <c r="AE5" i="2"/>
  <c r="AE4" i="2"/>
  <c r="AE3" i="2"/>
  <c r="J19" i="2"/>
  <c r="I19" i="2"/>
  <c r="J18" i="2"/>
  <c r="I18" i="2"/>
  <c r="J17" i="2"/>
  <c r="I17" i="2"/>
  <c r="C26" i="2"/>
  <c r="B26" i="2"/>
  <c r="C19" i="2"/>
  <c r="B19" i="2"/>
  <c r="C18" i="2"/>
  <c r="B18" i="2"/>
  <c r="C17" i="2"/>
  <c r="B17" i="2"/>
  <c r="C16" i="2"/>
  <c r="J16" i="2" s="1"/>
  <c r="B16" i="2"/>
  <c r="I16" i="2" s="1"/>
  <c r="C11" i="2"/>
  <c r="F12" i="2" s="1"/>
  <c r="B11" i="2"/>
  <c r="E12" i="2" s="1"/>
  <c r="M8" i="2"/>
  <c r="F8" i="2"/>
  <c r="L7" i="2"/>
  <c r="E7" i="2"/>
  <c r="M6" i="2"/>
  <c r="F6" i="2"/>
  <c r="E5" i="2"/>
  <c r="J4" i="2"/>
  <c r="J11" i="2" s="1"/>
  <c r="M12" i="2" s="1"/>
  <c r="I4" i="2"/>
  <c r="L5" i="2" s="1"/>
  <c r="I11" i="2" l="1"/>
  <c r="L12" i="2" s="1"/>
</calcChain>
</file>

<file path=xl/sharedStrings.xml><?xml version="1.0" encoding="utf-8"?>
<sst xmlns="http://schemas.openxmlformats.org/spreadsheetml/2006/main" count="116" uniqueCount="54">
  <si>
    <t>Set A</t>
  </si>
  <si>
    <t>Set B</t>
  </si>
  <si>
    <t>Prior</t>
  </si>
  <si>
    <t>1st Q</t>
  </si>
  <si>
    <t>2nd Q</t>
  </si>
  <si>
    <t>3rd Q</t>
  </si>
  <si>
    <t>4th Q</t>
  </si>
  <si>
    <t>Just the questions w/ forecasts</t>
  </si>
  <si>
    <t>All Exp Questions</t>
  </si>
  <si>
    <t>Resolved Questions</t>
  </si>
  <si>
    <t>% 0.0 - 0.1</t>
  </si>
  <si>
    <t>Current</t>
  </si>
  <si>
    <t>Improvement</t>
  </si>
  <si>
    <t>Active</t>
  </si>
  <si>
    <t>Non-active</t>
  </si>
  <si>
    <t>Brier</t>
  </si>
  <si>
    <t>low Brier</t>
  </si>
  <si>
    <t>High Brier</t>
  </si>
  <si>
    <t>6 day out</t>
  </si>
  <si>
    <t>10 days out</t>
  </si>
  <si>
    <t>1 day out</t>
  </si>
  <si>
    <t>Med Brier</t>
  </si>
  <si>
    <t>15 days out</t>
  </si>
  <si>
    <t>Many choices</t>
  </si>
  <si>
    <t>6 days out</t>
  </si>
  <si>
    <t>5 trades out</t>
  </si>
  <si>
    <t>25 trades out</t>
  </si>
  <si>
    <t>2 days out</t>
  </si>
  <si>
    <t>26 trades out</t>
  </si>
  <si>
    <t>31 trades out</t>
  </si>
  <si>
    <t>Many. Many choices</t>
  </si>
  <si>
    <t>8 trades out</t>
  </si>
  <si>
    <t>7 trades out</t>
  </si>
  <si>
    <t>Mixed Resolution</t>
  </si>
  <si>
    <t>.47 vs .70</t>
  </si>
  <si>
    <t>55 days out</t>
  </si>
  <si>
    <t>36 trdes out</t>
  </si>
  <si>
    <t>5 days out</t>
  </si>
  <si>
    <t>18 Days out</t>
  </si>
  <si>
    <t>16 days out</t>
  </si>
  <si>
    <t>56 trades out</t>
  </si>
  <si>
    <t>3 days out</t>
  </si>
  <si>
    <t>1 trades out</t>
  </si>
  <si>
    <t>Forecast</t>
  </si>
  <si>
    <t>First Trade</t>
  </si>
  <si>
    <t># Trades</t>
  </si>
  <si>
    <t>Question</t>
  </si>
  <si>
    <t>% accurate trades</t>
  </si>
  <si>
    <t>Activity</t>
  </si>
  <si>
    <t>time since Q start</t>
  </si>
  <si>
    <t>time until resoluton</t>
  </si>
  <si>
    <t>time until Q end</t>
  </si>
  <si>
    <t>trades/day/question</t>
  </si>
  <si>
    <t>accuracy/trade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</si>
</sst>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/>
    <xf numFmtId="1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Expeimental</a:t>
            </a:r>
            <a:r>
              <a:rPr lang="en-US" baseline="0"/>
              <a:t> F</a:t>
            </a:r>
            <a:r>
              <a:rPr lang="en-US"/>
              <a:t>orecasts</a:t>
            </a:r>
          </a:p>
          <a:p>
            <a:pPr>
              <a:defRPr/>
            </a:pPr>
            <a:r>
              <a:rPr lang="en-US" sz="1050"/>
              <a:t>Resolved</a:t>
            </a:r>
            <a:r>
              <a:rPr lang="en-US" sz="1050" baseline="0"/>
              <a:t> questions only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Sheet1!$A$4:$A$8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Sheet1!$B$4:$B$8</c:f>
              <c:numCache>
                <c:formatCode>0.000</c:formatCode>
                <c:ptCount val="5"/>
                <c:pt idx="0">
                  <c:v>0.307</c:v>
                </c:pt>
                <c:pt idx="1">
                  <c:v>0.16900000000000001</c:v>
                </c:pt>
                <c:pt idx="2">
                  <c:v>0.13100000000000001</c:v>
                </c:pt>
                <c:pt idx="3">
                  <c:v>0.66500000000000004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Set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Sheet1!$A$4:$A$8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Sheet1!$C$4:$C$8</c:f>
              <c:numCache>
                <c:formatCode>0.000</c:formatCode>
                <c:ptCount val="5"/>
                <c:pt idx="0">
                  <c:v>0.28699999999999998</c:v>
                </c:pt>
                <c:pt idx="1">
                  <c:v>0.27500000000000002</c:v>
                </c:pt>
                <c:pt idx="2">
                  <c:v>0.158</c:v>
                </c:pt>
                <c:pt idx="3">
                  <c:v>0.374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06144"/>
        <c:axId val="292306928"/>
      </c:lineChart>
      <c:catAx>
        <c:axId val="2923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6928"/>
        <c:crosses val="autoZero"/>
        <c:auto val="1"/>
        <c:lblAlgn val="ctr"/>
        <c:lblOffset val="100"/>
        <c:noMultiLvlLbl val="0"/>
      </c:catAx>
      <c:valAx>
        <c:axId val="2923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Brier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Experimetnal Forecasts with Priors</a:t>
            </a:r>
          </a:p>
          <a:p>
            <a:pPr>
              <a:defRPr/>
            </a:pPr>
            <a:r>
              <a:rPr lang="en-US" sz="1050"/>
              <a:t>Resolved Questions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Set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Sheet1!$A$4:$A$8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Sheet1!$I$4:$I$8</c:f>
              <c:numCache>
                <c:formatCode>0.000</c:formatCode>
                <c:ptCount val="5"/>
                <c:pt idx="0">
                  <c:v>0.307</c:v>
                </c:pt>
                <c:pt idx="1">
                  <c:v>0.17399999999999999</c:v>
                </c:pt>
                <c:pt idx="2">
                  <c:v>0.13800000000000001</c:v>
                </c:pt>
                <c:pt idx="3">
                  <c:v>0.66300000000000003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Set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Sheet1!$A$4:$A$8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Sheet1!$J$4:$J$8</c:f>
              <c:numCache>
                <c:formatCode>0.000</c:formatCode>
                <c:ptCount val="5"/>
                <c:pt idx="0">
                  <c:v>0.28699999999999998</c:v>
                </c:pt>
                <c:pt idx="1">
                  <c:v>0.24399999999999999</c:v>
                </c:pt>
                <c:pt idx="2">
                  <c:v>0.13600000000000001</c:v>
                </c:pt>
                <c:pt idx="3">
                  <c:v>0.31900000000000001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35040"/>
        <c:axId val="493935432"/>
      </c:lineChart>
      <c:catAx>
        <c:axId val="4939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35432"/>
        <c:crosses val="autoZero"/>
        <c:auto val="1"/>
        <c:lblAlgn val="ctr"/>
        <c:lblOffset val="100"/>
        <c:noMultiLvlLbl val="0"/>
      </c:catAx>
      <c:valAx>
        <c:axId val="4939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Brier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</a:t>
            </a:r>
            <a:r>
              <a:rPr lang="en-US" baseline="0"/>
              <a:t> Brier Scores &lt;= 0.1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Set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Sheet1!$H$16:$H$20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Sheet1!$I$16:$I$20</c:f>
              <c:numCache>
                <c:formatCode>0.00%</c:formatCode>
                <c:ptCount val="5"/>
                <c:pt idx="0">
                  <c:v>0.25</c:v>
                </c:pt>
                <c:pt idx="1">
                  <c:v>0.84848484848484851</c:v>
                </c:pt>
                <c:pt idx="2">
                  <c:v>0.86764705882352944</c:v>
                </c:pt>
                <c:pt idx="3">
                  <c:v>0.2857142857142857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Set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Sheet1!$H$16:$H$20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Sheet1!$J$16:$J$20</c:f>
              <c:numCache>
                <c:formatCode>0.00%</c:formatCode>
                <c:ptCount val="5"/>
                <c:pt idx="0">
                  <c:v>0.1875</c:v>
                </c:pt>
                <c:pt idx="1">
                  <c:v>0.48148148148148145</c:v>
                </c:pt>
                <c:pt idx="2">
                  <c:v>0.82926829268292679</c:v>
                </c:pt>
                <c:pt idx="3">
                  <c:v>0.14285714285714285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06744"/>
        <c:axId val="675207528"/>
      </c:lineChart>
      <c:catAx>
        <c:axId val="67520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7528"/>
        <c:crosses val="autoZero"/>
        <c:auto val="1"/>
        <c:lblAlgn val="ctr"/>
        <c:lblOffset val="100"/>
        <c:noMultiLvlLbl val="0"/>
      </c:catAx>
      <c:valAx>
        <c:axId val="6752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Expeimental</a:t>
            </a:r>
            <a:r>
              <a:rPr lang="en-US" baseline="0"/>
              <a:t> F</a:t>
            </a:r>
            <a:r>
              <a:rPr lang="en-US"/>
              <a:t>orecasts</a:t>
            </a:r>
          </a:p>
          <a:p>
            <a:pPr>
              <a:defRPr/>
            </a:pPr>
            <a:r>
              <a:rPr lang="en-US" sz="1050"/>
              <a:t>Resolved</a:t>
            </a:r>
            <a:r>
              <a:rPr lang="en-US" sz="1050" baseline="0"/>
              <a:t> questions only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Set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Sheet1!$A$4:$A$8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Sheet2!$C$5:$C$9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0.17499999999999999</c:v>
                </c:pt>
                <c:pt idx="2">
                  <c:v>0.14599999999999999</c:v>
                </c:pt>
                <c:pt idx="3">
                  <c:v>0.497</c:v>
                </c:pt>
                <c:pt idx="4">
                  <c:v>9.2999999999999999E-2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Set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Sheet1!$A$4:$A$8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Sheet2!$D$5:$D$9</c:f>
              <c:numCache>
                <c:formatCode>0.000</c:formatCode>
                <c:ptCount val="5"/>
                <c:pt idx="0">
                  <c:v>0.39600000000000002</c:v>
                </c:pt>
                <c:pt idx="1">
                  <c:v>0.152</c:v>
                </c:pt>
                <c:pt idx="2">
                  <c:v>0.127</c:v>
                </c:pt>
                <c:pt idx="3">
                  <c:v>0.186</c:v>
                </c:pt>
                <c:pt idx="4">
                  <c:v>0.56599999999999995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87104"/>
        <c:axId val="540215872"/>
      </c:lineChart>
      <c:catAx>
        <c:axId val="2896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5872"/>
        <c:crosses val="autoZero"/>
        <c:auto val="1"/>
        <c:lblAlgn val="ctr"/>
        <c:lblOffset val="100"/>
        <c:noMultiLvlLbl val="0"/>
      </c:catAx>
      <c:valAx>
        <c:axId val="540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Brier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180975</xdr:rowOff>
    </xdr:from>
    <xdr:to>
      <xdr:col>21</xdr:col>
      <xdr:colOff>247650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552450</xdr:colOff>
      <xdr:row>33</xdr:row>
      <xdr:rowOff>114299</xdr:rowOff>
    </xdr:from>
    <xdr:to>
      <xdr:col>22</xdr:col>
      <xdr:colOff>161925</xdr:colOff>
      <xdr:row>49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19050</xdr:rowOff>
    </xdr:from>
    <xdr:to>
      <xdr:col>12</xdr:col>
      <xdr:colOff>200025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sqref="A1:C8"/>
    </sheetView>
  </sheetViews>
  <sheetFormatPr defaultRowHeight="15" x14ac:dyDescent="0.25"/>
  <cols>
    <col min="3" max="3" width="11.140625" bestFit="1" customWidth="1"/>
    <col min="10" max="10" width="11.7109375" bestFit="1" customWidth="1"/>
    <col min="11" max="11" width="10.7109375" bestFit="1" customWidth="1"/>
    <col min="25" max="25" width="10.7109375" bestFit="1" customWidth="1"/>
    <col min="29" max="29" width="11" bestFit="1" customWidth="1"/>
    <col min="30" max="30" width="12.42578125" bestFit="1" customWidth="1"/>
    <col min="31" max="31" width="16.5703125" bestFit="1" customWidth="1"/>
  </cols>
  <sheetData>
    <row r="1" spans="1:32" x14ac:dyDescent="0.25">
      <c r="A1" s="11" t="s">
        <v>9</v>
      </c>
      <c r="B1" s="11"/>
      <c r="C1" s="11"/>
      <c r="H1" s="11" t="s">
        <v>9</v>
      </c>
      <c r="I1" s="11"/>
      <c r="J1" s="11"/>
    </row>
    <row r="2" spans="1:32" x14ac:dyDescent="0.25">
      <c r="A2" s="11" t="s">
        <v>7</v>
      </c>
      <c r="B2" s="11"/>
      <c r="C2" s="11"/>
      <c r="E2" s="11" t="s">
        <v>12</v>
      </c>
      <c r="F2" s="11"/>
      <c r="H2" s="11" t="s">
        <v>8</v>
      </c>
      <c r="I2" s="11"/>
      <c r="J2" s="11"/>
      <c r="L2" s="11" t="s">
        <v>12</v>
      </c>
      <c r="M2" s="11"/>
      <c r="X2" t="s">
        <v>46</v>
      </c>
      <c r="Y2" t="s">
        <v>44</v>
      </c>
      <c r="Z2" t="s">
        <v>45</v>
      </c>
      <c r="AB2" t="s">
        <v>43</v>
      </c>
      <c r="AE2" t="s">
        <v>47</v>
      </c>
    </row>
    <row r="3" spans="1:32" x14ac:dyDescent="0.25">
      <c r="B3" s="2" t="s">
        <v>0</v>
      </c>
      <c r="C3" s="2" t="s">
        <v>1</v>
      </c>
      <c r="D3" s="2"/>
      <c r="E3" s="2" t="s">
        <v>0</v>
      </c>
      <c r="F3" s="2" t="s">
        <v>1</v>
      </c>
      <c r="I3" t="s">
        <v>0</v>
      </c>
      <c r="J3" t="s">
        <v>1</v>
      </c>
      <c r="L3" s="2" t="s">
        <v>0</v>
      </c>
      <c r="M3" s="2" t="s">
        <v>1</v>
      </c>
      <c r="X3" s="10">
        <v>328</v>
      </c>
      <c r="Y3" s="5">
        <v>41703</v>
      </c>
      <c r="Z3" s="9">
        <v>136</v>
      </c>
      <c r="AA3" s="9" t="s">
        <v>21</v>
      </c>
      <c r="AB3">
        <v>0.1</v>
      </c>
      <c r="AC3" t="s">
        <v>39</v>
      </c>
      <c r="AD3" t="s">
        <v>40</v>
      </c>
      <c r="AE3" s="4">
        <f>56/Z3</f>
        <v>0.41176470588235292</v>
      </c>
    </row>
    <row r="4" spans="1:32" x14ac:dyDescent="0.25">
      <c r="A4" t="s">
        <v>2</v>
      </c>
      <c r="B4" s="1">
        <v>0.307</v>
      </c>
      <c r="C4" s="1">
        <v>0.28699999999999998</v>
      </c>
      <c r="F4" s="1"/>
      <c r="H4" t="s">
        <v>2</v>
      </c>
      <c r="I4" s="1">
        <f>B4</f>
        <v>0.307</v>
      </c>
      <c r="J4" s="1">
        <f>C4</f>
        <v>0.28699999999999998</v>
      </c>
      <c r="M4" s="1"/>
      <c r="X4" s="10">
        <v>403</v>
      </c>
      <c r="Y4" s="5">
        <v>41751</v>
      </c>
      <c r="Z4" s="9">
        <v>242</v>
      </c>
      <c r="AA4" s="8" t="s">
        <v>17</v>
      </c>
      <c r="AB4">
        <v>0.1</v>
      </c>
      <c r="AC4" t="s">
        <v>41</v>
      </c>
      <c r="AD4" t="s">
        <v>42</v>
      </c>
      <c r="AE4" s="4">
        <f>1/242</f>
        <v>4.1322314049586778E-3</v>
      </c>
    </row>
    <row r="5" spans="1:32" x14ac:dyDescent="0.25">
      <c r="A5" t="s">
        <v>3</v>
      </c>
      <c r="B5" s="3">
        <v>0.16900000000000001</v>
      </c>
      <c r="C5" s="1">
        <v>0.27500000000000002</v>
      </c>
      <c r="E5" s="4">
        <f>(B4-B5)/B4</f>
        <v>0.44951140065146578</v>
      </c>
      <c r="F5" s="4"/>
      <c r="H5" t="s">
        <v>3</v>
      </c>
      <c r="I5" s="3">
        <v>0.17399999999999999</v>
      </c>
      <c r="J5" s="1">
        <v>0.24399999999999999</v>
      </c>
      <c r="L5" s="4">
        <f>(I4-I5)/I4</f>
        <v>0.43322475570032576</v>
      </c>
      <c r="M5" s="4"/>
      <c r="X5" s="10">
        <v>447</v>
      </c>
      <c r="Y5" s="5">
        <v>41789</v>
      </c>
      <c r="Z5" s="7">
        <v>434</v>
      </c>
      <c r="AA5" s="8" t="s">
        <v>17</v>
      </c>
      <c r="AB5">
        <v>0.34</v>
      </c>
      <c r="AC5" t="s">
        <v>18</v>
      </c>
      <c r="AD5" t="s">
        <v>26</v>
      </c>
      <c r="AE5" s="4">
        <f>25/Z5</f>
        <v>5.7603686635944701E-2</v>
      </c>
    </row>
    <row r="6" spans="1:32" x14ac:dyDescent="0.25">
      <c r="A6" t="s">
        <v>4</v>
      </c>
      <c r="B6" s="1">
        <v>0.13100000000000001</v>
      </c>
      <c r="C6" s="3">
        <v>0.158</v>
      </c>
      <c r="E6" s="4"/>
      <c r="F6" s="4">
        <f>(C5-C6)/C5</f>
        <v>0.42545454545454547</v>
      </c>
      <c r="H6" t="s">
        <v>4</v>
      </c>
      <c r="I6" s="1">
        <v>0.13800000000000001</v>
      </c>
      <c r="J6" s="3">
        <v>0.13600000000000001</v>
      </c>
      <c r="L6" s="4"/>
      <c r="M6" s="4">
        <f>(J5-J6)/J5</f>
        <v>0.44262295081967207</v>
      </c>
      <c r="X6" s="10">
        <v>452</v>
      </c>
      <c r="Y6" s="5">
        <v>41735</v>
      </c>
      <c r="Z6" s="7">
        <v>362</v>
      </c>
      <c r="AA6" s="8" t="s">
        <v>17</v>
      </c>
      <c r="AB6">
        <v>0.35</v>
      </c>
      <c r="AC6" t="s">
        <v>19</v>
      </c>
      <c r="AD6" t="s">
        <v>29</v>
      </c>
      <c r="AE6" s="4">
        <f>31/Z6</f>
        <v>8.5635359116022103E-2</v>
      </c>
    </row>
    <row r="7" spans="1:32" x14ac:dyDescent="0.25">
      <c r="A7" t="s">
        <v>5</v>
      </c>
      <c r="B7" s="3">
        <v>0.66500000000000004</v>
      </c>
      <c r="C7" s="1">
        <v>0.374</v>
      </c>
      <c r="E7" s="4">
        <f>(B6-B7)/B6</f>
        <v>-4.0763358778625953</v>
      </c>
      <c r="F7" s="4"/>
      <c r="H7" t="s">
        <v>5</v>
      </c>
      <c r="I7" s="3">
        <v>0.66300000000000003</v>
      </c>
      <c r="J7" s="1">
        <v>0.31900000000000001</v>
      </c>
      <c r="L7" s="4">
        <f>(I6-I7)/I6</f>
        <v>-3.8043478260869565</v>
      </c>
      <c r="M7" s="4"/>
      <c r="X7" s="10">
        <v>818</v>
      </c>
      <c r="Y7" s="5">
        <v>41833</v>
      </c>
      <c r="Z7" s="9">
        <v>190</v>
      </c>
      <c r="AA7" s="9" t="s">
        <v>21</v>
      </c>
      <c r="AB7">
        <v>0.7</v>
      </c>
      <c r="AC7" t="s">
        <v>27</v>
      </c>
      <c r="AD7" t="s">
        <v>28</v>
      </c>
      <c r="AE7" s="4">
        <f>26/Z7</f>
        <v>0.1368421052631579</v>
      </c>
    </row>
    <row r="8" spans="1:32" x14ac:dyDescent="0.25">
      <c r="A8" t="s">
        <v>6</v>
      </c>
      <c r="B8" s="1"/>
      <c r="C8" s="1"/>
      <c r="E8" s="4"/>
      <c r="F8" s="4">
        <f>(C7-C8)/C7</f>
        <v>1</v>
      </c>
      <c r="H8" t="s">
        <v>6</v>
      </c>
      <c r="I8" s="1"/>
      <c r="J8" s="3"/>
      <c r="L8" s="4"/>
      <c r="M8" s="4">
        <f>(J7-J8)/J7</f>
        <v>1</v>
      </c>
      <c r="X8" s="10">
        <v>819</v>
      </c>
      <c r="Y8" s="5">
        <v>41851</v>
      </c>
      <c r="Z8" s="9">
        <v>142</v>
      </c>
      <c r="AA8" s="9" t="s">
        <v>21</v>
      </c>
      <c r="AB8">
        <v>0.8</v>
      </c>
      <c r="AC8" t="s">
        <v>22</v>
      </c>
      <c r="AD8" t="s">
        <v>26</v>
      </c>
      <c r="AE8" s="4">
        <f>25/Z8</f>
        <v>0.176056338028169</v>
      </c>
    </row>
    <row r="9" spans="1:32" x14ac:dyDescent="0.25">
      <c r="B9" s="1"/>
      <c r="C9" s="1"/>
      <c r="E9" s="1"/>
      <c r="F9" s="1"/>
      <c r="I9" s="1"/>
      <c r="J9" s="3"/>
      <c r="L9" s="1"/>
      <c r="M9" s="1"/>
      <c r="X9">
        <v>906</v>
      </c>
      <c r="Y9" s="5">
        <v>41906</v>
      </c>
      <c r="Z9" s="9">
        <v>220</v>
      </c>
      <c r="AA9" s="8" t="s">
        <v>17</v>
      </c>
      <c r="AB9">
        <v>0.8</v>
      </c>
      <c r="AC9" t="s">
        <v>24</v>
      </c>
      <c r="AD9" t="s">
        <v>25</v>
      </c>
      <c r="AE9" s="4">
        <f>5/Z9</f>
        <v>2.2727272727272728E-2</v>
      </c>
      <c r="AF9" t="s">
        <v>23</v>
      </c>
    </row>
    <row r="10" spans="1:32" x14ac:dyDescent="0.25">
      <c r="B10" s="2" t="s">
        <v>0</v>
      </c>
      <c r="C10" s="2" t="s">
        <v>1</v>
      </c>
      <c r="I10" s="2" t="s">
        <v>0</v>
      </c>
      <c r="J10" s="2" t="s">
        <v>1</v>
      </c>
      <c r="X10">
        <v>907</v>
      </c>
      <c r="Y10" s="5">
        <v>41894</v>
      </c>
      <c r="Z10" s="7">
        <v>362</v>
      </c>
      <c r="AA10" s="8" t="s">
        <v>17</v>
      </c>
      <c r="AB10">
        <v>0.32</v>
      </c>
      <c r="AC10" t="s">
        <v>19</v>
      </c>
      <c r="AD10" t="s">
        <v>31</v>
      </c>
      <c r="AE10" s="4">
        <f>8/Z10</f>
        <v>2.2099447513812154E-2</v>
      </c>
      <c r="AF10" t="s">
        <v>30</v>
      </c>
    </row>
    <row r="11" spans="1:32" x14ac:dyDescent="0.25">
      <c r="A11" t="s">
        <v>2</v>
      </c>
      <c r="B11" s="1">
        <f>B4</f>
        <v>0.307</v>
      </c>
      <c r="C11" s="1">
        <f>C4</f>
        <v>0.28699999999999998</v>
      </c>
      <c r="H11" t="s">
        <v>2</v>
      </c>
      <c r="I11" s="1">
        <f>I4</f>
        <v>0.307</v>
      </c>
      <c r="J11" s="1">
        <f>J4</f>
        <v>0.28699999999999998</v>
      </c>
      <c r="X11" s="10">
        <v>918</v>
      </c>
      <c r="Y11" s="5">
        <v>41905</v>
      </c>
      <c r="Z11" s="7">
        <v>328</v>
      </c>
      <c r="AA11" s="8" t="s">
        <v>17</v>
      </c>
      <c r="AB11">
        <v>0.11</v>
      </c>
      <c r="AC11" t="s">
        <v>20</v>
      </c>
      <c r="AD11" t="s">
        <v>25</v>
      </c>
      <c r="AE11" s="4">
        <f>5/Z11</f>
        <v>1.524390243902439E-2</v>
      </c>
      <c r="AF11" t="s">
        <v>23</v>
      </c>
    </row>
    <row r="12" spans="1:32" x14ac:dyDescent="0.25">
      <c r="A12" t="s">
        <v>11</v>
      </c>
      <c r="B12">
        <v>0.16700000000000001</v>
      </c>
      <c r="C12">
        <v>0.13700000000000001</v>
      </c>
      <c r="E12" s="4">
        <f>(B11-B12)/B11</f>
        <v>0.4560260586319218</v>
      </c>
      <c r="F12" s="4">
        <f>(C11-C12)/C11</f>
        <v>0.5226480836236933</v>
      </c>
      <c r="H12" t="s">
        <v>11</v>
      </c>
      <c r="I12">
        <v>0.16600000000000001</v>
      </c>
      <c r="J12">
        <v>0.14599999999999999</v>
      </c>
      <c r="L12" s="4">
        <f>(I11-I12)/I11</f>
        <v>0.45928338762214982</v>
      </c>
      <c r="M12" s="4">
        <f>(J11-J12)/J11</f>
        <v>0.49128919860627179</v>
      </c>
      <c r="X12">
        <v>1025</v>
      </c>
      <c r="Y12" s="5">
        <v>41932</v>
      </c>
      <c r="Z12" s="6">
        <v>49</v>
      </c>
      <c r="AA12" s="7" t="s">
        <v>16</v>
      </c>
      <c r="AB12" t="s">
        <v>34</v>
      </c>
      <c r="AC12" t="s">
        <v>35</v>
      </c>
      <c r="AD12" t="s">
        <v>36</v>
      </c>
      <c r="AE12" s="4">
        <f>36/Z12</f>
        <v>0.73469387755102045</v>
      </c>
      <c r="AF12" t="s">
        <v>33</v>
      </c>
    </row>
    <row r="13" spans="1:32" x14ac:dyDescent="0.25">
      <c r="B13" s="1"/>
      <c r="C13" s="1"/>
      <c r="E13" s="1"/>
      <c r="F13" s="1"/>
      <c r="I13" s="1"/>
      <c r="J13" s="3"/>
      <c r="L13" s="1"/>
      <c r="M13" s="1"/>
      <c r="X13">
        <v>1069</v>
      </c>
      <c r="Y13" s="5">
        <v>41974</v>
      </c>
      <c r="Z13" s="6">
        <v>52</v>
      </c>
      <c r="AA13" s="8" t="s">
        <v>17</v>
      </c>
      <c r="AB13">
        <v>0.8</v>
      </c>
      <c r="AC13" t="s">
        <v>19</v>
      </c>
      <c r="AD13" t="s">
        <v>32</v>
      </c>
      <c r="AE13" s="4">
        <f>7/Z13</f>
        <v>0.13461538461538461</v>
      </c>
    </row>
    <row r="14" spans="1:32" x14ac:dyDescent="0.25">
      <c r="A14" s="11" t="s">
        <v>10</v>
      </c>
      <c r="B14" s="11"/>
      <c r="C14" s="11"/>
      <c r="H14" s="11" t="s">
        <v>10</v>
      </c>
      <c r="I14" s="11"/>
      <c r="J14" s="11"/>
      <c r="X14">
        <v>1089</v>
      </c>
      <c r="Y14" s="5">
        <v>42010</v>
      </c>
      <c r="Z14" s="6">
        <v>16</v>
      </c>
      <c r="AA14" s="9" t="s">
        <v>21</v>
      </c>
      <c r="AB14">
        <v>0.6</v>
      </c>
      <c r="AC14" t="s">
        <v>37</v>
      </c>
      <c r="AD14" t="s">
        <v>31</v>
      </c>
      <c r="AE14" s="4">
        <f>8/Z14</f>
        <v>0.5</v>
      </c>
    </row>
    <row r="15" spans="1:32" x14ac:dyDescent="0.25">
      <c r="B15" s="2" t="s">
        <v>0</v>
      </c>
      <c r="C15" s="2" t="s">
        <v>1</v>
      </c>
      <c r="I15" s="2" t="s">
        <v>0</v>
      </c>
      <c r="J15" s="2" t="s">
        <v>1</v>
      </c>
      <c r="X15">
        <v>1131</v>
      </c>
      <c r="Y15" s="5">
        <v>42018</v>
      </c>
      <c r="Z15" s="6">
        <v>10</v>
      </c>
      <c r="AA15" s="7" t="s">
        <v>16</v>
      </c>
      <c r="AB15">
        <v>0.85</v>
      </c>
      <c r="AC15" t="s">
        <v>38</v>
      </c>
      <c r="AD15" t="s">
        <v>32</v>
      </c>
      <c r="AE15" s="4">
        <f>7/Z15</f>
        <v>0.7</v>
      </c>
    </row>
    <row r="16" spans="1:32" x14ac:dyDescent="0.25">
      <c r="A16" t="s">
        <v>2</v>
      </c>
      <c r="B16" s="4">
        <f>18/72</f>
        <v>0.25</v>
      </c>
      <c r="C16" s="4">
        <f>12/64</f>
        <v>0.1875</v>
      </c>
      <c r="H16" t="s">
        <v>2</v>
      </c>
      <c r="I16" s="4">
        <f>B16</f>
        <v>0.25</v>
      </c>
      <c r="J16" s="4">
        <f>C16</f>
        <v>0.1875</v>
      </c>
    </row>
    <row r="17" spans="1:29" x14ac:dyDescent="0.25">
      <c r="A17" t="s">
        <v>3</v>
      </c>
      <c r="B17" s="4">
        <f>58/68</f>
        <v>0.8529411764705882</v>
      </c>
      <c r="C17" s="4">
        <f>37/60</f>
        <v>0.6166666666666667</v>
      </c>
      <c r="H17" t="s">
        <v>3</v>
      </c>
      <c r="I17" s="4">
        <f>56/66</f>
        <v>0.84848484848484851</v>
      </c>
      <c r="J17" s="4">
        <f>(54-28)/54</f>
        <v>0.48148148148148145</v>
      </c>
    </row>
    <row r="18" spans="1:29" x14ac:dyDescent="0.25">
      <c r="A18" t="s">
        <v>4</v>
      </c>
      <c r="B18" s="4">
        <f>47/56</f>
        <v>0.8392857142857143</v>
      </c>
      <c r="C18" s="4">
        <f>34/44</f>
        <v>0.77272727272727271</v>
      </c>
      <c r="H18" t="s">
        <v>4</v>
      </c>
      <c r="I18" s="4">
        <f>(68-9)/68</f>
        <v>0.86764705882352944</v>
      </c>
      <c r="J18" s="4">
        <f>(41-7)/41</f>
        <v>0.82926829268292679</v>
      </c>
    </row>
    <row r="19" spans="1:29" x14ac:dyDescent="0.25">
      <c r="A19" t="s">
        <v>5</v>
      </c>
      <c r="B19" s="4">
        <f>2/8</f>
        <v>0.25</v>
      </c>
      <c r="C19" s="4">
        <f>2/11</f>
        <v>0.18181818181818182</v>
      </c>
      <c r="H19" t="s">
        <v>5</v>
      </c>
      <c r="I19" s="4">
        <f>2/7</f>
        <v>0.2857142857142857</v>
      </c>
      <c r="J19" s="4">
        <f>1/7</f>
        <v>0.14285714285714285</v>
      </c>
    </row>
    <row r="20" spans="1:29" x14ac:dyDescent="0.25">
      <c r="A20" t="s">
        <v>6</v>
      </c>
      <c r="B20" s="4"/>
      <c r="C20" s="4"/>
      <c r="H20" t="s">
        <v>6</v>
      </c>
      <c r="Y20" t="s">
        <v>48</v>
      </c>
      <c r="Z20" t="s">
        <v>49</v>
      </c>
      <c r="AC20" t="s">
        <v>52</v>
      </c>
    </row>
    <row r="21" spans="1:29" x14ac:dyDescent="0.25">
      <c r="Z21" t="s">
        <v>50</v>
      </c>
      <c r="AC21" t="s">
        <v>53</v>
      </c>
    </row>
    <row r="22" spans="1:29" x14ac:dyDescent="0.25">
      <c r="Z22" t="s">
        <v>51</v>
      </c>
    </row>
    <row r="24" spans="1:29" x14ac:dyDescent="0.25">
      <c r="B24" t="s">
        <v>13</v>
      </c>
      <c r="C24" t="s">
        <v>14</v>
      </c>
    </row>
    <row r="25" spans="1:29" x14ac:dyDescent="0.25">
      <c r="A25" t="s">
        <v>15</v>
      </c>
      <c r="B25">
        <v>0.13800000000000001</v>
      </c>
      <c r="C25">
        <v>0.216</v>
      </c>
    </row>
    <row r="26" spans="1:29" x14ac:dyDescent="0.25">
      <c r="A26" t="s">
        <v>10</v>
      </c>
      <c r="B26" s="4">
        <f>78/94</f>
        <v>0.82978723404255317</v>
      </c>
      <c r="C26" s="4">
        <f>60/94</f>
        <v>0.63829787234042556</v>
      </c>
    </row>
  </sheetData>
  <mergeCells count="8">
    <mergeCell ref="L2:M2"/>
    <mergeCell ref="A14:C14"/>
    <mergeCell ref="H14:J14"/>
    <mergeCell ref="A1:C1"/>
    <mergeCell ref="H1:J1"/>
    <mergeCell ref="A2:C2"/>
    <mergeCell ref="E2:F2"/>
    <mergeCell ref="H2:J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E21" sqref="E21"/>
    </sheetView>
  </sheetViews>
  <sheetFormatPr defaultRowHeight="15" x14ac:dyDescent="0.25"/>
  <sheetData>
    <row r="2" spans="2:4" x14ac:dyDescent="0.25">
      <c r="B2" s="11" t="s">
        <v>9</v>
      </c>
      <c r="C2" s="11"/>
      <c r="D2" s="11"/>
    </row>
    <row r="3" spans="2:4" x14ac:dyDescent="0.25">
      <c r="B3" s="11" t="s">
        <v>7</v>
      </c>
      <c r="C3" s="11"/>
      <c r="D3" s="11"/>
    </row>
    <row r="4" spans="2:4" x14ac:dyDescent="0.25">
      <c r="C4" s="2" t="s">
        <v>0</v>
      </c>
      <c r="D4" s="2" t="s">
        <v>1</v>
      </c>
    </row>
    <row r="5" spans="2:4" x14ac:dyDescent="0.25">
      <c r="B5" t="s">
        <v>2</v>
      </c>
      <c r="C5" s="1">
        <v>0.38800000000000001</v>
      </c>
      <c r="D5" s="1">
        <v>0.39600000000000002</v>
      </c>
    </row>
    <row r="6" spans="2:4" x14ac:dyDescent="0.25">
      <c r="B6" t="s">
        <v>3</v>
      </c>
      <c r="C6" s="12">
        <v>0.17499999999999999</v>
      </c>
      <c r="D6" s="12">
        <v>0.152</v>
      </c>
    </row>
    <row r="7" spans="2:4" x14ac:dyDescent="0.25">
      <c r="B7" t="s">
        <v>4</v>
      </c>
      <c r="C7" s="12">
        <v>0.14599999999999999</v>
      </c>
      <c r="D7" s="12">
        <v>0.127</v>
      </c>
    </row>
    <row r="8" spans="2:4" x14ac:dyDescent="0.25">
      <c r="B8" t="s">
        <v>5</v>
      </c>
      <c r="C8" s="12">
        <v>0.497</v>
      </c>
      <c r="D8" s="12">
        <v>0.186</v>
      </c>
    </row>
    <row r="9" spans="2:4" x14ac:dyDescent="0.25">
      <c r="B9" t="s">
        <v>6</v>
      </c>
      <c r="C9" s="12">
        <v>9.2999999999999999E-2</v>
      </c>
      <c r="D9" s="12">
        <v>0.56599999999999995</v>
      </c>
    </row>
  </sheetData>
  <mergeCells count="2">
    <mergeCell ref="B2:D2"/>
    <mergeCell ref="B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Powell</dc:creator>
  <cp:lastModifiedBy>Walter Powell</cp:lastModifiedBy>
  <dcterms:created xsi:type="dcterms:W3CDTF">2015-02-19T21:58:09Z</dcterms:created>
  <dcterms:modified xsi:type="dcterms:W3CDTF">2015-03-29T02:15:16Z</dcterms:modified>
</cp:coreProperties>
</file>