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jm32\OneDrive - University of Tasmania\Strategy\Price Elasticity\"/>
    </mc:Choice>
  </mc:AlternateContent>
  <xr:revisionPtr revIDLastSave="1" documentId="11_CE3EFD560ADAE05D38D147CC93FBB1346FFEE91B" xr6:coauthVersionLast="44" xr6:coauthVersionMax="44" xr10:uidLastSave="{0C7802FA-A52E-4B3E-8689-9F614FAD4256}"/>
  <bookViews>
    <workbookView xWindow="25080" yWindow="-120" windowWidth="25440" windowHeight="15990" tabRatio="686" activeTab="7" xr2:uid="{00000000-000D-0000-FFFF-FFFF00000000}"/>
  </bookViews>
  <sheets>
    <sheet name="Summary" sheetId="24" r:id="rId1"/>
    <sheet name="N. Nursing" sheetId="27" r:id="rId2"/>
    <sheet name="B. Sc (Biol)" sheetId="26" r:id="rId3"/>
    <sheet name="B. Mar Sc" sheetId="25" r:id="rId4"/>
    <sheet name="BA (comms)" sheetId="23" r:id="rId5"/>
    <sheet name="B.Sc (Chem)" sheetId="22" r:id="rId6"/>
    <sheet name="M. Account" sheetId="17" r:id="rId7"/>
    <sheet name="B. Pharm" sheetId="21" r:id="rId8"/>
    <sheet name="B. Eng (Elect)" sheetId="20" r:id="rId9"/>
    <sheet name="B.Agr Sc." sheetId="19" r:id="rId10"/>
    <sheet name="MBA" sheetId="18" r:id="rId11"/>
    <sheet name="B. Info Tech" sheetId="16" r:id="rId12"/>
    <sheet name="B. Bus" sheetId="15" r:id="rId13"/>
    <sheet name="M. Info Tech" sheetId="14" r:id="rId14"/>
    <sheet name="B. Law" sheetId="10" r:id="rId15"/>
    <sheet name="Living and Fee increase" sheetId="13" r:id="rId16"/>
  </sheets>
  <externalReferences>
    <externalReference r:id="rId17"/>
  </externalReferences>
  <definedNames>
    <definedName name="_xlnm._FilterDatabase" localSheetId="12" hidden="1">'B. Bus'!$A$2:$M$38</definedName>
    <definedName name="_xlnm._FilterDatabase" localSheetId="8" hidden="1">'B. Eng (Elect)'!$A$2:$M$38</definedName>
    <definedName name="_xlnm._FilterDatabase" localSheetId="11" hidden="1">'B. Info Tech'!$A$2:$M$38</definedName>
    <definedName name="_xlnm._FilterDatabase" localSheetId="14" hidden="1">'B. Law'!$A$2:$M$38</definedName>
    <definedName name="_xlnm._FilterDatabase" localSheetId="3" hidden="1">'B. Mar Sc'!$A$2:$M$2</definedName>
    <definedName name="_xlnm._FilterDatabase" localSheetId="7" hidden="1">'B. Pharm'!$A$2:$M$38</definedName>
    <definedName name="_xlnm._FilterDatabase" localSheetId="2" hidden="1">'B. Sc (Biol)'!$A$2:$M$2</definedName>
    <definedName name="_xlnm._FilterDatabase" localSheetId="9" hidden="1">'B.Agr Sc.'!$A$2:$M$38</definedName>
    <definedName name="_xlnm._FilterDatabase" localSheetId="5" hidden="1">'B.Sc (Chem)'!$A$2:$M$38</definedName>
    <definedName name="_xlnm._FilterDatabase" localSheetId="4" hidden="1">'BA (comms)'!$A$2:$M$38</definedName>
    <definedName name="_xlnm._FilterDatabase" localSheetId="15" hidden="1">'Living and Fee increase'!$H$4:$J$4</definedName>
    <definedName name="_xlnm._FilterDatabase" localSheetId="6" hidden="1">'M. Account'!$A$2:$M$38</definedName>
    <definedName name="_xlnm._FilterDatabase" localSheetId="13" hidden="1">'M. Info Tech'!$A$2:$M$38</definedName>
    <definedName name="_xlnm._FilterDatabase" localSheetId="10" hidden="1">MBA!$A$2:$M$38</definedName>
    <definedName name="_xlnm._FilterDatabase" localSheetId="1" hidden="1">'N. Nursing'!$A$2:$M$2</definedName>
    <definedName name="tf_degreecode">[1]tf_data!$D$4:$D$7610</definedName>
    <definedName name="tf_institution">[1]tf_data!$B$4:$B$7610</definedName>
    <definedName name="tf_rate">[1]tf_data!$U$4:$U$7610</definedName>
  </definedNames>
  <calcPr calcId="191029" concurrentCalc="0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0" l="1"/>
  <c r="I4" i="10"/>
  <c r="J4" i="10"/>
  <c r="K4" i="10"/>
  <c r="H5" i="10"/>
  <c r="I5" i="10"/>
  <c r="J5" i="10"/>
  <c r="K5" i="10"/>
  <c r="H6" i="10"/>
  <c r="I6" i="10"/>
  <c r="J6" i="10"/>
  <c r="K6" i="10"/>
  <c r="H7" i="10"/>
  <c r="I7" i="10"/>
  <c r="J7" i="10"/>
  <c r="K7" i="10"/>
  <c r="H8" i="10"/>
  <c r="I8" i="10"/>
  <c r="J8" i="10"/>
  <c r="K8" i="10"/>
  <c r="H9" i="10"/>
  <c r="I9" i="10"/>
  <c r="J9" i="10"/>
  <c r="K9" i="10"/>
  <c r="H10" i="10"/>
  <c r="I10" i="10"/>
  <c r="J10" i="10"/>
  <c r="K10" i="10"/>
  <c r="H22" i="10"/>
  <c r="I22" i="10"/>
  <c r="J22" i="10"/>
  <c r="K22" i="10"/>
  <c r="H28" i="10"/>
  <c r="I28" i="10"/>
  <c r="J28" i="10"/>
  <c r="K28" i="10"/>
  <c r="S18" i="10"/>
  <c r="H17" i="10"/>
  <c r="I17" i="10"/>
  <c r="J17" i="10"/>
  <c r="Q14" i="10"/>
  <c r="S22" i="10"/>
  <c r="S20" i="10"/>
  <c r="S19" i="10"/>
  <c r="S17" i="10"/>
  <c r="S16" i="10"/>
  <c r="M42" i="27"/>
  <c r="H42" i="27"/>
  <c r="I42" i="27"/>
  <c r="J1" i="27"/>
  <c r="J42" i="27"/>
  <c r="M41" i="27"/>
  <c r="H41" i="27"/>
  <c r="I41" i="27"/>
  <c r="J41" i="27"/>
  <c r="M40" i="27"/>
  <c r="H40" i="27"/>
  <c r="I40" i="27"/>
  <c r="J40" i="27"/>
  <c r="M39" i="27"/>
  <c r="H39" i="27"/>
  <c r="I39" i="27"/>
  <c r="J39" i="27"/>
  <c r="M38" i="27"/>
  <c r="H38" i="27"/>
  <c r="I38" i="27"/>
  <c r="J38" i="27"/>
  <c r="M37" i="27"/>
  <c r="H37" i="27"/>
  <c r="I37" i="27"/>
  <c r="J37" i="27"/>
  <c r="M36" i="27"/>
  <c r="H36" i="27"/>
  <c r="I36" i="27"/>
  <c r="J36" i="27"/>
  <c r="M35" i="27"/>
  <c r="H35" i="27"/>
  <c r="I35" i="27"/>
  <c r="J35" i="27"/>
  <c r="M34" i="27"/>
  <c r="H34" i="27"/>
  <c r="I34" i="27"/>
  <c r="J34" i="27"/>
  <c r="M33" i="27"/>
  <c r="H33" i="27"/>
  <c r="I33" i="27"/>
  <c r="J33" i="27"/>
  <c r="M32" i="27"/>
  <c r="H32" i="27"/>
  <c r="I32" i="27"/>
  <c r="J32" i="27"/>
  <c r="M31" i="27"/>
  <c r="H31" i="27"/>
  <c r="I31" i="27"/>
  <c r="J31" i="27"/>
  <c r="M30" i="27"/>
  <c r="H30" i="27"/>
  <c r="I30" i="27"/>
  <c r="J30" i="27"/>
  <c r="M29" i="27"/>
  <c r="H29" i="27"/>
  <c r="I29" i="27"/>
  <c r="J29" i="27"/>
  <c r="M28" i="27"/>
  <c r="H28" i="27"/>
  <c r="I28" i="27"/>
  <c r="J28" i="27"/>
  <c r="M27" i="27"/>
  <c r="H27" i="27"/>
  <c r="I27" i="27"/>
  <c r="J27" i="27"/>
  <c r="M26" i="27"/>
  <c r="H26" i="27"/>
  <c r="I26" i="27"/>
  <c r="J26" i="27"/>
  <c r="M25" i="27"/>
  <c r="H25" i="27"/>
  <c r="I25" i="27"/>
  <c r="J25" i="27"/>
  <c r="M24" i="27"/>
  <c r="H24" i="27"/>
  <c r="I24" i="27"/>
  <c r="J24" i="27"/>
  <c r="M23" i="27"/>
  <c r="H23" i="27"/>
  <c r="I23" i="27"/>
  <c r="J23" i="27"/>
  <c r="H12" i="27"/>
  <c r="I12" i="27"/>
  <c r="J12" i="27"/>
  <c r="H13" i="27"/>
  <c r="I13" i="27"/>
  <c r="J13" i="27"/>
  <c r="H14" i="27"/>
  <c r="I14" i="27"/>
  <c r="J14" i="27"/>
  <c r="H15" i="27"/>
  <c r="I15" i="27"/>
  <c r="J15" i="27"/>
  <c r="H16" i="27"/>
  <c r="I16" i="27"/>
  <c r="J16" i="27"/>
  <c r="H21" i="27"/>
  <c r="I21" i="27"/>
  <c r="J21" i="27"/>
  <c r="H22" i="27"/>
  <c r="I22" i="27"/>
  <c r="J22" i="27"/>
  <c r="H18" i="27"/>
  <c r="I18" i="27"/>
  <c r="J18" i="27"/>
  <c r="R18" i="27"/>
  <c r="H17" i="27"/>
  <c r="I17" i="27"/>
  <c r="J17" i="27"/>
  <c r="Q14" i="27"/>
  <c r="R22" i="27"/>
  <c r="H19" i="27"/>
  <c r="I19" i="27"/>
  <c r="J19" i="27"/>
  <c r="H20" i="27"/>
  <c r="I20" i="27"/>
  <c r="J20" i="27"/>
  <c r="H9" i="27"/>
  <c r="I9" i="27"/>
  <c r="J9" i="27"/>
  <c r="Q18" i="27"/>
  <c r="Q22" i="27"/>
  <c r="M22" i="27"/>
  <c r="M21" i="27"/>
  <c r="R20" i="27"/>
  <c r="Q20" i="27"/>
  <c r="M20" i="27"/>
  <c r="R19" i="27"/>
  <c r="Q19" i="27"/>
  <c r="M19" i="27"/>
  <c r="M18" i="27"/>
  <c r="R17" i="27"/>
  <c r="Q17" i="27"/>
  <c r="M17" i="27"/>
  <c r="R16" i="27"/>
  <c r="H4" i="27"/>
  <c r="I4" i="27"/>
  <c r="J4" i="27"/>
  <c r="Q16" i="27"/>
  <c r="M16" i="27"/>
  <c r="M15" i="27"/>
  <c r="M14" i="27"/>
  <c r="M13" i="27"/>
  <c r="M12" i="27"/>
  <c r="M11" i="27"/>
  <c r="H11" i="27"/>
  <c r="I11" i="27"/>
  <c r="J11" i="27"/>
  <c r="M10" i="27"/>
  <c r="H10" i="27"/>
  <c r="I10" i="27"/>
  <c r="J10" i="27"/>
  <c r="M9" i="27"/>
  <c r="M8" i="27"/>
  <c r="H8" i="27"/>
  <c r="I8" i="27"/>
  <c r="J8" i="27"/>
  <c r="M7" i="27"/>
  <c r="H7" i="27"/>
  <c r="I7" i="27"/>
  <c r="J7" i="27"/>
  <c r="M6" i="27"/>
  <c r="H6" i="27"/>
  <c r="I6" i="27"/>
  <c r="J6" i="27"/>
  <c r="M5" i="27"/>
  <c r="H5" i="27"/>
  <c r="I5" i="27"/>
  <c r="J5" i="27"/>
  <c r="M4" i="27"/>
  <c r="H12" i="26"/>
  <c r="I12" i="26"/>
  <c r="J1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R18" i="26"/>
  <c r="H17" i="26"/>
  <c r="I17" i="26"/>
  <c r="J17" i="26"/>
  <c r="Q14" i="26"/>
  <c r="R22" i="26"/>
  <c r="Q12" i="24"/>
  <c r="H18" i="26"/>
  <c r="I18" i="26"/>
  <c r="J18" i="26"/>
  <c r="H19" i="26"/>
  <c r="I19" i="26"/>
  <c r="J19" i="26"/>
  <c r="H20" i="26"/>
  <c r="I20" i="26"/>
  <c r="J20" i="26"/>
  <c r="H21" i="26"/>
  <c r="I21" i="26"/>
  <c r="J21" i="26"/>
  <c r="Q18" i="26"/>
  <c r="Q22" i="26"/>
  <c r="P12" i="24"/>
  <c r="R20" i="26"/>
  <c r="Q10" i="24"/>
  <c r="Q20" i="26"/>
  <c r="P10" i="24"/>
  <c r="R19" i="26"/>
  <c r="Q9" i="24"/>
  <c r="Q19" i="26"/>
  <c r="P9" i="24"/>
  <c r="Q8" i="24"/>
  <c r="P8" i="24"/>
  <c r="R17" i="26"/>
  <c r="Q7" i="24"/>
  <c r="Q17" i="26"/>
  <c r="P7" i="24"/>
  <c r="R16" i="26"/>
  <c r="Q6" i="24"/>
  <c r="Q16" i="26"/>
  <c r="P6" i="24"/>
  <c r="Q5" i="24"/>
  <c r="P5" i="24"/>
  <c r="P4" i="24"/>
  <c r="F11" i="26"/>
  <c r="K21" i="26"/>
  <c r="K20" i="26"/>
  <c r="K18" i="26"/>
  <c r="K15" i="26"/>
  <c r="H26" i="26"/>
  <c r="I26" i="26"/>
  <c r="J26" i="26"/>
  <c r="K26" i="26"/>
  <c r="K12" i="26"/>
  <c r="K16" i="26"/>
  <c r="H11" i="26"/>
  <c r="I11" i="26"/>
  <c r="J11" i="26"/>
  <c r="K11" i="26"/>
  <c r="H10" i="26"/>
  <c r="I10" i="26"/>
  <c r="J10" i="26"/>
  <c r="K10" i="26"/>
  <c r="H8" i="26"/>
  <c r="I8" i="26"/>
  <c r="J8" i="26"/>
  <c r="K8" i="26"/>
  <c r="H9" i="26"/>
  <c r="I9" i="26"/>
  <c r="J9" i="26"/>
  <c r="K9" i="26"/>
  <c r="H7" i="26"/>
  <c r="I7" i="26"/>
  <c r="J7" i="26"/>
  <c r="K7" i="26"/>
  <c r="H6" i="26"/>
  <c r="I6" i="26"/>
  <c r="J6" i="26"/>
  <c r="K6" i="26"/>
  <c r="H5" i="26"/>
  <c r="I5" i="26"/>
  <c r="J5" i="26"/>
  <c r="K5" i="26"/>
  <c r="H4" i="26"/>
  <c r="I4" i="26"/>
  <c r="J4" i="26"/>
  <c r="K4" i="26"/>
  <c r="M42" i="26"/>
  <c r="H42" i="26"/>
  <c r="I42" i="26"/>
  <c r="J42" i="26"/>
  <c r="M41" i="26"/>
  <c r="H41" i="26"/>
  <c r="I41" i="26"/>
  <c r="J41" i="26"/>
  <c r="M40" i="26"/>
  <c r="H40" i="26"/>
  <c r="I40" i="26"/>
  <c r="J40" i="26"/>
  <c r="M39" i="26"/>
  <c r="H39" i="26"/>
  <c r="I39" i="26"/>
  <c r="J39" i="26"/>
  <c r="M38" i="26"/>
  <c r="H38" i="26"/>
  <c r="I38" i="26"/>
  <c r="J38" i="26"/>
  <c r="M37" i="26"/>
  <c r="H37" i="26"/>
  <c r="I37" i="26"/>
  <c r="J37" i="26"/>
  <c r="M36" i="26"/>
  <c r="H36" i="26"/>
  <c r="I36" i="26"/>
  <c r="J36" i="26"/>
  <c r="M35" i="26"/>
  <c r="H35" i="26"/>
  <c r="I35" i="26"/>
  <c r="J35" i="26"/>
  <c r="M34" i="26"/>
  <c r="H34" i="26"/>
  <c r="I34" i="26"/>
  <c r="J34" i="26"/>
  <c r="M33" i="26"/>
  <c r="H33" i="26"/>
  <c r="I33" i="26"/>
  <c r="J33" i="26"/>
  <c r="M32" i="26"/>
  <c r="H32" i="26"/>
  <c r="I32" i="26"/>
  <c r="J32" i="26"/>
  <c r="M31" i="26"/>
  <c r="H31" i="26"/>
  <c r="I31" i="26"/>
  <c r="J31" i="26"/>
  <c r="M30" i="26"/>
  <c r="H30" i="26"/>
  <c r="I30" i="26"/>
  <c r="J30" i="26"/>
  <c r="M29" i="26"/>
  <c r="H29" i="26"/>
  <c r="I29" i="26"/>
  <c r="J29" i="26"/>
  <c r="M28" i="26"/>
  <c r="H28" i="26"/>
  <c r="I28" i="26"/>
  <c r="J28" i="26"/>
  <c r="M27" i="26"/>
  <c r="H27" i="26"/>
  <c r="I27" i="26"/>
  <c r="J27" i="26"/>
  <c r="M26" i="26"/>
  <c r="M25" i="26"/>
  <c r="H25" i="26"/>
  <c r="I25" i="26"/>
  <c r="J25" i="26"/>
  <c r="M24" i="26"/>
  <c r="H24" i="26"/>
  <c r="I24" i="26"/>
  <c r="J24" i="26"/>
  <c r="M23" i="26"/>
  <c r="H23" i="26"/>
  <c r="I23" i="26"/>
  <c r="J23" i="26"/>
  <c r="H22" i="26"/>
  <c r="I22" i="26"/>
  <c r="J22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H8" i="15"/>
  <c r="I8" i="15"/>
  <c r="J8" i="15"/>
  <c r="K8" i="15"/>
  <c r="H10" i="15"/>
  <c r="I10" i="15"/>
  <c r="J10" i="15"/>
  <c r="K10" i="15"/>
  <c r="H14" i="15"/>
  <c r="I14" i="15"/>
  <c r="J1" i="15"/>
  <c r="J14" i="15"/>
  <c r="K14" i="15"/>
  <c r="H7" i="15"/>
  <c r="I7" i="15"/>
  <c r="J7" i="15"/>
  <c r="K7" i="15"/>
  <c r="H6" i="15"/>
  <c r="I6" i="15"/>
  <c r="J6" i="15"/>
  <c r="K6" i="15"/>
  <c r="H4" i="15"/>
  <c r="I4" i="15"/>
  <c r="J4" i="15"/>
  <c r="K4" i="15"/>
  <c r="H11" i="15"/>
  <c r="I11" i="15"/>
  <c r="J11" i="15"/>
  <c r="K11" i="15"/>
  <c r="H20" i="15"/>
  <c r="I20" i="15"/>
  <c r="J20" i="15"/>
  <c r="K20" i="15"/>
  <c r="H9" i="15"/>
  <c r="I9" i="15"/>
  <c r="J9" i="15"/>
  <c r="K9" i="15"/>
  <c r="H12" i="15"/>
  <c r="I12" i="15"/>
  <c r="J12" i="15"/>
  <c r="K12" i="15"/>
  <c r="H18" i="15"/>
  <c r="I18" i="15"/>
  <c r="J18" i="15"/>
  <c r="K18" i="15"/>
  <c r="H21" i="15"/>
  <c r="I21" i="15"/>
  <c r="J21" i="15"/>
  <c r="K21" i="15"/>
  <c r="H19" i="15"/>
  <c r="I19" i="15"/>
  <c r="J19" i="15"/>
  <c r="K19" i="15"/>
  <c r="H32" i="15"/>
  <c r="I32" i="15"/>
  <c r="J32" i="15"/>
  <c r="K32" i="15"/>
  <c r="H13" i="25"/>
  <c r="I13" i="25"/>
  <c r="J1" i="25"/>
  <c r="J13" i="25"/>
  <c r="K13" i="25"/>
  <c r="H11" i="25"/>
  <c r="I11" i="25"/>
  <c r="J11" i="25"/>
  <c r="K11" i="25"/>
  <c r="H16" i="25"/>
  <c r="I16" i="25"/>
  <c r="J16" i="25"/>
  <c r="K16" i="25"/>
  <c r="H6" i="25"/>
  <c r="I6" i="25"/>
  <c r="J6" i="25"/>
  <c r="K6" i="25"/>
  <c r="H7" i="25"/>
  <c r="I7" i="25"/>
  <c r="J7" i="25"/>
  <c r="K7" i="25"/>
  <c r="H9" i="25"/>
  <c r="I9" i="25"/>
  <c r="J9" i="25"/>
  <c r="K9" i="25"/>
  <c r="H8" i="25"/>
  <c r="I8" i="25"/>
  <c r="J8" i="25"/>
  <c r="K8" i="25"/>
  <c r="H12" i="25"/>
  <c r="I12" i="25"/>
  <c r="J12" i="25"/>
  <c r="K12" i="25"/>
  <c r="H19" i="25"/>
  <c r="I19" i="25"/>
  <c r="J19" i="25"/>
  <c r="K19" i="25"/>
  <c r="H10" i="25"/>
  <c r="I10" i="25"/>
  <c r="J10" i="25"/>
  <c r="K10" i="25"/>
  <c r="H5" i="25"/>
  <c r="I5" i="25"/>
  <c r="J5" i="25"/>
  <c r="K5" i="25"/>
  <c r="H4" i="25"/>
  <c r="I4" i="25"/>
  <c r="J4" i="25"/>
  <c r="K4" i="25"/>
  <c r="H14" i="25"/>
  <c r="I14" i="25"/>
  <c r="J14" i="25"/>
  <c r="H15" i="25"/>
  <c r="I15" i="25"/>
  <c r="J15" i="25"/>
  <c r="R18" i="25"/>
  <c r="H17" i="25"/>
  <c r="I17" i="25"/>
  <c r="J17" i="25"/>
  <c r="Q14" i="25"/>
  <c r="R22" i="25"/>
  <c r="O12" i="24"/>
  <c r="H18" i="25"/>
  <c r="I18" i="25"/>
  <c r="J18" i="25"/>
  <c r="H20" i="25"/>
  <c r="I20" i="25"/>
  <c r="J20" i="25"/>
  <c r="H21" i="25"/>
  <c r="I21" i="25"/>
  <c r="J21" i="25"/>
  <c r="Q18" i="25"/>
  <c r="Q22" i="25"/>
  <c r="N12" i="24"/>
  <c r="R20" i="25"/>
  <c r="O10" i="24"/>
  <c r="Q20" i="25"/>
  <c r="N10" i="24"/>
  <c r="R19" i="25"/>
  <c r="O9" i="24"/>
  <c r="Q19" i="25"/>
  <c r="N9" i="24"/>
  <c r="O8" i="24"/>
  <c r="N8" i="24"/>
  <c r="R17" i="25"/>
  <c r="O7" i="24"/>
  <c r="Q17" i="25"/>
  <c r="N7" i="24"/>
  <c r="R16" i="25"/>
  <c r="O6" i="24"/>
  <c r="Q16" i="25"/>
  <c r="N6" i="24"/>
  <c r="O5" i="24"/>
  <c r="N5" i="24"/>
  <c r="N4" i="24"/>
  <c r="M42" i="25"/>
  <c r="H42" i="25"/>
  <c r="I42" i="25"/>
  <c r="J42" i="25"/>
  <c r="M41" i="25"/>
  <c r="H41" i="25"/>
  <c r="I41" i="25"/>
  <c r="J41" i="25"/>
  <c r="M40" i="25"/>
  <c r="H40" i="25"/>
  <c r="I40" i="25"/>
  <c r="J40" i="25"/>
  <c r="M39" i="25"/>
  <c r="H39" i="25"/>
  <c r="I39" i="25"/>
  <c r="J39" i="25"/>
  <c r="M38" i="25"/>
  <c r="H38" i="25"/>
  <c r="I38" i="25"/>
  <c r="J38" i="25"/>
  <c r="M37" i="25"/>
  <c r="H37" i="25"/>
  <c r="I37" i="25"/>
  <c r="J37" i="25"/>
  <c r="M36" i="25"/>
  <c r="H36" i="25"/>
  <c r="I36" i="25"/>
  <c r="J36" i="25"/>
  <c r="M35" i="25"/>
  <c r="H35" i="25"/>
  <c r="I35" i="25"/>
  <c r="J35" i="25"/>
  <c r="M34" i="25"/>
  <c r="H34" i="25"/>
  <c r="I34" i="25"/>
  <c r="J34" i="25"/>
  <c r="M33" i="25"/>
  <c r="H33" i="25"/>
  <c r="I33" i="25"/>
  <c r="J33" i="25"/>
  <c r="M32" i="25"/>
  <c r="H32" i="25"/>
  <c r="I32" i="25"/>
  <c r="J32" i="25"/>
  <c r="M31" i="25"/>
  <c r="H31" i="25"/>
  <c r="I31" i="25"/>
  <c r="J31" i="25"/>
  <c r="M30" i="25"/>
  <c r="H30" i="25"/>
  <c r="I30" i="25"/>
  <c r="J30" i="25"/>
  <c r="M29" i="25"/>
  <c r="H29" i="25"/>
  <c r="I29" i="25"/>
  <c r="J29" i="25"/>
  <c r="M28" i="25"/>
  <c r="H28" i="25"/>
  <c r="I28" i="25"/>
  <c r="J28" i="25"/>
  <c r="M27" i="25"/>
  <c r="H27" i="25"/>
  <c r="I27" i="25"/>
  <c r="J27" i="25"/>
  <c r="M26" i="25"/>
  <c r="H26" i="25"/>
  <c r="I26" i="25"/>
  <c r="J26" i="25"/>
  <c r="M25" i="25"/>
  <c r="H25" i="25"/>
  <c r="I25" i="25"/>
  <c r="J25" i="25"/>
  <c r="M24" i="25"/>
  <c r="H24" i="25"/>
  <c r="I24" i="25"/>
  <c r="J24" i="25"/>
  <c r="M23" i="25"/>
  <c r="H23" i="25"/>
  <c r="I23" i="25"/>
  <c r="J23" i="25"/>
  <c r="H22" i="25"/>
  <c r="I22" i="25"/>
  <c r="J22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R18" i="10"/>
  <c r="R22" i="10"/>
  <c r="S12" i="24"/>
  <c r="H18" i="10"/>
  <c r="I18" i="10"/>
  <c r="J18" i="10"/>
  <c r="H19" i="10"/>
  <c r="I19" i="10"/>
  <c r="J19" i="10"/>
  <c r="H20" i="10"/>
  <c r="I20" i="10"/>
  <c r="J20" i="10"/>
  <c r="H21" i="10"/>
  <c r="I21" i="10"/>
  <c r="J21" i="10"/>
  <c r="Q18" i="10"/>
  <c r="Q22" i="10"/>
  <c r="R12" i="24"/>
  <c r="R20" i="10"/>
  <c r="S10" i="24"/>
  <c r="Q20" i="10"/>
  <c r="R10" i="24"/>
  <c r="R19" i="10"/>
  <c r="S9" i="24"/>
  <c r="Q19" i="10"/>
  <c r="R9" i="24"/>
  <c r="S8" i="24"/>
  <c r="R8" i="24"/>
  <c r="R17" i="10"/>
  <c r="S7" i="24"/>
  <c r="Q17" i="10"/>
  <c r="R7" i="24"/>
  <c r="R16" i="10"/>
  <c r="S6" i="24"/>
  <c r="Q16" i="10"/>
  <c r="R6" i="24"/>
  <c r="S5" i="24"/>
  <c r="R5" i="24"/>
  <c r="R4" i="2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R18" i="14"/>
  <c r="H17" i="14"/>
  <c r="I17" i="14"/>
  <c r="J17" i="14"/>
  <c r="Q14" i="14"/>
  <c r="R22" i="14"/>
  <c r="AC12" i="24"/>
  <c r="H18" i="14"/>
  <c r="I18" i="14"/>
  <c r="J18" i="14"/>
  <c r="H19" i="14"/>
  <c r="I19" i="14"/>
  <c r="J19" i="14"/>
  <c r="H20" i="14"/>
  <c r="I20" i="14"/>
  <c r="J20" i="14"/>
  <c r="H21" i="14"/>
  <c r="I21" i="14"/>
  <c r="J21" i="14"/>
  <c r="Q18" i="14"/>
  <c r="Q22" i="14"/>
  <c r="AB12" i="24"/>
  <c r="R20" i="14"/>
  <c r="AC10" i="24"/>
  <c r="Q20" i="14"/>
  <c r="AB10" i="24"/>
  <c r="R19" i="14"/>
  <c r="AC9" i="24"/>
  <c r="Q19" i="14"/>
  <c r="AB9" i="24"/>
  <c r="AC8" i="24"/>
  <c r="AB8" i="24"/>
  <c r="R17" i="14"/>
  <c r="AC7" i="24"/>
  <c r="Q17" i="14"/>
  <c r="AB7" i="24"/>
  <c r="R16" i="14"/>
  <c r="AC6" i="24"/>
  <c r="Q16" i="14"/>
  <c r="AB6" i="24"/>
  <c r="AC5" i="24"/>
  <c r="AB5" i="24"/>
  <c r="AB4" i="24"/>
  <c r="H40" i="15"/>
  <c r="I40" i="15"/>
  <c r="J40" i="15"/>
  <c r="H22" i="15"/>
  <c r="I22" i="15"/>
  <c r="J22" i="15"/>
  <c r="H16" i="15"/>
  <c r="I16" i="15"/>
  <c r="J16" i="15"/>
  <c r="H26" i="15"/>
  <c r="I26" i="15"/>
  <c r="J26" i="15"/>
  <c r="H13" i="15"/>
  <c r="I13" i="15"/>
  <c r="J13" i="15"/>
  <c r="H15" i="15"/>
  <c r="I15" i="15"/>
  <c r="J15" i="15"/>
  <c r="R18" i="15"/>
  <c r="H17" i="15"/>
  <c r="I17" i="15"/>
  <c r="J17" i="15"/>
  <c r="Q14" i="15"/>
  <c r="R22" i="15"/>
  <c r="W12" i="24"/>
  <c r="H28" i="15"/>
  <c r="I28" i="15"/>
  <c r="J28" i="15"/>
  <c r="H25" i="15"/>
  <c r="I25" i="15"/>
  <c r="J25" i="15"/>
  <c r="Q18" i="15"/>
  <c r="Q22" i="15"/>
  <c r="V12" i="24"/>
  <c r="R20" i="15"/>
  <c r="W10" i="24"/>
  <c r="Q20" i="15"/>
  <c r="V10" i="24"/>
  <c r="R19" i="15"/>
  <c r="W9" i="24"/>
  <c r="Q19" i="15"/>
  <c r="V9" i="24"/>
  <c r="W8" i="24"/>
  <c r="V8" i="24"/>
  <c r="R17" i="15"/>
  <c r="W7" i="24"/>
  <c r="Q17" i="15"/>
  <c r="V7" i="24"/>
  <c r="R16" i="15"/>
  <c r="W6" i="24"/>
  <c r="Q16" i="15"/>
  <c r="V6" i="24"/>
  <c r="W5" i="24"/>
  <c r="V5" i="24"/>
  <c r="V4" i="24"/>
  <c r="H17" i="16"/>
  <c r="I17" i="16"/>
  <c r="J1" i="16"/>
  <c r="J17" i="16"/>
  <c r="Q14" i="16"/>
  <c r="T4" i="24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R18" i="16"/>
  <c r="R22" i="16"/>
  <c r="U12" i="24"/>
  <c r="H18" i="16"/>
  <c r="I18" i="16"/>
  <c r="J18" i="16"/>
  <c r="H19" i="16"/>
  <c r="I19" i="16"/>
  <c r="J19" i="16"/>
  <c r="H20" i="16"/>
  <c r="I20" i="16"/>
  <c r="J20" i="16"/>
  <c r="H21" i="16"/>
  <c r="I21" i="16"/>
  <c r="J21" i="16"/>
  <c r="Q18" i="16"/>
  <c r="Q22" i="16"/>
  <c r="T12" i="24"/>
  <c r="R20" i="16"/>
  <c r="U10" i="24"/>
  <c r="Q20" i="16"/>
  <c r="T10" i="24"/>
  <c r="R19" i="16"/>
  <c r="U9" i="24"/>
  <c r="Q19" i="16"/>
  <c r="T9" i="24"/>
  <c r="U8" i="24"/>
  <c r="T8" i="24"/>
  <c r="R17" i="16"/>
  <c r="U7" i="24"/>
  <c r="Q17" i="16"/>
  <c r="T7" i="24"/>
  <c r="R16" i="16"/>
  <c r="U6" i="24"/>
  <c r="Q16" i="16"/>
  <c r="T6" i="24"/>
  <c r="U5" i="24"/>
  <c r="T5" i="24"/>
  <c r="H12" i="17"/>
  <c r="I12" i="17"/>
  <c r="J1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R18" i="17"/>
  <c r="H17" i="17"/>
  <c r="I17" i="17"/>
  <c r="J17" i="17"/>
  <c r="Q14" i="17"/>
  <c r="R22" i="17"/>
  <c r="AA12" i="24"/>
  <c r="H18" i="17"/>
  <c r="I18" i="17"/>
  <c r="J18" i="17"/>
  <c r="H19" i="17"/>
  <c r="I19" i="17"/>
  <c r="J19" i="17"/>
  <c r="H20" i="17"/>
  <c r="I20" i="17"/>
  <c r="J20" i="17"/>
  <c r="H21" i="17"/>
  <c r="I21" i="17"/>
  <c r="J21" i="17"/>
  <c r="Q18" i="17"/>
  <c r="Q22" i="17"/>
  <c r="Z12" i="24"/>
  <c r="R20" i="17"/>
  <c r="AA10" i="24"/>
  <c r="Q20" i="17"/>
  <c r="Z10" i="24"/>
  <c r="R19" i="17"/>
  <c r="AA9" i="24"/>
  <c r="Q19" i="17"/>
  <c r="Z9" i="24"/>
  <c r="AA8" i="24"/>
  <c r="Z8" i="24"/>
  <c r="R17" i="17"/>
  <c r="AA7" i="24"/>
  <c r="Q17" i="17"/>
  <c r="Z7" i="24"/>
  <c r="R16" i="17"/>
  <c r="AA6" i="24"/>
  <c r="Q16" i="17"/>
  <c r="Z6" i="24"/>
  <c r="AA5" i="24"/>
  <c r="Z5" i="24"/>
  <c r="Z4" i="24"/>
  <c r="H12" i="18"/>
  <c r="I12" i="18"/>
  <c r="J1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R18" i="18"/>
  <c r="H17" i="18"/>
  <c r="I17" i="18"/>
  <c r="J17" i="18"/>
  <c r="Q14" i="18"/>
  <c r="R22" i="18"/>
  <c r="Y12" i="24"/>
  <c r="H18" i="18"/>
  <c r="I18" i="18"/>
  <c r="J18" i="18"/>
  <c r="H19" i="18"/>
  <c r="I19" i="18"/>
  <c r="J19" i="18"/>
  <c r="H20" i="18"/>
  <c r="I20" i="18"/>
  <c r="J20" i="18"/>
  <c r="H21" i="18"/>
  <c r="I21" i="18"/>
  <c r="J21" i="18"/>
  <c r="Q18" i="18"/>
  <c r="Q22" i="18"/>
  <c r="X12" i="24"/>
  <c r="R20" i="18"/>
  <c r="Y10" i="24"/>
  <c r="Q20" i="18"/>
  <c r="X10" i="24"/>
  <c r="R19" i="18"/>
  <c r="Y9" i="24"/>
  <c r="Q19" i="18"/>
  <c r="X9" i="24"/>
  <c r="Y8" i="24"/>
  <c r="X8" i="24"/>
  <c r="R17" i="18"/>
  <c r="Y7" i="24"/>
  <c r="Q17" i="18"/>
  <c r="X7" i="24"/>
  <c r="R16" i="18"/>
  <c r="Y6" i="24"/>
  <c r="Q16" i="18"/>
  <c r="X6" i="24"/>
  <c r="Y5" i="24"/>
  <c r="X5" i="24"/>
  <c r="X4" i="24"/>
  <c r="H12" i="19"/>
  <c r="I12" i="19"/>
  <c r="J12" i="19"/>
  <c r="H13" i="19"/>
  <c r="I13" i="19"/>
  <c r="J13" i="19"/>
  <c r="H14" i="19"/>
  <c r="I14" i="19"/>
  <c r="J14" i="19"/>
  <c r="H15" i="19"/>
  <c r="I15" i="19"/>
  <c r="J15" i="19"/>
  <c r="H16" i="19"/>
  <c r="I16" i="19"/>
  <c r="J16" i="19"/>
  <c r="H17" i="19"/>
  <c r="I17" i="19"/>
  <c r="J1" i="19"/>
  <c r="J17" i="19"/>
  <c r="H18" i="19"/>
  <c r="I18" i="19"/>
  <c r="J18" i="19"/>
  <c r="H19" i="19"/>
  <c r="I19" i="19"/>
  <c r="J19" i="19"/>
  <c r="H20" i="19"/>
  <c r="I20" i="19"/>
  <c r="J20" i="19"/>
  <c r="H21" i="19"/>
  <c r="I21" i="19"/>
  <c r="J21" i="19"/>
  <c r="Q18" i="19"/>
  <c r="Q14" i="19"/>
  <c r="Q22" i="19"/>
  <c r="L12" i="24"/>
  <c r="Q20" i="19"/>
  <c r="L10" i="24"/>
  <c r="Q19" i="19"/>
  <c r="L9" i="24"/>
  <c r="L8" i="24"/>
  <c r="Q17" i="19"/>
  <c r="L7" i="24"/>
  <c r="R16" i="19"/>
  <c r="M6" i="24"/>
  <c r="Q16" i="19"/>
  <c r="L6" i="24"/>
  <c r="M5" i="24"/>
  <c r="L5" i="24"/>
  <c r="L4" i="24"/>
  <c r="H12" i="20"/>
  <c r="I12" i="20"/>
  <c r="J12" i="20"/>
  <c r="H13" i="20"/>
  <c r="I13" i="20"/>
  <c r="J1" i="20"/>
  <c r="J13" i="20"/>
  <c r="H14" i="20"/>
  <c r="I14" i="20"/>
  <c r="J14" i="20"/>
  <c r="H15" i="20"/>
  <c r="I15" i="20"/>
  <c r="J15" i="20"/>
  <c r="H16" i="20"/>
  <c r="I16" i="20"/>
  <c r="J16" i="20"/>
  <c r="R18" i="20"/>
  <c r="H17" i="20"/>
  <c r="I17" i="20"/>
  <c r="J17" i="20"/>
  <c r="Q14" i="20"/>
  <c r="R22" i="20"/>
  <c r="K12" i="24"/>
  <c r="H18" i="20"/>
  <c r="I18" i="20"/>
  <c r="J18" i="20"/>
  <c r="H19" i="20"/>
  <c r="I19" i="20"/>
  <c r="J19" i="20"/>
  <c r="H20" i="20"/>
  <c r="I20" i="20"/>
  <c r="J20" i="20"/>
  <c r="H21" i="20"/>
  <c r="I21" i="20"/>
  <c r="J21" i="20"/>
  <c r="Q18" i="20"/>
  <c r="Q22" i="20"/>
  <c r="J12" i="24"/>
  <c r="R20" i="20"/>
  <c r="K10" i="24"/>
  <c r="Q20" i="20"/>
  <c r="J10" i="24"/>
  <c r="R19" i="20"/>
  <c r="K9" i="24"/>
  <c r="Q19" i="20"/>
  <c r="J9" i="24"/>
  <c r="K8" i="24"/>
  <c r="J8" i="24"/>
  <c r="R17" i="20"/>
  <c r="K7" i="24"/>
  <c r="Q17" i="20"/>
  <c r="J7" i="24"/>
  <c r="R16" i="20"/>
  <c r="K6" i="24"/>
  <c r="Q16" i="20"/>
  <c r="J6" i="24"/>
  <c r="K5" i="24"/>
  <c r="J5" i="24"/>
  <c r="J4" i="24"/>
  <c r="H12" i="21"/>
  <c r="I12" i="21"/>
  <c r="J12" i="21"/>
  <c r="H13" i="21"/>
  <c r="I13" i="21"/>
  <c r="J13" i="21"/>
  <c r="H14" i="21"/>
  <c r="I14" i="21"/>
  <c r="J14" i="21"/>
  <c r="H15" i="21"/>
  <c r="I15" i="21"/>
  <c r="J1" i="21"/>
  <c r="J15" i="21"/>
  <c r="H16" i="21"/>
  <c r="I16" i="21"/>
  <c r="J16" i="21"/>
  <c r="R18" i="21"/>
  <c r="H17" i="21"/>
  <c r="I17" i="21"/>
  <c r="J17" i="21"/>
  <c r="Q14" i="21"/>
  <c r="R22" i="21"/>
  <c r="I12" i="24"/>
  <c r="H18" i="21"/>
  <c r="I18" i="21"/>
  <c r="J18" i="21"/>
  <c r="H19" i="21"/>
  <c r="I19" i="21"/>
  <c r="J19" i="21"/>
  <c r="H20" i="21"/>
  <c r="I20" i="21"/>
  <c r="J20" i="21"/>
  <c r="H21" i="21"/>
  <c r="I21" i="21"/>
  <c r="J21" i="21"/>
  <c r="Q18" i="21"/>
  <c r="Q22" i="21"/>
  <c r="H12" i="24"/>
  <c r="R20" i="21"/>
  <c r="I10" i="24"/>
  <c r="Q20" i="21"/>
  <c r="H10" i="24"/>
  <c r="R19" i="21"/>
  <c r="I9" i="24"/>
  <c r="Q19" i="21"/>
  <c r="H9" i="24"/>
  <c r="I8" i="24"/>
  <c r="H8" i="24"/>
  <c r="R17" i="21"/>
  <c r="I7" i="24"/>
  <c r="Q17" i="21"/>
  <c r="H7" i="24"/>
  <c r="R16" i="21"/>
  <c r="I6" i="24"/>
  <c r="Q16" i="21"/>
  <c r="H6" i="24"/>
  <c r="I5" i="24"/>
  <c r="H5" i="24"/>
  <c r="H4" i="24"/>
  <c r="H12" i="22"/>
  <c r="I12" i="22"/>
  <c r="J1" i="22"/>
  <c r="J12" i="22"/>
  <c r="H13" i="22"/>
  <c r="I13" i="22"/>
  <c r="J13" i="22"/>
  <c r="H14" i="22"/>
  <c r="I14" i="22"/>
  <c r="J14" i="22"/>
  <c r="H15" i="22"/>
  <c r="I15" i="22"/>
  <c r="J15" i="22"/>
  <c r="H16" i="22"/>
  <c r="I16" i="22"/>
  <c r="J16" i="22"/>
  <c r="R18" i="22"/>
  <c r="H17" i="22"/>
  <c r="I17" i="22"/>
  <c r="J17" i="22"/>
  <c r="Q14" i="22"/>
  <c r="R22" i="22"/>
  <c r="G12" i="24"/>
  <c r="H18" i="22"/>
  <c r="I18" i="22"/>
  <c r="J18" i="22"/>
  <c r="H19" i="22"/>
  <c r="I19" i="22"/>
  <c r="J19" i="22"/>
  <c r="H20" i="22"/>
  <c r="I20" i="22"/>
  <c r="J20" i="22"/>
  <c r="H21" i="22"/>
  <c r="I21" i="22"/>
  <c r="J21" i="22"/>
  <c r="Q18" i="22"/>
  <c r="Q22" i="22"/>
  <c r="F12" i="24"/>
  <c r="R20" i="22"/>
  <c r="G10" i="24"/>
  <c r="Q20" i="22"/>
  <c r="F10" i="24"/>
  <c r="R19" i="22"/>
  <c r="G9" i="24"/>
  <c r="Q19" i="22"/>
  <c r="F9" i="24"/>
  <c r="G8" i="24"/>
  <c r="F8" i="24"/>
  <c r="R17" i="22"/>
  <c r="G7" i="24"/>
  <c r="Q17" i="22"/>
  <c r="F7" i="24"/>
  <c r="R16" i="22"/>
  <c r="G6" i="24"/>
  <c r="Q16" i="22"/>
  <c r="F6" i="24"/>
  <c r="G5" i="24"/>
  <c r="F5" i="24"/>
  <c r="F4" i="24"/>
  <c r="D5" i="24"/>
  <c r="H17" i="23"/>
  <c r="I17" i="23"/>
  <c r="J1" i="23"/>
  <c r="J17" i="23"/>
  <c r="Q14" i="23"/>
  <c r="D4" i="24"/>
  <c r="H12" i="23"/>
  <c r="I12" i="23"/>
  <c r="J12" i="23"/>
  <c r="H13" i="23"/>
  <c r="I13" i="23"/>
  <c r="J13" i="23"/>
  <c r="H14" i="23"/>
  <c r="I14" i="23"/>
  <c r="J14" i="23"/>
  <c r="H15" i="23"/>
  <c r="I15" i="23"/>
  <c r="J15" i="23"/>
  <c r="H16" i="23"/>
  <c r="I16" i="23"/>
  <c r="J16" i="23"/>
  <c r="R16" i="23"/>
  <c r="E6" i="24"/>
  <c r="R17" i="23"/>
  <c r="E7" i="24"/>
  <c r="R18" i="23"/>
  <c r="E8" i="24"/>
  <c r="R19" i="23"/>
  <c r="E9" i="24"/>
  <c r="R20" i="23"/>
  <c r="E10" i="24"/>
  <c r="R22" i="23"/>
  <c r="E12" i="24"/>
  <c r="E5" i="24"/>
  <c r="H18" i="23"/>
  <c r="I18" i="23"/>
  <c r="J18" i="23"/>
  <c r="H19" i="23"/>
  <c r="I19" i="23"/>
  <c r="J19" i="23"/>
  <c r="H20" i="23"/>
  <c r="I20" i="23"/>
  <c r="J20" i="23"/>
  <c r="H21" i="23"/>
  <c r="I21" i="23"/>
  <c r="J21" i="23"/>
  <c r="Q16" i="23"/>
  <c r="D6" i="24"/>
  <c r="Q17" i="23"/>
  <c r="D7" i="24"/>
  <c r="Q18" i="23"/>
  <c r="D8" i="24"/>
  <c r="Q19" i="23"/>
  <c r="D9" i="24"/>
  <c r="Q20" i="23"/>
  <c r="D10" i="24"/>
  <c r="Q22" i="23"/>
  <c r="D12" i="24"/>
  <c r="M42" i="23"/>
  <c r="H42" i="23"/>
  <c r="I42" i="23"/>
  <c r="J42" i="23"/>
  <c r="M41" i="23"/>
  <c r="H41" i="23"/>
  <c r="I41" i="23"/>
  <c r="J41" i="23"/>
  <c r="M40" i="23"/>
  <c r="H40" i="23"/>
  <c r="I40" i="23"/>
  <c r="J40" i="23"/>
  <c r="M39" i="23"/>
  <c r="H39" i="23"/>
  <c r="I39" i="23"/>
  <c r="J39" i="23"/>
  <c r="M38" i="23"/>
  <c r="H38" i="23"/>
  <c r="I38" i="23"/>
  <c r="J38" i="23"/>
  <c r="M37" i="23"/>
  <c r="H37" i="23"/>
  <c r="I37" i="23"/>
  <c r="J37" i="23"/>
  <c r="M36" i="23"/>
  <c r="H36" i="23"/>
  <c r="I36" i="23"/>
  <c r="J36" i="23"/>
  <c r="M35" i="23"/>
  <c r="H35" i="23"/>
  <c r="I35" i="23"/>
  <c r="J35" i="23"/>
  <c r="M34" i="23"/>
  <c r="H34" i="23"/>
  <c r="I34" i="23"/>
  <c r="J34" i="23"/>
  <c r="M33" i="23"/>
  <c r="H33" i="23"/>
  <c r="I33" i="23"/>
  <c r="J33" i="23"/>
  <c r="M32" i="23"/>
  <c r="H32" i="23"/>
  <c r="I32" i="23"/>
  <c r="J32" i="23"/>
  <c r="M31" i="23"/>
  <c r="H31" i="23"/>
  <c r="I31" i="23"/>
  <c r="J31" i="23"/>
  <c r="M30" i="23"/>
  <c r="H30" i="23"/>
  <c r="I30" i="23"/>
  <c r="J30" i="23"/>
  <c r="M29" i="23"/>
  <c r="H29" i="23"/>
  <c r="I29" i="23"/>
  <c r="J29" i="23"/>
  <c r="M28" i="23"/>
  <c r="H28" i="23"/>
  <c r="I28" i="23"/>
  <c r="J28" i="23"/>
  <c r="M27" i="23"/>
  <c r="H27" i="23"/>
  <c r="I27" i="23"/>
  <c r="J27" i="23"/>
  <c r="M26" i="23"/>
  <c r="H26" i="23"/>
  <c r="I26" i="23"/>
  <c r="J26" i="23"/>
  <c r="M25" i="23"/>
  <c r="H25" i="23"/>
  <c r="I25" i="23"/>
  <c r="J25" i="23"/>
  <c r="M24" i="23"/>
  <c r="H24" i="23"/>
  <c r="I24" i="23"/>
  <c r="J24" i="23"/>
  <c r="M23" i="23"/>
  <c r="H23" i="23"/>
  <c r="I23" i="23"/>
  <c r="J23" i="23"/>
  <c r="M22" i="23"/>
  <c r="H22" i="23"/>
  <c r="I22" i="23"/>
  <c r="J22" i="23"/>
  <c r="M21" i="23"/>
  <c r="M20" i="23"/>
  <c r="M19" i="23"/>
  <c r="M18" i="23"/>
  <c r="M17" i="23"/>
  <c r="M16" i="23"/>
  <c r="M15" i="23"/>
  <c r="M14" i="23"/>
  <c r="M13" i="23"/>
  <c r="M12" i="23"/>
  <c r="M11" i="23"/>
  <c r="H11" i="23"/>
  <c r="I11" i="23"/>
  <c r="J11" i="23"/>
  <c r="M10" i="23"/>
  <c r="H10" i="23"/>
  <c r="I10" i="23"/>
  <c r="J10" i="23"/>
  <c r="M9" i="23"/>
  <c r="H9" i="23"/>
  <c r="I9" i="23"/>
  <c r="J9" i="23"/>
  <c r="M8" i="23"/>
  <c r="H8" i="23"/>
  <c r="I8" i="23"/>
  <c r="J8" i="23"/>
  <c r="M7" i="23"/>
  <c r="H7" i="23"/>
  <c r="I7" i="23"/>
  <c r="J7" i="23"/>
  <c r="M6" i="23"/>
  <c r="H6" i="23"/>
  <c r="I6" i="23"/>
  <c r="J6" i="23"/>
  <c r="M5" i="23"/>
  <c r="H5" i="23"/>
  <c r="I5" i="23"/>
  <c r="J5" i="23"/>
  <c r="M4" i="23"/>
  <c r="H4" i="23"/>
  <c r="I4" i="23"/>
  <c r="J4" i="23"/>
  <c r="M42" i="22"/>
  <c r="H42" i="22"/>
  <c r="I42" i="22"/>
  <c r="J42" i="22"/>
  <c r="M41" i="22"/>
  <c r="H41" i="22"/>
  <c r="I41" i="22"/>
  <c r="J41" i="22"/>
  <c r="M40" i="22"/>
  <c r="H40" i="22"/>
  <c r="I40" i="22"/>
  <c r="J40" i="22"/>
  <c r="M39" i="22"/>
  <c r="H39" i="22"/>
  <c r="I39" i="22"/>
  <c r="J39" i="22"/>
  <c r="M38" i="22"/>
  <c r="H38" i="22"/>
  <c r="I38" i="22"/>
  <c r="J38" i="22"/>
  <c r="M37" i="22"/>
  <c r="H37" i="22"/>
  <c r="I37" i="22"/>
  <c r="J37" i="22"/>
  <c r="M36" i="22"/>
  <c r="H36" i="22"/>
  <c r="I36" i="22"/>
  <c r="J36" i="22"/>
  <c r="M35" i="22"/>
  <c r="H35" i="22"/>
  <c r="I35" i="22"/>
  <c r="J35" i="22"/>
  <c r="M34" i="22"/>
  <c r="H34" i="22"/>
  <c r="I34" i="22"/>
  <c r="J34" i="22"/>
  <c r="M33" i="22"/>
  <c r="H33" i="22"/>
  <c r="I33" i="22"/>
  <c r="J33" i="22"/>
  <c r="M32" i="22"/>
  <c r="H32" i="22"/>
  <c r="I32" i="22"/>
  <c r="J32" i="22"/>
  <c r="M31" i="22"/>
  <c r="H31" i="22"/>
  <c r="I31" i="22"/>
  <c r="J31" i="22"/>
  <c r="M30" i="22"/>
  <c r="H30" i="22"/>
  <c r="I30" i="22"/>
  <c r="J30" i="22"/>
  <c r="M29" i="22"/>
  <c r="H29" i="22"/>
  <c r="I29" i="22"/>
  <c r="J29" i="22"/>
  <c r="M28" i="22"/>
  <c r="H28" i="22"/>
  <c r="I28" i="22"/>
  <c r="J28" i="22"/>
  <c r="M27" i="22"/>
  <c r="H27" i="22"/>
  <c r="I27" i="22"/>
  <c r="J27" i="22"/>
  <c r="M26" i="22"/>
  <c r="H26" i="22"/>
  <c r="I26" i="22"/>
  <c r="J26" i="22"/>
  <c r="M25" i="22"/>
  <c r="H25" i="22"/>
  <c r="I25" i="22"/>
  <c r="J25" i="22"/>
  <c r="M24" i="22"/>
  <c r="H24" i="22"/>
  <c r="I24" i="22"/>
  <c r="J24" i="22"/>
  <c r="M23" i="22"/>
  <c r="H23" i="22"/>
  <c r="I23" i="22"/>
  <c r="J23" i="22"/>
  <c r="M22" i="22"/>
  <c r="H22" i="22"/>
  <c r="I22" i="22"/>
  <c r="J22" i="22"/>
  <c r="M21" i="22"/>
  <c r="M20" i="22"/>
  <c r="M19" i="22"/>
  <c r="M18" i="22"/>
  <c r="M17" i="22"/>
  <c r="M16" i="22"/>
  <c r="M15" i="22"/>
  <c r="M14" i="22"/>
  <c r="M13" i="22"/>
  <c r="M12" i="22"/>
  <c r="M11" i="22"/>
  <c r="H11" i="22"/>
  <c r="I11" i="22"/>
  <c r="J11" i="22"/>
  <c r="M10" i="22"/>
  <c r="H10" i="22"/>
  <c r="I10" i="22"/>
  <c r="J10" i="22"/>
  <c r="M9" i="22"/>
  <c r="H9" i="22"/>
  <c r="I9" i="22"/>
  <c r="J9" i="22"/>
  <c r="M8" i="22"/>
  <c r="H8" i="22"/>
  <c r="I8" i="22"/>
  <c r="J8" i="22"/>
  <c r="M7" i="22"/>
  <c r="H7" i="22"/>
  <c r="I7" i="22"/>
  <c r="J7" i="22"/>
  <c r="M6" i="22"/>
  <c r="H6" i="22"/>
  <c r="I6" i="22"/>
  <c r="J6" i="22"/>
  <c r="M5" i="22"/>
  <c r="H5" i="22"/>
  <c r="I5" i="22"/>
  <c r="J5" i="22"/>
  <c r="M4" i="22"/>
  <c r="H4" i="22"/>
  <c r="I4" i="22"/>
  <c r="J4" i="22"/>
  <c r="M42" i="21"/>
  <c r="H42" i="21"/>
  <c r="I42" i="21"/>
  <c r="J42" i="21"/>
  <c r="M41" i="21"/>
  <c r="H41" i="21"/>
  <c r="I41" i="21"/>
  <c r="J41" i="21"/>
  <c r="M40" i="21"/>
  <c r="H40" i="21"/>
  <c r="I40" i="21"/>
  <c r="J40" i="21"/>
  <c r="M39" i="21"/>
  <c r="H39" i="21"/>
  <c r="I39" i="21"/>
  <c r="J39" i="21"/>
  <c r="M38" i="21"/>
  <c r="H38" i="21"/>
  <c r="I38" i="21"/>
  <c r="J38" i="21"/>
  <c r="M37" i="21"/>
  <c r="H37" i="21"/>
  <c r="I37" i="21"/>
  <c r="J37" i="21"/>
  <c r="M36" i="21"/>
  <c r="H36" i="21"/>
  <c r="I36" i="21"/>
  <c r="J36" i="21"/>
  <c r="M35" i="21"/>
  <c r="H35" i="21"/>
  <c r="I35" i="21"/>
  <c r="J35" i="21"/>
  <c r="M34" i="21"/>
  <c r="H34" i="21"/>
  <c r="I34" i="21"/>
  <c r="J34" i="21"/>
  <c r="M33" i="21"/>
  <c r="H33" i="21"/>
  <c r="I33" i="21"/>
  <c r="J33" i="21"/>
  <c r="M32" i="21"/>
  <c r="H32" i="21"/>
  <c r="I32" i="21"/>
  <c r="J32" i="21"/>
  <c r="M31" i="21"/>
  <c r="H31" i="21"/>
  <c r="I31" i="21"/>
  <c r="J31" i="21"/>
  <c r="M30" i="21"/>
  <c r="H30" i="21"/>
  <c r="I30" i="21"/>
  <c r="J30" i="21"/>
  <c r="M29" i="21"/>
  <c r="H29" i="21"/>
  <c r="I29" i="21"/>
  <c r="J29" i="21"/>
  <c r="M28" i="21"/>
  <c r="H28" i="21"/>
  <c r="I28" i="21"/>
  <c r="J28" i="21"/>
  <c r="M27" i="21"/>
  <c r="H27" i="21"/>
  <c r="I27" i="21"/>
  <c r="J27" i="21"/>
  <c r="M26" i="21"/>
  <c r="H26" i="21"/>
  <c r="I26" i="21"/>
  <c r="J26" i="21"/>
  <c r="M25" i="21"/>
  <c r="H25" i="21"/>
  <c r="I25" i="21"/>
  <c r="J25" i="21"/>
  <c r="M24" i="21"/>
  <c r="H24" i="21"/>
  <c r="I24" i="21"/>
  <c r="J24" i="21"/>
  <c r="M23" i="21"/>
  <c r="H23" i="21"/>
  <c r="I23" i="21"/>
  <c r="J23" i="21"/>
  <c r="M22" i="21"/>
  <c r="H22" i="21"/>
  <c r="I22" i="21"/>
  <c r="J22" i="21"/>
  <c r="M21" i="21"/>
  <c r="M20" i="21"/>
  <c r="M19" i="21"/>
  <c r="M18" i="21"/>
  <c r="M17" i="21"/>
  <c r="M16" i="21"/>
  <c r="M15" i="21"/>
  <c r="M14" i="21"/>
  <c r="M13" i="21"/>
  <c r="M12" i="21"/>
  <c r="M11" i="21"/>
  <c r="H11" i="21"/>
  <c r="I11" i="21"/>
  <c r="J11" i="21"/>
  <c r="M10" i="21"/>
  <c r="H10" i="21"/>
  <c r="I10" i="21"/>
  <c r="J10" i="21"/>
  <c r="M9" i="21"/>
  <c r="H9" i="21"/>
  <c r="I9" i="21"/>
  <c r="J9" i="21"/>
  <c r="M8" i="21"/>
  <c r="H8" i="21"/>
  <c r="I8" i="21"/>
  <c r="J8" i="21"/>
  <c r="M7" i="21"/>
  <c r="H7" i="21"/>
  <c r="I7" i="21"/>
  <c r="J7" i="21"/>
  <c r="M6" i="21"/>
  <c r="H6" i="21"/>
  <c r="I6" i="21"/>
  <c r="J6" i="21"/>
  <c r="M5" i="21"/>
  <c r="H5" i="21"/>
  <c r="I5" i="21"/>
  <c r="J5" i="21"/>
  <c r="M4" i="21"/>
  <c r="H4" i="21"/>
  <c r="I4" i="21"/>
  <c r="J4" i="21"/>
  <c r="M42" i="20"/>
  <c r="H42" i="20"/>
  <c r="I42" i="20"/>
  <c r="J42" i="20"/>
  <c r="M41" i="20"/>
  <c r="H41" i="20"/>
  <c r="I41" i="20"/>
  <c r="J41" i="20"/>
  <c r="M40" i="20"/>
  <c r="H40" i="20"/>
  <c r="I40" i="20"/>
  <c r="J40" i="20"/>
  <c r="M39" i="20"/>
  <c r="H39" i="20"/>
  <c r="I39" i="20"/>
  <c r="J39" i="20"/>
  <c r="M38" i="20"/>
  <c r="H38" i="20"/>
  <c r="I38" i="20"/>
  <c r="J38" i="20"/>
  <c r="M37" i="20"/>
  <c r="H37" i="20"/>
  <c r="I37" i="20"/>
  <c r="J37" i="20"/>
  <c r="M36" i="20"/>
  <c r="H36" i="20"/>
  <c r="I36" i="20"/>
  <c r="J36" i="20"/>
  <c r="M35" i="20"/>
  <c r="H35" i="20"/>
  <c r="I35" i="20"/>
  <c r="J35" i="20"/>
  <c r="M34" i="20"/>
  <c r="H34" i="20"/>
  <c r="I34" i="20"/>
  <c r="J34" i="20"/>
  <c r="M33" i="20"/>
  <c r="H33" i="20"/>
  <c r="I33" i="20"/>
  <c r="J33" i="20"/>
  <c r="M32" i="20"/>
  <c r="H32" i="20"/>
  <c r="I32" i="20"/>
  <c r="J32" i="20"/>
  <c r="M31" i="20"/>
  <c r="H31" i="20"/>
  <c r="I31" i="20"/>
  <c r="J31" i="20"/>
  <c r="M30" i="20"/>
  <c r="H30" i="20"/>
  <c r="I30" i="20"/>
  <c r="J30" i="20"/>
  <c r="M29" i="20"/>
  <c r="H29" i="20"/>
  <c r="I29" i="20"/>
  <c r="J29" i="20"/>
  <c r="M28" i="20"/>
  <c r="H28" i="20"/>
  <c r="I28" i="20"/>
  <c r="J28" i="20"/>
  <c r="M27" i="20"/>
  <c r="H27" i="20"/>
  <c r="I27" i="20"/>
  <c r="J27" i="20"/>
  <c r="M26" i="20"/>
  <c r="H26" i="20"/>
  <c r="I26" i="20"/>
  <c r="J26" i="20"/>
  <c r="M25" i="20"/>
  <c r="H25" i="20"/>
  <c r="I25" i="20"/>
  <c r="J25" i="20"/>
  <c r="M24" i="20"/>
  <c r="H24" i="20"/>
  <c r="I24" i="20"/>
  <c r="J24" i="20"/>
  <c r="M23" i="20"/>
  <c r="H23" i="20"/>
  <c r="I23" i="20"/>
  <c r="J23" i="20"/>
  <c r="M22" i="20"/>
  <c r="H22" i="20"/>
  <c r="I22" i="20"/>
  <c r="J22" i="20"/>
  <c r="M21" i="20"/>
  <c r="M20" i="20"/>
  <c r="M19" i="20"/>
  <c r="M18" i="20"/>
  <c r="M17" i="20"/>
  <c r="M16" i="20"/>
  <c r="M15" i="20"/>
  <c r="M14" i="20"/>
  <c r="M13" i="20"/>
  <c r="M12" i="20"/>
  <c r="M11" i="20"/>
  <c r="H11" i="20"/>
  <c r="I11" i="20"/>
  <c r="J11" i="20"/>
  <c r="M10" i="20"/>
  <c r="H10" i="20"/>
  <c r="I10" i="20"/>
  <c r="J10" i="20"/>
  <c r="M9" i="20"/>
  <c r="H9" i="20"/>
  <c r="I9" i="20"/>
  <c r="J9" i="20"/>
  <c r="M8" i="20"/>
  <c r="H8" i="20"/>
  <c r="I8" i="20"/>
  <c r="J8" i="20"/>
  <c r="M7" i="20"/>
  <c r="H7" i="20"/>
  <c r="I7" i="20"/>
  <c r="J7" i="20"/>
  <c r="M6" i="20"/>
  <c r="H6" i="20"/>
  <c r="I6" i="20"/>
  <c r="J6" i="20"/>
  <c r="M5" i="20"/>
  <c r="H5" i="20"/>
  <c r="I5" i="20"/>
  <c r="J5" i="20"/>
  <c r="M4" i="20"/>
  <c r="H4" i="20"/>
  <c r="I4" i="20"/>
  <c r="J4" i="20"/>
  <c r="M42" i="19"/>
  <c r="H42" i="19"/>
  <c r="I42" i="19"/>
  <c r="J42" i="19"/>
  <c r="M41" i="19"/>
  <c r="H41" i="19"/>
  <c r="I41" i="19"/>
  <c r="J41" i="19"/>
  <c r="M40" i="19"/>
  <c r="H40" i="19"/>
  <c r="I40" i="19"/>
  <c r="J40" i="19"/>
  <c r="M39" i="19"/>
  <c r="H39" i="19"/>
  <c r="I39" i="19"/>
  <c r="J39" i="19"/>
  <c r="M38" i="19"/>
  <c r="H38" i="19"/>
  <c r="I38" i="19"/>
  <c r="J38" i="19"/>
  <c r="M37" i="19"/>
  <c r="H37" i="19"/>
  <c r="I37" i="19"/>
  <c r="J37" i="19"/>
  <c r="M36" i="19"/>
  <c r="H36" i="19"/>
  <c r="I36" i="19"/>
  <c r="J36" i="19"/>
  <c r="M35" i="19"/>
  <c r="H35" i="19"/>
  <c r="I35" i="19"/>
  <c r="J35" i="19"/>
  <c r="M34" i="19"/>
  <c r="H34" i="19"/>
  <c r="I34" i="19"/>
  <c r="J34" i="19"/>
  <c r="M33" i="19"/>
  <c r="H33" i="19"/>
  <c r="I33" i="19"/>
  <c r="J33" i="19"/>
  <c r="M32" i="19"/>
  <c r="H32" i="19"/>
  <c r="I32" i="19"/>
  <c r="J32" i="19"/>
  <c r="M31" i="19"/>
  <c r="H31" i="19"/>
  <c r="I31" i="19"/>
  <c r="J31" i="19"/>
  <c r="M30" i="19"/>
  <c r="H30" i="19"/>
  <c r="I30" i="19"/>
  <c r="J30" i="19"/>
  <c r="M29" i="19"/>
  <c r="H29" i="19"/>
  <c r="I29" i="19"/>
  <c r="J29" i="19"/>
  <c r="M28" i="19"/>
  <c r="H28" i="19"/>
  <c r="I28" i="19"/>
  <c r="J28" i="19"/>
  <c r="M27" i="19"/>
  <c r="H27" i="19"/>
  <c r="I27" i="19"/>
  <c r="J27" i="19"/>
  <c r="M26" i="19"/>
  <c r="H26" i="19"/>
  <c r="I26" i="19"/>
  <c r="J26" i="19"/>
  <c r="M25" i="19"/>
  <c r="H25" i="19"/>
  <c r="I25" i="19"/>
  <c r="J25" i="19"/>
  <c r="M24" i="19"/>
  <c r="H24" i="19"/>
  <c r="I24" i="19"/>
  <c r="J24" i="19"/>
  <c r="M23" i="19"/>
  <c r="H23" i="19"/>
  <c r="I23" i="19"/>
  <c r="J23" i="19"/>
  <c r="R18" i="19"/>
  <c r="R22" i="19"/>
  <c r="M22" i="19"/>
  <c r="H22" i="19"/>
  <c r="I22" i="19"/>
  <c r="J22" i="19"/>
  <c r="M21" i="19"/>
  <c r="R20" i="19"/>
  <c r="M20" i="19"/>
  <c r="R19" i="19"/>
  <c r="M19" i="19"/>
  <c r="M18" i="19"/>
  <c r="R17" i="19"/>
  <c r="M17" i="19"/>
  <c r="M16" i="19"/>
  <c r="M15" i="19"/>
  <c r="M14" i="19"/>
  <c r="M13" i="19"/>
  <c r="M12" i="19"/>
  <c r="M11" i="19"/>
  <c r="H11" i="19"/>
  <c r="I11" i="19"/>
  <c r="J11" i="19"/>
  <c r="M10" i="19"/>
  <c r="H10" i="19"/>
  <c r="I10" i="19"/>
  <c r="J10" i="19"/>
  <c r="M9" i="19"/>
  <c r="H9" i="19"/>
  <c r="I9" i="19"/>
  <c r="J9" i="19"/>
  <c r="M8" i="19"/>
  <c r="H8" i="19"/>
  <c r="I8" i="19"/>
  <c r="J8" i="19"/>
  <c r="M7" i="19"/>
  <c r="H7" i="19"/>
  <c r="I7" i="19"/>
  <c r="J7" i="19"/>
  <c r="M6" i="19"/>
  <c r="H6" i="19"/>
  <c r="I6" i="19"/>
  <c r="J6" i="19"/>
  <c r="M5" i="19"/>
  <c r="H5" i="19"/>
  <c r="I5" i="19"/>
  <c r="J5" i="19"/>
  <c r="M4" i="19"/>
  <c r="H4" i="19"/>
  <c r="I4" i="19"/>
  <c r="J4" i="19"/>
  <c r="M42" i="18"/>
  <c r="H42" i="18"/>
  <c r="I42" i="18"/>
  <c r="J42" i="18"/>
  <c r="M41" i="18"/>
  <c r="H41" i="18"/>
  <c r="I41" i="18"/>
  <c r="J41" i="18"/>
  <c r="M40" i="18"/>
  <c r="H40" i="18"/>
  <c r="I40" i="18"/>
  <c r="J40" i="18"/>
  <c r="M39" i="18"/>
  <c r="H39" i="18"/>
  <c r="I39" i="18"/>
  <c r="J39" i="18"/>
  <c r="M38" i="18"/>
  <c r="H38" i="18"/>
  <c r="I38" i="18"/>
  <c r="J38" i="18"/>
  <c r="M37" i="18"/>
  <c r="H37" i="18"/>
  <c r="I37" i="18"/>
  <c r="J37" i="18"/>
  <c r="M36" i="18"/>
  <c r="H36" i="18"/>
  <c r="I36" i="18"/>
  <c r="J36" i="18"/>
  <c r="M35" i="18"/>
  <c r="H35" i="18"/>
  <c r="I35" i="18"/>
  <c r="J35" i="18"/>
  <c r="M34" i="18"/>
  <c r="H34" i="18"/>
  <c r="I34" i="18"/>
  <c r="J34" i="18"/>
  <c r="M33" i="18"/>
  <c r="H33" i="18"/>
  <c r="I33" i="18"/>
  <c r="J33" i="18"/>
  <c r="M32" i="18"/>
  <c r="H32" i="18"/>
  <c r="I32" i="18"/>
  <c r="J32" i="18"/>
  <c r="M31" i="18"/>
  <c r="H31" i="18"/>
  <c r="I31" i="18"/>
  <c r="J31" i="18"/>
  <c r="M30" i="18"/>
  <c r="H30" i="18"/>
  <c r="I30" i="18"/>
  <c r="J30" i="18"/>
  <c r="M29" i="18"/>
  <c r="H29" i="18"/>
  <c r="I29" i="18"/>
  <c r="J29" i="18"/>
  <c r="M28" i="18"/>
  <c r="H28" i="18"/>
  <c r="I28" i="18"/>
  <c r="J28" i="18"/>
  <c r="M27" i="18"/>
  <c r="H27" i="18"/>
  <c r="I27" i="18"/>
  <c r="J27" i="18"/>
  <c r="M26" i="18"/>
  <c r="H26" i="18"/>
  <c r="I26" i="18"/>
  <c r="J26" i="18"/>
  <c r="M25" i="18"/>
  <c r="H25" i="18"/>
  <c r="I25" i="18"/>
  <c r="J25" i="18"/>
  <c r="M24" i="18"/>
  <c r="H24" i="18"/>
  <c r="I24" i="18"/>
  <c r="J24" i="18"/>
  <c r="M23" i="18"/>
  <c r="H23" i="18"/>
  <c r="I23" i="18"/>
  <c r="J23" i="18"/>
  <c r="M22" i="18"/>
  <c r="H22" i="18"/>
  <c r="I22" i="18"/>
  <c r="J22" i="18"/>
  <c r="M21" i="18"/>
  <c r="M20" i="18"/>
  <c r="M19" i="18"/>
  <c r="M18" i="18"/>
  <c r="M17" i="18"/>
  <c r="M16" i="18"/>
  <c r="M15" i="18"/>
  <c r="M14" i="18"/>
  <c r="M13" i="18"/>
  <c r="M12" i="18"/>
  <c r="M11" i="18"/>
  <c r="H11" i="18"/>
  <c r="I11" i="18"/>
  <c r="J11" i="18"/>
  <c r="M10" i="18"/>
  <c r="H10" i="18"/>
  <c r="I10" i="18"/>
  <c r="J10" i="18"/>
  <c r="M9" i="18"/>
  <c r="H9" i="18"/>
  <c r="I9" i="18"/>
  <c r="J9" i="18"/>
  <c r="M8" i="18"/>
  <c r="H8" i="18"/>
  <c r="I8" i="18"/>
  <c r="J8" i="18"/>
  <c r="M7" i="18"/>
  <c r="H7" i="18"/>
  <c r="I7" i="18"/>
  <c r="J7" i="18"/>
  <c r="M6" i="18"/>
  <c r="H6" i="18"/>
  <c r="I6" i="18"/>
  <c r="J6" i="18"/>
  <c r="M5" i="18"/>
  <c r="H5" i="18"/>
  <c r="I5" i="18"/>
  <c r="J5" i="18"/>
  <c r="M4" i="18"/>
  <c r="H4" i="18"/>
  <c r="I4" i="18"/>
  <c r="J4" i="18"/>
  <c r="M42" i="17"/>
  <c r="H42" i="17"/>
  <c r="I42" i="17"/>
  <c r="J42" i="17"/>
  <c r="M41" i="17"/>
  <c r="H41" i="17"/>
  <c r="I41" i="17"/>
  <c r="J41" i="17"/>
  <c r="M40" i="17"/>
  <c r="H40" i="17"/>
  <c r="I40" i="17"/>
  <c r="J40" i="17"/>
  <c r="M39" i="17"/>
  <c r="H39" i="17"/>
  <c r="I39" i="17"/>
  <c r="J39" i="17"/>
  <c r="M38" i="17"/>
  <c r="H38" i="17"/>
  <c r="I38" i="17"/>
  <c r="J38" i="17"/>
  <c r="M37" i="17"/>
  <c r="H37" i="17"/>
  <c r="I37" i="17"/>
  <c r="J37" i="17"/>
  <c r="M36" i="17"/>
  <c r="H36" i="17"/>
  <c r="I36" i="17"/>
  <c r="J36" i="17"/>
  <c r="M35" i="17"/>
  <c r="H35" i="17"/>
  <c r="I35" i="17"/>
  <c r="J35" i="17"/>
  <c r="M34" i="17"/>
  <c r="H34" i="17"/>
  <c r="I34" i="17"/>
  <c r="J34" i="17"/>
  <c r="M33" i="17"/>
  <c r="H33" i="17"/>
  <c r="I33" i="17"/>
  <c r="J33" i="17"/>
  <c r="M32" i="17"/>
  <c r="H32" i="17"/>
  <c r="I32" i="17"/>
  <c r="J32" i="17"/>
  <c r="M31" i="17"/>
  <c r="H31" i="17"/>
  <c r="I31" i="17"/>
  <c r="J31" i="17"/>
  <c r="M30" i="17"/>
  <c r="H30" i="17"/>
  <c r="I30" i="17"/>
  <c r="J30" i="17"/>
  <c r="M29" i="17"/>
  <c r="H29" i="17"/>
  <c r="I29" i="17"/>
  <c r="J29" i="17"/>
  <c r="M28" i="17"/>
  <c r="H28" i="17"/>
  <c r="I28" i="17"/>
  <c r="J28" i="17"/>
  <c r="M27" i="17"/>
  <c r="H27" i="17"/>
  <c r="I27" i="17"/>
  <c r="J27" i="17"/>
  <c r="M26" i="17"/>
  <c r="H26" i="17"/>
  <c r="I26" i="17"/>
  <c r="J26" i="17"/>
  <c r="M25" i="17"/>
  <c r="H25" i="17"/>
  <c r="I25" i="17"/>
  <c r="J25" i="17"/>
  <c r="M24" i="17"/>
  <c r="H24" i="17"/>
  <c r="I24" i="17"/>
  <c r="J24" i="17"/>
  <c r="M23" i="17"/>
  <c r="H23" i="17"/>
  <c r="I23" i="17"/>
  <c r="J23" i="17"/>
  <c r="M22" i="17"/>
  <c r="H22" i="17"/>
  <c r="I22" i="17"/>
  <c r="J22" i="17"/>
  <c r="M21" i="17"/>
  <c r="M20" i="17"/>
  <c r="M19" i="17"/>
  <c r="M18" i="17"/>
  <c r="M17" i="17"/>
  <c r="M16" i="17"/>
  <c r="M15" i="17"/>
  <c r="M14" i="17"/>
  <c r="M13" i="17"/>
  <c r="M12" i="17"/>
  <c r="M11" i="17"/>
  <c r="H11" i="17"/>
  <c r="I11" i="17"/>
  <c r="J11" i="17"/>
  <c r="M10" i="17"/>
  <c r="H10" i="17"/>
  <c r="I10" i="17"/>
  <c r="J10" i="17"/>
  <c r="M9" i="17"/>
  <c r="H9" i="17"/>
  <c r="I9" i="17"/>
  <c r="J9" i="17"/>
  <c r="M8" i="17"/>
  <c r="H8" i="17"/>
  <c r="I8" i="17"/>
  <c r="J8" i="17"/>
  <c r="M7" i="17"/>
  <c r="H7" i="17"/>
  <c r="I7" i="17"/>
  <c r="J7" i="17"/>
  <c r="M6" i="17"/>
  <c r="H6" i="17"/>
  <c r="I6" i="17"/>
  <c r="J6" i="17"/>
  <c r="M5" i="17"/>
  <c r="H5" i="17"/>
  <c r="I5" i="17"/>
  <c r="J5" i="17"/>
  <c r="M4" i="17"/>
  <c r="H4" i="17"/>
  <c r="I4" i="17"/>
  <c r="J4" i="17"/>
  <c r="M42" i="16"/>
  <c r="H42" i="16"/>
  <c r="I42" i="16"/>
  <c r="J42" i="16"/>
  <c r="M41" i="16"/>
  <c r="H41" i="16"/>
  <c r="I41" i="16"/>
  <c r="J41" i="16"/>
  <c r="M40" i="16"/>
  <c r="H40" i="16"/>
  <c r="I40" i="16"/>
  <c r="J40" i="16"/>
  <c r="M39" i="16"/>
  <c r="H39" i="16"/>
  <c r="I39" i="16"/>
  <c r="J39" i="16"/>
  <c r="M38" i="16"/>
  <c r="H38" i="16"/>
  <c r="I38" i="16"/>
  <c r="J38" i="16"/>
  <c r="M37" i="16"/>
  <c r="H37" i="16"/>
  <c r="I37" i="16"/>
  <c r="J37" i="16"/>
  <c r="M36" i="16"/>
  <c r="H36" i="16"/>
  <c r="I36" i="16"/>
  <c r="J36" i="16"/>
  <c r="M35" i="16"/>
  <c r="H35" i="16"/>
  <c r="I35" i="16"/>
  <c r="J35" i="16"/>
  <c r="M34" i="16"/>
  <c r="H34" i="16"/>
  <c r="I34" i="16"/>
  <c r="J34" i="16"/>
  <c r="M33" i="16"/>
  <c r="H33" i="16"/>
  <c r="I33" i="16"/>
  <c r="J33" i="16"/>
  <c r="M32" i="16"/>
  <c r="H32" i="16"/>
  <c r="I32" i="16"/>
  <c r="J32" i="16"/>
  <c r="M31" i="16"/>
  <c r="H31" i="16"/>
  <c r="I31" i="16"/>
  <c r="J31" i="16"/>
  <c r="M30" i="16"/>
  <c r="H30" i="16"/>
  <c r="I30" i="16"/>
  <c r="J30" i="16"/>
  <c r="M29" i="16"/>
  <c r="H29" i="16"/>
  <c r="I29" i="16"/>
  <c r="J29" i="16"/>
  <c r="M28" i="16"/>
  <c r="H28" i="16"/>
  <c r="I28" i="16"/>
  <c r="J28" i="16"/>
  <c r="M27" i="16"/>
  <c r="H27" i="16"/>
  <c r="I27" i="16"/>
  <c r="J27" i="16"/>
  <c r="M26" i="16"/>
  <c r="H26" i="16"/>
  <c r="I26" i="16"/>
  <c r="J26" i="16"/>
  <c r="M25" i="16"/>
  <c r="H25" i="16"/>
  <c r="I25" i="16"/>
  <c r="J25" i="16"/>
  <c r="M24" i="16"/>
  <c r="H24" i="16"/>
  <c r="I24" i="16"/>
  <c r="J24" i="16"/>
  <c r="M23" i="16"/>
  <c r="H23" i="16"/>
  <c r="I23" i="16"/>
  <c r="J23" i="16"/>
  <c r="M22" i="16"/>
  <c r="H22" i="16"/>
  <c r="I22" i="16"/>
  <c r="J22" i="16"/>
  <c r="M21" i="16"/>
  <c r="M20" i="16"/>
  <c r="M19" i="16"/>
  <c r="M18" i="16"/>
  <c r="M17" i="16"/>
  <c r="M16" i="16"/>
  <c r="M15" i="16"/>
  <c r="M14" i="16"/>
  <c r="M13" i="16"/>
  <c r="M12" i="16"/>
  <c r="M11" i="16"/>
  <c r="H11" i="16"/>
  <c r="I11" i="16"/>
  <c r="J11" i="16"/>
  <c r="M10" i="16"/>
  <c r="H10" i="16"/>
  <c r="I10" i="16"/>
  <c r="J10" i="16"/>
  <c r="M9" i="16"/>
  <c r="H9" i="16"/>
  <c r="I9" i="16"/>
  <c r="J9" i="16"/>
  <c r="M8" i="16"/>
  <c r="H8" i="16"/>
  <c r="I8" i="16"/>
  <c r="J8" i="16"/>
  <c r="M7" i="16"/>
  <c r="H7" i="16"/>
  <c r="I7" i="16"/>
  <c r="J7" i="16"/>
  <c r="M6" i="16"/>
  <c r="H6" i="16"/>
  <c r="I6" i="16"/>
  <c r="J6" i="16"/>
  <c r="M5" i="16"/>
  <c r="H5" i="16"/>
  <c r="I5" i="16"/>
  <c r="J5" i="16"/>
  <c r="M4" i="16"/>
  <c r="H4" i="16"/>
  <c r="I4" i="16"/>
  <c r="J4" i="16"/>
  <c r="M42" i="15"/>
  <c r="H42" i="15"/>
  <c r="I42" i="15"/>
  <c r="J42" i="15"/>
  <c r="M41" i="15"/>
  <c r="H41" i="15"/>
  <c r="I41" i="15"/>
  <c r="J41" i="15"/>
  <c r="M40" i="15"/>
  <c r="M39" i="15"/>
  <c r="H39" i="15"/>
  <c r="I39" i="15"/>
  <c r="J39" i="15"/>
  <c r="M38" i="15"/>
  <c r="H38" i="15"/>
  <c r="I38" i="15"/>
  <c r="J38" i="15"/>
  <c r="M37" i="15"/>
  <c r="H37" i="15"/>
  <c r="I37" i="15"/>
  <c r="J37" i="15"/>
  <c r="M36" i="15"/>
  <c r="H36" i="15"/>
  <c r="I36" i="15"/>
  <c r="J36" i="15"/>
  <c r="M35" i="15"/>
  <c r="H35" i="15"/>
  <c r="I35" i="15"/>
  <c r="J35" i="15"/>
  <c r="M34" i="15"/>
  <c r="H34" i="15"/>
  <c r="I34" i="15"/>
  <c r="J34" i="15"/>
  <c r="M33" i="15"/>
  <c r="H33" i="15"/>
  <c r="I33" i="15"/>
  <c r="J33" i="15"/>
  <c r="M32" i="15"/>
  <c r="M31" i="15"/>
  <c r="H31" i="15"/>
  <c r="I31" i="15"/>
  <c r="J31" i="15"/>
  <c r="M30" i="15"/>
  <c r="H30" i="15"/>
  <c r="I30" i="15"/>
  <c r="J30" i="15"/>
  <c r="M29" i="15"/>
  <c r="H29" i="15"/>
  <c r="I29" i="15"/>
  <c r="J29" i="15"/>
  <c r="M28" i="15"/>
  <c r="M27" i="15"/>
  <c r="H27" i="15"/>
  <c r="I27" i="15"/>
  <c r="J27" i="15"/>
  <c r="M26" i="15"/>
  <c r="M25" i="15"/>
  <c r="M24" i="15"/>
  <c r="H24" i="15"/>
  <c r="I24" i="15"/>
  <c r="J24" i="15"/>
  <c r="M23" i="15"/>
  <c r="H23" i="15"/>
  <c r="I23" i="15"/>
  <c r="J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H5" i="15"/>
  <c r="I5" i="15"/>
  <c r="J5" i="15"/>
  <c r="M4" i="15"/>
  <c r="M42" i="14"/>
  <c r="H42" i="14"/>
  <c r="I42" i="14"/>
  <c r="J42" i="14"/>
  <c r="M41" i="14"/>
  <c r="H41" i="14"/>
  <c r="I41" i="14"/>
  <c r="J41" i="14"/>
  <c r="M40" i="14"/>
  <c r="H40" i="14"/>
  <c r="I40" i="14"/>
  <c r="J40" i="14"/>
  <c r="M39" i="14"/>
  <c r="H39" i="14"/>
  <c r="I39" i="14"/>
  <c r="J39" i="14"/>
  <c r="M38" i="14"/>
  <c r="H38" i="14"/>
  <c r="I38" i="14"/>
  <c r="J38" i="14"/>
  <c r="M37" i="14"/>
  <c r="H37" i="14"/>
  <c r="I37" i="14"/>
  <c r="J37" i="14"/>
  <c r="M36" i="14"/>
  <c r="H36" i="14"/>
  <c r="I36" i="14"/>
  <c r="J36" i="14"/>
  <c r="M35" i="14"/>
  <c r="H35" i="14"/>
  <c r="I35" i="14"/>
  <c r="J35" i="14"/>
  <c r="M34" i="14"/>
  <c r="H34" i="14"/>
  <c r="I34" i="14"/>
  <c r="J34" i="14"/>
  <c r="M33" i="14"/>
  <c r="H33" i="14"/>
  <c r="I33" i="14"/>
  <c r="J33" i="14"/>
  <c r="M32" i="14"/>
  <c r="H32" i="14"/>
  <c r="I32" i="14"/>
  <c r="J32" i="14"/>
  <c r="M31" i="14"/>
  <c r="H31" i="14"/>
  <c r="I31" i="14"/>
  <c r="J31" i="14"/>
  <c r="M30" i="14"/>
  <c r="H30" i="14"/>
  <c r="I30" i="14"/>
  <c r="J30" i="14"/>
  <c r="M29" i="14"/>
  <c r="H29" i="14"/>
  <c r="I29" i="14"/>
  <c r="J29" i="14"/>
  <c r="M28" i="14"/>
  <c r="H28" i="14"/>
  <c r="I28" i="14"/>
  <c r="J28" i="14"/>
  <c r="M27" i="14"/>
  <c r="H27" i="14"/>
  <c r="I27" i="14"/>
  <c r="J27" i="14"/>
  <c r="M26" i="14"/>
  <c r="H26" i="14"/>
  <c r="I26" i="14"/>
  <c r="J26" i="14"/>
  <c r="M25" i="14"/>
  <c r="H25" i="14"/>
  <c r="I25" i="14"/>
  <c r="J25" i="14"/>
  <c r="M24" i="14"/>
  <c r="H24" i="14"/>
  <c r="I24" i="14"/>
  <c r="J24" i="14"/>
  <c r="M23" i="14"/>
  <c r="H23" i="14"/>
  <c r="I23" i="14"/>
  <c r="J23" i="14"/>
  <c r="M22" i="14"/>
  <c r="H22" i="14"/>
  <c r="I22" i="14"/>
  <c r="J22" i="14"/>
  <c r="M21" i="14"/>
  <c r="M20" i="14"/>
  <c r="M19" i="14"/>
  <c r="M18" i="14"/>
  <c r="M17" i="14"/>
  <c r="M16" i="14"/>
  <c r="M15" i="14"/>
  <c r="M14" i="14"/>
  <c r="M13" i="14"/>
  <c r="M12" i="14"/>
  <c r="M11" i="14"/>
  <c r="H11" i="14"/>
  <c r="I11" i="14"/>
  <c r="J11" i="14"/>
  <c r="M10" i="14"/>
  <c r="H10" i="14"/>
  <c r="I10" i="14"/>
  <c r="J10" i="14"/>
  <c r="M9" i="14"/>
  <c r="H9" i="14"/>
  <c r="I9" i="14"/>
  <c r="J9" i="14"/>
  <c r="M8" i="14"/>
  <c r="H8" i="14"/>
  <c r="I8" i="14"/>
  <c r="J8" i="14"/>
  <c r="M7" i="14"/>
  <c r="H7" i="14"/>
  <c r="I7" i="14"/>
  <c r="J7" i="14"/>
  <c r="M6" i="14"/>
  <c r="H6" i="14"/>
  <c r="I6" i="14"/>
  <c r="J6" i="14"/>
  <c r="M5" i="14"/>
  <c r="H5" i="14"/>
  <c r="I5" i="14"/>
  <c r="J5" i="14"/>
  <c r="M4" i="14"/>
  <c r="H4" i="14"/>
  <c r="I4" i="14"/>
  <c r="J4" i="14"/>
  <c r="H40" i="10"/>
  <c r="I40" i="10"/>
  <c r="J40" i="10"/>
  <c r="H26" i="10"/>
  <c r="I26" i="10"/>
  <c r="J26" i="10"/>
  <c r="H25" i="10"/>
  <c r="I25" i="10"/>
  <c r="J25" i="10"/>
  <c r="H11" i="10"/>
  <c r="I11" i="10"/>
  <c r="J11" i="10"/>
  <c r="H23" i="10"/>
  <c r="I23" i="10"/>
  <c r="J23" i="10"/>
  <c r="H24" i="10"/>
  <c r="I24" i="10"/>
  <c r="J24" i="10"/>
  <c r="H27" i="10"/>
  <c r="I27" i="10"/>
  <c r="J27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1" i="10"/>
  <c r="I41" i="10"/>
  <c r="J41" i="10"/>
  <c r="H42" i="10"/>
  <c r="I42" i="10"/>
  <c r="J42" i="10"/>
  <c r="M38" i="10"/>
  <c r="M13" i="10"/>
  <c r="M29" i="10"/>
  <c r="M10" i="10"/>
  <c r="M42" i="10"/>
  <c r="M14" i="10"/>
  <c r="M17" i="10"/>
  <c r="M7" i="10"/>
  <c r="M35" i="10"/>
  <c r="M24" i="10"/>
  <c r="M6" i="10"/>
  <c r="M41" i="10"/>
  <c r="M15" i="10"/>
  <c r="M8" i="10"/>
  <c r="M37" i="10"/>
  <c r="M4" i="10"/>
  <c r="M30" i="10"/>
  <c r="M11" i="10"/>
  <c r="M23" i="10"/>
  <c r="M34" i="10"/>
  <c r="M25" i="10"/>
  <c r="M20" i="10"/>
  <c r="M28" i="10"/>
  <c r="M9" i="10"/>
  <c r="M12" i="10"/>
  <c r="M26" i="10"/>
  <c r="M16" i="10"/>
  <c r="M18" i="10"/>
  <c r="M22" i="10"/>
  <c r="M40" i="10"/>
  <c r="M31" i="10"/>
  <c r="M21" i="10"/>
  <c r="M19" i="10"/>
  <c r="M33" i="10"/>
  <c r="M36" i="10"/>
  <c r="M27" i="10"/>
  <c r="M32" i="10"/>
  <c r="M5" i="10"/>
  <c r="M39" i="10"/>
</calcChain>
</file>

<file path=xl/sharedStrings.xml><?xml version="1.0" encoding="utf-8"?>
<sst xmlns="http://schemas.openxmlformats.org/spreadsheetml/2006/main" count="2719" uniqueCount="138">
  <si>
    <t>Australian Catholic University</t>
  </si>
  <si>
    <t>Australian National University</t>
  </si>
  <si>
    <t>Bond University</t>
  </si>
  <si>
    <t>Charles Sturt University</t>
  </si>
  <si>
    <t>CQUniversity</t>
  </si>
  <si>
    <t>Curtin University</t>
  </si>
  <si>
    <t>Edith Cowan University</t>
  </si>
  <si>
    <t>Federation University Australia</t>
  </si>
  <si>
    <t>Flinders University</t>
  </si>
  <si>
    <t>Griffith University</t>
  </si>
  <si>
    <t>James Cook University</t>
  </si>
  <si>
    <t>La Trobe University</t>
  </si>
  <si>
    <t>Macquarie University</t>
  </si>
  <si>
    <t>Monash University</t>
  </si>
  <si>
    <t>Murdoch University</t>
  </si>
  <si>
    <t>Queensland University of Technology</t>
  </si>
  <si>
    <t>RMIT University</t>
  </si>
  <si>
    <t>Southern Cross University</t>
  </si>
  <si>
    <t>Swinburne University</t>
  </si>
  <si>
    <t>University of Canberra</t>
  </si>
  <si>
    <t>University of Melbourne</t>
  </si>
  <si>
    <t>University of New England</t>
  </si>
  <si>
    <t>University of Newcastle</t>
  </si>
  <si>
    <t>University of Queensland</t>
  </si>
  <si>
    <t>University of South Australia</t>
  </si>
  <si>
    <t>University of Southern Queensland</t>
  </si>
  <si>
    <t>University of Tasmania</t>
  </si>
  <si>
    <t>University of Technology, Sydney</t>
  </si>
  <si>
    <t>University of the Sunshine Coast</t>
  </si>
  <si>
    <t>University of Western Sydney</t>
  </si>
  <si>
    <t>University of Wollongong</t>
  </si>
  <si>
    <t>Victoria University</t>
  </si>
  <si>
    <t>Annual Tuition Fees Increase Rate</t>
  </si>
  <si>
    <t>Duration (Years)</t>
  </si>
  <si>
    <t>Annual Fees 2016</t>
  </si>
  <si>
    <t>Additional Fees 2016</t>
  </si>
  <si>
    <t>BACHELOR OF BUSINESS</t>
  </si>
  <si>
    <t>n/a</t>
  </si>
  <si>
    <t>Charles Darwin University</t>
  </si>
  <si>
    <t>Deakin University</t>
  </si>
  <si>
    <t>University of Adelaide</t>
  </si>
  <si>
    <t>University of New South Wales</t>
  </si>
  <si>
    <t>University of Notre Dame Australia</t>
  </si>
  <si>
    <t>University of Sydney</t>
  </si>
  <si>
    <t>University of Western Australia</t>
  </si>
  <si>
    <t>RANK</t>
  </si>
  <si>
    <t>Mean</t>
  </si>
  <si>
    <t>Median</t>
  </si>
  <si>
    <t>Max</t>
  </si>
  <si>
    <t>Min</t>
  </si>
  <si>
    <t>Annual Fees TOTAL</t>
  </si>
  <si>
    <t>AUST</t>
  </si>
  <si>
    <t>BAND</t>
  </si>
  <si>
    <t>COUNTRY</t>
  </si>
  <si>
    <t>Row Labels</t>
  </si>
  <si>
    <t>(blank)</t>
  </si>
  <si>
    <t>Grand Total</t>
  </si>
  <si>
    <t>#VALUE!</t>
  </si>
  <si>
    <t>Count of Annual fee (adj 2 sem)</t>
  </si>
  <si>
    <t>ACU (3y)</t>
  </si>
  <si>
    <t>ANU (3y)</t>
  </si>
  <si>
    <t>Bond (2y)</t>
  </si>
  <si>
    <t>CSU (3y)</t>
  </si>
  <si>
    <t>CQU (3y)</t>
  </si>
  <si>
    <t>Curtin (3y)</t>
  </si>
  <si>
    <t>ECU (3y)</t>
  </si>
  <si>
    <t>Federation (3y)</t>
  </si>
  <si>
    <t>Flinders (3y)</t>
  </si>
  <si>
    <t>Griffith (3y)</t>
  </si>
  <si>
    <t>JCU (3y)</t>
  </si>
  <si>
    <t>LaTrobe (3y)</t>
  </si>
  <si>
    <t>Macquarie (3y)</t>
  </si>
  <si>
    <t>Monash (3y)</t>
  </si>
  <si>
    <t>Murdoch (3y)</t>
  </si>
  <si>
    <t>QUT (3y)</t>
  </si>
  <si>
    <t>RMIT (3y)</t>
  </si>
  <si>
    <t>SCU (3y)</t>
  </si>
  <si>
    <t>Swinburne (3y)</t>
  </si>
  <si>
    <t>Canberra (3y)</t>
  </si>
  <si>
    <t>Melbourne (3y)</t>
  </si>
  <si>
    <t>UNE (3y)</t>
  </si>
  <si>
    <t>UoN (3y)</t>
  </si>
  <si>
    <t>UQ (3y)</t>
  </si>
  <si>
    <t>UniSA (3y)</t>
  </si>
  <si>
    <t>USQ (3y)</t>
  </si>
  <si>
    <t>Tasmania (3y)</t>
  </si>
  <si>
    <t>UTS (3y)</t>
  </si>
  <si>
    <t>Sunshine (3y)</t>
  </si>
  <si>
    <t>UWS (3y)</t>
  </si>
  <si>
    <t>Wollongong (3y)</t>
  </si>
  <si>
    <t>VicAus (3y)</t>
  </si>
  <si>
    <t>ABR</t>
  </si>
  <si>
    <t>INST</t>
  </si>
  <si>
    <t>NR</t>
  </si>
  <si>
    <t>CDU (-y)</t>
  </si>
  <si>
    <t>Deakin (-y)</t>
  </si>
  <si>
    <t>Adelaide (-y)</t>
  </si>
  <si>
    <t>UNSW (-y)</t>
  </si>
  <si>
    <t>UND (-y)</t>
  </si>
  <si>
    <t>Sydney (-y)</t>
  </si>
  <si>
    <t>UWA (-y)</t>
  </si>
  <si>
    <t>-</t>
  </si>
  <si>
    <t>Average of Annual fee (adj 2 sem)2</t>
  </si>
  <si>
    <t>Other Graph layer</t>
  </si>
  <si>
    <t>Living Expenses 2016</t>
  </si>
  <si>
    <t>TOTAL course Fee</t>
  </si>
  <si>
    <t>BAND 201-300</t>
  </si>
  <si>
    <t>N</t>
  </si>
  <si>
    <t>above UTAS</t>
  </si>
  <si>
    <t>ALL</t>
  </si>
  <si>
    <t>ADJ Annual FEE (UTAS equiv)</t>
  </si>
  <si>
    <t>years =</t>
  </si>
  <si>
    <t>UTAS</t>
  </si>
  <si>
    <t>% Median</t>
  </si>
  <si>
    <t>BACHELOR OF INFO TECH</t>
  </si>
  <si>
    <t>MASTERS IN ACCOUNTING</t>
  </si>
  <si>
    <t>% change</t>
  </si>
  <si>
    <t>MBA</t>
  </si>
  <si>
    <t>B. Pharm</t>
  </si>
  <si>
    <t>B. Sc (Chem)</t>
  </si>
  <si>
    <t>B. Arts (Comms)</t>
  </si>
  <si>
    <t>Univ</t>
  </si>
  <si>
    <t>B.A (Comms)</t>
  </si>
  <si>
    <t>B.Sc (Chem)</t>
  </si>
  <si>
    <t>B. Eng (Elect)</t>
  </si>
  <si>
    <t>B.Agr Sc.</t>
  </si>
  <si>
    <t>M. Account</t>
  </si>
  <si>
    <t>B. Info Tech</t>
  </si>
  <si>
    <t>B. Bus</t>
  </si>
  <si>
    <t>M. Info Tech</t>
  </si>
  <si>
    <t>B. Law</t>
  </si>
  <si>
    <t xml:space="preserve"> -</t>
  </si>
  <si>
    <t>B. Mar Sc</t>
  </si>
  <si>
    <t>B. Sc (Biol)</t>
  </si>
  <si>
    <t>2016 QS subject</t>
  </si>
  <si>
    <t>not AACSB</t>
  </si>
  <si>
    <t>Singapore recognised</t>
  </si>
  <si>
    <t>DOES NOT INCLUDE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</si>
</sst>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0.0"/>
    <numFmt numFmtId="166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1" xfId="0" applyFont="1" applyFill="1" applyBorder="1"/>
    <xf numFmtId="164" fontId="0" fillId="0" borderId="0" xfId="1" applyNumberFormat="1" applyFont="1" applyProtection="1">
      <protection hidden="1"/>
    </xf>
    <xf numFmtId="165" fontId="0" fillId="0" borderId="0" xfId="0" applyNumberFormat="1" applyProtection="1">
      <protection hidden="1"/>
    </xf>
    <xf numFmtId="3" fontId="0" fillId="2" borderId="1" xfId="0" applyNumberFormat="1" applyFont="1" applyFill="1" applyBorder="1"/>
    <xf numFmtId="3" fontId="0" fillId="0" borderId="0" xfId="0" applyNumberFormat="1" applyProtection="1">
      <protection hidden="1"/>
    </xf>
    <xf numFmtId="0" fontId="0" fillId="0" borderId="1" xfId="0" applyFont="1" applyBorder="1"/>
    <xf numFmtId="3" fontId="0" fillId="0" borderId="1" xfId="0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2" borderId="0" xfId="0" applyNumberFormat="1" applyFont="1" applyFill="1" applyBorder="1"/>
    <xf numFmtId="3" fontId="0" fillId="0" borderId="1" xfId="0" applyNumberFormat="1" applyBorder="1" applyProtection="1">
      <protection hidden="1"/>
    </xf>
    <xf numFmtId="3" fontId="0" fillId="0" borderId="0" xfId="0" applyNumberFormat="1" applyFont="1" applyBorder="1"/>
    <xf numFmtId="3" fontId="0" fillId="0" borderId="0" xfId="0" applyNumberFormat="1" applyBorder="1" applyProtection="1">
      <protection hidden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2" xfId="0" applyFont="1" applyBorder="1"/>
    <xf numFmtId="164" fontId="0" fillId="4" borderId="0" xfId="1" applyNumberFormat="1" applyFont="1" applyFill="1" applyProtection="1">
      <protection hidden="1"/>
    </xf>
    <xf numFmtId="165" fontId="0" fillId="4" borderId="0" xfId="0" applyNumberFormat="1" applyFill="1" applyProtection="1">
      <protection hidden="1"/>
    </xf>
    <xf numFmtId="3" fontId="0" fillId="4" borderId="0" xfId="0" applyNumberFormat="1" applyFill="1" applyProtection="1">
      <protection hidden="1"/>
    </xf>
    <xf numFmtId="3" fontId="0" fillId="4" borderId="0" xfId="0" applyNumberFormat="1" applyFill="1"/>
    <xf numFmtId="0" fontId="0" fillId="4" borderId="0" xfId="0" applyFill="1"/>
    <xf numFmtId="3" fontId="0" fillId="4" borderId="1" xfId="0" applyNumberFormat="1" applyFill="1" applyBorder="1" applyProtection="1">
      <protection hidden="1"/>
    </xf>
    <xf numFmtId="3" fontId="0" fillId="0" borderId="0" xfId="0" applyNumberFormat="1" applyFill="1"/>
    <xf numFmtId="0" fontId="0" fillId="0" borderId="0" xfId="0" applyFill="1"/>
    <xf numFmtId="0" fontId="0" fillId="0" borderId="0" xfId="0" applyNumberFormat="1"/>
    <xf numFmtId="164" fontId="0" fillId="0" borderId="1" xfId="1" applyNumberFormat="1" applyFont="1" applyBorder="1" applyProtection="1">
      <protection hidden="1"/>
    </xf>
    <xf numFmtId="164" fontId="0" fillId="0" borderId="0" xfId="1" applyNumberFormat="1" applyFont="1" applyBorder="1"/>
    <xf numFmtId="0" fontId="0" fillId="0" borderId="2" xfId="0" applyFont="1" applyFill="1" applyBorder="1"/>
    <xf numFmtId="0" fontId="0" fillId="0" borderId="1" xfId="0" applyFont="1" applyFill="1" applyBorder="1"/>
    <xf numFmtId="164" fontId="0" fillId="0" borderId="1" xfId="1" applyNumberFormat="1" applyFont="1" applyFill="1" applyBorder="1"/>
    <xf numFmtId="165" fontId="0" fillId="0" borderId="0" xfId="0" applyNumberFormat="1" applyFill="1" applyProtection="1">
      <protection hidden="1"/>
    </xf>
    <xf numFmtId="3" fontId="0" fillId="0" borderId="0" xfId="0" applyNumberFormat="1" applyFill="1" applyProtection="1">
      <protection hidden="1"/>
    </xf>
    <xf numFmtId="3" fontId="0" fillId="0" borderId="1" xfId="0" applyNumberFormat="1" applyFont="1" applyFill="1" applyBorder="1"/>
    <xf numFmtId="164" fontId="0" fillId="0" borderId="0" xfId="1" applyNumberFormat="1" applyFont="1" applyFill="1" applyProtection="1">
      <protection hidden="1"/>
    </xf>
    <xf numFmtId="164" fontId="0" fillId="0" borderId="0" xfId="1" applyNumberFormat="1" applyFont="1" applyFill="1" applyBorder="1"/>
    <xf numFmtId="3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4" fontId="0" fillId="0" borderId="1" xfId="1" applyNumberFormat="1" applyFont="1" applyFill="1" applyBorder="1" applyProtection="1">
      <protection hidden="1"/>
    </xf>
    <xf numFmtId="3" fontId="0" fillId="0" borderId="1" xfId="0" applyNumberFormat="1" applyFill="1" applyBorder="1" applyProtection="1">
      <protection hidden="1"/>
    </xf>
    <xf numFmtId="0" fontId="0" fillId="0" borderId="0" xfId="0" applyFill="1" applyBorder="1"/>
    <xf numFmtId="0" fontId="0" fillId="0" borderId="0" xfId="0" applyFont="1" applyFill="1" applyBorder="1"/>
    <xf numFmtId="3" fontId="0" fillId="0" borderId="0" xfId="0" applyNumberFormat="1" applyFill="1" applyBorder="1" applyProtection="1">
      <protection hidden="1"/>
    </xf>
    <xf numFmtId="0" fontId="0" fillId="4" borderId="2" xfId="0" applyFont="1" applyFill="1" applyBorder="1"/>
    <xf numFmtId="0" fontId="0" fillId="4" borderId="1" xfId="0" applyFont="1" applyFill="1" applyBorder="1"/>
    <xf numFmtId="164" fontId="0" fillId="0" borderId="0" xfId="1" applyNumberFormat="1" applyFont="1" applyFill="1" applyBorder="1" applyProtection="1">
      <protection hidden="1"/>
    </xf>
    <xf numFmtId="164" fontId="0" fillId="0" borderId="0" xfId="1" applyNumberFormat="1" applyFont="1" applyBorder="1" applyProtection="1">
      <protection hidden="1"/>
    </xf>
    <xf numFmtId="164" fontId="0" fillId="4" borderId="1" xfId="1" applyNumberFormat="1" applyFont="1" applyFill="1" applyBorder="1" applyProtection="1">
      <protection hidden="1"/>
    </xf>
    <xf numFmtId="4" fontId="0" fillId="0" borderId="0" xfId="0" applyNumberFormat="1"/>
    <xf numFmtId="0" fontId="0" fillId="0" borderId="1" xfId="0" applyFont="1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6" fontId="0" fillId="0" borderId="0" xfId="2" applyNumberFormat="1" applyFont="1" applyFill="1" applyBorder="1" applyAlignment="1">
      <alignment horizontal="left"/>
    </xf>
    <xf numFmtId="0" fontId="0" fillId="0" borderId="8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66" fontId="0" fillId="0" borderId="0" xfId="2" applyNumberFormat="1" applyFont="1" applyFill="1" applyBorder="1"/>
    <xf numFmtId="166" fontId="0" fillId="0" borderId="8" xfId="2" applyNumberFormat="1" applyFont="1" applyFill="1" applyBorder="1"/>
    <xf numFmtId="0" fontId="0" fillId="0" borderId="9" xfId="0" applyFill="1" applyBorder="1" applyAlignment="1">
      <alignment horizontal="left" indent="1"/>
    </xf>
    <xf numFmtId="0" fontId="0" fillId="0" borderId="10" xfId="0" applyFill="1" applyBorder="1" applyAlignment="1">
      <alignment horizontal="right"/>
    </xf>
    <xf numFmtId="164" fontId="0" fillId="0" borderId="10" xfId="1" applyNumberFormat="1" applyFont="1" applyFill="1" applyBorder="1"/>
    <xf numFmtId="164" fontId="0" fillId="0" borderId="11" xfId="1" applyNumberFormat="1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7" xfId="0" applyFill="1" applyBorder="1"/>
    <xf numFmtId="166" fontId="0" fillId="6" borderId="0" xfId="2" applyNumberFormat="1" applyFont="1" applyFill="1" applyBorder="1" applyAlignment="1">
      <alignment horizontal="left"/>
    </xf>
    <xf numFmtId="0" fontId="0" fillId="6" borderId="8" xfId="0" applyFill="1" applyBorder="1"/>
    <xf numFmtId="0" fontId="0" fillId="7" borderId="7" xfId="0" applyFill="1" applyBorder="1"/>
    <xf numFmtId="0" fontId="0" fillId="7" borderId="1" xfId="0" applyFont="1" applyFill="1" applyBorder="1" applyAlignment="1">
      <alignment horizontal="right"/>
    </xf>
    <xf numFmtId="166" fontId="0" fillId="7" borderId="0" xfId="2" applyNumberFormat="1" applyFont="1" applyFill="1" applyBorder="1" applyAlignment="1">
      <alignment horizontal="left"/>
    </xf>
    <xf numFmtId="0" fontId="0" fillId="7" borderId="8" xfId="0" applyFill="1" applyBorder="1"/>
    <xf numFmtId="0" fontId="2" fillId="5" borderId="4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12" xfId="0" applyFill="1" applyBorder="1"/>
    <xf numFmtId="0" fontId="0" fillId="0" borderId="8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8" borderId="0" xfId="0" applyFill="1"/>
    <xf numFmtId="165" fontId="0" fillId="8" borderId="0" xfId="0" applyNumberFormat="1" applyFill="1"/>
    <xf numFmtId="0" fontId="2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11" xfId="0" applyFill="1" applyBorder="1"/>
    <xf numFmtId="0" fontId="0" fillId="6" borderId="8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2" fillId="0" borderId="4" xfId="0" applyFont="1" applyFill="1" applyBorder="1"/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3" fillId="9" borderId="0" xfId="0" applyFont="1" applyFill="1" applyBorder="1" applyAlignment="1">
      <alignment horizontal="center" vertical="center" wrapText="1"/>
    </xf>
    <xf numFmtId="0" fontId="0" fillId="9" borderId="0" xfId="0" applyFill="1"/>
    <xf numFmtId="166" fontId="0" fillId="0" borderId="0" xfId="2" applyNumberFormat="1" applyFont="1" applyBorder="1" applyAlignment="1">
      <alignment horizontal="center"/>
    </xf>
    <xf numFmtId="166" fontId="0" fillId="0" borderId="8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4" fillId="0" borderId="7" xfId="0" applyFon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166" fontId="0" fillId="0" borderId="7" xfId="2" applyNumberFormat="1" applyFont="1" applyBorder="1" applyAlignment="1">
      <alignment horizontal="center"/>
    </xf>
    <xf numFmtId="166" fontId="2" fillId="0" borderId="0" xfId="2" applyNumberFormat="1" applyFont="1" applyBorder="1" applyAlignment="1">
      <alignment horizontal="center"/>
    </xf>
    <xf numFmtId="166" fontId="2" fillId="0" borderId="8" xfId="2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0" fontId="4" fillId="0" borderId="9" xfId="0" applyFont="1" applyFill="1" applyBorder="1"/>
    <xf numFmtId="166" fontId="2" fillId="0" borderId="7" xfId="2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right"/>
    </xf>
    <xf numFmtId="0" fontId="0" fillId="7" borderId="3" xfId="0" applyFont="1" applyFill="1" applyBorder="1" applyAlignment="1">
      <alignment horizontal="right"/>
    </xf>
    <xf numFmtId="0" fontId="0" fillId="0" borderId="13" xfId="0" applyBorder="1"/>
    <xf numFmtId="3" fontId="0" fillId="0" borderId="14" xfId="0" applyNumberFormat="1" applyBorder="1"/>
    <xf numFmtId="0" fontId="0" fillId="0" borderId="14" xfId="0" applyBorder="1"/>
    <xf numFmtId="164" fontId="0" fillId="0" borderId="15" xfId="1" applyNumberFormat="1" applyFont="1" applyFill="1" applyBorder="1"/>
    <xf numFmtId="0" fontId="2" fillId="10" borderId="4" xfId="0" applyFont="1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166" fontId="0" fillId="10" borderId="0" xfId="2" applyNumberFormat="1" applyFont="1" applyFill="1" applyBorder="1" applyAlignment="1">
      <alignment horizontal="left"/>
    </xf>
    <xf numFmtId="0" fontId="0" fillId="10" borderId="8" xfId="0" applyFill="1" applyBorder="1"/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0" fontId="0" fillId="10" borderId="8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7"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1" builtinId="5"/>
  </cellStyles>
  <dxfs count="42"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  <dxf>
      <alignment wrapText="1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C-4870-8972-1D64382628B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C-4870-8972-1D64382628B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C-4870-8972-1D64382628BD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C-4870-8972-1D64382628BD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8C-4870-8972-1D64382628BD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8C-4870-8972-1D64382628BD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8C-4870-8972-1D64382628BD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8C-4870-8972-1D64382628BD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8C-4870-8972-1D64382628BD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8C-4870-8972-1D64382628BD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C8C-4870-8972-1D64382628BD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C8C-4870-8972-1D64382628BD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C8C-4870-8972-1D64382628BD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C8C-4870-8972-1D64382628BD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C8C-4870-8972-1D64382628BD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C8C-4870-8972-1D64382628BD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C8C-4870-8972-1D64382628BD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C-4870-8972-1D64382628BD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C8C-4870-8972-1D64382628BD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C8C-4870-8972-1D64382628BD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C8C-4870-8972-1D64382628BD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C8C-4870-8972-1D64382628BD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C8C-4870-8972-1D64382628BD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C8C-4870-8972-1D64382628BD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C8C-4870-8972-1D64382628BD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C8C-4870-8972-1D64382628BD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C8C-4870-8972-1D64382628BD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C8C-4870-8972-1D64382628BD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C8C-4870-8972-1D64382628BD}"/>
              </c:ext>
            </c:extLst>
          </c:dPt>
          <c:val>
            <c:numRef>
              <c:f>'N. Nursing'!$T$49:$T$77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C8C-4870-8972-1D643826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F-445C-AA03-0F74F7AA2D2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F-445C-AA03-0F74F7AA2D29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F-445C-AA03-0F74F7AA2D2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F-445C-AA03-0F74F7AA2D29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DF-445C-AA03-0F74F7AA2D29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DF-445C-AA03-0F74F7AA2D29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DF-445C-AA03-0F74F7AA2D29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DF-445C-AA03-0F74F7AA2D29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DF-445C-AA03-0F74F7AA2D29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DF-445C-AA03-0F74F7AA2D29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DF-445C-AA03-0F74F7AA2D29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DF-445C-AA03-0F74F7AA2D29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DF-445C-AA03-0F74F7AA2D29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DF-445C-AA03-0F74F7AA2D29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DF-445C-AA03-0F74F7AA2D29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DF-445C-AA03-0F74F7AA2D29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DF-445C-AA03-0F74F7AA2D29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DF-445C-AA03-0F74F7AA2D29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DF-445C-AA03-0F74F7AA2D29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EDF-445C-AA03-0F74F7AA2D29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EDF-445C-AA03-0F74F7AA2D29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EDF-445C-AA03-0F74F7AA2D29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EDF-445C-AA03-0F74F7AA2D29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EDF-445C-AA03-0F74F7AA2D29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EDF-445C-AA03-0F74F7AA2D29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EDF-445C-AA03-0F74F7AA2D29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EDF-445C-AA03-0F74F7AA2D29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EDF-445C-AA03-0F74F7AA2D29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EDF-445C-AA03-0F74F7AA2D29}"/>
              </c:ext>
            </c:extLst>
          </c:dPt>
          <c:val>
            <c:numRef>
              <c:f>'BA (comms)'!$T$49:$T$77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EDF-445C-AA03-0F74F7AA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 (comms)'!$C$3:$C$42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'BA (comms)'!$K$3:$K$37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E29A-4969-8A18-2FD48522137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9A-4969-8A18-2FD485221375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9A-4969-8A18-2FD485221375}"/>
              </c:ext>
            </c:extLst>
          </c:dPt>
          <c:cat>
            <c:strRef>
              <c:f>'BA (comms)'!$C$3:$C$42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'BA (comms)'!$K$3:$K$42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E29A-4969-8A18-2FD48522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96592"/>
        <c:axId val="1833191472"/>
      </c:radarChart>
      <c:catAx>
        <c:axId val="183319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3191472"/>
        <c:crosses val="autoZero"/>
        <c:auto val="1"/>
        <c:lblAlgn val="ctr"/>
        <c:lblOffset val="100"/>
        <c:noMultiLvlLbl val="0"/>
      </c:catAx>
      <c:valAx>
        <c:axId val="1833191472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331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8A6-403D-A4B4-91DEC999E58E}"/>
              </c:ext>
            </c:extLst>
          </c:dPt>
          <c:cat>
            <c:strRef>
              <c:f>'BA (comms)'!$B$3:$B$42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'BA (comms)'!$J$3:$J$42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28290</c:v>
                </c:pt>
                <c:pt idx="4">
                  <c:v>48381.333333333336</c:v>
                </c:pt>
                <c:pt idx="5">
                  <c:v>30480</c:v>
                </c:pt>
                <c:pt idx="6">
                  <c:v>27700</c:v>
                </c:pt>
                <c:pt idx="7">
                  <c:v>29966</c:v>
                </c:pt>
                <c:pt idx="8">
                  <c:v>0</c:v>
                </c:pt>
                <c:pt idx="9">
                  <c:v>29680</c:v>
                </c:pt>
                <c:pt idx="10">
                  <c:v>23234</c:v>
                </c:pt>
                <c:pt idx="11">
                  <c:v>30382</c:v>
                </c:pt>
                <c:pt idx="12">
                  <c:v>27285</c:v>
                </c:pt>
                <c:pt idx="13">
                  <c:v>0</c:v>
                </c:pt>
                <c:pt idx="14">
                  <c:v>24500</c:v>
                </c:pt>
                <c:pt idx="15">
                  <c:v>23166</c:v>
                </c:pt>
                <c:pt idx="16">
                  <c:v>27200</c:v>
                </c:pt>
                <c:pt idx="17">
                  <c:v>25000</c:v>
                </c:pt>
                <c:pt idx="18">
                  <c:v>26000</c:v>
                </c:pt>
                <c:pt idx="19">
                  <c:v>0</c:v>
                </c:pt>
                <c:pt idx="20">
                  <c:v>21890</c:v>
                </c:pt>
                <c:pt idx="21">
                  <c:v>23990</c:v>
                </c:pt>
                <c:pt idx="22">
                  <c:v>26210</c:v>
                </c:pt>
                <c:pt idx="23">
                  <c:v>27410</c:v>
                </c:pt>
                <c:pt idx="24">
                  <c:v>17716</c:v>
                </c:pt>
                <c:pt idx="25">
                  <c:v>27650</c:v>
                </c:pt>
                <c:pt idx="26">
                  <c:v>23850</c:v>
                </c:pt>
                <c:pt idx="27">
                  <c:v>0</c:v>
                </c:pt>
                <c:pt idx="28">
                  <c:v>23850</c:v>
                </c:pt>
                <c:pt idx="29">
                  <c:v>33238.666666666664</c:v>
                </c:pt>
                <c:pt idx="30">
                  <c:v>23810</c:v>
                </c:pt>
                <c:pt idx="31">
                  <c:v>0</c:v>
                </c:pt>
                <c:pt idx="32">
                  <c:v>20770</c:v>
                </c:pt>
                <c:pt idx="33">
                  <c:v>22688</c:v>
                </c:pt>
                <c:pt idx="34">
                  <c:v>20490</c:v>
                </c:pt>
                <c:pt idx="35">
                  <c:v>19400</c:v>
                </c:pt>
                <c:pt idx="36">
                  <c:v>20286</c:v>
                </c:pt>
                <c:pt idx="37">
                  <c:v>0</c:v>
                </c:pt>
                <c:pt idx="38">
                  <c:v>20675</c:v>
                </c:pt>
                <c:pt idx="39">
                  <c:v>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6-403D-A4B4-91DEC999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57296"/>
        <c:axId val="1833149312"/>
      </c:radarChart>
      <c:catAx>
        <c:axId val="18331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49312"/>
        <c:crosses val="autoZero"/>
        <c:auto val="1"/>
        <c:lblAlgn val="ctr"/>
        <c:lblOffset val="100"/>
        <c:noMultiLvlLbl val="0"/>
      </c:catAx>
      <c:valAx>
        <c:axId val="183314931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572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1-4A09-AA89-44D28375150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1-4A09-AA89-44D28375150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1-4A09-AA89-44D283751508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1-4A09-AA89-44D28375150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41-4A09-AA89-44D283751508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41-4A09-AA89-44D283751508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41-4A09-AA89-44D283751508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41-4A09-AA89-44D283751508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41-4A09-AA89-44D283751508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341-4A09-AA89-44D283751508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41-4A09-AA89-44D283751508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341-4A09-AA89-44D283751508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341-4A09-AA89-44D283751508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341-4A09-AA89-44D283751508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341-4A09-AA89-44D283751508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341-4A09-AA89-44D283751508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341-4A09-AA89-44D283751508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341-4A09-AA89-44D283751508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341-4A09-AA89-44D283751508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341-4A09-AA89-44D283751508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341-4A09-AA89-44D283751508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341-4A09-AA89-44D283751508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341-4A09-AA89-44D283751508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341-4A09-AA89-44D283751508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341-4A09-AA89-44D283751508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341-4A09-AA89-44D283751508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341-4A09-AA89-44D283751508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341-4A09-AA89-44D283751508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341-4A09-AA89-44D283751508}"/>
              </c:ext>
            </c:extLst>
          </c:dPt>
          <c:val>
            <c:numRef>
              <c:f>'B.Sc (Chem)'!$T$49:$T$77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341-4A09-AA89-44D28375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'B.Sc (Chem)'!$C$3:$C$42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'B.Sc (Chem)'!$K$3:$K$37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24C4-4A8C-841B-B9FC66447ED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C4-4A8C-841B-B9FC66447ED1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C4-4A8C-841B-B9FC66447ED1}"/>
              </c:ext>
            </c:extLst>
          </c:dPt>
          <c:cat>
            <c:strRef>
              <c:f>'B.Sc (Chem)'!$C$3:$C$42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'B.Sc (Chem)'!$K$3:$K$42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24C4-4A8C-841B-B9FC6644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27184"/>
        <c:axId val="1801325648"/>
      </c:radarChart>
      <c:catAx>
        <c:axId val="180132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1325648"/>
        <c:crosses val="autoZero"/>
        <c:auto val="1"/>
        <c:lblAlgn val="ctr"/>
        <c:lblOffset val="100"/>
        <c:noMultiLvlLbl val="0"/>
      </c:catAx>
      <c:valAx>
        <c:axId val="1801325648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013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DE-458A-B8E3-73145668B917}"/>
              </c:ext>
            </c:extLst>
          </c:dPt>
          <c:cat>
            <c:strRef>
              <c:f>'B.Sc (Chem)'!$B$3:$B$42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'B.Sc (Chem)'!$J$3:$J$42</c:f>
              <c:numCache>
                <c:formatCode>#,##0</c:formatCode>
                <c:ptCount val="40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35500</c:v>
                </c:pt>
                <c:pt idx="7">
                  <c:v>35286</c:v>
                </c:pt>
                <c:pt idx="8">
                  <c:v>31790</c:v>
                </c:pt>
                <c:pt idx="9">
                  <c:v>29680</c:v>
                </c:pt>
                <c:pt idx="10">
                  <c:v>28226</c:v>
                </c:pt>
                <c:pt idx="11">
                  <c:v>32830</c:v>
                </c:pt>
                <c:pt idx="12">
                  <c:v>30440</c:v>
                </c:pt>
                <c:pt idx="13">
                  <c:v>30290</c:v>
                </c:pt>
                <c:pt idx="14">
                  <c:v>26500</c:v>
                </c:pt>
                <c:pt idx="15">
                  <c:v>28154</c:v>
                </c:pt>
                <c:pt idx="16">
                  <c:v>34000</c:v>
                </c:pt>
                <c:pt idx="17">
                  <c:v>32150</c:v>
                </c:pt>
                <c:pt idx="18">
                  <c:v>31000</c:v>
                </c:pt>
                <c:pt idx="19">
                  <c:v>27690</c:v>
                </c:pt>
                <c:pt idx="20">
                  <c:v>27130</c:v>
                </c:pt>
                <c:pt idx="21">
                  <c:v>28540</c:v>
                </c:pt>
                <c:pt idx="22">
                  <c:v>31010</c:v>
                </c:pt>
                <c:pt idx="23">
                  <c:v>29283.333333333332</c:v>
                </c:pt>
                <c:pt idx="24">
                  <c:v>0</c:v>
                </c:pt>
                <c:pt idx="25">
                  <c:v>31250</c:v>
                </c:pt>
                <c:pt idx="26">
                  <c:v>25370</c:v>
                </c:pt>
                <c:pt idx="27">
                  <c:v>24580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E-458A-B8E3-73145668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91552"/>
        <c:axId val="1801286512"/>
      </c:radarChart>
      <c:catAx>
        <c:axId val="1801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86512"/>
        <c:crosses val="autoZero"/>
        <c:auto val="1"/>
        <c:lblAlgn val="ctr"/>
        <c:lblOffset val="100"/>
        <c:noMultiLvlLbl val="0"/>
      </c:catAx>
      <c:valAx>
        <c:axId val="180128651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5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CC-49A9-9156-313AFC47024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CC-49A9-9156-313AFC47024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CC-49A9-9156-313AFC470248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CC-49A9-9156-313AFC47024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CC-49A9-9156-313AFC470248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CC-49A9-9156-313AFC470248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CC-49A9-9156-313AFC470248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CC-49A9-9156-313AFC470248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CC-49A9-9156-313AFC470248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CC-49A9-9156-313AFC470248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CC-49A9-9156-313AFC470248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1CC-49A9-9156-313AFC470248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CC-49A9-9156-313AFC470248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CC-49A9-9156-313AFC470248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CC-49A9-9156-313AFC470248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1CC-49A9-9156-313AFC470248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1CC-49A9-9156-313AFC470248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1CC-49A9-9156-313AFC470248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1CC-49A9-9156-313AFC470248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1CC-49A9-9156-313AFC470248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1CC-49A9-9156-313AFC470248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1CC-49A9-9156-313AFC470248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1CC-49A9-9156-313AFC470248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1CC-49A9-9156-313AFC470248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1CC-49A9-9156-313AFC470248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1CC-49A9-9156-313AFC470248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1CC-49A9-9156-313AFC470248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1CC-49A9-9156-313AFC470248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1CC-49A9-9156-313AFC470248}"/>
              </c:ext>
            </c:extLst>
          </c:dPt>
          <c:val>
            <c:numRef>
              <c:f>'M. Account'!$T$49:$T$77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CC-49A9-9156-313AFC47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'M. Account'!$C$3:$C$42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'M. Account'!$K$3:$K$37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0684-479C-AF1A-29D9C8CFB8E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84-479C-AF1A-29D9C8CFB8E2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84-479C-AF1A-29D9C8CFB8E2}"/>
              </c:ext>
            </c:extLst>
          </c:dPt>
          <c:cat>
            <c:strRef>
              <c:f>'M. Account'!$C$3:$C$42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'M. Account'!$K$3:$K$42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0684-479C-AF1A-29D9C8CF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92656"/>
        <c:axId val="1752940576"/>
      </c:radarChart>
      <c:catAx>
        <c:axId val="175299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2940576"/>
        <c:crosses val="autoZero"/>
        <c:auto val="1"/>
        <c:lblAlgn val="ctr"/>
        <c:lblOffset val="100"/>
        <c:noMultiLvlLbl val="0"/>
      </c:catAx>
      <c:valAx>
        <c:axId val="1752940576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7529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8E-4B57-8E1D-2821FF1EA883}"/>
              </c:ext>
            </c:extLst>
          </c:dPt>
          <c:cat>
            <c:strRef>
              <c:f>'M. Account'!$B$3:$B$42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'M. Account'!$J$3:$J$42</c:f>
              <c:numCache>
                <c:formatCode>#,##0</c:formatCode>
                <c:ptCount val="40"/>
                <c:pt idx="1">
                  <c:v>0</c:v>
                </c:pt>
                <c:pt idx="2">
                  <c:v>52418.666666666664</c:v>
                </c:pt>
                <c:pt idx="3">
                  <c:v>34901</c:v>
                </c:pt>
                <c:pt idx="4">
                  <c:v>53714.666666666664</c:v>
                </c:pt>
                <c:pt idx="5">
                  <c:v>0</c:v>
                </c:pt>
                <c:pt idx="6">
                  <c:v>51600</c:v>
                </c:pt>
                <c:pt idx="7">
                  <c:v>0</c:v>
                </c:pt>
                <c:pt idx="8">
                  <c:v>0</c:v>
                </c:pt>
                <c:pt idx="9">
                  <c:v>40986.666666666664</c:v>
                </c:pt>
                <c:pt idx="10">
                  <c:v>40202.666666666664</c:v>
                </c:pt>
                <c:pt idx="11">
                  <c:v>30958</c:v>
                </c:pt>
                <c:pt idx="12">
                  <c:v>26460</c:v>
                </c:pt>
                <c:pt idx="13">
                  <c:v>32386.666666666668</c:v>
                </c:pt>
                <c:pt idx="14">
                  <c:v>29500</c:v>
                </c:pt>
                <c:pt idx="15">
                  <c:v>26090</c:v>
                </c:pt>
                <c:pt idx="16">
                  <c:v>31200</c:v>
                </c:pt>
                <c:pt idx="17">
                  <c:v>38933.333333333336</c:v>
                </c:pt>
                <c:pt idx="18">
                  <c:v>33000</c:v>
                </c:pt>
                <c:pt idx="19">
                  <c:v>37453.333333333336</c:v>
                </c:pt>
                <c:pt idx="20">
                  <c:v>24970</c:v>
                </c:pt>
                <c:pt idx="21">
                  <c:v>39986.666666666664</c:v>
                </c:pt>
                <c:pt idx="22">
                  <c:v>42626.666666666664</c:v>
                </c:pt>
                <c:pt idx="23">
                  <c:v>37946.666666666664</c:v>
                </c:pt>
                <c:pt idx="24">
                  <c:v>31557.333333333332</c:v>
                </c:pt>
                <c:pt idx="25">
                  <c:v>0</c:v>
                </c:pt>
                <c:pt idx="26">
                  <c:v>35853.333333333336</c:v>
                </c:pt>
                <c:pt idx="27">
                  <c:v>38920</c:v>
                </c:pt>
                <c:pt idx="28">
                  <c:v>28800</c:v>
                </c:pt>
                <c:pt idx="29">
                  <c:v>0</c:v>
                </c:pt>
                <c:pt idx="30">
                  <c:v>32306.666666666668</c:v>
                </c:pt>
                <c:pt idx="31">
                  <c:v>30360</c:v>
                </c:pt>
                <c:pt idx="32">
                  <c:v>29933.333333333332</c:v>
                </c:pt>
                <c:pt idx="33">
                  <c:v>33450.666666666664</c:v>
                </c:pt>
                <c:pt idx="34">
                  <c:v>0</c:v>
                </c:pt>
                <c:pt idx="35">
                  <c:v>23000</c:v>
                </c:pt>
                <c:pt idx="36">
                  <c:v>33714.666666666664</c:v>
                </c:pt>
                <c:pt idx="37">
                  <c:v>36114.666666666664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E-4B57-8E1D-2821FF1E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79808"/>
        <c:axId val="1752588032"/>
      </c:radarChart>
      <c:catAx>
        <c:axId val="1752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88032"/>
        <c:crosses val="autoZero"/>
        <c:auto val="1"/>
        <c:lblAlgn val="ctr"/>
        <c:lblOffset val="100"/>
        <c:noMultiLvlLbl val="0"/>
      </c:catAx>
      <c:valAx>
        <c:axId val="17525880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79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5-404B-91B2-E97C5565F3E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5-404B-91B2-E97C5565F3EC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E5-404B-91B2-E97C5565F3E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5-404B-91B2-E97C5565F3EC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E5-404B-91B2-E97C5565F3EC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E5-404B-91B2-E97C5565F3EC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E5-404B-91B2-E97C5565F3EC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E5-404B-91B2-E97C5565F3EC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E5-404B-91B2-E97C5565F3EC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E5-404B-91B2-E97C5565F3EC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E5-404B-91B2-E97C5565F3EC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E5-404B-91B2-E97C5565F3EC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E5-404B-91B2-E97C5565F3EC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E5-404B-91B2-E97C5565F3EC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1E5-404B-91B2-E97C5565F3EC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1E5-404B-91B2-E97C5565F3EC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1E5-404B-91B2-E97C5565F3EC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1E5-404B-91B2-E97C5565F3EC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1E5-404B-91B2-E97C5565F3EC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1E5-404B-91B2-E97C5565F3EC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1E5-404B-91B2-E97C5565F3EC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1E5-404B-91B2-E97C5565F3EC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1E5-404B-91B2-E97C5565F3EC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1E5-404B-91B2-E97C5565F3EC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1E5-404B-91B2-E97C5565F3EC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1E5-404B-91B2-E97C5565F3EC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1E5-404B-91B2-E97C5565F3EC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1E5-404B-91B2-E97C5565F3EC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1E5-404B-91B2-E97C5565F3EC}"/>
              </c:ext>
            </c:extLst>
          </c:dPt>
          <c:val>
            <c:numRef>
              <c:f>'B. Pharm'!$T$49:$T$77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1E5-404B-91B2-E97C5565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'N. Nursing'!$C$3:$C$42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'N. Nursing'!$K$3:$K$37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6992-4915-BC1B-374ED23B6D4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992-4915-BC1B-374ED23B6D4B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92-4915-BC1B-374ED23B6D4B}"/>
              </c:ext>
            </c:extLst>
          </c:dPt>
          <c:cat>
            <c:strRef>
              <c:f>'N. Nursing'!$C$3:$C$42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'N. Nursing'!$K$3:$K$42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6992-4915-BC1B-374ED23B6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35376"/>
        <c:axId val="1844638576"/>
      </c:radarChart>
      <c:catAx>
        <c:axId val="1844635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4638576"/>
        <c:crosses val="autoZero"/>
        <c:auto val="1"/>
        <c:lblAlgn val="ctr"/>
        <c:lblOffset val="100"/>
        <c:noMultiLvlLbl val="0"/>
      </c:catAx>
      <c:valAx>
        <c:axId val="1844638576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446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Pharm'!$C$3:$C$42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Pharm'!$K$3:$K$37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D16B-46AC-A3C5-7B38EB5D7C6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6B-46AC-A3C5-7B38EB5D7C6D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16B-46AC-A3C5-7B38EB5D7C6D}"/>
              </c:ext>
            </c:extLst>
          </c:dPt>
          <c:cat>
            <c:strRef>
              <c:f>'B. Pharm'!$C$3:$C$42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Pharm'!$K$3:$K$42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D16B-46AC-A3C5-7B38EB5D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088672"/>
        <c:axId val="1801084256"/>
      </c:radarChart>
      <c:catAx>
        <c:axId val="180108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1084256"/>
        <c:crosses val="autoZero"/>
        <c:auto val="1"/>
        <c:lblAlgn val="ctr"/>
        <c:lblOffset val="100"/>
        <c:noMultiLvlLbl val="0"/>
      </c:catAx>
      <c:valAx>
        <c:axId val="1801084256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010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99-4576-909C-0176B85149C3}"/>
              </c:ext>
            </c:extLst>
          </c:dPt>
          <c:cat>
            <c:strRef>
              <c:f>'B. Pharm'!$B$3:$B$42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Pharm'!$J$3:$J$42</c:f>
              <c:numCache>
                <c:formatCode>#,##0</c:formatCode>
                <c:ptCount val="40"/>
                <c:pt idx="1">
                  <c:v>26286</c:v>
                </c:pt>
                <c:pt idx="2">
                  <c:v>0</c:v>
                </c:pt>
                <c:pt idx="3">
                  <c:v>37790</c:v>
                </c:pt>
                <c:pt idx="4">
                  <c:v>42786</c:v>
                </c:pt>
                <c:pt idx="5">
                  <c:v>29520</c:v>
                </c:pt>
                <c:pt idx="6">
                  <c:v>39000</c:v>
                </c:pt>
                <c:pt idx="7">
                  <c:v>26464.5</c:v>
                </c:pt>
                <c:pt idx="8">
                  <c:v>25342.5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31095</c:v>
                </c:pt>
                <c:pt idx="13">
                  <c:v>30290</c:v>
                </c:pt>
                <c:pt idx="14">
                  <c:v>28000</c:v>
                </c:pt>
                <c:pt idx="15">
                  <c:v>27638</c:v>
                </c:pt>
                <c:pt idx="16">
                  <c:v>32900</c:v>
                </c:pt>
                <c:pt idx="17">
                  <c:v>27800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35490</c:v>
                </c:pt>
                <c:pt idx="22">
                  <c:v>35810</c:v>
                </c:pt>
                <c:pt idx="23">
                  <c:v>36817.5</c:v>
                </c:pt>
                <c:pt idx="24">
                  <c:v>24988</c:v>
                </c:pt>
                <c:pt idx="25">
                  <c:v>0</c:v>
                </c:pt>
                <c:pt idx="26">
                  <c:v>0</c:v>
                </c:pt>
                <c:pt idx="27">
                  <c:v>26890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28288</c:v>
                </c:pt>
                <c:pt idx="34">
                  <c:v>24090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9-4576-909C-0176B851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055024"/>
        <c:axId val="1801052272"/>
      </c:radarChart>
      <c:catAx>
        <c:axId val="18010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2272"/>
        <c:crosses val="autoZero"/>
        <c:auto val="1"/>
        <c:lblAlgn val="ctr"/>
        <c:lblOffset val="100"/>
        <c:noMultiLvlLbl val="0"/>
      </c:catAx>
      <c:valAx>
        <c:axId val="180105227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5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6-4E49-9369-A00D41D37C1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6-4E49-9369-A00D41D37C1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F6-4E49-9369-A00D41D37C1D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6-4E49-9369-A00D41D37C1D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6-4E49-9369-A00D41D37C1D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6-4E49-9369-A00D41D37C1D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F6-4E49-9369-A00D41D37C1D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F6-4E49-9369-A00D41D37C1D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F6-4E49-9369-A00D41D37C1D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F6-4E49-9369-A00D41D37C1D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F6-4E49-9369-A00D41D37C1D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F6-4E49-9369-A00D41D37C1D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F6-4E49-9369-A00D41D37C1D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F6-4E49-9369-A00D41D37C1D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F6-4E49-9369-A00D41D37C1D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F6-4E49-9369-A00D41D37C1D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F6-4E49-9369-A00D41D37C1D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F6-4E49-9369-A00D41D37C1D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F6-4E49-9369-A00D41D37C1D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F6-4E49-9369-A00D41D37C1D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3F6-4E49-9369-A00D41D37C1D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3F6-4E49-9369-A00D41D37C1D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F6-4E49-9369-A00D41D37C1D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3F6-4E49-9369-A00D41D37C1D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3F6-4E49-9369-A00D41D37C1D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3F6-4E49-9369-A00D41D37C1D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3F6-4E49-9369-A00D41D37C1D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3F6-4E49-9369-A00D41D37C1D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3F6-4E49-9369-A00D41D37C1D}"/>
              </c:ext>
            </c:extLst>
          </c:dPt>
          <c:val>
            <c:numRef>
              <c:f>'B. Eng (Elect)'!$T$49:$T$77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3F6-4E49-9369-A00D41D3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Eng (Elect)'!$C$3:$C$42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Eng (Elect)'!$K$3:$K$37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8A0A-420F-B3F3-05F75BD39C2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0A-420F-B3F3-05F75BD39C2F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A0A-420F-B3F3-05F75BD39C2F}"/>
              </c:ext>
            </c:extLst>
          </c:dPt>
          <c:cat>
            <c:strRef>
              <c:f>'B. Eng (Elect)'!$C$3:$C$42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Eng (Elect)'!$K$3:$K$42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8A0A-420F-B3F3-05F75BD3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18320"/>
        <c:axId val="1800921520"/>
      </c:radarChart>
      <c:catAx>
        <c:axId val="1800918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0921520"/>
        <c:crosses val="autoZero"/>
        <c:auto val="1"/>
        <c:lblAlgn val="ctr"/>
        <c:lblOffset val="100"/>
        <c:noMultiLvlLbl val="0"/>
      </c:catAx>
      <c:valAx>
        <c:axId val="1800921520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009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FC-47BA-8D28-F7BFF5F3DD6C}"/>
              </c:ext>
            </c:extLst>
          </c:dPt>
          <c:cat>
            <c:strRef>
              <c:f>'B. Eng (Elect)'!$B$3:$B$42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Eng (Elect)'!$J$3:$J$42</c:f>
              <c:numCache>
                <c:formatCode>#,##0</c:formatCode>
                <c:ptCount val="40"/>
                <c:pt idx="1">
                  <c:v>28032</c:v>
                </c:pt>
                <c:pt idx="2">
                  <c:v>0</c:v>
                </c:pt>
                <c:pt idx="3">
                  <c:v>37093</c:v>
                </c:pt>
                <c:pt idx="4">
                  <c:v>40286</c:v>
                </c:pt>
                <c:pt idx="5">
                  <c:v>39360</c:v>
                </c:pt>
                <c:pt idx="6">
                  <c:v>37900</c:v>
                </c:pt>
                <c:pt idx="7">
                  <c:v>27451.5</c:v>
                </c:pt>
                <c:pt idx="8">
                  <c:v>33790</c:v>
                </c:pt>
                <c:pt idx="9">
                  <c:v>0</c:v>
                </c:pt>
                <c:pt idx="10">
                  <c:v>30866</c:v>
                </c:pt>
                <c:pt idx="11">
                  <c:v>31630</c:v>
                </c:pt>
                <c:pt idx="12">
                  <c:v>30515</c:v>
                </c:pt>
                <c:pt idx="13">
                  <c:v>30290</c:v>
                </c:pt>
                <c:pt idx="14">
                  <c:v>28500</c:v>
                </c:pt>
                <c:pt idx="15">
                  <c:v>21359.599999999999</c:v>
                </c:pt>
                <c:pt idx="16">
                  <c:v>34800</c:v>
                </c:pt>
                <c:pt idx="17">
                  <c:v>29600</c:v>
                </c:pt>
                <c:pt idx="18">
                  <c:v>32000</c:v>
                </c:pt>
                <c:pt idx="19">
                  <c:v>28990</c:v>
                </c:pt>
                <c:pt idx="20">
                  <c:v>29450</c:v>
                </c:pt>
                <c:pt idx="21">
                  <c:v>31790</c:v>
                </c:pt>
                <c:pt idx="22">
                  <c:v>33890</c:v>
                </c:pt>
                <c:pt idx="23">
                  <c:v>0</c:v>
                </c:pt>
                <c:pt idx="24">
                  <c:v>24540</c:v>
                </c:pt>
                <c:pt idx="25">
                  <c:v>31250</c:v>
                </c:pt>
                <c:pt idx="26">
                  <c:v>27970</c:v>
                </c:pt>
                <c:pt idx="27">
                  <c:v>0</c:v>
                </c:pt>
                <c:pt idx="28">
                  <c:v>24100</c:v>
                </c:pt>
                <c:pt idx="29">
                  <c:v>0</c:v>
                </c:pt>
                <c:pt idx="30">
                  <c:v>28370</c:v>
                </c:pt>
                <c:pt idx="31">
                  <c:v>0</c:v>
                </c:pt>
                <c:pt idx="32">
                  <c:v>20197.5</c:v>
                </c:pt>
                <c:pt idx="33">
                  <c:v>0</c:v>
                </c:pt>
                <c:pt idx="34">
                  <c:v>0</c:v>
                </c:pt>
                <c:pt idx="35">
                  <c:v>24800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C-47BA-8D28-F7BFF5F3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878960"/>
        <c:axId val="1800878464"/>
      </c:radarChart>
      <c:catAx>
        <c:axId val="18008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8464"/>
        <c:crosses val="autoZero"/>
        <c:auto val="1"/>
        <c:lblAlgn val="ctr"/>
        <c:lblOffset val="100"/>
        <c:noMultiLvlLbl val="0"/>
      </c:catAx>
      <c:valAx>
        <c:axId val="1800878464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89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B-4BD5-9328-04178E68934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B-4BD5-9328-04178E68934A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B-4BD5-9328-04178E68934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FB-4BD5-9328-04178E68934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FB-4BD5-9328-04178E68934A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FB-4BD5-9328-04178E68934A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FB-4BD5-9328-04178E68934A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FB-4BD5-9328-04178E68934A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FB-4BD5-9328-04178E68934A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FB-4BD5-9328-04178E68934A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FB-4BD5-9328-04178E68934A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EFB-4BD5-9328-04178E68934A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EFB-4BD5-9328-04178E68934A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EFB-4BD5-9328-04178E68934A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EFB-4BD5-9328-04178E68934A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EFB-4BD5-9328-04178E68934A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EFB-4BD5-9328-04178E68934A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EFB-4BD5-9328-04178E68934A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EFB-4BD5-9328-04178E68934A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EFB-4BD5-9328-04178E68934A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EFB-4BD5-9328-04178E68934A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EFB-4BD5-9328-04178E68934A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EFB-4BD5-9328-04178E68934A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EFB-4BD5-9328-04178E68934A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EFB-4BD5-9328-04178E68934A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EFB-4BD5-9328-04178E68934A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EFB-4BD5-9328-04178E68934A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EFB-4BD5-9328-04178E68934A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EFB-4BD5-9328-04178E68934A}"/>
              </c:ext>
            </c:extLst>
          </c:dPt>
          <c:val>
            <c:numRef>
              <c:f>'B.Agr Sc.'!$T$49:$T$77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EFB-4BD5-9328-04178E68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'B.Agr Sc.'!$C$3:$C$42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'B.Agr Sc.'!$K$3:$K$37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51D9-4ACC-964C-96071B43F4B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D9-4ACC-964C-96071B43F4BD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D9-4ACC-964C-96071B43F4BD}"/>
              </c:ext>
            </c:extLst>
          </c:dPt>
          <c:cat>
            <c:strRef>
              <c:f>'B.Agr Sc.'!$C$3:$C$42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'B.Agr Sc.'!$K$3:$K$42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51D9-4ACC-964C-96071B43F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45136"/>
        <c:axId val="1800742320"/>
      </c:radarChart>
      <c:catAx>
        <c:axId val="180074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0742320"/>
        <c:crosses val="autoZero"/>
        <c:auto val="1"/>
        <c:lblAlgn val="ctr"/>
        <c:lblOffset val="100"/>
        <c:noMultiLvlLbl val="0"/>
      </c:catAx>
      <c:valAx>
        <c:axId val="1800742320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007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7B9-43DC-8A06-5A1CC2F58EC1}"/>
              </c:ext>
            </c:extLst>
          </c:dPt>
          <c:cat>
            <c:strRef>
              <c:f>'B.Agr Sc.'!$B$3:$B$42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'B.Agr Sc.'!$J$3:$J$42</c:f>
              <c:numCache>
                <c:formatCode>#,##0</c:formatCode>
                <c:ptCount val="40"/>
                <c:pt idx="1">
                  <c:v>28272</c:v>
                </c:pt>
                <c:pt idx="2">
                  <c:v>0</c:v>
                </c:pt>
                <c:pt idx="3">
                  <c:v>35567</c:v>
                </c:pt>
                <c:pt idx="4">
                  <c:v>33286</c:v>
                </c:pt>
                <c:pt idx="5">
                  <c:v>0</c:v>
                </c:pt>
                <c:pt idx="6">
                  <c:v>0</c:v>
                </c:pt>
                <c:pt idx="7">
                  <c:v>26464.5</c:v>
                </c:pt>
                <c:pt idx="8">
                  <c:v>23842.5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37000</c:v>
                </c:pt>
                <c:pt idx="15">
                  <c:v>0</c:v>
                </c:pt>
                <c:pt idx="16">
                  <c:v>23175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21962.5</c:v>
                </c:pt>
                <c:pt idx="24">
                  <c:v>0</c:v>
                </c:pt>
                <c:pt idx="25">
                  <c:v>0</c:v>
                </c:pt>
                <c:pt idx="26">
                  <c:v>19027.5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18352.5</c:v>
                </c:pt>
                <c:pt idx="31">
                  <c:v>0</c:v>
                </c:pt>
                <c:pt idx="32">
                  <c:v>0</c:v>
                </c:pt>
                <c:pt idx="33">
                  <c:v>28288</c:v>
                </c:pt>
                <c:pt idx="34">
                  <c:v>18067.5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9-43DC-8A06-5A1CC2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04752"/>
        <c:axId val="1800702432"/>
      </c:radarChart>
      <c:catAx>
        <c:axId val="18007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02432"/>
        <c:crosses val="autoZero"/>
        <c:auto val="1"/>
        <c:lblAlgn val="ctr"/>
        <c:lblOffset val="100"/>
        <c:noMultiLvlLbl val="0"/>
      </c:catAx>
      <c:valAx>
        <c:axId val="180070243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047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1-4D1E-922A-8412F6CAB586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1-4D1E-922A-8412F6CAB586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71-4D1E-922A-8412F6CAB58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71-4D1E-922A-8412F6CAB586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71-4D1E-922A-8412F6CAB586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71-4D1E-922A-8412F6CAB586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71-4D1E-922A-8412F6CAB586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71-4D1E-922A-8412F6CAB586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71-4D1E-922A-8412F6CAB586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71-4D1E-922A-8412F6CAB586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71-4D1E-922A-8412F6CAB586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71-4D1E-922A-8412F6CAB586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471-4D1E-922A-8412F6CAB586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471-4D1E-922A-8412F6CAB586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471-4D1E-922A-8412F6CAB586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471-4D1E-922A-8412F6CAB586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471-4D1E-922A-8412F6CAB586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471-4D1E-922A-8412F6CAB586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471-4D1E-922A-8412F6CAB586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471-4D1E-922A-8412F6CAB586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471-4D1E-922A-8412F6CAB586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471-4D1E-922A-8412F6CAB586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471-4D1E-922A-8412F6CAB586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471-4D1E-922A-8412F6CAB586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471-4D1E-922A-8412F6CAB586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471-4D1E-922A-8412F6CAB586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471-4D1E-922A-8412F6CAB586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471-4D1E-922A-8412F6CAB586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471-4D1E-922A-8412F6CAB586}"/>
              </c:ext>
            </c:extLst>
          </c:dPt>
          <c:val>
            <c:numRef>
              <c:f>MBA!$T$49:$T$77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471-4D1E-922A-8412F6CA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MBA!$C$3:$C$42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MBA!$K$3:$K$37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8F14-49B8-B478-44D7C774D71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14-49B8-B478-44D7C774D713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F14-49B8-B478-44D7C774D713}"/>
              </c:ext>
            </c:extLst>
          </c:dPt>
          <c:cat>
            <c:strRef>
              <c:f>MBA!$C$3:$C$42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MBA!$K$3:$K$42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8F14-49B8-B478-44D7C774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66960"/>
        <c:axId val="1800563312"/>
      </c:radarChart>
      <c:catAx>
        <c:axId val="180056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0563312"/>
        <c:crosses val="autoZero"/>
        <c:auto val="1"/>
        <c:lblAlgn val="ctr"/>
        <c:lblOffset val="100"/>
        <c:noMultiLvlLbl val="0"/>
      </c:catAx>
      <c:valAx>
        <c:axId val="1800563312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005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B94-4819-8E03-46E83DD71A03}"/>
              </c:ext>
            </c:extLst>
          </c:dPt>
          <c:cat>
            <c:strRef>
              <c:f>'N. Nursing'!$B$3:$B$42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'N. Nursing'!$J$3:$J$42</c:f>
              <c:numCache>
                <c:formatCode>#,##0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27308</c:v>
                </c:pt>
                <c:pt idx="4">
                  <c:v>26803</c:v>
                </c:pt>
                <c:pt idx="5">
                  <c:v>0</c:v>
                </c:pt>
                <c:pt idx="6">
                  <c:v>29040</c:v>
                </c:pt>
                <c:pt idx="7">
                  <c:v>0</c:v>
                </c:pt>
                <c:pt idx="8">
                  <c:v>26908</c:v>
                </c:pt>
                <c:pt idx="9">
                  <c:v>0</c:v>
                </c:pt>
                <c:pt idx="10">
                  <c:v>21908</c:v>
                </c:pt>
                <c:pt idx="11">
                  <c:v>22503</c:v>
                </c:pt>
                <c:pt idx="12">
                  <c:v>29612</c:v>
                </c:pt>
                <c:pt idx="13">
                  <c:v>29378</c:v>
                </c:pt>
                <c:pt idx="14">
                  <c:v>28320</c:v>
                </c:pt>
                <c:pt idx="15">
                  <c:v>26308</c:v>
                </c:pt>
                <c:pt idx="16">
                  <c:v>30800</c:v>
                </c:pt>
                <c:pt idx="17">
                  <c:v>28800</c:v>
                </c:pt>
                <c:pt idx="18">
                  <c:v>26550</c:v>
                </c:pt>
                <c:pt idx="19">
                  <c:v>26882</c:v>
                </c:pt>
                <c:pt idx="20">
                  <c:v>0</c:v>
                </c:pt>
                <c:pt idx="21">
                  <c:v>23028</c:v>
                </c:pt>
                <c:pt idx="22">
                  <c:v>23188</c:v>
                </c:pt>
                <c:pt idx="23">
                  <c:v>0</c:v>
                </c:pt>
                <c:pt idx="24">
                  <c:v>25833</c:v>
                </c:pt>
                <c:pt idx="25">
                  <c:v>27508</c:v>
                </c:pt>
                <c:pt idx="26">
                  <c:v>26804</c:v>
                </c:pt>
                <c:pt idx="27">
                  <c:v>0</c:v>
                </c:pt>
                <c:pt idx="28">
                  <c:v>28400</c:v>
                </c:pt>
                <c:pt idx="29">
                  <c:v>0</c:v>
                </c:pt>
                <c:pt idx="30">
                  <c:v>38742.666666666664</c:v>
                </c:pt>
                <c:pt idx="31">
                  <c:v>0</c:v>
                </c:pt>
                <c:pt idx="32">
                  <c:v>32308</c:v>
                </c:pt>
                <c:pt idx="33">
                  <c:v>25446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25303</c:v>
                </c:pt>
                <c:pt idx="38">
                  <c:v>28719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4-4819-8E03-46E83DD7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692656"/>
        <c:axId val="1844696128"/>
      </c:radarChart>
      <c:catAx>
        <c:axId val="18446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96128"/>
        <c:crosses val="autoZero"/>
        <c:auto val="1"/>
        <c:lblAlgn val="ctr"/>
        <c:lblOffset val="100"/>
        <c:noMultiLvlLbl val="0"/>
      </c:catAx>
      <c:valAx>
        <c:axId val="184469612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92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FC-4765-B2F7-BDB08029DC62}"/>
              </c:ext>
            </c:extLst>
          </c:dPt>
          <c:cat>
            <c:strRef>
              <c:f>MBA!$B$3:$B$42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MBA!$J$3:$J$42</c:f>
              <c:numCache>
                <c:formatCode>#,##0</c:formatCode>
                <c:ptCount val="40"/>
                <c:pt idx="1">
                  <c:v>25770.666666666668</c:v>
                </c:pt>
                <c:pt idx="2">
                  <c:v>52418.666666666664</c:v>
                </c:pt>
                <c:pt idx="3">
                  <c:v>44289.333333333336</c:v>
                </c:pt>
                <c:pt idx="4">
                  <c:v>0</c:v>
                </c:pt>
                <c:pt idx="5">
                  <c:v>38880</c:v>
                </c:pt>
                <c:pt idx="6">
                  <c:v>43600</c:v>
                </c:pt>
                <c:pt idx="7">
                  <c:v>68786</c:v>
                </c:pt>
                <c:pt idx="8">
                  <c:v>38790</c:v>
                </c:pt>
                <c:pt idx="9">
                  <c:v>50666.666666666664</c:v>
                </c:pt>
                <c:pt idx="10">
                  <c:v>25537.333333333332</c:v>
                </c:pt>
                <c:pt idx="11">
                  <c:v>41277.333333333336</c:v>
                </c:pt>
                <c:pt idx="12">
                  <c:v>42093.333333333336</c:v>
                </c:pt>
                <c:pt idx="13">
                  <c:v>32386.666666666668</c:v>
                </c:pt>
                <c:pt idx="14">
                  <c:v>32500</c:v>
                </c:pt>
                <c:pt idx="15">
                  <c:v>34862</c:v>
                </c:pt>
                <c:pt idx="16">
                  <c:v>40300</c:v>
                </c:pt>
                <c:pt idx="17">
                  <c:v>42200</c:v>
                </c:pt>
                <c:pt idx="18">
                  <c:v>36000</c:v>
                </c:pt>
                <c:pt idx="19">
                  <c:v>28090</c:v>
                </c:pt>
                <c:pt idx="20">
                  <c:v>26130</c:v>
                </c:pt>
                <c:pt idx="21">
                  <c:v>33290</c:v>
                </c:pt>
                <c:pt idx="22">
                  <c:v>49026.666666666664</c:v>
                </c:pt>
                <c:pt idx="23">
                  <c:v>33510</c:v>
                </c:pt>
                <c:pt idx="24">
                  <c:v>31557.333333333332</c:v>
                </c:pt>
                <c:pt idx="25">
                  <c:v>62500</c:v>
                </c:pt>
                <c:pt idx="26">
                  <c:v>35853.333333333336</c:v>
                </c:pt>
                <c:pt idx="27">
                  <c:v>0</c:v>
                </c:pt>
                <c:pt idx="28">
                  <c:v>21600</c:v>
                </c:pt>
                <c:pt idx="29">
                  <c:v>38345.133333333331</c:v>
                </c:pt>
                <c:pt idx="30">
                  <c:v>33026.666666666664</c:v>
                </c:pt>
                <c:pt idx="31">
                  <c:v>30360</c:v>
                </c:pt>
                <c:pt idx="32">
                  <c:v>22450</c:v>
                </c:pt>
                <c:pt idx="33">
                  <c:v>25088</c:v>
                </c:pt>
                <c:pt idx="34">
                  <c:v>0</c:v>
                </c:pt>
                <c:pt idx="35">
                  <c:v>25400</c:v>
                </c:pt>
                <c:pt idx="36">
                  <c:v>33714.666666666664</c:v>
                </c:pt>
                <c:pt idx="37">
                  <c:v>36114.666666666664</c:v>
                </c:pt>
                <c:pt idx="38">
                  <c:v>0</c:v>
                </c:pt>
                <c:pt idx="3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C-4765-B2F7-BDB08029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27568"/>
        <c:axId val="1800524704"/>
      </c:radarChart>
      <c:catAx>
        <c:axId val="18005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24704"/>
        <c:crosses val="autoZero"/>
        <c:auto val="1"/>
        <c:lblAlgn val="ctr"/>
        <c:lblOffset val="100"/>
        <c:noMultiLvlLbl val="0"/>
      </c:catAx>
      <c:valAx>
        <c:axId val="180052470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27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D-4220-8A88-26AE34CFFF0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D-4220-8A88-26AE34CFFF0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D-4220-8A88-26AE34CFFF08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D-4220-8A88-26AE34CFFF0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D-4220-8A88-26AE34CFFF08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DD-4220-8A88-26AE34CFFF08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DD-4220-8A88-26AE34CFFF08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DD-4220-8A88-26AE34CFFF08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DD-4220-8A88-26AE34CFFF08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DD-4220-8A88-26AE34CFFF08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DD-4220-8A88-26AE34CFFF08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DD-4220-8A88-26AE34CFFF08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DD-4220-8A88-26AE34CFFF08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DD-4220-8A88-26AE34CFFF08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DD-4220-8A88-26AE34CFFF08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DD-4220-8A88-26AE34CFFF08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DD-4220-8A88-26AE34CFFF08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DD-4220-8A88-26AE34CFFF08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DD-4220-8A88-26AE34CFFF08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DD-4220-8A88-26AE34CFFF08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DD-4220-8A88-26AE34CFFF08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DD-4220-8A88-26AE34CFFF08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DD-4220-8A88-26AE34CFFF08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6DD-4220-8A88-26AE34CFFF08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DD-4220-8A88-26AE34CFFF08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DD-4220-8A88-26AE34CFFF08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DD-4220-8A88-26AE34CFFF08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DD-4220-8A88-26AE34CFFF08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DD-4220-8A88-26AE34CFFF08}"/>
              </c:ext>
            </c:extLst>
          </c:dPt>
          <c:val>
            <c:numRef>
              <c:f>'B. Info Tech'!$T$49:$T$77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6DD-4220-8A88-26AE34CF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Info Tech'!$C$3:$C$42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Info Tech'!$K$3:$K$37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7B14-404E-9518-F0B19580F28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14-404E-9518-F0B19580F28B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14-404E-9518-F0B19580F28B}"/>
              </c:ext>
            </c:extLst>
          </c:dPt>
          <c:cat>
            <c:strRef>
              <c:f>'B. Info Tech'!$C$3:$C$42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Info Tech'!$K$3:$K$42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7B14-404E-9518-F0B19580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05360"/>
        <c:axId val="1753108560"/>
      </c:radarChart>
      <c:catAx>
        <c:axId val="1753105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108560"/>
        <c:crosses val="autoZero"/>
        <c:auto val="1"/>
        <c:lblAlgn val="ctr"/>
        <c:lblOffset val="100"/>
        <c:noMultiLvlLbl val="0"/>
      </c:catAx>
      <c:valAx>
        <c:axId val="1753108560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7531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7E8-4D4A-8AE4-DD97B4419399}"/>
              </c:ext>
            </c:extLst>
          </c:dPt>
          <c:cat>
            <c:strRef>
              <c:f>'B. Info Tech'!$B$3:$B$42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Info Tech'!$J$3:$J$42</c:f>
              <c:numCache>
                <c:formatCode>#,##0</c:formatCode>
                <c:ptCount val="40"/>
                <c:pt idx="1">
                  <c:v>0</c:v>
                </c:pt>
                <c:pt idx="2">
                  <c:v>35234</c:v>
                </c:pt>
                <c:pt idx="3">
                  <c:v>36898</c:v>
                </c:pt>
                <c:pt idx="4">
                  <c:v>53714.666666666664</c:v>
                </c:pt>
                <c:pt idx="5">
                  <c:v>0</c:v>
                </c:pt>
                <c:pt idx="6">
                  <c:v>36000</c:v>
                </c:pt>
                <c:pt idx="7">
                  <c:v>0</c:v>
                </c:pt>
                <c:pt idx="8">
                  <c:v>0</c:v>
                </c:pt>
                <c:pt idx="9">
                  <c:v>34980</c:v>
                </c:pt>
                <c:pt idx="10">
                  <c:v>28274</c:v>
                </c:pt>
                <c:pt idx="11">
                  <c:v>32206</c:v>
                </c:pt>
                <c:pt idx="12">
                  <c:v>29180</c:v>
                </c:pt>
                <c:pt idx="13">
                  <c:v>24290</c:v>
                </c:pt>
                <c:pt idx="14">
                  <c:v>25500</c:v>
                </c:pt>
                <c:pt idx="15">
                  <c:v>24283.599999999995</c:v>
                </c:pt>
                <c:pt idx="16">
                  <c:v>27600</c:v>
                </c:pt>
                <c:pt idx="17">
                  <c:v>28000</c:v>
                </c:pt>
                <c:pt idx="18">
                  <c:v>26000</c:v>
                </c:pt>
                <c:pt idx="19">
                  <c:v>25590</c:v>
                </c:pt>
                <c:pt idx="20">
                  <c:v>24590</c:v>
                </c:pt>
                <c:pt idx="21">
                  <c:v>28540</c:v>
                </c:pt>
                <c:pt idx="22">
                  <c:v>31010</c:v>
                </c:pt>
                <c:pt idx="23">
                  <c:v>26090</c:v>
                </c:pt>
                <c:pt idx="24">
                  <c:v>20476</c:v>
                </c:pt>
                <c:pt idx="25">
                  <c:v>0</c:v>
                </c:pt>
                <c:pt idx="26">
                  <c:v>26170</c:v>
                </c:pt>
                <c:pt idx="27">
                  <c:v>19950</c:v>
                </c:pt>
                <c:pt idx="28">
                  <c:v>24650</c:v>
                </c:pt>
                <c:pt idx="29">
                  <c:v>0</c:v>
                </c:pt>
                <c:pt idx="30">
                  <c:v>23750</c:v>
                </c:pt>
                <c:pt idx="31">
                  <c:v>19810</c:v>
                </c:pt>
                <c:pt idx="32">
                  <c:v>20370</c:v>
                </c:pt>
                <c:pt idx="33">
                  <c:v>23088</c:v>
                </c:pt>
                <c:pt idx="34">
                  <c:v>0</c:v>
                </c:pt>
                <c:pt idx="35">
                  <c:v>23000</c:v>
                </c:pt>
                <c:pt idx="36">
                  <c:v>22966</c:v>
                </c:pt>
                <c:pt idx="37">
                  <c:v>23286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8-4D4A-8AE4-DD97B441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73328"/>
        <c:axId val="1753065216"/>
      </c:radarChart>
      <c:catAx>
        <c:axId val="17530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65216"/>
        <c:crosses val="autoZero"/>
        <c:auto val="1"/>
        <c:lblAlgn val="ctr"/>
        <c:lblOffset val="100"/>
        <c:noMultiLvlLbl val="0"/>
      </c:catAx>
      <c:valAx>
        <c:axId val="175306521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73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5-48E6-8815-6550EB98334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5-48E6-8815-6550EB983342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5-48E6-8815-6550EB983342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5-48E6-8815-6550EB98334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5-48E6-8815-6550EB983342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15-48E6-8815-6550EB983342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15-48E6-8815-6550EB983342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15-48E6-8815-6550EB983342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15-48E6-8815-6550EB983342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15-48E6-8815-6550EB983342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15-48E6-8815-6550EB983342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15-48E6-8815-6550EB983342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15-48E6-8815-6550EB983342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15-48E6-8815-6550EB983342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15-48E6-8815-6550EB983342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15-48E6-8815-6550EB983342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15-48E6-8815-6550EB983342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15-48E6-8815-6550EB983342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15-48E6-8815-6550EB983342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15-48E6-8815-6550EB983342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15-48E6-8815-6550EB983342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15-48E6-8815-6550EB983342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15-48E6-8815-6550EB983342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15-48E6-8815-6550EB983342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15-48E6-8815-6550EB983342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15-48E6-8815-6550EB983342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15-48E6-8815-6550EB983342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15-48E6-8815-6550EB983342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15-48E6-8815-6550EB983342}"/>
              </c:ext>
            </c:extLst>
          </c:dPt>
          <c:val>
            <c:numRef>
              <c:f>'B. Bus'!$T$49:$T$77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415-48E6-8815-6550EB98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31-497E-8740-3288E589BF68}"/>
              </c:ext>
            </c:extLst>
          </c:dPt>
          <c:cat>
            <c:strRef>
              <c:f>'B. Bus'!$B$3:$B$42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Bus'!$J$3:$J$42</c:f>
              <c:numCache>
                <c:formatCode>#,##0</c:formatCode>
                <c:ptCount val="40"/>
                <c:pt idx="1">
                  <c:v>37568</c:v>
                </c:pt>
                <c:pt idx="2">
                  <c:v>37394</c:v>
                </c:pt>
                <c:pt idx="3">
                  <c:v>34901</c:v>
                </c:pt>
                <c:pt idx="4">
                  <c:v>0</c:v>
                </c:pt>
                <c:pt idx="5">
                  <c:v>0</c:v>
                </c:pt>
                <c:pt idx="6">
                  <c:v>38000</c:v>
                </c:pt>
                <c:pt idx="7">
                  <c:v>0</c:v>
                </c:pt>
                <c:pt idx="8">
                  <c:v>0</c:v>
                </c:pt>
                <c:pt idx="9">
                  <c:v>33390</c:v>
                </c:pt>
                <c:pt idx="10">
                  <c:v>25730</c:v>
                </c:pt>
                <c:pt idx="11">
                  <c:v>28750</c:v>
                </c:pt>
                <c:pt idx="12">
                  <c:v>23975</c:v>
                </c:pt>
                <c:pt idx="13">
                  <c:v>24290</c:v>
                </c:pt>
                <c:pt idx="14">
                  <c:v>25000</c:v>
                </c:pt>
                <c:pt idx="15">
                  <c:v>23079.599999999995</c:v>
                </c:pt>
                <c:pt idx="16">
                  <c:v>27600</c:v>
                </c:pt>
                <c:pt idx="17">
                  <c:v>26600</c:v>
                </c:pt>
                <c:pt idx="18">
                  <c:v>0</c:v>
                </c:pt>
                <c:pt idx="19">
                  <c:v>22690</c:v>
                </c:pt>
                <c:pt idx="20">
                  <c:v>23294</c:v>
                </c:pt>
                <c:pt idx="21">
                  <c:v>27290</c:v>
                </c:pt>
                <c:pt idx="22">
                  <c:v>28130</c:v>
                </c:pt>
                <c:pt idx="23">
                  <c:v>24800</c:v>
                </c:pt>
                <c:pt idx="24">
                  <c:v>0</c:v>
                </c:pt>
                <c:pt idx="25">
                  <c:v>27650</c:v>
                </c:pt>
                <c:pt idx="26">
                  <c:v>23850</c:v>
                </c:pt>
                <c:pt idx="27">
                  <c:v>23180</c:v>
                </c:pt>
                <c:pt idx="28">
                  <c:v>26000</c:v>
                </c:pt>
                <c:pt idx="29">
                  <c:v>33238.666666666664</c:v>
                </c:pt>
                <c:pt idx="30">
                  <c:v>22670</c:v>
                </c:pt>
                <c:pt idx="31">
                  <c:v>19810</c:v>
                </c:pt>
                <c:pt idx="32">
                  <c:v>20370</c:v>
                </c:pt>
                <c:pt idx="33">
                  <c:v>21888</c:v>
                </c:pt>
                <c:pt idx="34">
                  <c:v>18730</c:v>
                </c:pt>
                <c:pt idx="35">
                  <c:v>22600</c:v>
                </c:pt>
                <c:pt idx="36">
                  <c:v>22966</c:v>
                </c:pt>
                <c:pt idx="37">
                  <c:v>24286</c:v>
                </c:pt>
                <c:pt idx="38">
                  <c:v>0</c:v>
                </c:pt>
                <c:pt idx="39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1-497E-8740-3288E589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52544"/>
        <c:axId val="1752956016"/>
      </c:radarChart>
      <c:catAx>
        <c:axId val="17529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56016"/>
        <c:crosses val="autoZero"/>
        <c:auto val="1"/>
        <c:lblAlgn val="ctr"/>
        <c:lblOffset val="100"/>
        <c:noMultiLvlLbl val="0"/>
      </c:catAx>
      <c:valAx>
        <c:axId val="175295601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525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Bus'!$C$3:$C$42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Bus'!$K$3:$K$37</c:f>
              <c:numCache>
                <c:formatCode>#,##0</c:formatCode>
                <c:ptCount val="35"/>
                <c:pt idx="1">
                  <c:v>37568</c:v>
                </c:pt>
                <c:pt idx="3">
                  <c:v>34901</c:v>
                </c:pt>
                <c:pt idx="4">
                  <c:v>0</c:v>
                </c:pt>
                <c:pt idx="5">
                  <c:v>0</c:v>
                </c:pt>
                <c:pt idx="6">
                  <c:v>38000</c:v>
                </c:pt>
                <c:pt idx="7">
                  <c:v>0</c:v>
                </c:pt>
                <c:pt idx="8">
                  <c:v>0</c:v>
                </c:pt>
                <c:pt idx="9">
                  <c:v>33390</c:v>
                </c:pt>
                <c:pt idx="11">
                  <c:v>28750</c:v>
                </c:pt>
                <c:pt idx="15">
                  <c:v>23079.599999999995</c:v>
                </c:pt>
                <c:pt idx="16">
                  <c:v>27600</c:v>
                </c:pt>
                <c:pt idx="17">
                  <c:v>26600</c:v>
                </c:pt>
                <c:pt idx="18">
                  <c:v>0</c:v>
                </c:pt>
                <c:pt idx="29">
                  <c:v>33238.666666666664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CB2-A6E0-C96165C4EDD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9050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tx1"/>
                </a:solidFill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15-4CB2-A6E0-C96165C4EDD1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tx1"/>
                </a:solidFill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15-4CB2-A6E0-C96165C4EDD1}"/>
              </c:ext>
            </c:extLst>
          </c:dPt>
          <c:cat>
            <c:strRef>
              <c:f>'B. Bus'!$C$3:$C$42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Bus'!$K$3:$K$42</c:f>
              <c:numCache>
                <c:formatCode>#,##0</c:formatCode>
                <c:ptCount val="40"/>
                <c:pt idx="1">
                  <c:v>37568</c:v>
                </c:pt>
                <c:pt idx="3">
                  <c:v>34901</c:v>
                </c:pt>
                <c:pt idx="4">
                  <c:v>0</c:v>
                </c:pt>
                <c:pt idx="5">
                  <c:v>0</c:v>
                </c:pt>
                <c:pt idx="6">
                  <c:v>38000</c:v>
                </c:pt>
                <c:pt idx="7">
                  <c:v>0</c:v>
                </c:pt>
                <c:pt idx="8">
                  <c:v>0</c:v>
                </c:pt>
                <c:pt idx="9">
                  <c:v>33390</c:v>
                </c:pt>
                <c:pt idx="11">
                  <c:v>28750</c:v>
                </c:pt>
                <c:pt idx="15">
                  <c:v>23079.599999999995</c:v>
                </c:pt>
                <c:pt idx="16">
                  <c:v>27600</c:v>
                </c:pt>
                <c:pt idx="17">
                  <c:v>26600</c:v>
                </c:pt>
                <c:pt idx="18">
                  <c:v>0</c:v>
                </c:pt>
                <c:pt idx="29">
                  <c:v>33238.666666666664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5-4CB2-A6E0-C96165C4E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80016"/>
        <c:axId val="1752883184"/>
      </c:radarChart>
      <c:catAx>
        <c:axId val="1752880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2883184"/>
        <c:crosses val="autoZero"/>
        <c:auto val="1"/>
        <c:lblAlgn val="ctr"/>
        <c:lblOffset val="100"/>
        <c:noMultiLvlLbl val="0"/>
      </c:catAx>
      <c:valAx>
        <c:axId val="1752883184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7528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7-4C62-8C60-255E9EBA0150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7-4C62-8C60-255E9EBA0150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7-4C62-8C60-255E9EBA0150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F7-4C62-8C60-255E9EBA0150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F7-4C62-8C60-255E9EBA0150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F7-4C62-8C60-255E9EBA0150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F7-4C62-8C60-255E9EBA0150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F7-4C62-8C60-255E9EBA0150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F7-4C62-8C60-255E9EBA0150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F7-4C62-8C60-255E9EBA0150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F7-4C62-8C60-255E9EBA0150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F7-4C62-8C60-255E9EBA0150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F7-4C62-8C60-255E9EBA0150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F7-4C62-8C60-255E9EBA0150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F7-4C62-8C60-255E9EBA0150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F7-4C62-8C60-255E9EBA0150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F7-4C62-8C60-255E9EBA0150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1F7-4C62-8C60-255E9EBA0150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1F7-4C62-8C60-255E9EBA0150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1F7-4C62-8C60-255E9EBA0150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1F7-4C62-8C60-255E9EBA0150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1F7-4C62-8C60-255E9EBA0150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1F7-4C62-8C60-255E9EBA0150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1F7-4C62-8C60-255E9EBA0150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1F7-4C62-8C60-255E9EBA0150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1F7-4C62-8C60-255E9EBA0150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1F7-4C62-8C60-255E9EBA0150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F7-4C62-8C60-255E9EBA0150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F7-4C62-8C60-255E9EBA0150}"/>
              </c:ext>
            </c:extLst>
          </c:dPt>
          <c:val>
            <c:numRef>
              <c:f>'M. Info Tech'!$T$49:$T$77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1F7-4C62-8C60-255E9EBA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'M. Info Tech'!$C$3:$C$42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'M. Info Tech'!$K$3:$K$37</c:f>
              <c:numCache>
                <c:formatCode>#,##0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00-15AF-4B84-A897-211835D2084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AF-4B84-A897-211835D2084F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5AF-4B84-A897-211835D2084F}"/>
              </c:ext>
            </c:extLst>
          </c:dPt>
          <c:cat>
            <c:strRef>
              <c:f>'M. Info Tech'!$C$3:$C$42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'M. Info Tech'!$K$3:$K$42</c:f>
              <c:numCache>
                <c:formatCode>#,##0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3-15AF-4B84-A897-211835D2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791312"/>
        <c:axId val="1752780000"/>
      </c:radarChart>
      <c:catAx>
        <c:axId val="175279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2780000"/>
        <c:crosses val="autoZero"/>
        <c:auto val="1"/>
        <c:lblAlgn val="ctr"/>
        <c:lblOffset val="100"/>
        <c:noMultiLvlLbl val="0"/>
      </c:catAx>
      <c:valAx>
        <c:axId val="1752780000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75279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BF-4A86-91C2-803984EB92A5}"/>
              </c:ext>
            </c:extLst>
          </c:dPt>
          <c:cat>
            <c:strRef>
              <c:f>'M. Info Tech'!$B$3:$B$42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'M. Info Tech'!$J$3:$J$42</c:f>
              <c:numCache>
                <c:formatCode>#,##0</c:formatCode>
                <c:ptCount val="40"/>
                <c:pt idx="1">
                  <c:v>37376</c:v>
                </c:pt>
                <c:pt idx="2">
                  <c:v>0</c:v>
                </c:pt>
                <c:pt idx="3">
                  <c:v>25177.5</c:v>
                </c:pt>
                <c:pt idx="4">
                  <c:v>27589.5</c:v>
                </c:pt>
                <c:pt idx="5">
                  <c:v>38880</c:v>
                </c:pt>
                <c:pt idx="6">
                  <c:v>36000</c:v>
                </c:pt>
                <c:pt idx="7">
                  <c:v>35286</c:v>
                </c:pt>
                <c:pt idx="8">
                  <c:v>0</c:v>
                </c:pt>
                <c:pt idx="9">
                  <c:v>35616</c:v>
                </c:pt>
                <c:pt idx="10">
                  <c:v>28274</c:v>
                </c:pt>
                <c:pt idx="11">
                  <c:v>31630</c:v>
                </c:pt>
                <c:pt idx="12">
                  <c:v>16667.5</c:v>
                </c:pt>
                <c:pt idx="13">
                  <c:v>19717.5</c:v>
                </c:pt>
                <c:pt idx="14">
                  <c:v>27500</c:v>
                </c:pt>
                <c:pt idx="15">
                  <c:v>18857.699999999997</c:v>
                </c:pt>
                <c:pt idx="16">
                  <c:v>21450</c:v>
                </c:pt>
                <c:pt idx="17">
                  <c:v>19800</c:v>
                </c:pt>
                <c:pt idx="18">
                  <c:v>21750</c:v>
                </c:pt>
                <c:pt idx="19">
                  <c:v>27890</c:v>
                </c:pt>
                <c:pt idx="20">
                  <c:v>15575.25</c:v>
                </c:pt>
                <c:pt idx="21">
                  <c:v>28540</c:v>
                </c:pt>
                <c:pt idx="22">
                  <c:v>31010</c:v>
                </c:pt>
                <c:pt idx="23">
                  <c:v>29260</c:v>
                </c:pt>
                <c:pt idx="24">
                  <c:v>20916</c:v>
                </c:pt>
                <c:pt idx="25">
                  <c:v>26810</c:v>
                </c:pt>
                <c:pt idx="26">
                  <c:v>21127.5</c:v>
                </c:pt>
                <c:pt idx="27">
                  <c:v>25160</c:v>
                </c:pt>
                <c:pt idx="28">
                  <c:v>18487.5</c:v>
                </c:pt>
                <c:pt idx="29">
                  <c:v>0</c:v>
                </c:pt>
                <c:pt idx="30">
                  <c:v>23510</c:v>
                </c:pt>
                <c:pt idx="31">
                  <c:v>0</c:v>
                </c:pt>
                <c:pt idx="32">
                  <c:v>0</c:v>
                </c:pt>
                <c:pt idx="33">
                  <c:v>26488</c:v>
                </c:pt>
                <c:pt idx="34">
                  <c:v>20490</c:v>
                </c:pt>
                <c:pt idx="35">
                  <c:v>23000</c:v>
                </c:pt>
                <c:pt idx="36">
                  <c:v>25286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F-4A86-91C2-803984EB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82320"/>
        <c:axId val="1752376496"/>
      </c:radarChart>
      <c:catAx>
        <c:axId val="17524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76496"/>
        <c:crosses val="autoZero"/>
        <c:auto val="1"/>
        <c:lblAlgn val="ctr"/>
        <c:lblOffset val="100"/>
        <c:noMultiLvlLbl val="0"/>
      </c:catAx>
      <c:valAx>
        <c:axId val="17523764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82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49-4B6E-BEFF-B81C5570B3A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49-4B6E-BEFF-B81C5570B3AB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49-4B6E-BEFF-B81C5570B3AB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49-4B6E-BEFF-B81C5570B3A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49-4B6E-BEFF-B81C5570B3AB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49-4B6E-BEFF-B81C5570B3AB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9-4B6E-BEFF-B81C5570B3AB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49-4B6E-BEFF-B81C5570B3AB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49-4B6E-BEFF-B81C5570B3AB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949-4B6E-BEFF-B81C5570B3AB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49-4B6E-BEFF-B81C5570B3AB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49-4B6E-BEFF-B81C5570B3AB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949-4B6E-BEFF-B81C5570B3AB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949-4B6E-BEFF-B81C5570B3AB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949-4B6E-BEFF-B81C5570B3AB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949-4B6E-BEFF-B81C5570B3AB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949-4B6E-BEFF-B81C5570B3AB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949-4B6E-BEFF-B81C5570B3AB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949-4B6E-BEFF-B81C5570B3AB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949-4B6E-BEFF-B81C5570B3AB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949-4B6E-BEFF-B81C5570B3AB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949-4B6E-BEFF-B81C5570B3AB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949-4B6E-BEFF-B81C5570B3AB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949-4B6E-BEFF-B81C5570B3AB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949-4B6E-BEFF-B81C5570B3AB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949-4B6E-BEFF-B81C5570B3AB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949-4B6E-BEFF-B81C5570B3AB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949-4B6E-BEFF-B81C5570B3AB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949-4B6E-BEFF-B81C5570B3AB}"/>
              </c:ext>
            </c:extLst>
          </c:dPt>
          <c:val>
            <c:numRef>
              <c:f>'B. Sc (Biol)'!$T$49:$T$77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949-4B6E-BEFF-B81C5570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8-429D-91B8-0B6442926C6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8-429D-91B8-0B6442926C65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8-429D-91B8-0B6442926C65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18-429D-91B8-0B6442926C65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18-429D-91B8-0B6442926C65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18-429D-91B8-0B6442926C65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18-429D-91B8-0B6442926C65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18-429D-91B8-0B6442926C65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18-429D-91B8-0B6442926C65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18-429D-91B8-0B6442926C65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A18-429D-91B8-0B6442926C65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A18-429D-91B8-0B6442926C65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A18-429D-91B8-0B6442926C65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A18-429D-91B8-0B6442926C65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A18-429D-91B8-0B6442926C65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A18-429D-91B8-0B6442926C65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A18-429D-91B8-0B6442926C65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A18-429D-91B8-0B6442926C65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A18-429D-91B8-0B6442926C65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A18-429D-91B8-0B6442926C65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A18-429D-91B8-0B6442926C65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A18-429D-91B8-0B6442926C65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A18-429D-91B8-0B6442926C65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A18-429D-91B8-0B6442926C65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A18-429D-91B8-0B6442926C65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A18-429D-91B8-0B6442926C65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18-429D-91B8-0B6442926C65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A18-429D-91B8-0B6442926C65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A18-429D-91B8-0B6442926C65}"/>
              </c:ext>
            </c:extLst>
          </c:dPt>
          <c:val>
            <c:numRef>
              <c:f>'B. Law'!$T$49:$T$77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A18-429D-91B8-0B644292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08-41DE-8327-C94472BA8A9C}"/>
              </c:ext>
            </c:extLst>
          </c:dPt>
          <c:cat>
            <c:strRef>
              <c:f>'B. Law'!$B$3:$B$42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Law'!$J$3:$J$42</c:f>
              <c:numCache>
                <c:formatCode>#,##0</c:formatCode>
                <c:ptCount val="40"/>
                <c:pt idx="1">
                  <c:v>0</c:v>
                </c:pt>
                <c:pt idx="2">
                  <c:v>35234</c:v>
                </c:pt>
                <c:pt idx="3">
                  <c:v>36898</c:v>
                </c:pt>
                <c:pt idx="4">
                  <c:v>54107.5</c:v>
                </c:pt>
                <c:pt idx="5">
                  <c:v>0</c:v>
                </c:pt>
                <c:pt idx="6">
                  <c:v>34100</c:v>
                </c:pt>
                <c:pt idx="7">
                  <c:v>0</c:v>
                </c:pt>
                <c:pt idx="8">
                  <c:v>33790</c:v>
                </c:pt>
                <c:pt idx="9">
                  <c:v>33390</c:v>
                </c:pt>
                <c:pt idx="10">
                  <c:v>29760</c:v>
                </c:pt>
                <c:pt idx="11">
                  <c:v>35470</c:v>
                </c:pt>
                <c:pt idx="12">
                  <c:v>30512.5</c:v>
                </c:pt>
                <c:pt idx="13">
                  <c:v>26290</c:v>
                </c:pt>
                <c:pt idx="14">
                  <c:v>25500</c:v>
                </c:pt>
                <c:pt idx="15">
                  <c:v>21359.599999999999</c:v>
                </c:pt>
                <c:pt idx="16">
                  <c:v>20700</c:v>
                </c:pt>
                <c:pt idx="17">
                  <c:v>25000</c:v>
                </c:pt>
                <c:pt idx="18">
                  <c:v>30000</c:v>
                </c:pt>
                <c:pt idx="19">
                  <c:v>27790</c:v>
                </c:pt>
                <c:pt idx="20">
                  <c:v>24970</c:v>
                </c:pt>
                <c:pt idx="21">
                  <c:v>27290</c:v>
                </c:pt>
                <c:pt idx="22">
                  <c:v>0</c:v>
                </c:pt>
                <c:pt idx="23">
                  <c:v>26400</c:v>
                </c:pt>
                <c:pt idx="24">
                  <c:v>18372</c:v>
                </c:pt>
                <c:pt idx="25">
                  <c:v>27650</c:v>
                </c:pt>
                <c:pt idx="26">
                  <c:v>19027.5</c:v>
                </c:pt>
                <c:pt idx="27">
                  <c:v>24440</c:v>
                </c:pt>
                <c:pt idx="28">
                  <c:v>26000</c:v>
                </c:pt>
                <c:pt idx="29">
                  <c:v>33238.825000000004</c:v>
                </c:pt>
                <c:pt idx="30">
                  <c:v>0</c:v>
                </c:pt>
                <c:pt idx="31">
                  <c:v>22850</c:v>
                </c:pt>
                <c:pt idx="32">
                  <c:v>16417.5</c:v>
                </c:pt>
                <c:pt idx="33">
                  <c:v>0</c:v>
                </c:pt>
                <c:pt idx="34">
                  <c:v>20554</c:v>
                </c:pt>
                <c:pt idx="35">
                  <c:v>23400</c:v>
                </c:pt>
                <c:pt idx="36">
                  <c:v>26846</c:v>
                </c:pt>
                <c:pt idx="37">
                  <c:v>0</c:v>
                </c:pt>
                <c:pt idx="38">
                  <c:v>20675</c:v>
                </c:pt>
                <c:pt idx="39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1DE-8327-C94472BA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67472"/>
        <c:axId val="1752270944"/>
      </c:radarChart>
      <c:catAx>
        <c:axId val="1752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70944"/>
        <c:crosses val="autoZero"/>
        <c:auto val="1"/>
        <c:lblAlgn val="ctr"/>
        <c:lblOffset val="100"/>
        <c:noMultiLvlLbl val="0"/>
      </c:catAx>
      <c:valAx>
        <c:axId val="1752270944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674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Law'!$C$3:$C$42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Law'!$K$3:$K$37</c:f>
              <c:numCache>
                <c:formatCode>#,##0</c:formatCode>
                <c:ptCount val="35"/>
                <c:pt idx="1">
                  <c:v>0</c:v>
                </c:pt>
                <c:pt idx="2">
                  <c:v>35234</c:v>
                </c:pt>
                <c:pt idx="3">
                  <c:v>36898</c:v>
                </c:pt>
                <c:pt idx="4">
                  <c:v>54107.5</c:v>
                </c:pt>
                <c:pt idx="5">
                  <c:v>0</c:v>
                </c:pt>
                <c:pt idx="6">
                  <c:v>34100</c:v>
                </c:pt>
                <c:pt idx="7">
                  <c:v>0</c:v>
                </c:pt>
                <c:pt idx="19">
                  <c:v>27790</c:v>
                </c:pt>
                <c:pt idx="25">
                  <c:v>27650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64E-9C5B-8489C0ECFD8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50-464E-9C5B-8489C0ECFD86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bg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50-464E-9C5B-8489C0ECFD86}"/>
              </c:ext>
            </c:extLst>
          </c:dPt>
          <c:cat>
            <c:strRef>
              <c:f>'B. Law'!$C$3:$C$42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Law'!$K$3:$K$42</c:f>
              <c:numCache>
                <c:formatCode>#,##0</c:formatCode>
                <c:ptCount val="40"/>
                <c:pt idx="1">
                  <c:v>0</c:v>
                </c:pt>
                <c:pt idx="2">
                  <c:v>35234</c:v>
                </c:pt>
                <c:pt idx="3">
                  <c:v>36898</c:v>
                </c:pt>
                <c:pt idx="4">
                  <c:v>54107.5</c:v>
                </c:pt>
                <c:pt idx="5">
                  <c:v>0</c:v>
                </c:pt>
                <c:pt idx="6">
                  <c:v>34100</c:v>
                </c:pt>
                <c:pt idx="7">
                  <c:v>0</c:v>
                </c:pt>
                <c:pt idx="19">
                  <c:v>27790</c:v>
                </c:pt>
                <c:pt idx="25">
                  <c:v>27650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0-464E-9C5B-8489C0ECF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08976"/>
        <c:axId val="1752206016"/>
      </c:radarChart>
      <c:catAx>
        <c:axId val="175220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2206016"/>
        <c:crosses val="autoZero"/>
        <c:auto val="1"/>
        <c:lblAlgn val="ctr"/>
        <c:lblOffset val="100"/>
        <c:noMultiLvlLbl val="0"/>
      </c:catAx>
      <c:valAx>
        <c:axId val="1752206016"/>
        <c:scaling>
          <c:orientation val="minMax"/>
          <c:max val="600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703849969301"/>
          <c:y val="0.17430309254821399"/>
          <c:w val="0.88691133525321797"/>
          <c:h val="0.24375830195138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4-4D7B-8692-7BB828737F8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4-4D7B-8692-7BB828737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'B. Law'!$C$4:$C$37</c:f>
              <c:strCache>
                <c:ptCount val="34"/>
                <c:pt idx="0">
                  <c:v>University of Melbourne</c:v>
                </c:pt>
                <c:pt idx="1">
                  <c:v>Australian National University</c:v>
                </c:pt>
                <c:pt idx="2">
                  <c:v>University of Queensland</c:v>
                </c:pt>
                <c:pt idx="3">
                  <c:v>University of Sydney</c:v>
                </c:pt>
                <c:pt idx="4">
                  <c:v>University of New South Wales</c:v>
                </c:pt>
                <c:pt idx="5">
                  <c:v>Monash University</c:v>
                </c:pt>
                <c:pt idx="6">
                  <c:v>University of Western Australia</c:v>
                </c:pt>
                <c:pt idx="7">
                  <c:v>University of Adelaide</c:v>
                </c:pt>
                <c:pt idx="8">
                  <c:v>Macquarie University</c:v>
                </c:pt>
                <c:pt idx="9">
                  <c:v>University of Wollongong</c:v>
                </c:pt>
                <c:pt idx="10">
                  <c:v>University of Technology, Sydney</c:v>
                </c:pt>
                <c:pt idx="11">
                  <c:v>University of Newcastle</c:v>
                </c:pt>
                <c:pt idx="12">
                  <c:v>James Cook University</c:v>
                </c:pt>
                <c:pt idx="13">
                  <c:v>University of Tasmania</c:v>
                </c:pt>
                <c:pt idx="14">
                  <c:v>Griffith University</c:v>
                </c:pt>
                <c:pt idx="15">
                  <c:v>Curtin University</c:v>
                </c:pt>
                <c:pt idx="16">
                  <c:v>Queensland University of Technology</c:v>
                </c:pt>
                <c:pt idx="17">
                  <c:v>Deakin University</c:v>
                </c:pt>
                <c:pt idx="18">
                  <c:v>Flinders University</c:v>
                </c:pt>
                <c:pt idx="19">
                  <c:v>Swinburne University</c:v>
                </c:pt>
                <c:pt idx="20">
                  <c:v>University of South Australia</c:v>
                </c:pt>
                <c:pt idx="21">
                  <c:v>RMIT University</c:v>
                </c:pt>
                <c:pt idx="22">
                  <c:v>La Trobe University</c:v>
                </c:pt>
                <c:pt idx="23">
                  <c:v>Charles Darwin University</c:v>
                </c:pt>
                <c:pt idx="24">
                  <c:v>Murdoch University</c:v>
                </c:pt>
                <c:pt idx="25">
                  <c:v>University of Western Sydney</c:v>
                </c:pt>
                <c:pt idx="26">
                  <c:v>University of Canberra</c:v>
                </c:pt>
                <c:pt idx="27">
                  <c:v>Edith Cowan University</c:v>
                </c:pt>
                <c:pt idx="28">
                  <c:v>Bond University</c:v>
                </c:pt>
                <c:pt idx="29">
                  <c:v>CQUniversity</c:v>
                </c:pt>
                <c:pt idx="30">
                  <c:v>Southern Cross University</c:v>
                </c:pt>
                <c:pt idx="31">
                  <c:v>University of Southern Queensland</c:v>
                </c:pt>
                <c:pt idx="32">
                  <c:v>Charles Sturt University</c:v>
                </c:pt>
                <c:pt idx="33">
                  <c:v>University of New England</c:v>
                </c:pt>
              </c:strCache>
            </c:strRef>
          </c:cat>
          <c:val>
            <c:numRef>
              <c:f>'B. Law'!$D$4:$D$37</c:f>
              <c:numCache>
                <c:formatCode>0.0%</c:formatCode>
                <c:ptCount val="34"/>
                <c:pt idx="0">
                  <c:v>0</c:v>
                </c:pt>
                <c:pt idx="1">
                  <c:v>8.6383215515836456E-2</c:v>
                </c:pt>
                <c:pt idx="2">
                  <c:v>0.04</c:v>
                </c:pt>
                <c:pt idx="3">
                  <c:v>4.6356919429915537E-2</c:v>
                </c:pt>
                <c:pt idx="4">
                  <c:v>0</c:v>
                </c:pt>
                <c:pt idx="5">
                  <c:v>0.06</c:v>
                </c:pt>
                <c:pt idx="6">
                  <c:v>0</c:v>
                </c:pt>
                <c:pt idx="7">
                  <c:v>0.05</c:v>
                </c:pt>
                <c:pt idx="8">
                  <c:v>4.7191521026908448E-2</c:v>
                </c:pt>
                <c:pt idx="9">
                  <c:v>4.9520348442797214E-2</c:v>
                </c:pt>
                <c:pt idx="10">
                  <c:v>0.06</c:v>
                </c:pt>
                <c:pt idx="11">
                  <c:v>7.0889857451710503E-2</c:v>
                </c:pt>
                <c:pt idx="12">
                  <c:v>0.04</c:v>
                </c:pt>
                <c:pt idx="13">
                  <c:v>9.9157945442664361E-2</c:v>
                </c:pt>
                <c:pt idx="14">
                  <c:v>4.5108138355787766E-2</c:v>
                </c:pt>
                <c:pt idx="15">
                  <c:v>4.2269487534833908E-2</c:v>
                </c:pt>
                <c:pt idx="16">
                  <c:v>4.4491299488467591E-2</c:v>
                </c:pt>
                <c:pt idx="17">
                  <c:v>7.8945946605692985E-2</c:v>
                </c:pt>
                <c:pt idx="18">
                  <c:v>3.9935188247999E-2</c:v>
                </c:pt>
                <c:pt idx="19">
                  <c:v>3.7789225510149162E-2</c:v>
                </c:pt>
                <c:pt idx="20">
                  <c:v>5.6379594799323564E-2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6.0944000283149502E-2</c:v>
                </c:pt>
                <c:pt idx="24">
                  <c:v>7.2240771468866011E-2</c:v>
                </c:pt>
                <c:pt idx="25">
                  <c:v>4.4509661391136025E-2</c:v>
                </c:pt>
                <c:pt idx="26">
                  <c:v>0</c:v>
                </c:pt>
                <c:pt idx="27">
                  <c:v>5.1824866139983106E-2</c:v>
                </c:pt>
                <c:pt idx="28">
                  <c:v>2.9856210847289198E-2</c:v>
                </c:pt>
                <c:pt idx="29">
                  <c:v>0</c:v>
                </c:pt>
                <c:pt idx="30">
                  <c:v>5.7185903070188664E-2</c:v>
                </c:pt>
                <c:pt idx="31">
                  <c:v>4.2354802042346991E-2</c:v>
                </c:pt>
                <c:pt idx="32">
                  <c:v>0</c:v>
                </c:pt>
                <c:pt idx="33">
                  <c:v>3.6922088071489161E-2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4-4D7B-8692-7BB828737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2178880"/>
        <c:axId val="1781413456"/>
      </c:barChart>
      <c:catAx>
        <c:axId val="17521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3456"/>
        <c:crosses val="autoZero"/>
        <c:auto val="1"/>
        <c:lblAlgn val="ctr"/>
        <c:lblOffset val="100"/>
        <c:noMultiLvlLbl val="0"/>
      </c:catAx>
      <c:valAx>
        <c:axId val="1781413456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17521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703849969301"/>
          <c:y val="0.17430309254821399"/>
          <c:w val="0.88691133525321797"/>
          <c:h val="0.24375830195138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86-4F68-BFAB-6923A15A4A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'Living and Fee increase'!$H$5:$H$43</c:f>
              <c:strCache>
                <c:ptCount val="39"/>
                <c:pt idx="0">
                  <c:v>University of Melbourne</c:v>
                </c:pt>
                <c:pt idx="1">
                  <c:v>Macquarie University</c:v>
                </c:pt>
                <c:pt idx="2">
                  <c:v>Bond University</c:v>
                </c:pt>
                <c:pt idx="3">
                  <c:v>University of Sydney</c:v>
                </c:pt>
                <c:pt idx="4">
                  <c:v>University of New South Wales</c:v>
                </c:pt>
                <c:pt idx="5">
                  <c:v>Australian Catholic University</c:v>
                </c:pt>
                <c:pt idx="6">
                  <c:v>University of Queensland</c:v>
                </c:pt>
                <c:pt idx="7">
                  <c:v>University of Adelaide</c:v>
                </c:pt>
                <c:pt idx="8">
                  <c:v>University of Western Australia</c:v>
                </c:pt>
                <c:pt idx="9">
                  <c:v>University of Technology, Sydney</c:v>
                </c:pt>
                <c:pt idx="10">
                  <c:v>Australian National University</c:v>
                </c:pt>
                <c:pt idx="11">
                  <c:v>Swinburne University</c:v>
                </c:pt>
                <c:pt idx="12">
                  <c:v>University of Notre Dame Australia</c:v>
                </c:pt>
                <c:pt idx="13">
                  <c:v>Victoria University</c:v>
                </c:pt>
                <c:pt idx="14">
                  <c:v>University of South Australia</c:v>
                </c:pt>
                <c:pt idx="15">
                  <c:v>University of Western Sydney</c:v>
                </c:pt>
                <c:pt idx="16">
                  <c:v>Flinders University</c:v>
                </c:pt>
                <c:pt idx="17">
                  <c:v>James Cook University</c:v>
                </c:pt>
                <c:pt idx="18">
                  <c:v>Edith Cowan University</c:v>
                </c:pt>
                <c:pt idx="19">
                  <c:v>Monash University</c:v>
                </c:pt>
                <c:pt idx="20">
                  <c:v>Queensland University of Technology</c:v>
                </c:pt>
                <c:pt idx="21">
                  <c:v>University of Canberra</c:v>
                </c:pt>
                <c:pt idx="22">
                  <c:v>Murdoch University</c:v>
                </c:pt>
                <c:pt idx="23">
                  <c:v>University of Newcastle</c:v>
                </c:pt>
                <c:pt idx="24">
                  <c:v>Deakin University</c:v>
                </c:pt>
                <c:pt idx="25">
                  <c:v>University of Tasmania</c:v>
                </c:pt>
                <c:pt idx="26">
                  <c:v>University of Wollongong</c:v>
                </c:pt>
                <c:pt idx="27">
                  <c:v>La Trobe University</c:v>
                </c:pt>
                <c:pt idx="28">
                  <c:v>University of Southern Queensland</c:v>
                </c:pt>
                <c:pt idx="29">
                  <c:v>Curtin University</c:v>
                </c:pt>
                <c:pt idx="30">
                  <c:v>RMIT University</c:v>
                </c:pt>
                <c:pt idx="31">
                  <c:v>Charles Darwin University</c:v>
                </c:pt>
                <c:pt idx="32">
                  <c:v>University of the Sunshine Coast</c:v>
                </c:pt>
                <c:pt idx="33">
                  <c:v>Charles Sturt University</c:v>
                </c:pt>
                <c:pt idx="34">
                  <c:v>CQUniversity</c:v>
                </c:pt>
                <c:pt idx="35">
                  <c:v>Southern Cross University</c:v>
                </c:pt>
                <c:pt idx="36">
                  <c:v>Griffith University</c:v>
                </c:pt>
                <c:pt idx="37">
                  <c:v>Federation University Australia</c:v>
                </c:pt>
                <c:pt idx="38">
                  <c:v>University of New England</c:v>
                </c:pt>
              </c:strCache>
            </c:strRef>
          </c:cat>
          <c:val>
            <c:numRef>
              <c:f>'Living and Fee increase'!$I$5:$I$43</c:f>
              <c:numCache>
                <c:formatCode>#,##0</c:formatCode>
                <c:ptCount val="39"/>
                <c:pt idx="0">
                  <c:v>33257</c:v>
                </c:pt>
                <c:pt idx="1">
                  <c:v>29905.72131666667</c:v>
                </c:pt>
                <c:pt idx="2">
                  <c:v>29523.443142857141</c:v>
                </c:pt>
                <c:pt idx="3">
                  <c:v>27790.110990476191</c:v>
                </c:pt>
                <c:pt idx="4">
                  <c:v>27245.505150000001</c:v>
                </c:pt>
                <c:pt idx="5">
                  <c:v>26698.70820444444</c:v>
                </c:pt>
                <c:pt idx="6">
                  <c:v>25701.082916871364</c:v>
                </c:pt>
                <c:pt idx="7">
                  <c:v>25444</c:v>
                </c:pt>
                <c:pt idx="8">
                  <c:v>24870.009103730161</c:v>
                </c:pt>
                <c:pt idx="9">
                  <c:v>24594.471489473683</c:v>
                </c:pt>
                <c:pt idx="10">
                  <c:v>24059</c:v>
                </c:pt>
                <c:pt idx="11">
                  <c:v>22824.136326666667</c:v>
                </c:pt>
                <c:pt idx="12">
                  <c:v>22389.118590000002</c:v>
                </c:pt>
                <c:pt idx="13">
                  <c:v>22078.816963333338</c:v>
                </c:pt>
                <c:pt idx="14">
                  <c:v>21516.706579999995</c:v>
                </c:pt>
                <c:pt idx="15">
                  <c:v>21466.101384027777</c:v>
                </c:pt>
                <c:pt idx="16">
                  <c:v>21387</c:v>
                </c:pt>
                <c:pt idx="17">
                  <c:v>21050</c:v>
                </c:pt>
                <c:pt idx="18">
                  <c:v>21019.311245454544</c:v>
                </c:pt>
                <c:pt idx="19">
                  <c:v>20906.563754999999</c:v>
                </c:pt>
                <c:pt idx="20">
                  <c:v>20687.632534848486</c:v>
                </c:pt>
                <c:pt idx="21">
                  <c:v>20601</c:v>
                </c:pt>
                <c:pt idx="22">
                  <c:v>20506.015945721923</c:v>
                </c:pt>
                <c:pt idx="23">
                  <c:v>20417.252056929639</c:v>
                </c:pt>
                <c:pt idx="24">
                  <c:v>20184.03035909091</c:v>
                </c:pt>
                <c:pt idx="25">
                  <c:v>19932.776077777777</c:v>
                </c:pt>
                <c:pt idx="26">
                  <c:v>19873.990475974024</c:v>
                </c:pt>
                <c:pt idx="27">
                  <c:v>19833.579187777774</c:v>
                </c:pt>
                <c:pt idx="28">
                  <c:v>19504.335161948053</c:v>
                </c:pt>
                <c:pt idx="29">
                  <c:v>19341.419526284582</c:v>
                </c:pt>
                <c:pt idx="30">
                  <c:v>19201.552644848485</c:v>
                </c:pt>
                <c:pt idx="31">
                  <c:v>18836.600459090911</c:v>
                </c:pt>
                <c:pt idx="32">
                  <c:v>17561.779276111112</c:v>
                </c:pt>
                <c:pt idx="33">
                  <c:v>16770.274796031747</c:v>
                </c:pt>
                <c:pt idx="34">
                  <c:v>16430.139890476188</c:v>
                </c:pt>
                <c:pt idx="35">
                  <c:v>16222</c:v>
                </c:pt>
                <c:pt idx="36">
                  <c:v>15670.293834920638</c:v>
                </c:pt>
                <c:pt idx="37">
                  <c:v>15579</c:v>
                </c:pt>
                <c:pt idx="38">
                  <c:v>15493.894751666665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6-4F68-BFAB-6923A15A4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1781497200"/>
        <c:axId val="1781489888"/>
      </c:barChart>
      <c:catAx>
        <c:axId val="17814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89888"/>
        <c:crosses val="autoZero"/>
        <c:auto val="1"/>
        <c:lblAlgn val="ctr"/>
        <c:lblOffset val="100"/>
        <c:noMultiLvlLbl val="0"/>
      </c:catAx>
      <c:valAx>
        <c:axId val="1781489888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1781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0703849969301"/>
          <c:y val="0.17430309254821399"/>
          <c:w val="0.88691133525321797"/>
          <c:h val="0.24375830195138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4-4F33-93B2-AF809FACDC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'Living and Fee increase'!$H$5:$H$43</c:f>
              <c:strCache>
                <c:ptCount val="39"/>
                <c:pt idx="0">
                  <c:v>University of Melbourne</c:v>
                </c:pt>
                <c:pt idx="1">
                  <c:v>Macquarie University</c:v>
                </c:pt>
                <c:pt idx="2">
                  <c:v>Bond University</c:v>
                </c:pt>
                <c:pt idx="3">
                  <c:v>University of Sydney</c:v>
                </c:pt>
                <c:pt idx="4">
                  <c:v>University of New South Wales</c:v>
                </c:pt>
                <c:pt idx="5">
                  <c:v>Australian Catholic University</c:v>
                </c:pt>
                <c:pt idx="6">
                  <c:v>University of Queensland</c:v>
                </c:pt>
                <c:pt idx="7">
                  <c:v>University of Adelaide</c:v>
                </c:pt>
                <c:pt idx="8">
                  <c:v>University of Western Australia</c:v>
                </c:pt>
                <c:pt idx="9">
                  <c:v>University of Technology, Sydney</c:v>
                </c:pt>
                <c:pt idx="10">
                  <c:v>Australian National University</c:v>
                </c:pt>
                <c:pt idx="11">
                  <c:v>Swinburne University</c:v>
                </c:pt>
                <c:pt idx="12">
                  <c:v>University of Notre Dame Australia</c:v>
                </c:pt>
                <c:pt idx="13">
                  <c:v>Victoria University</c:v>
                </c:pt>
                <c:pt idx="14">
                  <c:v>University of South Australia</c:v>
                </c:pt>
                <c:pt idx="15">
                  <c:v>University of Western Sydney</c:v>
                </c:pt>
                <c:pt idx="16">
                  <c:v>Flinders University</c:v>
                </c:pt>
                <c:pt idx="17">
                  <c:v>James Cook University</c:v>
                </c:pt>
                <c:pt idx="18">
                  <c:v>Edith Cowan University</c:v>
                </c:pt>
                <c:pt idx="19">
                  <c:v>Monash University</c:v>
                </c:pt>
                <c:pt idx="20">
                  <c:v>Queensland University of Technology</c:v>
                </c:pt>
                <c:pt idx="21">
                  <c:v>University of Canberra</c:v>
                </c:pt>
                <c:pt idx="22">
                  <c:v>Murdoch University</c:v>
                </c:pt>
                <c:pt idx="23">
                  <c:v>University of Newcastle</c:v>
                </c:pt>
                <c:pt idx="24">
                  <c:v>Deakin University</c:v>
                </c:pt>
                <c:pt idx="25">
                  <c:v>University of Tasmania</c:v>
                </c:pt>
                <c:pt idx="26">
                  <c:v>University of Wollongong</c:v>
                </c:pt>
                <c:pt idx="27">
                  <c:v>La Trobe University</c:v>
                </c:pt>
                <c:pt idx="28">
                  <c:v>University of Southern Queensland</c:v>
                </c:pt>
                <c:pt idx="29">
                  <c:v>Curtin University</c:v>
                </c:pt>
                <c:pt idx="30">
                  <c:v>RMIT University</c:v>
                </c:pt>
                <c:pt idx="31">
                  <c:v>Charles Darwin University</c:v>
                </c:pt>
                <c:pt idx="32">
                  <c:v>University of the Sunshine Coast</c:v>
                </c:pt>
                <c:pt idx="33">
                  <c:v>Charles Sturt University</c:v>
                </c:pt>
                <c:pt idx="34">
                  <c:v>CQUniversity</c:v>
                </c:pt>
                <c:pt idx="35">
                  <c:v>Southern Cross University</c:v>
                </c:pt>
                <c:pt idx="36">
                  <c:v>Griffith University</c:v>
                </c:pt>
                <c:pt idx="37">
                  <c:v>Federation University Australia</c:v>
                </c:pt>
                <c:pt idx="38">
                  <c:v>University of New England</c:v>
                </c:pt>
              </c:strCache>
            </c:strRef>
          </c:cat>
          <c:val>
            <c:numRef>
              <c:f>'Living and Fee increase'!$J$5:$J$43</c:f>
              <c:numCache>
                <c:formatCode>0.0%</c:formatCode>
                <c:ptCount val="39"/>
                <c:pt idx="0">
                  <c:v>4.4192915905970936E-2</c:v>
                </c:pt>
                <c:pt idx="1">
                  <c:v>4.7191521026908448E-2</c:v>
                </c:pt>
                <c:pt idx="2">
                  <c:v>2.9856210847289198E-2</c:v>
                </c:pt>
                <c:pt idx="3">
                  <c:v>4.6356919429915537E-2</c:v>
                </c:pt>
                <c:pt idx="4">
                  <c:v>0</c:v>
                </c:pt>
                <c:pt idx="5">
                  <c:v>4.0547875748997139E-2</c:v>
                </c:pt>
                <c:pt idx="6">
                  <c:v>0.04</c:v>
                </c:pt>
                <c:pt idx="7">
                  <c:v>0.05</c:v>
                </c:pt>
                <c:pt idx="8">
                  <c:v>5.0250460536202302E-2</c:v>
                </c:pt>
                <c:pt idx="9">
                  <c:v>0.06</c:v>
                </c:pt>
                <c:pt idx="10">
                  <c:v>8.6383215515836456E-2</c:v>
                </c:pt>
                <c:pt idx="11">
                  <c:v>3.7789225510149162E-2</c:v>
                </c:pt>
                <c:pt idx="12">
                  <c:v>8.6260103414712672E-2</c:v>
                </c:pt>
                <c:pt idx="13">
                  <c:v>4.0720964391816009E-2</c:v>
                </c:pt>
                <c:pt idx="14">
                  <c:v>5.6379594799323564E-2</c:v>
                </c:pt>
                <c:pt idx="15">
                  <c:v>4.4509661391136025E-2</c:v>
                </c:pt>
                <c:pt idx="16">
                  <c:v>3.9935188247999E-2</c:v>
                </c:pt>
                <c:pt idx="17">
                  <c:v>0.04</c:v>
                </c:pt>
                <c:pt idx="18">
                  <c:v>5.1824866139983106E-2</c:v>
                </c:pt>
                <c:pt idx="19">
                  <c:v>0.06</c:v>
                </c:pt>
                <c:pt idx="20">
                  <c:v>4.4491299488467591E-2</c:v>
                </c:pt>
                <c:pt idx="21">
                  <c:v>0</c:v>
                </c:pt>
                <c:pt idx="22">
                  <c:v>7.2240771468866011E-2</c:v>
                </c:pt>
                <c:pt idx="23">
                  <c:v>7.0889857451710503E-2</c:v>
                </c:pt>
                <c:pt idx="24">
                  <c:v>7.8945946605692985E-2</c:v>
                </c:pt>
                <c:pt idx="25">
                  <c:v>9.9157945442664361E-2</c:v>
                </c:pt>
                <c:pt idx="26">
                  <c:v>4.9520348442797214E-2</c:v>
                </c:pt>
                <c:pt idx="27">
                  <c:v>7.0000000000000007E-2</c:v>
                </c:pt>
                <c:pt idx="28">
                  <c:v>4.2354802042346991E-2</c:v>
                </c:pt>
                <c:pt idx="29">
                  <c:v>4.2269487534833908E-2</c:v>
                </c:pt>
                <c:pt idx="30">
                  <c:v>7.4999999999999997E-2</c:v>
                </c:pt>
                <c:pt idx="31">
                  <c:v>6.0944000283149502E-2</c:v>
                </c:pt>
                <c:pt idx="32">
                  <c:v>4.817542562557961E-2</c:v>
                </c:pt>
                <c:pt idx="33">
                  <c:v>5.538026223178262E-2</c:v>
                </c:pt>
                <c:pt idx="34">
                  <c:v>0</c:v>
                </c:pt>
                <c:pt idx="35">
                  <c:v>5.7185903070188664E-2</c:v>
                </c:pt>
                <c:pt idx="36">
                  <c:v>4.5108138355787766E-2</c:v>
                </c:pt>
                <c:pt idx="37">
                  <c:v>0.17478804601050718</c:v>
                </c:pt>
                <c:pt idx="38">
                  <c:v>3.6922088071489161E-2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4-4F33-93B2-AF809FACD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90"/>
        <c:axId val="1781452640"/>
        <c:axId val="1781430112"/>
      </c:barChart>
      <c:catAx>
        <c:axId val="1781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0112"/>
        <c:crosses val="autoZero"/>
        <c:auto val="1"/>
        <c:lblAlgn val="ctr"/>
        <c:lblOffset val="100"/>
        <c:noMultiLvlLbl val="0"/>
      </c:catAx>
      <c:valAx>
        <c:axId val="1781430112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17814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814-47BB-8C9D-C38277B6D58F}"/>
              </c:ext>
            </c:extLst>
          </c:dPt>
          <c:cat>
            <c:strRef>
              <c:f>'B. Sc (Biol)'!$B$3:$B$42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Sc (Biol)'!$J$3:$J$42</c:f>
              <c:numCache>
                <c:formatCode>#,##0</c:formatCode>
                <c:ptCount val="40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35500</c:v>
                </c:pt>
                <c:pt idx="7">
                  <c:v>35286</c:v>
                </c:pt>
                <c:pt idx="8">
                  <c:v>31774</c:v>
                </c:pt>
                <c:pt idx="9">
                  <c:v>29680</c:v>
                </c:pt>
                <c:pt idx="10">
                  <c:v>28226</c:v>
                </c:pt>
                <c:pt idx="11">
                  <c:v>32830</c:v>
                </c:pt>
                <c:pt idx="12">
                  <c:v>30440</c:v>
                </c:pt>
                <c:pt idx="13">
                  <c:v>30290</c:v>
                </c:pt>
                <c:pt idx="14">
                  <c:v>26500</c:v>
                </c:pt>
                <c:pt idx="15">
                  <c:v>28154</c:v>
                </c:pt>
                <c:pt idx="16">
                  <c:v>34000</c:v>
                </c:pt>
                <c:pt idx="17">
                  <c:v>31800</c:v>
                </c:pt>
                <c:pt idx="18">
                  <c:v>31000</c:v>
                </c:pt>
                <c:pt idx="19">
                  <c:v>0</c:v>
                </c:pt>
                <c:pt idx="20">
                  <c:v>0</c:v>
                </c:pt>
                <c:pt idx="21">
                  <c:v>28540</c:v>
                </c:pt>
                <c:pt idx="22">
                  <c:v>31010</c:v>
                </c:pt>
                <c:pt idx="23">
                  <c:v>29293.333333333332</c:v>
                </c:pt>
                <c:pt idx="24">
                  <c:v>0</c:v>
                </c:pt>
                <c:pt idx="25">
                  <c:v>31250</c:v>
                </c:pt>
                <c:pt idx="26">
                  <c:v>25370</c:v>
                </c:pt>
                <c:pt idx="27">
                  <c:v>24580</c:v>
                </c:pt>
                <c:pt idx="28">
                  <c:v>26250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23010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30887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4-47BB-8C9D-C38277B6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51440"/>
        <c:axId val="1845354928"/>
      </c:radarChart>
      <c:catAx>
        <c:axId val="18453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4928"/>
        <c:crosses val="autoZero"/>
        <c:auto val="1"/>
        <c:lblAlgn val="ctr"/>
        <c:lblOffset val="100"/>
        <c:noMultiLvlLbl val="0"/>
      </c:catAx>
      <c:valAx>
        <c:axId val="184535492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14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Sc (Biol)'!$C$3:$C$42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Sc (Biol)'!$K$3:$K$37</c:f>
              <c:numCache>
                <c:formatCode>#,##0</c:formatCode>
                <c:ptCount val="35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35500</c:v>
                </c:pt>
                <c:pt idx="7">
                  <c:v>35286</c:v>
                </c:pt>
                <c:pt idx="8">
                  <c:v>31774</c:v>
                </c:pt>
                <c:pt idx="9">
                  <c:v>29680</c:v>
                </c:pt>
                <c:pt idx="12">
                  <c:v>30440</c:v>
                </c:pt>
                <c:pt idx="13">
                  <c:v>30290</c:v>
                </c:pt>
                <c:pt idx="15">
                  <c:v>28154</c:v>
                </c:pt>
                <c:pt idx="17">
                  <c:v>31800</c:v>
                </c:pt>
                <c:pt idx="18">
                  <c:v>31000</c:v>
                </c:pt>
                <c:pt idx="23">
                  <c:v>29293.333333333332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047-82AE-BFB9189A168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2222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tx1"/>
                </a:solidFill>
                <a:ln w="222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75D-4047-82AE-BFB9189A1681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tx1"/>
                </a:solidFill>
                <a:ln w="222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5D-4047-82AE-BFB9189A1681}"/>
              </c:ext>
            </c:extLst>
          </c:dPt>
          <c:cat>
            <c:strRef>
              <c:f>'B. Sc (Biol)'!$C$3:$C$42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Sc (Biol)'!$K$3:$K$42</c:f>
              <c:numCache>
                <c:formatCode>#,##0</c:formatCode>
                <c:ptCount val="40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35500</c:v>
                </c:pt>
                <c:pt idx="7">
                  <c:v>35286</c:v>
                </c:pt>
                <c:pt idx="8">
                  <c:v>31774</c:v>
                </c:pt>
                <c:pt idx="9">
                  <c:v>29680</c:v>
                </c:pt>
                <c:pt idx="12">
                  <c:v>30440</c:v>
                </c:pt>
                <c:pt idx="13">
                  <c:v>30290</c:v>
                </c:pt>
                <c:pt idx="15">
                  <c:v>28154</c:v>
                </c:pt>
                <c:pt idx="17">
                  <c:v>31800</c:v>
                </c:pt>
                <c:pt idx="18">
                  <c:v>31000</c:v>
                </c:pt>
                <c:pt idx="23">
                  <c:v>29293.333333333332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D-4047-82AE-BFB9189A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95984"/>
        <c:axId val="1845399152"/>
      </c:radarChart>
      <c:catAx>
        <c:axId val="184539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399152"/>
        <c:crosses val="autoZero"/>
        <c:auto val="1"/>
        <c:lblAlgn val="ctr"/>
        <c:lblOffset val="100"/>
        <c:noMultiLvlLbl val="0"/>
      </c:catAx>
      <c:valAx>
        <c:axId val="1845399152"/>
        <c:scaling>
          <c:orientation val="minMax"/>
          <c:max val="45000"/>
        </c:scaling>
        <c:delete val="1"/>
        <c:axPos val="l"/>
        <c:numFmt formatCode="General" sourceLinked="1"/>
        <c:majorTickMark val="out"/>
        <c:minorTickMark val="none"/>
        <c:tickLblPos val="nextTo"/>
        <c:crossAx val="18453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4-488E-8DBC-9413AC5FEFA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4-488E-8DBC-9413AC5FEFAE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4-488E-8DBC-9413AC5FEFAE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4-488E-8DBC-9413AC5FEFA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4-488E-8DBC-9413AC5FEFAE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4-488E-8DBC-9413AC5FEFAE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4-488E-8DBC-9413AC5FEFAE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4-488E-8DBC-9413AC5FEFAE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4-488E-8DBC-9413AC5FEFAE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4-488E-8DBC-9413AC5FEFAE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4-488E-8DBC-9413AC5FEFAE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D4-488E-8DBC-9413AC5FEFAE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D4-488E-8DBC-9413AC5FEFAE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D4-488E-8DBC-9413AC5FEFAE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D4-488E-8DBC-9413AC5FEFAE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BD4-488E-8DBC-9413AC5FEFAE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BD4-488E-8DBC-9413AC5FEFAE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BD4-488E-8DBC-9413AC5FEFAE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BD4-488E-8DBC-9413AC5FEFAE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BD4-488E-8DBC-9413AC5FEFAE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BD4-488E-8DBC-9413AC5FEFAE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BD4-488E-8DBC-9413AC5FEFAE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BD4-488E-8DBC-9413AC5FEFAE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BD4-488E-8DBC-9413AC5FEFAE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BD4-488E-8DBC-9413AC5FEFAE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BD4-488E-8DBC-9413AC5FEFAE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BD4-488E-8DBC-9413AC5FEFAE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BD4-488E-8DBC-9413AC5FEFAE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BD4-488E-8DBC-9413AC5FEFAE}"/>
              </c:ext>
            </c:extLst>
          </c:dPt>
          <c:val>
            <c:numRef>
              <c:f>'B. Mar Sc'!$T$49:$T$77</c:f>
              <c:numCache>
                <c:formatCode>0</c:formatCode>
                <c:ptCount val="29"/>
                <c:pt idx="0" formatCode="0.0">
                  <c:v>7.5</c:v>
                </c:pt>
                <c:pt idx="1">
                  <c:v>1</c:v>
                </c:pt>
                <c:pt idx="2" formatCode="0.0">
                  <c:v>10</c:v>
                </c:pt>
                <c:pt idx="3" formatCode="0.0">
                  <c:v>2</c:v>
                </c:pt>
                <c:pt idx="4" formatCode="0.0">
                  <c:v>4</c:v>
                </c:pt>
                <c:pt idx="5" formatCode="0.0">
                  <c:v>3</c:v>
                </c:pt>
                <c:pt idx="6" formatCode="0.0">
                  <c:v>1</c:v>
                </c:pt>
                <c:pt idx="7" formatCode="0.0">
                  <c:v>4</c:v>
                </c:pt>
                <c:pt idx="8">
                  <c:v>3</c:v>
                </c:pt>
                <c:pt idx="9" formatCode="0.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4-488E-8DBC-9413AC5FE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14"/>
            <c:marker>
              <c:symbol val="circle"/>
              <c:size val="7"/>
              <c:spPr>
                <a:solidFill>
                  <a:srgbClr val="FF0000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D9-4E6E-AFF9-C8D0D33F781F}"/>
              </c:ext>
            </c:extLst>
          </c:dPt>
          <c:cat>
            <c:strRef>
              <c:f>'B. Mar Sc'!$B$3:$B$42</c:f>
              <c:strCache>
                <c:ptCount val="40"/>
                <c:pt idx="1">
                  <c:v>Melbourne (3y)</c:v>
                </c:pt>
                <c:pt idx="2">
                  <c:v>ANU (3y)</c:v>
                </c:pt>
                <c:pt idx="3">
                  <c:v>UQ (3y)</c:v>
                </c:pt>
                <c:pt idx="4">
                  <c:v>Sydney (-y)</c:v>
                </c:pt>
                <c:pt idx="5">
                  <c:v>UNSW (-y)</c:v>
                </c:pt>
                <c:pt idx="6">
                  <c:v>Monash (3y)</c:v>
                </c:pt>
                <c:pt idx="7">
                  <c:v>UWA (-y)</c:v>
                </c:pt>
                <c:pt idx="8">
                  <c:v>Adelaide (-y)</c:v>
                </c:pt>
                <c:pt idx="9">
                  <c:v>Macquarie (3y)</c:v>
                </c:pt>
                <c:pt idx="10">
                  <c:v>Wollongong (3y)</c:v>
                </c:pt>
                <c:pt idx="11">
                  <c:v>UTS (3y)</c:v>
                </c:pt>
                <c:pt idx="12">
                  <c:v>UoN (3y)</c:v>
                </c:pt>
                <c:pt idx="13">
                  <c:v>JCU (3y)</c:v>
                </c:pt>
                <c:pt idx="14">
                  <c:v>Tasmania (3y)</c:v>
                </c:pt>
                <c:pt idx="15">
                  <c:v>Griffith (3y)</c:v>
                </c:pt>
                <c:pt idx="16">
                  <c:v>Curtin (3y)</c:v>
                </c:pt>
                <c:pt idx="17">
                  <c:v>QUT (3y)</c:v>
                </c:pt>
                <c:pt idx="18">
                  <c:v>Deakin (-y)</c:v>
                </c:pt>
                <c:pt idx="19">
                  <c:v>Flinders (3y)</c:v>
                </c:pt>
                <c:pt idx="20">
                  <c:v>Swinburne (3y)</c:v>
                </c:pt>
                <c:pt idx="21">
                  <c:v>UniSA (3y)</c:v>
                </c:pt>
                <c:pt idx="22">
                  <c:v>RMIT (3y)</c:v>
                </c:pt>
                <c:pt idx="23">
                  <c:v>LaTrobe (3y)</c:v>
                </c:pt>
                <c:pt idx="24">
                  <c:v>CDU (-y)</c:v>
                </c:pt>
                <c:pt idx="25">
                  <c:v>Murdoch (3y)</c:v>
                </c:pt>
                <c:pt idx="26">
                  <c:v>UWS (3y)</c:v>
                </c:pt>
                <c:pt idx="27">
                  <c:v>Canberra (3y)</c:v>
                </c:pt>
                <c:pt idx="28">
                  <c:v>ECU (3y)</c:v>
                </c:pt>
                <c:pt idx="29">
                  <c:v>Bond (2y)</c:v>
                </c:pt>
                <c:pt idx="30">
                  <c:v>CQU (3y)</c:v>
                </c:pt>
                <c:pt idx="31">
                  <c:v>SCU (3y)</c:v>
                </c:pt>
                <c:pt idx="32">
                  <c:v>USQ (3y)</c:v>
                </c:pt>
                <c:pt idx="33">
                  <c:v>CSU (3y)</c:v>
                </c:pt>
                <c:pt idx="34">
                  <c:v>UNE (3y)</c:v>
                </c:pt>
                <c:pt idx="35">
                  <c:v>VicAus (3y)</c:v>
                </c:pt>
                <c:pt idx="36">
                  <c:v>ACU (3y)</c:v>
                </c:pt>
                <c:pt idx="37">
                  <c:v>Federation (3y)</c:v>
                </c:pt>
                <c:pt idx="38">
                  <c:v>UND (-y)</c:v>
                </c:pt>
                <c:pt idx="39">
                  <c:v>Sunshine (3y)</c:v>
                </c:pt>
              </c:strCache>
            </c:strRef>
          </c:cat>
          <c:val>
            <c:numRef>
              <c:f>'B. Mar Sc'!$J$3:$J$42</c:f>
              <c:numCache>
                <c:formatCode>#,##0</c:formatCode>
                <c:ptCount val="40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0</c:v>
                </c:pt>
                <c:pt idx="7">
                  <c:v>35966</c:v>
                </c:pt>
                <c:pt idx="8">
                  <c:v>31790</c:v>
                </c:pt>
                <c:pt idx="9">
                  <c:v>31270</c:v>
                </c:pt>
                <c:pt idx="10">
                  <c:v>28226</c:v>
                </c:pt>
                <c:pt idx="11">
                  <c:v>32830</c:v>
                </c:pt>
                <c:pt idx="12">
                  <c:v>30440</c:v>
                </c:pt>
                <c:pt idx="13">
                  <c:v>30290</c:v>
                </c:pt>
                <c:pt idx="14">
                  <c:v>26500</c:v>
                </c:pt>
                <c:pt idx="15">
                  <c:v>28154</c:v>
                </c:pt>
                <c:pt idx="16">
                  <c:v>34000</c:v>
                </c:pt>
                <c:pt idx="17">
                  <c:v>0</c:v>
                </c:pt>
                <c:pt idx="18">
                  <c:v>31000</c:v>
                </c:pt>
                <c:pt idx="19">
                  <c:v>27690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31250</c:v>
                </c:pt>
                <c:pt idx="26">
                  <c:v>0</c:v>
                </c:pt>
                <c:pt idx="27">
                  <c:v>24580</c:v>
                </c:pt>
                <c:pt idx="28">
                  <c:v>26250</c:v>
                </c:pt>
                <c:pt idx="29">
                  <c:v>0</c:v>
                </c:pt>
                <c:pt idx="30">
                  <c:v>0</c:v>
                </c:pt>
                <c:pt idx="31">
                  <c:v>25010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9-4E6E-AFF9-C8D0D33F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93280"/>
        <c:axId val="1833796752"/>
      </c:radarChart>
      <c:catAx>
        <c:axId val="1833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96752"/>
        <c:crosses val="autoZero"/>
        <c:auto val="1"/>
        <c:lblAlgn val="ctr"/>
        <c:lblOffset val="100"/>
        <c:noMultiLvlLbl val="0"/>
      </c:catAx>
      <c:valAx>
        <c:axId val="1833796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932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'B. Mar Sc'!$C$3:$C$42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Mar Sc'!$K$3:$K$37</c:f>
              <c:numCache>
                <c:formatCode>#,##0</c:formatCode>
                <c:ptCount val="35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0</c:v>
                </c:pt>
                <c:pt idx="7">
                  <c:v>35966</c:v>
                </c:pt>
                <c:pt idx="8">
                  <c:v>31790</c:v>
                </c:pt>
                <c:pt idx="9">
                  <c:v>31270</c:v>
                </c:pt>
                <c:pt idx="10">
                  <c:v>28226</c:v>
                </c:pt>
                <c:pt idx="13">
                  <c:v>30290</c:v>
                </c:pt>
                <c:pt idx="16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1-4A2D-A6B9-511E833D389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B050"/>
                </a:solidFill>
              </a:ln>
              <a:effectLst/>
            </c:spPr>
          </c:marker>
          <c:dPt>
            <c:idx val="9"/>
            <c:marker>
              <c:symbol val="circle"/>
              <c:size val="7"/>
              <c:spPr>
                <a:solidFill>
                  <a:schemeClr val="tx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91-4A2D-A6B9-511E833D3892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tx1"/>
                </a:solidFill>
                <a:ln w="1587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91-4A2D-A6B9-511E833D3892}"/>
              </c:ext>
            </c:extLst>
          </c:dPt>
          <c:cat>
            <c:strRef>
              <c:f>'B. Mar Sc'!$C$3:$C$42</c:f>
              <c:strCache>
                <c:ptCount val="40"/>
                <c:pt idx="1">
                  <c:v>University of Melbourne</c:v>
                </c:pt>
                <c:pt idx="2">
                  <c:v>Australian National University</c:v>
                </c:pt>
                <c:pt idx="3">
                  <c:v>University of Queensland</c:v>
                </c:pt>
                <c:pt idx="4">
                  <c:v>University of Sydney</c:v>
                </c:pt>
                <c:pt idx="5">
                  <c:v>University of New South Wales</c:v>
                </c:pt>
                <c:pt idx="6">
                  <c:v>Monash University</c:v>
                </c:pt>
                <c:pt idx="7">
                  <c:v>University of Western Australia</c:v>
                </c:pt>
                <c:pt idx="8">
                  <c:v>University of Adelaide</c:v>
                </c:pt>
                <c:pt idx="9">
                  <c:v>Macquarie University</c:v>
                </c:pt>
                <c:pt idx="10">
                  <c:v>University of Wollongong</c:v>
                </c:pt>
                <c:pt idx="11">
                  <c:v>University of Technology, Sydney</c:v>
                </c:pt>
                <c:pt idx="12">
                  <c:v>University of Newcastle</c:v>
                </c:pt>
                <c:pt idx="13">
                  <c:v>James Cook University</c:v>
                </c:pt>
                <c:pt idx="14">
                  <c:v>University of Tasmania</c:v>
                </c:pt>
                <c:pt idx="15">
                  <c:v>Griffith University</c:v>
                </c:pt>
                <c:pt idx="16">
                  <c:v>Curtin University</c:v>
                </c:pt>
                <c:pt idx="17">
                  <c:v>Queensland University of Technology</c:v>
                </c:pt>
                <c:pt idx="18">
                  <c:v>Deakin University</c:v>
                </c:pt>
                <c:pt idx="19">
                  <c:v>Flinders University</c:v>
                </c:pt>
                <c:pt idx="20">
                  <c:v>Swinburne University</c:v>
                </c:pt>
                <c:pt idx="21">
                  <c:v>University of South Australia</c:v>
                </c:pt>
                <c:pt idx="22">
                  <c:v>RMIT University</c:v>
                </c:pt>
                <c:pt idx="23">
                  <c:v>La Trobe University</c:v>
                </c:pt>
                <c:pt idx="24">
                  <c:v>Charles Darwin University</c:v>
                </c:pt>
                <c:pt idx="25">
                  <c:v>Murdoch University</c:v>
                </c:pt>
                <c:pt idx="26">
                  <c:v>University of Western Sydney</c:v>
                </c:pt>
                <c:pt idx="27">
                  <c:v>University of Canberra</c:v>
                </c:pt>
                <c:pt idx="28">
                  <c:v>Edith Cowan University</c:v>
                </c:pt>
                <c:pt idx="29">
                  <c:v>Bond University</c:v>
                </c:pt>
                <c:pt idx="30">
                  <c:v>CQUniversity</c:v>
                </c:pt>
                <c:pt idx="31">
                  <c:v>Southern Cross University</c:v>
                </c:pt>
                <c:pt idx="32">
                  <c:v>University of Southern Queensland</c:v>
                </c:pt>
                <c:pt idx="33">
                  <c:v>Charles Sturt University</c:v>
                </c:pt>
                <c:pt idx="34">
                  <c:v>University of New England</c:v>
                </c:pt>
                <c:pt idx="35">
                  <c:v>Victoria University</c:v>
                </c:pt>
                <c:pt idx="36">
                  <c:v>Australian Catholic University</c:v>
                </c:pt>
                <c:pt idx="37">
                  <c:v>Federation University Australia</c:v>
                </c:pt>
                <c:pt idx="38">
                  <c:v>University of Notre Dame Australia</c:v>
                </c:pt>
                <c:pt idx="39">
                  <c:v>University of the Sunshine Coast</c:v>
                </c:pt>
              </c:strCache>
            </c:strRef>
          </c:cat>
          <c:val>
            <c:numRef>
              <c:f>'B. Mar Sc'!$K$3:$K$42</c:f>
              <c:numCache>
                <c:formatCode>#,##0</c:formatCode>
                <c:ptCount val="40"/>
                <c:pt idx="1">
                  <c:v>38016</c:v>
                </c:pt>
                <c:pt idx="2">
                  <c:v>37394</c:v>
                </c:pt>
                <c:pt idx="3">
                  <c:v>35567</c:v>
                </c:pt>
                <c:pt idx="4">
                  <c:v>40286</c:v>
                </c:pt>
                <c:pt idx="5">
                  <c:v>39360</c:v>
                </c:pt>
                <c:pt idx="6">
                  <c:v>0</c:v>
                </c:pt>
                <c:pt idx="7">
                  <c:v>35966</c:v>
                </c:pt>
                <c:pt idx="8">
                  <c:v>31790</c:v>
                </c:pt>
                <c:pt idx="9">
                  <c:v>31270</c:v>
                </c:pt>
                <c:pt idx="10">
                  <c:v>28226</c:v>
                </c:pt>
                <c:pt idx="13">
                  <c:v>30290</c:v>
                </c:pt>
                <c:pt idx="16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1-4A2D-A6B9-511E833D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39888"/>
        <c:axId val="1833731152"/>
      </c:radarChart>
      <c:catAx>
        <c:axId val="183373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3731152"/>
        <c:crosses val="autoZero"/>
        <c:auto val="1"/>
        <c:lblAlgn val="ctr"/>
        <c:lblOffset val="100"/>
        <c:noMultiLvlLbl val="0"/>
      </c:catAx>
      <c:valAx>
        <c:axId val="1833731152"/>
        <c:scaling>
          <c:orientation val="minMax"/>
          <c:max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62560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/>
        </xdr:cNvSpPr>
      </xdr:nvSpPr>
      <xdr:spPr>
        <a:xfrm rot="5400000">
          <a:off x="17375931" y="1000759"/>
          <a:ext cx="3449530" cy="370353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</xdr:row>
      <xdr:rowOff>476249</xdr:rowOff>
    </xdr:from>
    <xdr:to>
      <xdr:col>26</xdr:col>
      <xdr:colOff>457200</xdr:colOff>
      <xdr:row>26</xdr:row>
      <xdr:rowOff>38452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15186025" y="615949"/>
          <a:ext cx="5959475" cy="4604103"/>
          <a:chOff x="13770356" y="609471"/>
          <a:chExt cx="5343377" cy="452379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770356" y="609471"/>
          <a:ext cx="5343377" cy="45237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aphicFramePr>
            <a:graphicFrameLocks noChangeAspect="1"/>
          </xdr:cNvGraphicFramePr>
        </xdr:nvGraphicFramePr>
        <xdr:xfrm>
          <a:off x="14393673" y="1163126"/>
          <a:ext cx="4092581" cy="3418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111125</xdr:rowOff>
    </xdr:from>
    <xdr:to>
      <xdr:col>27</xdr:col>
      <xdr:colOff>642040</xdr:colOff>
      <xdr:row>26</xdr:row>
      <xdr:rowOff>75942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GrpSpPr/>
      </xdr:nvGrpSpPr>
      <xdr:grpSpPr>
        <a:xfrm>
          <a:off x="14192250" y="873125"/>
          <a:ext cx="5261665" cy="4536817"/>
          <a:chOff x="13868400" y="701040"/>
          <a:chExt cx="5148000" cy="4358382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00000000-0008-0000-0E00-000017000000}"/>
              </a:ext>
            </a:extLst>
          </xdr:cNvPr>
          <xdr:cNvGraphicFramePr>
            <a:graphicFrameLocks noChangeAspect="1"/>
          </xdr:cNvGraphicFramePr>
        </xdr:nvGraphicFramePr>
        <xdr:xfrm>
          <a:off x="14232502" y="1048998"/>
          <a:ext cx="4422016" cy="36710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0000000-0008-0000-0E00-000018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00000000-0008-0000-0E00-000019000000}"/>
              </a:ext>
            </a:extLst>
          </xdr:cNvPr>
          <xdr:cNvGraphicFramePr>
            <a:graphicFrameLocks/>
          </xdr:cNvGraphicFramePr>
        </xdr:nvGraphicFramePr>
        <xdr:xfrm>
          <a:off x="14000682" y="801911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29</xdr:col>
      <xdr:colOff>274320</xdr:colOff>
      <xdr:row>74</xdr:row>
      <xdr:rowOff>45720</xdr:rowOff>
    </xdr:from>
    <xdr:to>
      <xdr:col>37</xdr:col>
      <xdr:colOff>437520</xdr:colOff>
      <xdr:row>102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523031</xdr:colOff>
      <xdr:row>5</xdr:row>
      <xdr:rowOff>168274</xdr:rowOff>
    </xdr:from>
    <xdr:to>
      <xdr:col>26</xdr:col>
      <xdr:colOff>186563</xdr:colOff>
      <xdr:row>23</xdr:row>
      <xdr:rowOff>43388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>
          <a:spLocks noChangeAspect="1"/>
        </xdr:cNvSpPr>
      </xdr:nvSpPr>
      <xdr:spPr>
        <a:xfrm rot="5400000">
          <a:off x="17574940" y="1163065"/>
          <a:ext cx="3304114" cy="3676732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0.61016</cdr:x>
      <cdr:y>0.03862</cdr:y>
    </cdr:from>
    <cdr:to>
      <cdr:x>0.75242</cdr:x>
      <cdr:y>0.64316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21760" y="584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Percent adjustment to Annual</a:t>
          </a:r>
          <a:r>
            <a:rPr lang="en-AU" sz="1100" baseline="0"/>
            <a:t> tuition Fee</a:t>
          </a:r>
        </a:p>
        <a:p xmlns:a="http://schemas.openxmlformats.org/drawingml/2006/main">
          <a:r>
            <a:rPr lang="en-AU" sz="1100" i="1" baseline="0"/>
            <a:t>2015-16</a:t>
          </a:r>
          <a:endParaRPr lang="en-AU" sz="900" i="1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16</xdr:row>
      <xdr:rowOff>53340</xdr:rowOff>
    </xdr:from>
    <xdr:to>
      <xdr:col>26</xdr:col>
      <xdr:colOff>467640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515620</xdr:colOff>
      <xdr:row>16</xdr:row>
      <xdr:rowOff>17780</xdr:rowOff>
    </xdr:from>
    <xdr:to>
      <xdr:col>39</xdr:col>
      <xdr:colOff>510820</xdr:colOff>
      <xdr:row>44</xdr:row>
      <xdr:rowOff>33020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>
            <a:graphicFrameLocks noChangeAspect="1"/>
          </xdr:cNvGraphicFramePr>
        </xdr:nvGraphicFramePr>
        <xdr:xfrm>
          <a:off x="14419782" y="1161589"/>
          <a:ext cx="4048772" cy="3434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>
            <a:graphicFrameLocks noChangeAspect="1"/>
          </xdr:cNvGraphicFramePr>
        </xdr:nvGraphicFramePr>
        <xdr:xfrm>
          <a:off x="14183511" y="982980"/>
          <a:ext cx="4521356" cy="37764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13458825" y="762000"/>
          <a:ext cx="5001315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3458825" y="762000"/>
          <a:ext cx="5001315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13458825" y="762000"/>
          <a:ext cx="5001315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26</xdr:col>
      <xdr:colOff>362640</xdr:colOff>
      <xdr:row>25</xdr:row>
      <xdr:rowOff>152142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5379700" y="609600"/>
          <a:ext cx="5671240" cy="4533642"/>
          <a:chOff x="13868400" y="701040"/>
          <a:chExt cx="5148000" cy="43583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aphicFramePr>
            <a:graphicFrameLocks noChangeAspect="1"/>
          </xdr:cNvGraphicFramePr>
        </xdr:nvGraphicFramePr>
        <xdr:xfrm>
          <a:off x="14154067" y="978707"/>
          <a:ext cx="4583897" cy="38054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aphicFramePr>
            <a:graphicFrameLocks/>
          </xdr:cNvGraphicFramePr>
        </xdr:nvGraphicFramePr>
        <xdr:xfrm>
          <a:off x="14000682" y="811068"/>
          <a:ext cx="4880793" cy="41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GraphicFramePr>
            <a:graphicFrameLocks noChangeAspect="1"/>
          </xdr:cNvGraphicFramePr>
        </xdr:nvGraphicFramePr>
        <xdr:xfrm>
          <a:off x="13868400" y="701040"/>
          <a:ext cx="5148000" cy="4358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345231</xdr:colOff>
      <xdr:row>4</xdr:row>
      <xdr:rowOff>137159</xdr:rowOff>
    </xdr:from>
    <xdr:to>
      <xdr:col>25</xdr:col>
      <xdr:colOff>60961</xdr:colOff>
      <xdr:row>22</xdr:row>
      <xdr:rowOff>157689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Aspect="1"/>
        </xdr:cNvSpPr>
      </xdr:nvSpPr>
      <xdr:spPr>
        <a:xfrm rot="5400000">
          <a:off x="14792751" y="1203959"/>
          <a:ext cx="3312370" cy="3312370"/>
        </a:xfrm>
        <a:prstGeom prst="rect">
          <a:avLst/>
        </a:prstGeom>
        <a:noFill/>
      </xdr:spPr>
      <xdr:txBody>
        <a:bodyPr wrap="none" lIns="91440" tIns="45720" rIns="91440" bIns="45720">
          <a:prstTxWarp prst="textCircle">
            <a:avLst/>
          </a:prstTxWarp>
          <a:no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                    1-100 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</a:t>
          </a:r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  101 - 200                                        201 - 300                                         301 - 400               401 - 500              501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- 600     601 - 700         701 - 800                    800+                      not Ranked    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Frapps\Desktop\C:\Users\peterf2\Desktop\(icg)%20itbcd%20v5%20master%20file%20(utas)%20-%20april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apps\Desktop\Tuition%20fees%20\Tuition%20fees%20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Frappell" refreshedDate="42501.403925347222" createdVersion="5" refreshedVersion="5" minRefreshableVersion="3" recordCount="46" xr:uid="{00000000-000A-0000-FFFF-FFFF02000000}">
  <cacheSource type="worksheet">
    <worksheetSource ref="A2:O48" sheet="B. Business" r:id="rId2"/>
  </cacheSource>
  <cacheFields count="16">
    <cacheField name="COUNTRY" numFmtId="0">
      <sharedItems containsBlank="1"/>
    </cacheField>
    <cacheField name="ABR" numFmtId="0">
      <sharedItems containsBlank="1"/>
    </cacheField>
    <cacheField name="INST" numFmtId="0">
      <sharedItems containsBlank="1"/>
    </cacheField>
    <cacheField name="Annual Tuition Fees Increase Rate" numFmtId="0">
      <sharedItems containsBlank="1" containsMixedTypes="1" containsNumber="1" minValue="0" maxValue="0.17478804601050718"/>
    </cacheField>
    <cacheField name="Duration (Years)" numFmtId="0">
      <sharedItems containsBlank="1" containsMixedTypes="1" containsNumber="1" containsInteger="1" minValue="2" maxValue="3"/>
    </cacheField>
    <cacheField name="Annual Fees 2016" numFmtId="0">
      <sharedItems containsBlank="1" containsMixedTypes="1" containsNumber="1" minValue="18440" maxValue="49668"/>
    </cacheField>
    <cacheField name="Additional Fees 2016" numFmtId="0">
      <sharedItems containsBlank="1" containsMixedTypes="1" containsNumber="1" containsInteger="1" minValue="0" maxValue="290"/>
    </cacheField>
    <cacheField name="Annual Fees TOTAL" numFmtId="0">
      <sharedItems containsBlank="1" containsMixedTypes="1" containsNumber="1" minValue="18440" maxValue="49668"/>
    </cacheField>
    <cacheField name="Annual fee (adj 2 sem)" numFmtId="0">
      <sharedItems containsBlank="1" containsMixedTypes="1" containsNumber="1" minValue="18440" maxValue="49668"/>
    </cacheField>
    <cacheField name="10% Fee increase" numFmtId="0">
      <sharedItems containsString="0" containsBlank="1" containsNumber="1" minValue="25068.560000000001" maxValue="25068.560000000001"/>
    </cacheField>
    <cacheField name="AACSB " numFmtId="0">
      <sharedItems containsBlank="1"/>
    </cacheField>
    <cacheField name="UK" numFmtId="0">
      <sharedItems containsString="0" containsBlank="1" containsNumber="1" containsInteger="1" minValue="24635" maxValue="35352"/>
    </cacheField>
    <cacheField name="US" numFmtId="0">
      <sharedItems containsString="0" containsBlank="1" containsNumber="1" containsInteger="1" minValue="31216" maxValue="43500"/>
    </cacheField>
    <cacheField name="Diff" numFmtId="0">
      <sharedItems containsBlank="1" containsMixedTypes="1" containsNumber="1" minValue="-6560" maxValue="24668"/>
    </cacheField>
    <cacheField name="RANK" numFmtId="0">
      <sharedItems containsBlank="1" containsMixedTypes="1" containsNumber="1" containsInteger="1" minValue="29" maxValue="801"/>
    </cacheField>
    <cacheField name="BAND" numFmtId="0">
      <sharedItems containsBlank="1" containsMixedTypes="1" containsNumber="1" containsInteger="1" minValue="0" maxValue="900" count="13">
        <n v="0"/>
        <n v="100"/>
        <n v="200"/>
        <n v="300"/>
        <n v="400"/>
        <n v="500"/>
        <n v="600"/>
        <n v="700"/>
        <n v="800"/>
        <n v="900"/>
        <e v="#VALUE!"/>
        <m/>
        <n v="7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m/>
    <m/>
    <m/>
    <m/>
    <m/>
    <m/>
    <m/>
    <m/>
    <m/>
    <m/>
    <m/>
    <m/>
    <m/>
    <m/>
    <m/>
    <x v="0"/>
  </r>
  <r>
    <s v="AUST"/>
    <s v="ANU (3y)"/>
    <s v="Australian National University"/>
    <n v="8.6383215515836456E-2"/>
    <n v="3"/>
    <n v="37104"/>
    <n v="290"/>
    <n v="37104"/>
    <n v="37104"/>
    <m/>
    <s v="Y"/>
    <n v="35352"/>
    <n v="41000"/>
    <n v="12104"/>
    <n v="37"/>
    <x v="1"/>
  </r>
  <r>
    <s v="AUST"/>
    <s v="Monash (3y)"/>
    <s v="Monash University"/>
    <n v="0.06"/>
    <n v="3"/>
    <n v="38000"/>
    <n v="0"/>
    <n v="38000"/>
    <n v="38000"/>
    <m/>
    <m/>
    <n v="30468"/>
    <n v="39766"/>
    <n v="13000"/>
    <n v="73"/>
    <x v="1"/>
  </r>
  <r>
    <s v="AUST"/>
    <s v="Melbourne (3y)"/>
    <s v="University of Melbourne"/>
    <n v="4.4192915905970936E-2"/>
    <n v="3"/>
    <n v="37568"/>
    <n v="0"/>
    <n v="37568"/>
    <n v="37568"/>
    <m/>
    <s v="Y"/>
    <m/>
    <n v="43500"/>
    <n v="12568"/>
    <n v="29"/>
    <x v="1"/>
  </r>
  <r>
    <s v="AUST"/>
    <s v="UNSW (-y)"/>
    <s v="University of New South Wales"/>
    <s v="n/a"/>
    <s v="-"/>
    <s v="n/a"/>
    <s v="n/a"/>
    <s v="n/a"/>
    <s v="n/a"/>
    <m/>
    <m/>
    <m/>
    <n v="43500"/>
    <e v="#VALUE!"/>
    <n v="72"/>
    <x v="1"/>
  </r>
  <r>
    <s v="AUST"/>
    <s v="UQ (3y)"/>
    <s v="University of Queensland"/>
    <n v="0.04"/>
    <n v="3"/>
    <n v="34611"/>
    <n v="290"/>
    <n v="34611"/>
    <n v="34611"/>
    <m/>
    <m/>
    <m/>
    <m/>
    <n v="9611"/>
    <n v="51"/>
    <x v="1"/>
  </r>
  <r>
    <s v="AUST"/>
    <s v="Sydney (-y)"/>
    <s v="University of Sydney"/>
    <s v="n/a"/>
    <s v="-"/>
    <s v="n/a"/>
    <s v="n/a"/>
    <s v="n/a"/>
    <s v="n/a"/>
    <m/>
    <m/>
    <m/>
    <n v="31216"/>
    <e v="#VALUE!"/>
    <n v="57"/>
    <x v="1"/>
  </r>
  <r>
    <s v="AUST"/>
    <s v="UWA (-y)"/>
    <s v="University of Western Australia"/>
    <s v="n/a"/>
    <s v="-"/>
    <s v="n/a"/>
    <s v="n/a"/>
    <s v="n/a"/>
    <s v="n/a"/>
    <m/>
    <m/>
    <m/>
    <m/>
    <m/>
    <n v="86"/>
    <x v="1"/>
  </r>
  <r>
    <s v="AUST"/>
    <s v="Adelaide (-y)"/>
    <s v="University of Adelaide"/>
    <s v="n/a"/>
    <s v="-"/>
    <s v="n/a"/>
    <s v="n/a"/>
    <s v="n/a"/>
    <s v="n/a"/>
    <m/>
    <m/>
    <m/>
    <n v="32721"/>
    <e v="#VALUE!"/>
    <n v="124"/>
    <x v="2"/>
  </r>
  <r>
    <s v="AUST"/>
    <s v="Curtin (3y)"/>
    <s v="Curtin University"/>
    <n v="4.2269487534833908E-2"/>
    <n v="3"/>
    <n v="27600"/>
    <n v="0"/>
    <n v="27600"/>
    <n v="27600"/>
    <m/>
    <s v="Y"/>
    <n v="25516"/>
    <n v="41000"/>
    <n v="2600"/>
    <n v="287"/>
    <x v="3"/>
  </r>
  <r>
    <s v="AUST"/>
    <s v="Deakin (-y)"/>
    <s v="Deakin University"/>
    <s v="n/a"/>
    <s v="-"/>
    <s v="n/a"/>
    <s v="n/a"/>
    <s v="n/a"/>
    <s v="n/a"/>
    <m/>
    <s v="Y"/>
    <n v="25516"/>
    <n v="41000"/>
    <e v="#VALUE!"/>
    <n v="300"/>
    <x v="3"/>
  </r>
  <r>
    <s v="AUST"/>
    <s v="Griffith (3y)"/>
    <s v="Griffith University"/>
    <n v="4.5108138355787766E-2"/>
    <n v="3"/>
    <n v="22789.599999999999"/>
    <n v="290"/>
    <n v="22789.599999999999"/>
    <n v="22789.599999999999"/>
    <n v="25068.560000000001"/>
    <m/>
    <n v="25516"/>
    <n v="41000"/>
    <n v="-2210.4000000000015"/>
    <n v="284"/>
    <x v="3"/>
  </r>
  <r>
    <s v="AUST"/>
    <s v="JCU (3y)"/>
    <s v="James Cook University"/>
    <n v="0.04"/>
    <n v="3"/>
    <n v="24000"/>
    <n v="290"/>
    <n v="24000"/>
    <n v="24000"/>
    <m/>
    <m/>
    <n v="25516"/>
    <n v="41000"/>
    <n v="-1000"/>
    <n v="280"/>
    <x v="3"/>
  </r>
  <r>
    <s v="AUST"/>
    <s v="Macquarie (3y)"/>
    <s v="Macquarie University"/>
    <n v="4.7191521026908448E-2"/>
    <n v="3"/>
    <n v="33390"/>
    <n v="0"/>
    <n v="33390"/>
    <n v="33390"/>
    <m/>
    <s v="Y"/>
    <n v="25516"/>
    <n v="41000"/>
    <n v="8390"/>
    <n v="224"/>
    <x v="3"/>
  </r>
  <r>
    <s v="AUST"/>
    <s v="QUT (3y)"/>
    <s v="Queensland University of Technology"/>
    <n v="4.4491299488467591E-2"/>
    <n v="3"/>
    <n v="26600"/>
    <n v="0"/>
    <n v="26600"/>
    <n v="26600"/>
    <m/>
    <m/>
    <n v="24635"/>
    <n v="34286"/>
    <n v="1600"/>
    <n v="292"/>
    <x v="3"/>
  </r>
  <r>
    <s v="AUST"/>
    <s v="UoN (3y)"/>
    <s v="University of Newcastle"/>
    <n v="7.0889857451710503E-2"/>
    <n v="3"/>
    <n v="23685"/>
    <n v="290"/>
    <n v="23685"/>
    <n v="23685"/>
    <m/>
    <m/>
    <m/>
    <n v="43500"/>
    <n v="-1315"/>
    <n v="260"/>
    <x v="3"/>
  </r>
  <r>
    <s v="AUST"/>
    <s v="Tasmania (3y)"/>
    <s v="University of Tasmania"/>
    <n v="9.9157945442664361E-2"/>
    <n v="3"/>
    <n v="25000"/>
    <n v="0"/>
    <n v="25000"/>
    <n v="25000"/>
    <m/>
    <m/>
    <m/>
    <n v="31216"/>
    <n v="0"/>
    <n v="282"/>
    <x v="3"/>
  </r>
  <r>
    <s v="AUST"/>
    <s v="UTS (3y)"/>
    <s v="University of Technology, Sydney"/>
    <n v="0.06"/>
    <n v="3"/>
    <n v="28464"/>
    <n v="286"/>
    <n v="28464"/>
    <n v="28464"/>
    <m/>
    <m/>
    <m/>
    <n v="31216"/>
    <n v="3464"/>
    <n v="244"/>
    <x v="3"/>
  </r>
  <r>
    <s v="AUST"/>
    <s v="Wollongong (3y)"/>
    <s v="University of Wollongong"/>
    <n v="4.9520348442797214E-2"/>
    <n v="3"/>
    <n v="25440"/>
    <n v="290"/>
    <n v="25440"/>
    <n v="25440"/>
    <m/>
    <m/>
    <m/>
    <m/>
    <m/>
    <n v="229"/>
    <x v="3"/>
  </r>
  <r>
    <s v="AUST"/>
    <s v="Flinders (3y)"/>
    <s v="Flinders University"/>
    <n v="3.9935188247999E-2"/>
    <n v="3"/>
    <n v="22400"/>
    <n v="290"/>
    <n v="22400"/>
    <n v="22400"/>
    <m/>
    <m/>
    <n v="25516"/>
    <n v="41000"/>
    <n v="-2600"/>
    <n v="332"/>
    <x v="4"/>
  </r>
  <r>
    <s v="AUST"/>
    <s v="Swinburne (3y)"/>
    <s v="Swinburne University"/>
    <n v="3.7789225510149162E-2"/>
    <n v="3"/>
    <n v="23294"/>
    <n v="0"/>
    <n v="23294"/>
    <n v="23294"/>
    <m/>
    <s v="Y"/>
    <m/>
    <n v="32721"/>
    <n v="-1706"/>
    <n v="357"/>
    <x v="4"/>
  </r>
  <r>
    <s v="AUST"/>
    <s v="CDU (-y)"/>
    <s v="Charles Darwin University"/>
    <s v="n/a"/>
    <s v="-"/>
    <s v="n/a"/>
    <s v="n/a"/>
    <s v="n/a"/>
    <s v="n/a"/>
    <m/>
    <s v="Y"/>
    <n v="35352"/>
    <n v="41000"/>
    <e v="#VALUE!"/>
    <n v="488"/>
    <x v="5"/>
  </r>
  <r>
    <s v="AUST"/>
    <s v="LaTrobe (3y)"/>
    <s v="La Trobe University"/>
    <n v="7.0000000000000007E-2"/>
    <n v="3"/>
    <n v="24800"/>
    <n v="0"/>
    <n v="24800"/>
    <n v="24800"/>
    <m/>
    <m/>
    <n v="25516"/>
    <n v="41000"/>
    <n v="-200"/>
    <n v="459"/>
    <x v="5"/>
  </r>
  <r>
    <s v="AUST"/>
    <s v="RMIT (3y)"/>
    <s v="RMIT University"/>
    <n v="7.4999999999999997E-2"/>
    <n v="3"/>
    <n v="27840"/>
    <n v="290"/>
    <n v="27840"/>
    <n v="27840"/>
    <m/>
    <m/>
    <n v="24635"/>
    <n v="34286"/>
    <n v="2840"/>
    <n v="442"/>
    <x v="5"/>
  </r>
  <r>
    <s v="AUST"/>
    <s v="UniSA (3y)"/>
    <s v="University of South Australia"/>
    <n v="5.6379594799323564E-2"/>
    <n v="3"/>
    <n v="27000"/>
    <n v="290"/>
    <n v="27000"/>
    <n v="27000"/>
    <m/>
    <m/>
    <m/>
    <m/>
    <n v="2000"/>
    <n v="432"/>
    <x v="5"/>
  </r>
  <r>
    <s v="AUST"/>
    <s v="Murdoch (3y)"/>
    <s v="Murdoch University"/>
    <n v="7.2240771468866011E-2"/>
    <n v="3"/>
    <n v="27360"/>
    <n v="290"/>
    <n v="27360"/>
    <n v="27360"/>
    <m/>
    <m/>
    <n v="30468"/>
    <n v="39766"/>
    <n v="2360"/>
    <n v="535"/>
    <x v="6"/>
  </r>
  <r>
    <s v="AUST"/>
    <s v="Canberra (3y)"/>
    <s v="University of Canberra"/>
    <n v="0"/>
    <n v="3"/>
    <n v="22890"/>
    <n v="290"/>
    <n v="22890"/>
    <n v="22890"/>
    <m/>
    <m/>
    <m/>
    <n v="32721"/>
    <n v="-2110"/>
    <n v="588"/>
    <x v="6"/>
  </r>
  <r>
    <s v="AUST"/>
    <s v="UWS (3y)"/>
    <s v="University of Western Sydney"/>
    <n v="4.4509661391136025E-2"/>
    <n v="3"/>
    <n v="23560"/>
    <n v="290"/>
    <n v="23560"/>
    <n v="23560"/>
    <m/>
    <m/>
    <m/>
    <m/>
    <m/>
    <n v="565"/>
    <x v="6"/>
  </r>
  <r>
    <s v="AUST"/>
    <s v="ECU (3y)"/>
    <s v="Edith Cowan University"/>
    <n v="5.1824866139983106E-2"/>
    <n v="3"/>
    <n v="26000"/>
    <n v="0"/>
    <n v="26000"/>
    <n v="26000"/>
    <m/>
    <s v="Y"/>
    <n v="25516"/>
    <n v="41000"/>
    <n v="1000"/>
    <n v="679"/>
    <x v="7"/>
  </r>
  <r>
    <s v="AUST"/>
    <s v="Bond (2y)"/>
    <s v="Bond University"/>
    <n v="2.9856210847289198E-2"/>
    <n v="2"/>
    <n v="49668"/>
    <n v="190"/>
    <n v="49668"/>
    <n v="49668"/>
    <m/>
    <m/>
    <n v="35352"/>
    <n v="41000"/>
    <n v="24668"/>
    <n v="701"/>
    <x v="8"/>
  </r>
  <r>
    <s v="AUST"/>
    <s v="CQU (3y)"/>
    <s v="CQUniversity"/>
    <n v="0"/>
    <n v="3"/>
    <n v="22380"/>
    <n v="290"/>
    <n v="22380"/>
    <n v="22380"/>
    <m/>
    <m/>
    <m/>
    <m/>
    <m/>
    <n v="701"/>
    <x v="8"/>
  </r>
  <r>
    <s v="AUST"/>
    <s v="SCU (3y)"/>
    <s v="Southern Cross University"/>
    <n v="5.7185903070188664E-2"/>
    <n v="3"/>
    <n v="19520"/>
    <n v="290"/>
    <n v="19520"/>
    <n v="19520"/>
    <m/>
    <m/>
    <n v="24635"/>
    <n v="34286"/>
    <n v="-5480"/>
    <n v="701"/>
    <x v="8"/>
  </r>
  <r>
    <s v="AUST"/>
    <s v="USQ (3y)"/>
    <s v="University of Southern Queensland"/>
    <n v="4.2354802042346991E-2"/>
    <n v="3"/>
    <n v="20080"/>
    <n v="290"/>
    <n v="20080"/>
    <n v="20080"/>
    <m/>
    <m/>
    <m/>
    <m/>
    <n v="-4920"/>
    <n v="701"/>
    <x v="8"/>
  </r>
  <r>
    <s v="AUST"/>
    <s v="CSU (3y)"/>
    <s v="Charles Sturt University"/>
    <n v="5.538026223178262E-2"/>
    <n v="3"/>
    <n v="21600"/>
    <n v="288"/>
    <n v="21600"/>
    <n v="21600"/>
    <m/>
    <m/>
    <m/>
    <m/>
    <m/>
    <n v="801"/>
    <x v="9"/>
  </r>
  <r>
    <s v="AUST"/>
    <s v="UNE (3y)"/>
    <s v="University of New England"/>
    <n v="3.6922088071489161E-2"/>
    <n v="3"/>
    <n v="18440"/>
    <n v="290"/>
    <n v="18440"/>
    <n v="18440"/>
    <m/>
    <m/>
    <m/>
    <n v="43500"/>
    <n v="-6560"/>
    <n v="801"/>
    <x v="9"/>
  </r>
  <r>
    <s v="AUST"/>
    <s v="VicAus (3y)"/>
    <s v="Victoria University"/>
    <n v="4.0720964391816009E-2"/>
    <n v="3"/>
    <n v="22600"/>
    <n v="0"/>
    <n v="22600"/>
    <n v="22600"/>
    <m/>
    <m/>
    <m/>
    <m/>
    <m/>
    <n v="801"/>
    <x v="9"/>
  </r>
  <r>
    <s v="AUST"/>
    <s v="ACU (3y)"/>
    <s v="Australian Catholic University"/>
    <n v="4.0547875748997139E-2"/>
    <n v="3"/>
    <n v="22680"/>
    <n v="286"/>
    <n v="22680"/>
    <n v="22680"/>
    <m/>
    <s v="Y"/>
    <n v="35352"/>
    <n v="41000"/>
    <n v="-2320"/>
    <s v="n/a"/>
    <x v="10"/>
  </r>
  <r>
    <s v="AUST"/>
    <s v="Federation (3y)"/>
    <s v="Federation University Australia"/>
    <n v="0.17478804601050718"/>
    <n v="3"/>
    <n v="24000"/>
    <n v="286"/>
    <n v="24000"/>
    <n v="24000"/>
    <m/>
    <s v="Y"/>
    <n v="25516"/>
    <n v="41000"/>
    <n v="-1000"/>
    <s v="n/a"/>
    <x v="10"/>
  </r>
  <r>
    <s v="AUST"/>
    <s v="UND (-y)"/>
    <s v="University of Notre Dame Australia"/>
    <s v="n/a"/>
    <s v="-"/>
    <s v="n/a"/>
    <s v="n/a"/>
    <s v="n/a"/>
    <s v="n/a"/>
    <m/>
    <m/>
    <m/>
    <n v="43500"/>
    <e v="#VALUE!"/>
    <s v="n/a"/>
    <x v="10"/>
  </r>
  <r>
    <s v="AUST"/>
    <s v="Sunshine (3y)"/>
    <s v="University of the Sunshine Coast"/>
    <n v="4.817542562557961E-2"/>
    <n v="3"/>
    <n v="19800"/>
    <n v="0"/>
    <n v="19800"/>
    <n v="19800"/>
    <m/>
    <m/>
    <m/>
    <m/>
    <m/>
    <s v="n/a"/>
    <x v="10"/>
  </r>
  <r>
    <m/>
    <m/>
    <m/>
    <m/>
    <m/>
    <m/>
    <m/>
    <m/>
    <m/>
    <m/>
    <m/>
    <m/>
    <m/>
    <m/>
    <m/>
    <x v="11"/>
  </r>
  <r>
    <m/>
    <m/>
    <m/>
    <m/>
    <m/>
    <m/>
    <m/>
    <m/>
    <m/>
    <m/>
    <m/>
    <m/>
    <m/>
    <m/>
    <m/>
    <x v="11"/>
  </r>
  <r>
    <m/>
    <m/>
    <m/>
    <m/>
    <m/>
    <m/>
    <m/>
    <m/>
    <m/>
    <m/>
    <m/>
    <m/>
    <m/>
    <m/>
    <m/>
    <x v="11"/>
  </r>
  <r>
    <m/>
    <m/>
    <m/>
    <m/>
    <m/>
    <m/>
    <m/>
    <m/>
    <m/>
    <m/>
    <m/>
    <m/>
    <m/>
    <m/>
    <m/>
    <x v="11"/>
  </r>
  <r>
    <m/>
    <m/>
    <m/>
    <m/>
    <m/>
    <m/>
    <m/>
    <m/>
    <m/>
    <m/>
    <m/>
    <m/>
    <m/>
    <m/>
    <m/>
    <x v="11"/>
  </r>
  <r>
    <m/>
    <m/>
    <m/>
    <m/>
    <m/>
    <m/>
    <m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41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17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11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8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5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38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35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32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29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14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26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23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7:R60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m="1" x="12"/>
        <item x="8"/>
        <item x="9"/>
        <item x="10"/>
        <item x="11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nual fee (adj 2 sem)" fld="8" subtotal="count" baseField="0" baseItem="0"/>
    <dataField name="Average of Annual fee (adj 2 sem)2" fld="8" subtotal="average" baseField="0" baseItem="0"/>
  </dataFields>
  <formats count="3">
    <format dxfId="20">
      <pivotArea collapsedLevelsAreSubtotals="1" fieldPosition="0">
        <references count="2">
          <reference field="4294967294" count="1" selected="0">
            <x v="1"/>
          </reference>
          <reference field="15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5" count="8"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workbookViewId="0">
      <selection activeCell="G28" sqref="G28"/>
    </sheetView>
  </sheetViews>
  <sheetFormatPr defaultColWidth="8.85546875" defaultRowHeight="15" x14ac:dyDescent="0.25"/>
  <cols>
    <col min="4" max="29" width="9" customWidth="1"/>
  </cols>
  <sheetData>
    <row r="2" spans="2:29" x14ac:dyDescent="0.25">
      <c r="C2" s="118" t="s">
        <v>26</v>
      </c>
    </row>
    <row r="3" spans="2:29" x14ac:dyDescent="0.25">
      <c r="B3" s="94" t="s">
        <v>106</v>
      </c>
      <c r="C3" s="55"/>
      <c r="D3" s="135" t="s">
        <v>122</v>
      </c>
      <c r="E3" s="136"/>
      <c r="F3" s="135" t="s">
        <v>123</v>
      </c>
      <c r="G3" s="136"/>
      <c r="H3" s="137" t="s">
        <v>118</v>
      </c>
      <c r="I3" s="137"/>
      <c r="J3" s="135" t="s">
        <v>124</v>
      </c>
      <c r="K3" s="136"/>
      <c r="L3" s="137" t="s">
        <v>125</v>
      </c>
      <c r="M3" s="137"/>
      <c r="N3" s="135" t="s">
        <v>132</v>
      </c>
      <c r="O3" s="136"/>
      <c r="P3" s="135" t="s">
        <v>133</v>
      </c>
      <c r="Q3" s="136"/>
      <c r="R3" s="135" t="s">
        <v>130</v>
      </c>
      <c r="S3" s="136"/>
      <c r="T3" s="137" t="s">
        <v>127</v>
      </c>
      <c r="U3" s="137"/>
      <c r="V3" s="135" t="s">
        <v>128</v>
      </c>
      <c r="W3" s="136"/>
      <c r="X3" s="137" t="s">
        <v>117</v>
      </c>
      <c r="Y3" s="137"/>
      <c r="Z3" s="135" t="s">
        <v>126</v>
      </c>
      <c r="AA3" s="136"/>
      <c r="AB3" s="137" t="s">
        <v>129</v>
      </c>
      <c r="AC3" s="136"/>
    </row>
    <row r="4" spans="2:29" x14ac:dyDescent="0.25">
      <c r="B4" s="58"/>
      <c r="C4" s="112" t="s">
        <v>112</v>
      </c>
      <c r="D4" s="114">
        <f>'BA (comms)'!$Q14</f>
        <v>24500</v>
      </c>
      <c r="E4" s="111"/>
      <c r="F4" s="114">
        <f>'B.Sc (Chem)'!$Q14</f>
        <v>26500</v>
      </c>
      <c r="G4" s="111"/>
      <c r="H4" s="110">
        <f>'B. Pharm'!$Q14</f>
        <v>28000</v>
      </c>
      <c r="I4" s="110"/>
      <c r="J4" s="114">
        <f>'B. Eng (Elect)'!$Q14</f>
        <v>28500</v>
      </c>
      <c r="K4" s="111"/>
      <c r="L4" s="110">
        <f>'B.Agr Sc.'!$Q14</f>
        <v>37000</v>
      </c>
      <c r="M4" s="110"/>
      <c r="N4" s="114">
        <f>'B. Mar Sc'!$Q14</f>
        <v>26500</v>
      </c>
      <c r="O4" s="111"/>
      <c r="P4" s="114">
        <f>'B. Sc (Biol)'!$Q14</f>
        <v>26500</v>
      </c>
      <c r="Q4" s="111"/>
      <c r="R4" s="114">
        <f>'B. Law'!$Q14</f>
        <v>25500</v>
      </c>
      <c r="S4" s="111"/>
      <c r="T4" s="110">
        <f>'B. Info Tech'!$Q14</f>
        <v>25500</v>
      </c>
      <c r="U4" s="110"/>
      <c r="V4" s="114">
        <f>'B. Bus'!$Q14</f>
        <v>25000</v>
      </c>
      <c r="W4" s="111"/>
      <c r="X4" s="110">
        <f>MBA!$Q14</f>
        <v>32500</v>
      </c>
      <c r="Y4" s="110"/>
      <c r="Z4" s="114">
        <f>'M. Account'!$Q14</f>
        <v>29500</v>
      </c>
      <c r="AA4" s="111"/>
      <c r="AB4" s="110">
        <f>'M. Info Tech'!$Q14</f>
        <v>27500</v>
      </c>
      <c r="AC4" s="111"/>
    </row>
    <row r="5" spans="2:29" s="108" customFormat="1" ht="12" x14ac:dyDescent="0.2">
      <c r="B5" s="105"/>
      <c r="C5" s="113"/>
      <c r="D5" s="115" t="str">
        <f>'BA (comms)'!$Q15</f>
        <v>ALL</v>
      </c>
      <c r="E5" s="107" t="str">
        <f>'BA (comms)'!$R15</f>
        <v>above UTAS</v>
      </c>
      <c r="F5" s="115" t="str">
        <f>'B.Sc (Chem)'!$Q15</f>
        <v>ALL</v>
      </c>
      <c r="G5" s="107" t="str">
        <f>'B.Sc (Chem)'!$R15</f>
        <v>above UTAS</v>
      </c>
      <c r="H5" s="106" t="str">
        <f>'B. Pharm'!$Q15</f>
        <v>ALL</v>
      </c>
      <c r="I5" s="106" t="str">
        <f>'B. Pharm'!$R15</f>
        <v>above UTAS</v>
      </c>
      <c r="J5" s="115" t="str">
        <f>'B. Eng (Elect)'!$Q15</f>
        <v>ALL</v>
      </c>
      <c r="K5" s="107" t="str">
        <f>'B. Eng (Elect)'!$R15</f>
        <v>above UTAS</v>
      </c>
      <c r="L5" s="106" t="str">
        <f>'B.Agr Sc.'!$Q15</f>
        <v>ALL</v>
      </c>
      <c r="M5" s="106" t="str">
        <f>'B.Agr Sc.'!$R15</f>
        <v>above UTAS</v>
      </c>
      <c r="N5" s="115" t="str">
        <f>'B. Mar Sc'!$Q15</f>
        <v>ALL</v>
      </c>
      <c r="O5" s="107" t="str">
        <f>'B. Mar Sc'!$R15</f>
        <v>above UTAS</v>
      </c>
      <c r="P5" s="115" t="str">
        <f>'B. Sc (Biol)'!$Q15</f>
        <v>ALL</v>
      </c>
      <c r="Q5" s="107" t="str">
        <f>'B. Sc (Biol)'!$R15</f>
        <v>above UTAS</v>
      </c>
      <c r="R5" s="115" t="str">
        <f>'B. Law'!$Q15</f>
        <v>ALL</v>
      </c>
      <c r="S5" s="107" t="str">
        <f>'B. Law'!$R15</f>
        <v>above UTAS</v>
      </c>
      <c r="T5" s="106" t="str">
        <f>'B. Info Tech'!$Q15</f>
        <v>ALL</v>
      </c>
      <c r="U5" s="106" t="str">
        <f>'B. Info Tech'!$R15</f>
        <v>above UTAS</v>
      </c>
      <c r="V5" s="115" t="str">
        <f>'B. Bus'!$Q15</f>
        <v>ALL</v>
      </c>
      <c r="W5" s="107" t="str">
        <f>'B. Bus'!$R15</f>
        <v>above UTAS</v>
      </c>
      <c r="X5" s="106" t="str">
        <f>MBA!$Q15</f>
        <v>ALL</v>
      </c>
      <c r="Y5" s="106" t="str">
        <f>MBA!$R15</f>
        <v>above UTAS</v>
      </c>
      <c r="Z5" s="115" t="str">
        <f>'M. Account'!$Q15</f>
        <v>ALL</v>
      </c>
      <c r="AA5" s="107" t="str">
        <f>'M. Account'!$R15</f>
        <v>above UTAS</v>
      </c>
      <c r="AB5" s="106" t="str">
        <f>'M. Info Tech'!$Q15</f>
        <v>ALL</v>
      </c>
      <c r="AC5" s="107" t="str">
        <f>'M. Info Tech'!$R15</f>
        <v>above UTAS</v>
      </c>
    </row>
    <row r="6" spans="2:29" x14ac:dyDescent="0.25">
      <c r="B6" s="58"/>
      <c r="C6" s="61" t="s">
        <v>107</v>
      </c>
      <c r="D6" s="116">
        <f>'BA (comms)'!$Q16</f>
        <v>9</v>
      </c>
      <c r="E6" s="102">
        <f>'BA (comms)'!$R16</f>
        <v>4</v>
      </c>
      <c r="F6" s="116">
        <f>'B.Sc (Chem)'!$Q16</f>
        <v>10</v>
      </c>
      <c r="G6" s="102">
        <f>'B.Sc (Chem)'!$R16</f>
        <v>5</v>
      </c>
      <c r="H6" s="101">
        <f>'B. Pharm'!$Q16</f>
        <v>6</v>
      </c>
      <c r="I6" s="101">
        <f>'B. Pharm'!$R16</f>
        <v>2</v>
      </c>
      <c r="J6" s="116">
        <f>'B. Eng (Elect)'!$Q16</f>
        <v>9</v>
      </c>
      <c r="K6" s="102">
        <f>'B. Eng (Elect)'!$R16</f>
        <v>4</v>
      </c>
      <c r="L6" s="101">
        <f>'B.Agr Sc.'!$Q16</f>
        <v>2</v>
      </c>
      <c r="M6" s="101">
        <f>'B.Agr Sc.'!$R16</f>
        <v>0</v>
      </c>
      <c r="N6" s="116">
        <f>'B. Mar Sc'!$Q16</f>
        <v>9</v>
      </c>
      <c r="O6" s="102">
        <f>'B. Mar Sc'!$R16</f>
        <v>5</v>
      </c>
      <c r="P6" s="116">
        <f>'B. Sc (Biol)'!$Q16</f>
        <v>10</v>
      </c>
      <c r="Q6" s="102">
        <f>'B. Sc (Biol)'!$R16</f>
        <v>5</v>
      </c>
      <c r="R6" s="116">
        <f>'B. Law'!$Q16</f>
        <v>10</v>
      </c>
      <c r="S6" s="102">
        <f>'B. Law'!$R16</f>
        <v>5</v>
      </c>
      <c r="T6" s="101">
        <f>'B. Info Tech'!$Q16</f>
        <v>10</v>
      </c>
      <c r="U6" s="101">
        <f>'B. Info Tech'!$R16</f>
        <v>5</v>
      </c>
      <c r="V6" s="116">
        <f>'B. Bus'!$Q16</f>
        <v>9</v>
      </c>
      <c r="W6" s="102">
        <f>'B. Bus'!$R16</f>
        <v>5</v>
      </c>
      <c r="X6" s="101">
        <f>MBA!$Q16</f>
        <v>10</v>
      </c>
      <c r="Y6" s="101">
        <f>MBA!$R16</f>
        <v>5</v>
      </c>
      <c r="Z6" s="116">
        <f>'M. Account'!$Q16</f>
        <v>10</v>
      </c>
      <c r="AA6" s="102">
        <f>'M. Account'!$R16</f>
        <v>5</v>
      </c>
      <c r="AB6" s="101">
        <f>'M. Info Tech'!$Q16</f>
        <v>10</v>
      </c>
      <c r="AC6" s="102">
        <f>'M. Info Tech'!$R16</f>
        <v>5</v>
      </c>
    </row>
    <row r="7" spans="2:29" x14ac:dyDescent="0.25">
      <c r="B7" s="58"/>
      <c r="C7" s="61" t="s">
        <v>46</v>
      </c>
      <c r="D7" s="109">
        <f>'BA (comms)'!$Q17</f>
        <v>26271.888888888891</v>
      </c>
      <c r="E7" s="100">
        <f>'BA (comms)'!$R17</f>
        <v>27645.25</v>
      </c>
      <c r="F7" s="109">
        <f>'B.Sc (Chem)'!$Q17</f>
        <v>30327</v>
      </c>
      <c r="G7" s="100">
        <f>'B.Sc (Chem)'!$R17</f>
        <v>30293.200000000001</v>
      </c>
      <c r="H7" s="99">
        <f>'B. Pharm'!$Q17</f>
        <v>29620.5</v>
      </c>
      <c r="I7" s="99">
        <f>'B. Pharm'!$R17</f>
        <v>30692.5</v>
      </c>
      <c r="J7" s="109">
        <f>'B. Eng (Elect)'!$Q17</f>
        <v>29951.177777777775</v>
      </c>
      <c r="K7" s="100">
        <f>'B. Eng (Elect)'!$R17</f>
        <v>30825.25</v>
      </c>
      <c r="L7" s="99">
        <f>'B.Agr Sc.'!$Q17</f>
        <v>30087.5</v>
      </c>
      <c r="M7" s="99">
        <v>0</v>
      </c>
      <c r="N7" s="109">
        <f>'B. Mar Sc'!$Q17</f>
        <v>30301.111111111109</v>
      </c>
      <c r="O7" s="100">
        <f>'B. Mar Sc'!$R17</f>
        <v>30611.200000000001</v>
      </c>
      <c r="P7" s="109">
        <f>'B. Sc (Biol)'!$Q17</f>
        <v>30292</v>
      </c>
      <c r="Q7" s="100">
        <f>'B. Sc (Biol)'!$R17</f>
        <v>30293.200000000001</v>
      </c>
      <c r="R7" s="109">
        <f>'B. Law'!$Q17</f>
        <v>27798.21</v>
      </c>
      <c r="S7" s="100">
        <f>'B. Law'!$R17</f>
        <v>31084.5</v>
      </c>
      <c r="T7" s="99">
        <f>'B. Info Tech'!$Q17</f>
        <v>28031.359999999997</v>
      </c>
      <c r="U7" s="99">
        <f>'B. Info Tech'!$R17</f>
        <v>29786</v>
      </c>
      <c r="V7" s="109">
        <f>'B. Bus'!$Q17</f>
        <v>26490.511111111111</v>
      </c>
      <c r="W7" s="100">
        <f>'B. Bus'!$R17</f>
        <v>27227</v>
      </c>
      <c r="X7" s="99">
        <f>MBA!$Q17</f>
        <v>37782.333333333336</v>
      </c>
      <c r="Y7" s="99">
        <f>MBA!$R17</f>
        <v>38392.26666666667</v>
      </c>
      <c r="Z7" s="109">
        <f>'M. Account'!$Q17</f>
        <v>32971.73333333333</v>
      </c>
      <c r="AA7" s="100">
        <f>'M. Account'!$R17</f>
        <v>34198.799999999996</v>
      </c>
      <c r="AB7" s="99">
        <f>'M. Info Tech'!$Q17</f>
        <v>24126.27</v>
      </c>
      <c r="AC7" s="100">
        <f>'M. Info Tech'!$R17</f>
        <v>26381</v>
      </c>
    </row>
    <row r="8" spans="2:29" x14ac:dyDescent="0.25">
      <c r="B8" s="58"/>
      <c r="C8" s="61" t="s">
        <v>47</v>
      </c>
      <c r="D8" s="109">
        <f>'BA (comms)'!$Q18</f>
        <v>26000</v>
      </c>
      <c r="E8" s="100">
        <f>'BA (comms)'!$R18</f>
        <v>28482.5</v>
      </c>
      <c r="F8" s="109">
        <f>'B.Sc (Chem)'!$Q18</f>
        <v>30365</v>
      </c>
      <c r="G8" s="100">
        <f>'B.Sc (Chem)'!$R18</f>
        <v>30290</v>
      </c>
      <c r="H8" s="99">
        <f>'B. Pharm'!$Q18</f>
        <v>29145</v>
      </c>
      <c r="I8" s="99">
        <f>'B. Pharm'!$R18</f>
        <v>30692.5</v>
      </c>
      <c r="J8" s="109">
        <f>'B. Eng (Elect)'!$Q18</f>
        <v>30515</v>
      </c>
      <c r="K8" s="100">
        <f>'B. Eng (Elect)'!$R18</f>
        <v>30690.5</v>
      </c>
      <c r="L8" s="99">
        <f>'B.Agr Sc.'!$Q18</f>
        <v>30087.5</v>
      </c>
      <c r="M8" s="99">
        <v>0</v>
      </c>
      <c r="N8" s="109">
        <f>'B. Mar Sc'!$Q18</f>
        <v>30440</v>
      </c>
      <c r="O8" s="100">
        <f>'B. Mar Sc'!$R18</f>
        <v>30440</v>
      </c>
      <c r="P8" s="109">
        <f>'B. Sc (Biol)'!$Q18</f>
        <v>30365</v>
      </c>
      <c r="Q8" s="100">
        <f>'B. Sc (Biol)'!$R18</f>
        <v>30290</v>
      </c>
      <c r="R8" s="109">
        <f>'B. Law'!$Q18</f>
        <v>28025</v>
      </c>
      <c r="S8" s="100">
        <f>'B. Law'!$R18</f>
        <v>30512.5</v>
      </c>
      <c r="T8" s="99">
        <f>'B. Info Tech'!$Q18</f>
        <v>27800</v>
      </c>
      <c r="U8" s="99">
        <f>'B. Info Tech'!$R18</f>
        <v>29180</v>
      </c>
      <c r="V8" s="109">
        <f>'B. Bus'!$Q18</f>
        <v>25730</v>
      </c>
      <c r="W8" s="100">
        <f>'B. Bus'!$R18</f>
        <v>25730</v>
      </c>
      <c r="X8" s="99">
        <f>MBA!$Q18</f>
        <v>38150</v>
      </c>
      <c r="Y8" s="99">
        <f>MBA!$R18</f>
        <v>41277.333333333336</v>
      </c>
      <c r="Z8" s="109">
        <f>'M. Account'!$Q18</f>
        <v>31793.333333333336</v>
      </c>
      <c r="AA8" s="100">
        <f>'M. Account'!$R18</f>
        <v>32386.666666666668</v>
      </c>
      <c r="AB8" s="99">
        <f>'M. Info Tech'!$Q18</f>
        <v>21600</v>
      </c>
      <c r="AC8" s="100">
        <f>'M. Info Tech'!$R18</f>
        <v>28274</v>
      </c>
    </row>
    <row r="9" spans="2:29" x14ac:dyDescent="0.25">
      <c r="B9" s="58"/>
      <c r="C9" s="61" t="s">
        <v>48</v>
      </c>
      <c r="D9" s="109">
        <f>'BA (comms)'!$Q19</f>
        <v>30382</v>
      </c>
      <c r="E9" s="100">
        <f>'BA (comms)'!$R19</f>
        <v>30382</v>
      </c>
      <c r="F9" s="109">
        <f>'B.Sc (Chem)'!$Q19</f>
        <v>34000</v>
      </c>
      <c r="G9" s="100">
        <f>'B.Sc (Chem)'!$R19</f>
        <v>32830</v>
      </c>
      <c r="H9" s="99">
        <f>'B. Pharm'!$Q19</f>
        <v>32900</v>
      </c>
      <c r="I9" s="99">
        <f>'B. Pharm'!$R19</f>
        <v>31095</v>
      </c>
      <c r="J9" s="109">
        <f>'B. Eng (Elect)'!$Q19</f>
        <v>34800</v>
      </c>
      <c r="K9" s="100">
        <f>'B. Eng (Elect)'!$R19</f>
        <v>31630</v>
      </c>
      <c r="L9" s="99">
        <f>'B.Agr Sc.'!$Q19</f>
        <v>37000</v>
      </c>
      <c r="M9" s="99">
        <v>0</v>
      </c>
      <c r="N9" s="109">
        <f>'B. Mar Sc'!$Q19</f>
        <v>34000</v>
      </c>
      <c r="O9" s="100">
        <f>'B. Mar Sc'!$R19</f>
        <v>32830</v>
      </c>
      <c r="P9" s="109">
        <f>'B. Sc (Biol)'!$Q19</f>
        <v>34000</v>
      </c>
      <c r="Q9" s="100">
        <f>'B. Sc (Biol)'!$R19</f>
        <v>32830</v>
      </c>
      <c r="R9" s="109">
        <f>'B. Law'!$Q19</f>
        <v>35470</v>
      </c>
      <c r="S9" s="100">
        <f>'B. Law'!$R19</f>
        <v>35470</v>
      </c>
      <c r="T9" s="99">
        <f>'B. Info Tech'!$Q19</f>
        <v>34980</v>
      </c>
      <c r="U9" s="99">
        <f>'B. Info Tech'!$R19</f>
        <v>34980</v>
      </c>
      <c r="V9" s="109">
        <f>'B. Bus'!$Q19</f>
        <v>33390</v>
      </c>
      <c r="W9" s="100">
        <f>'B. Bus'!$R19</f>
        <v>33390</v>
      </c>
      <c r="X9" s="99">
        <f>MBA!$Q19</f>
        <v>50666.666666666664</v>
      </c>
      <c r="Y9" s="99">
        <f>MBA!$R19</f>
        <v>50666.666666666664</v>
      </c>
      <c r="Z9" s="109">
        <f>'M. Account'!$Q19</f>
        <v>40986.666666666664</v>
      </c>
      <c r="AA9" s="100">
        <f>'M. Account'!$R19</f>
        <v>40986.666666666664</v>
      </c>
      <c r="AB9" s="99">
        <f>'M. Info Tech'!$Q19</f>
        <v>35616</v>
      </c>
      <c r="AC9" s="100">
        <f>'M. Info Tech'!$R19</f>
        <v>35616</v>
      </c>
    </row>
    <row r="10" spans="2:29" x14ac:dyDescent="0.25">
      <c r="B10" s="58"/>
      <c r="C10" s="61" t="s">
        <v>49</v>
      </c>
      <c r="D10" s="109">
        <f>'BA (comms)'!$Q20</f>
        <v>23166</v>
      </c>
      <c r="E10" s="100">
        <f>'BA (comms)'!$R20</f>
        <v>23234</v>
      </c>
      <c r="F10" s="109">
        <f>'B.Sc (Chem)'!$Q20</f>
        <v>26500</v>
      </c>
      <c r="G10" s="100">
        <f>'B.Sc (Chem)'!$R20</f>
        <v>28226</v>
      </c>
      <c r="H10" s="99">
        <f>'B. Pharm'!$Q20</f>
        <v>27638</v>
      </c>
      <c r="I10" s="99">
        <f>'B. Pharm'!$R20</f>
        <v>30290</v>
      </c>
      <c r="J10" s="109">
        <f>'B. Eng (Elect)'!$Q20</f>
        <v>21359.599999999999</v>
      </c>
      <c r="K10" s="100">
        <f>'B. Eng (Elect)'!$R20</f>
        <v>30290</v>
      </c>
      <c r="L10" s="99">
        <f>'B.Agr Sc.'!$Q20</f>
        <v>23175</v>
      </c>
      <c r="M10" s="99">
        <v>0</v>
      </c>
      <c r="N10" s="109">
        <f>'B. Mar Sc'!$Q20</f>
        <v>26500</v>
      </c>
      <c r="O10" s="100">
        <f>'B. Mar Sc'!$R20</f>
        <v>28226</v>
      </c>
      <c r="P10" s="109">
        <f>'B. Sc (Biol)'!$Q20</f>
        <v>26500</v>
      </c>
      <c r="Q10" s="100">
        <f>'B. Sc (Biol)'!$R20</f>
        <v>28226</v>
      </c>
      <c r="R10" s="109">
        <f>'B. Law'!$Q20</f>
        <v>20700</v>
      </c>
      <c r="S10" s="100">
        <f>'B. Law'!$R20</f>
        <v>26290</v>
      </c>
      <c r="T10" s="99">
        <f>'B. Info Tech'!$Q20</f>
        <v>24283.599999999995</v>
      </c>
      <c r="U10" s="99">
        <f>'B. Info Tech'!$R20</f>
        <v>24290</v>
      </c>
      <c r="V10" s="109">
        <f>'B. Bus'!$Q20</f>
        <v>23079.599999999995</v>
      </c>
      <c r="W10" s="100">
        <f>'B. Bus'!$R20</f>
        <v>23975</v>
      </c>
      <c r="X10" s="99">
        <f>MBA!$Q20</f>
        <v>25537.333333333332</v>
      </c>
      <c r="Y10" s="99">
        <f>MBA!$R20</f>
        <v>25537.333333333332</v>
      </c>
      <c r="Z10" s="109">
        <f>'M. Account'!$Q20</f>
        <v>26090</v>
      </c>
      <c r="AA10" s="100">
        <f>'M. Account'!$R20</f>
        <v>26460</v>
      </c>
      <c r="AB10" s="99">
        <f>'M. Info Tech'!$Q20</f>
        <v>16667.5</v>
      </c>
      <c r="AC10" s="100">
        <f>'M. Info Tech'!$R20</f>
        <v>16667.5</v>
      </c>
    </row>
    <row r="11" spans="2:29" x14ac:dyDescent="0.25">
      <c r="B11" s="58"/>
      <c r="C11" s="61"/>
      <c r="D11" s="116"/>
      <c r="E11" s="102"/>
      <c r="F11" s="116"/>
      <c r="G11" s="102"/>
      <c r="H11" s="101"/>
      <c r="I11" s="101"/>
      <c r="J11" s="116"/>
      <c r="K11" s="102"/>
      <c r="L11" s="101"/>
      <c r="M11" s="101"/>
      <c r="N11" s="116"/>
      <c r="O11" s="102"/>
      <c r="P11" s="116"/>
      <c r="Q11" s="102"/>
      <c r="R11" s="116"/>
      <c r="S11" s="102"/>
      <c r="T11" s="101"/>
      <c r="U11" s="101"/>
      <c r="V11" s="116"/>
      <c r="W11" s="102"/>
      <c r="X11" s="101"/>
      <c r="Y11" s="101"/>
      <c r="Z11" s="116"/>
      <c r="AA11" s="102"/>
      <c r="AB11" s="101"/>
      <c r="AC11" s="102"/>
    </row>
    <row r="12" spans="2:29" x14ac:dyDescent="0.25">
      <c r="B12" s="66"/>
      <c r="C12" s="67" t="s">
        <v>116</v>
      </c>
      <c r="D12" s="117">
        <f>'BA (comms)'!$Q22</f>
        <v>6.1224489795918435E-2</v>
      </c>
      <c r="E12" s="104">
        <f>'BA (comms)'!$R22</f>
        <v>0.16255102040816327</v>
      </c>
      <c r="F12" s="117">
        <f>'B.Sc (Chem)'!$Q22</f>
        <v>0.14584905660377356</v>
      </c>
      <c r="G12" s="104">
        <f>'B.Sc (Chem)'!$R22</f>
        <v>0.14301886792452834</v>
      </c>
      <c r="H12" s="103">
        <f>'B. Pharm'!$Q22</f>
        <v>4.0892857142857064E-2</v>
      </c>
      <c r="I12" s="103">
        <f>'B. Pharm'!$R22</f>
        <v>9.6160714285714377E-2</v>
      </c>
      <c r="J12" s="117">
        <f>'B. Eng (Elect)'!$Q22</f>
        <v>7.0701754385964932E-2</v>
      </c>
      <c r="K12" s="104">
        <f>'B. Eng (Elect)'!$R22</f>
        <v>7.6859649122807072E-2</v>
      </c>
      <c r="L12" s="103">
        <f>'B.Agr Sc.'!$Q22</f>
        <v>-0.18682432432432428</v>
      </c>
      <c r="M12" s="103" t="s">
        <v>131</v>
      </c>
      <c r="N12" s="117">
        <f>'B. Mar Sc'!$Q22</f>
        <v>0.14867924528301879</v>
      </c>
      <c r="O12" s="104">
        <f>'B. Mar Sc'!$R22</f>
        <v>0.14867924528301879</v>
      </c>
      <c r="P12" s="117">
        <f>'B. Sc (Biol)'!$Q22</f>
        <v>0.14584905660377356</v>
      </c>
      <c r="Q12" s="104">
        <f>'B. Sc (Biol)'!$R22</f>
        <v>0.14301886792452834</v>
      </c>
      <c r="R12" s="117">
        <f>'B. Law'!$Q22</f>
        <v>1.0990196078431373</v>
      </c>
      <c r="S12" s="104">
        <f>'B. Law'!$R22</f>
        <v>1.1965686274509804</v>
      </c>
      <c r="T12" s="103">
        <f>'B. Info Tech'!$Q22</f>
        <v>1.0901960784313725</v>
      </c>
      <c r="U12" s="103">
        <f>'B. Info Tech'!$R22</f>
        <v>1.1443137254901961</v>
      </c>
      <c r="V12" s="117">
        <f>'B. Bus'!$Q22</f>
        <v>1.0291999999999999</v>
      </c>
      <c r="W12" s="104">
        <f>'B. Bus'!$R22</f>
        <v>1.0291999999999999</v>
      </c>
      <c r="X12" s="103">
        <f>MBA!$Q22</f>
        <v>0.17384615384615376</v>
      </c>
      <c r="Y12" s="103">
        <f>MBA!$R22</f>
        <v>0.270071794871795</v>
      </c>
      <c r="Z12" s="117">
        <f>'M. Account'!$Q22</f>
        <v>7.7740112994350463E-2</v>
      </c>
      <c r="AA12" s="104">
        <f>'M. Account'!$R22</f>
        <v>9.7853107344632706E-2</v>
      </c>
      <c r="AB12" s="103">
        <f>'M. Info Tech'!$Q22</f>
        <v>0.78545454545454541</v>
      </c>
      <c r="AC12" s="104">
        <f>'M. Info Tech'!$R22</f>
        <v>1.0281454545454545</v>
      </c>
    </row>
    <row r="13" spans="2:29" x14ac:dyDescent="0.25">
      <c r="N13" t="s">
        <v>134</v>
      </c>
      <c r="P13" t="s">
        <v>134</v>
      </c>
      <c r="V13" t="s">
        <v>135</v>
      </c>
    </row>
    <row r="16" spans="2:29" ht="23.25" x14ac:dyDescent="0.35">
      <c r="C16" s="134" t="s">
        <v>137</v>
      </c>
    </row>
  </sheetData>
  <mergeCells count="13">
    <mergeCell ref="N3:O3"/>
    <mergeCell ref="P3:Q3"/>
    <mergeCell ref="D3:E3"/>
    <mergeCell ref="F3:G3"/>
    <mergeCell ref="H3:I3"/>
    <mergeCell ref="J3:K3"/>
    <mergeCell ref="L3:M3"/>
    <mergeCell ref="Z3:AA3"/>
    <mergeCell ref="T3:U3"/>
    <mergeCell ref="V3:W3"/>
    <mergeCell ref="AB3:AC3"/>
    <mergeCell ref="R3:S3"/>
    <mergeCell ref="X3:Y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115</v>
      </c>
      <c r="I1" s="17" t="s">
        <v>111</v>
      </c>
      <c r="J1" s="86">
        <f>E17</f>
        <v>4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37696</v>
      </c>
      <c r="G4" s="13">
        <v>0</v>
      </c>
      <c r="H4" s="28">
        <f t="shared" ref="H4:H42" si="0">IF(ISERROR(F4*1),"n/a",F4+G4)</f>
        <v>37696</v>
      </c>
      <c r="I4" s="10">
        <f t="shared" ref="I4:I42" si="1">IF(ISERROR(H4*1),"n/a",H4*E4)</f>
        <v>113088</v>
      </c>
      <c r="J4" s="10">
        <f t="shared" ref="J4:J42" si="2">IF(ISERROR(I4*1),"n/a",I4/$J$1)</f>
        <v>28272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 t="s">
        <v>101</v>
      </c>
      <c r="F5" s="5" t="s">
        <v>37</v>
      </c>
      <c r="G5" s="12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4</v>
      </c>
      <c r="F6" s="5">
        <v>35277</v>
      </c>
      <c r="G6" s="11">
        <v>290</v>
      </c>
      <c r="H6" s="28">
        <f t="shared" si="0"/>
        <v>35567</v>
      </c>
      <c r="I6" s="10">
        <f t="shared" si="1"/>
        <v>142268</v>
      </c>
      <c r="J6" s="10">
        <f t="shared" si="2"/>
        <v>35567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4</v>
      </c>
      <c r="F7" s="5">
        <v>33000</v>
      </c>
      <c r="G7" s="5">
        <v>286</v>
      </c>
      <c r="H7" s="28">
        <f t="shared" si="0"/>
        <v>33286</v>
      </c>
      <c r="I7" s="10">
        <f t="shared" si="1"/>
        <v>133144</v>
      </c>
      <c r="J7" s="10">
        <f t="shared" si="2"/>
        <v>33286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 t="s">
        <v>101</v>
      </c>
      <c r="F8" s="5" t="s">
        <v>37</v>
      </c>
      <c r="G8" s="5" t="s">
        <v>37</v>
      </c>
      <c r="H8" s="28" t="str">
        <f t="shared" si="0"/>
        <v>n/a</v>
      </c>
      <c r="I8" s="10" t="str">
        <f t="shared" si="1"/>
        <v>n/a</v>
      </c>
      <c r="J8" s="10" t="str">
        <f t="shared" si="2"/>
        <v>n/a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 t="s">
        <v>101</v>
      </c>
      <c r="F9" s="5" t="s">
        <v>37</v>
      </c>
      <c r="G9" s="5" t="s">
        <v>37</v>
      </c>
      <c r="H9" s="28" t="str">
        <f t="shared" si="0"/>
        <v>n/a</v>
      </c>
      <c r="I9" s="10" t="str">
        <f t="shared" si="1"/>
        <v>n/a</v>
      </c>
      <c r="J9" s="10" t="str">
        <f t="shared" si="2"/>
        <v>n/a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35000</v>
      </c>
      <c r="G10" s="12">
        <v>286</v>
      </c>
      <c r="H10" s="28">
        <f t="shared" si="0"/>
        <v>35286</v>
      </c>
      <c r="I10" s="10">
        <f t="shared" si="1"/>
        <v>105858</v>
      </c>
      <c r="J10" s="10">
        <f t="shared" si="2"/>
        <v>26464.5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v>31500</v>
      </c>
      <c r="G11" s="7">
        <v>290</v>
      </c>
      <c r="H11" s="28">
        <f t="shared" si="0"/>
        <v>31790</v>
      </c>
      <c r="I11" s="10">
        <f t="shared" si="1"/>
        <v>95370</v>
      </c>
      <c r="J11" s="10">
        <f t="shared" si="2"/>
        <v>23842.5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 t="s">
        <v>101</v>
      </c>
      <c r="F12" s="5" t="s">
        <v>37</v>
      </c>
      <c r="G12" s="11" t="s">
        <v>37</v>
      </c>
      <c r="H12" s="28" t="str">
        <f t="shared" si="0"/>
        <v>n/a</v>
      </c>
      <c r="I12" s="10" t="str">
        <f t="shared" si="1"/>
        <v>n/a</v>
      </c>
      <c r="J12" s="10" t="str">
        <f t="shared" si="2"/>
        <v>n/a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 t="s">
        <v>101</v>
      </c>
      <c r="F13" s="5" t="s">
        <v>37</v>
      </c>
      <c r="G13" s="5" t="s">
        <v>37</v>
      </c>
      <c r="H13" s="28" t="str">
        <f t="shared" si="0"/>
        <v>n/a</v>
      </c>
      <c r="I13" s="10" t="str">
        <f t="shared" si="1"/>
        <v>n/a</v>
      </c>
      <c r="J13" s="10" t="str">
        <f t="shared" si="2"/>
        <v>n/a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 t="s">
        <v>101</v>
      </c>
      <c r="F14" s="5" t="s">
        <v>37</v>
      </c>
      <c r="G14" s="12" t="s">
        <v>37</v>
      </c>
      <c r="H14" s="28" t="str">
        <f t="shared" si="0"/>
        <v>n/a</v>
      </c>
      <c r="I14" s="10" t="str">
        <f t="shared" si="1"/>
        <v>n/a</v>
      </c>
      <c r="J14" s="10" t="str">
        <f t="shared" si="2"/>
        <v>n/a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37000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 t="s">
        <v>101</v>
      </c>
      <c r="F15" s="5" t="s">
        <v>37</v>
      </c>
      <c r="G15" s="12" t="s">
        <v>37</v>
      </c>
      <c r="H15" s="28" t="str">
        <f t="shared" si="0"/>
        <v>n/a</v>
      </c>
      <c r="I15" s="10" t="str">
        <f t="shared" si="1"/>
        <v>n/a</v>
      </c>
      <c r="J15" s="10" t="str">
        <f t="shared" si="2"/>
        <v>n/a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 t="s">
        <v>101</v>
      </c>
      <c r="F16" s="5" t="s">
        <v>37</v>
      </c>
      <c r="G16" s="4" t="s">
        <v>37</v>
      </c>
      <c r="H16" s="28" t="str">
        <f t="shared" si="0"/>
        <v>n/a</v>
      </c>
      <c r="I16" s="10" t="str">
        <f t="shared" si="1"/>
        <v>n/a</v>
      </c>
      <c r="J16" s="10" t="str">
        <f t="shared" si="2"/>
        <v>n/a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2</v>
      </c>
      <c r="R16" s="63">
        <f>COUNT(J12:J16)</f>
        <v>0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4</v>
      </c>
      <c r="F17" s="5">
        <v>37000</v>
      </c>
      <c r="G17" s="12">
        <v>0</v>
      </c>
      <c r="H17" s="25">
        <f t="shared" si="0"/>
        <v>37000</v>
      </c>
      <c r="I17" s="25">
        <f t="shared" si="1"/>
        <v>148000</v>
      </c>
      <c r="J17" s="25">
        <f t="shared" si="2"/>
        <v>37000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30087.5</v>
      </c>
      <c r="R17" s="65" t="e">
        <f>AVERAGE(J12:J16)</f>
        <v>#DIV/0!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 t="s">
        <v>101</v>
      </c>
      <c r="F18" s="5" t="s">
        <v>37</v>
      </c>
      <c r="G18" s="13" t="s">
        <v>37</v>
      </c>
      <c r="H18" s="28" t="str">
        <f t="shared" si="0"/>
        <v>n/a</v>
      </c>
      <c r="I18" s="10" t="str">
        <f t="shared" si="1"/>
        <v>n/a</v>
      </c>
      <c r="J18" s="10" t="str">
        <f t="shared" si="2"/>
        <v>n/a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30087.5</v>
      </c>
      <c r="R18" s="65" t="e">
        <f>MEDIAN(J12:J16)</f>
        <v>#NUM!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30900</v>
      </c>
      <c r="G19" s="5">
        <v>0</v>
      </c>
      <c r="H19" s="28">
        <f t="shared" si="0"/>
        <v>30900</v>
      </c>
      <c r="I19" s="10">
        <f t="shared" si="1"/>
        <v>92700</v>
      </c>
      <c r="J19" s="10">
        <f t="shared" si="2"/>
        <v>23175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37000</v>
      </c>
      <c r="R19" s="65">
        <f>MAX(J12:J16)</f>
        <v>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 t="s">
        <v>101</v>
      </c>
      <c r="F20" s="5" t="s">
        <v>37</v>
      </c>
      <c r="G20" s="7" t="s">
        <v>37</v>
      </c>
      <c r="H20" s="28" t="str">
        <f t="shared" si="0"/>
        <v>n/a</v>
      </c>
      <c r="I20" s="10" t="str">
        <f t="shared" si="1"/>
        <v>n/a</v>
      </c>
      <c r="J20" s="10" t="str">
        <f t="shared" si="2"/>
        <v>n/a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23175</v>
      </c>
      <c r="R20" s="65">
        <f>MIN(J12:J16)</f>
        <v>0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 t="s">
        <v>101</v>
      </c>
      <c r="F21" s="5" t="s">
        <v>37</v>
      </c>
      <c r="G21" s="7" t="s">
        <v>37</v>
      </c>
      <c r="H21" s="28" t="str">
        <f t="shared" si="0"/>
        <v>n/a</v>
      </c>
      <c r="I21" s="10" t="str">
        <f t="shared" si="1"/>
        <v>n/a</v>
      </c>
      <c r="J21" s="10" t="str">
        <f t="shared" si="2"/>
        <v>n/a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 t="s">
        <v>101</v>
      </c>
      <c r="F22" s="5" t="s">
        <v>37</v>
      </c>
      <c r="G22" s="12" t="s">
        <v>37</v>
      </c>
      <c r="H22" s="28" t="str">
        <f t="shared" si="0"/>
        <v>n/a</v>
      </c>
      <c r="I22" s="10" t="str">
        <f t="shared" si="1"/>
        <v>n/a</v>
      </c>
      <c r="J22" s="10" t="str">
        <f t="shared" si="2"/>
        <v>n/a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-0.18682432432432428</v>
      </c>
      <c r="R22" s="69" t="e">
        <f>R18/Q14-1</f>
        <v>#NUM!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 t="s">
        <v>101</v>
      </c>
      <c r="F23" s="5" t="s">
        <v>37</v>
      </c>
      <c r="G23" s="4" t="s">
        <v>37</v>
      </c>
      <c r="H23" s="28" t="str">
        <f t="shared" si="0"/>
        <v>n/a</v>
      </c>
      <c r="I23" s="10" t="str">
        <f t="shared" si="1"/>
        <v>n/a</v>
      </c>
      <c r="J23" s="10" t="str">
        <f t="shared" si="2"/>
        <v>n/a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 t="s">
        <v>101</v>
      </c>
      <c r="F24" s="5" t="s">
        <v>37</v>
      </c>
      <c r="G24" s="7" t="s">
        <v>37</v>
      </c>
      <c r="H24" s="28" t="str">
        <f t="shared" si="0"/>
        <v>n/a</v>
      </c>
      <c r="I24" s="10" t="str">
        <f t="shared" si="1"/>
        <v>n/a</v>
      </c>
      <c r="J24" s="10" t="str">
        <f t="shared" si="2"/>
        <v>n/a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 t="s">
        <v>101</v>
      </c>
      <c r="F25" s="5" t="s">
        <v>37</v>
      </c>
      <c r="G25" s="4" t="s">
        <v>37</v>
      </c>
      <c r="H25" s="28" t="str">
        <f t="shared" si="0"/>
        <v>n/a</v>
      </c>
      <c r="I25" s="10" t="str">
        <f t="shared" si="1"/>
        <v>n/a</v>
      </c>
      <c r="J25" s="10" t="str">
        <f t="shared" si="2"/>
        <v>n/a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3</v>
      </c>
      <c r="F26" s="5">
        <v>29260</v>
      </c>
      <c r="G26" s="7">
        <v>23.333333333333332</v>
      </c>
      <c r="H26" s="28">
        <f t="shared" si="0"/>
        <v>29283.333333333332</v>
      </c>
      <c r="I26" s="10">
        <f t="shared" si="1"/>
        <v>87850</v>
      </c>
      <c r="J26" s="10">
        <f t="shared" si="2"/>
        <v>21962.5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 t="s">
        <v>101</v>
      </c>
      <c r="F27" s="5" t="s">
        <v>37</v>
      </c>
      <c r="G27" s="5" t="s">
        <v>37</v>
      </c>
      <c r="H27" s="28" t="str">
        <f t="shared" si="0"/>
        <v>n/a</v>
      </c>
      <c r="I27" s="10" t="str">
        <f t="shared" si="1"/>
        <v>n/a</v>
      </c>
      <c r="J27" s="10" t="str">
        <f t="shared" si="2"/>
        <v>n/a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 t="s">
        <v>101</v>
      </c>
      <c r="F28" s="5" t="s">
        <v>37</v>
      </c>
      <c r="G28" s="5" t="s">
        <v>37</v>
      </c>
      <c r="H28" s="28" t="str">
        <f t="shared" si="0"/>
        <v>n/a</v>
      </c>
      <c r="I28" s="10" t="str">
        <f t="shared" si="1"/>
        <v>n/a</v>
      </c>
      <c r="J28" s="10" t="str">
        <f t="shared" si="2"/>
        <v>n/a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25080</v>
      </c>
      <c r="G29" s="5">
        <v>290</v>
      </c>
      <c r="H29" s="28">
        <f t="shared" si="0"/>
        <v>25370</v>
      </c>
      <c r="I29" s="10">
        <f t="shared" si="1"/>
        <v>76110</v>
      </c>
      <c r="J29" s="10">
        <f t="shared" si="2"/>
        <v>19027.5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 t="s">
        <v>101</v>
      </c>
      <c r="F30" s="5" t="s">
        <v>37</v>
      </c>
      <c r="G30" s="11" t="s">
        <v>37</v>
      </c>
      <c r="H30" s="28" t="str">
        <f t="shared" si="0"/>
        <v>n/a</v>
      </c>
      <c r="I30" s="10" t="str">
        <f t="shared" si="1"/>
        <v>n/a</v>
      </c>
      <c r="J30" s="10" t="str">
        <f t="shared" si="2"/>
        <v>n/a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 t="s">
        <v>101</v>
      </c>
      <c r="F31" s="5" t="s">
        <v>37</v>
      </c>
      <c r="G31" s="4" t="s">
        <v>37</v>
      </c>
      <c r="H31" s="28" t="str">
        <f t="shared" si="0"/>
        <v>n/a</v>
      </c>
      <c r="I31" s="10" t="str">
        <f t="shared" si="1"/>
        <v>n/a</v>
      </c>
      <c r="J31" s="10" t="str">
        <f t="shared" si="2"/>
        <v>n/a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3</v>
      </c>
      <c r="F33" s="5">
        <v>24180</v>
      </c>
      <c r="G33" s="12">
        <v>290</v>
      </c>
      <c r="H33" s="28">
        <f t="shared" si="0"/>
        <v>24470</v>
      </c>
      <c r="I33" s="10">
        <f t="shared" si="1"/>
        <v>73410</v>
      </c>
      <c r="J33" s="10">
        <f t="shared" si="2"/>
        <v>18352.5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 t="s">
        <v>101</v>
      </c>
      <c r="F35" s="5" t="s">
        <v>37</v>
      </c>
      <c r="G35" s="11" t="s">
        <v>37</v>
      </c>
      <c r="H35" s="28" t="str">
        <f t="shared" si="0"/>
        <v>n/a</v>
      </c>
      <c r="I35" s="10" t="str">
        <f t="shared" si="1"/>
        <v>n/a</v>
      </c>
      <c r="J35" s="10" t="str">
        <f t="shared" si="2"/>
        <v>n/a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4</v>
      </c>
      <c r="F36" s="5">
        <v>28000</v>
      </c>
      <c r="G36" s="5">
        <v>288</v>
      </c>
      <c r="H36" s="28">
        <f t="shared" si="0"/>
        <v>28288</v>
      </c>
      <c r="I36" s="10">
        <f t="shared" si="1"/>
        <v>113152</v>
      </c>
      <c r="J36" s="10">
        <f t="shared" si="2"/>
        <v>28288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3</v>
      </c>
      <c r="F37" s="5">
        <v>23800</v>
      </c>
      <c r="G37" s="5">
        <v>290</v>
      </c>
      <c r="H37" s="28">
        <f t="shared" si="0"/>
        <v>24090</v>
      </c>
      <c r="I37" s="10">
        <f t="shared" si="1"/>
        <v>72270</v>
      </c>
      <c r="J37" s="10">
        <f t="shared" si="2"/>
        <v>18067.5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 t="s">
        <v>101</v>
      </c>
      <c r="F38" s="5" t="s">
        <v>37</v>
      </c>
      <c r="G38" s="11" t="s">
        <v>37</v>
      </c>
      <c r="H38" s="28" t="str">
        <f t="shared" si="0"/>
        <v>n/a</v>
      </c>
      <c r="I38" s="10" t="str">
        <f t="shared" si="1"/>
        <v>n/a</v>
      </c>
      <c r="J38" s="10" t="str">
        <f t="shared" si="2"/>
        <v>n/a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12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8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117</v>
      </c>
      <c r="I1" s="17" t="s">
        <v>111</v>
      </c>
      <c r="J1" s="86">
        <f>E17</f>
        <v>1.5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1</v>
      </c>
      <c r="F4" s="5">
        <v>38656</v>
      </c>
      <c r="G4" s="13">
        <v>0</v>
      </c>
      <c r="H4" s="28">
        <f t="shared" ref="H4:H42" si="0">IF(ISERROR(F4*1),"n/a",F4+G4)</f>
        <v>38656</v>
      </c>
      <c r="I4" s="10">
        <f t="shared" ref="I4:I42" si="1">IF(ISERROR(H4*1),"n/a",H4*E4)</f>
        <v>38656</v>
      </c>
      <c r="J4" s="10">
        <f t="shared" ref="J4:J42" si="2">IF(ISERROR(I4*1),"n/a",I4/$J$1)</f>
        <v>25770.666666666668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2</v>
      </c>
      <c r="F5" s="5">
        <v>39024</v>
      </c>
      <c r="G5" s="12">
        <v>290</v>
      </c>
      <c r="H5" s="28">
        <f t="shared" si="0"/>
        <v>39314</v>
      </c>
      <c r="I5" s="10">
        <f t="shared" si="1"/>
        <v>78628</v>
      </c>
      <c r="J5" s="10">
        <f t="shared" si="2"/>
        <v>52418.666666666664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1</v>
      </c>
      <c r="F6" s="5">
        <v>66144</v>
      </c>
      <c r="G6" s="11">
        <v>290</v>
      </c>
      <c r="H6" s="28">
        <f t="shared" si="0"/>
        <v>66434</v>
      </c>
      <c r="I6" s="10">
        <f t="shared" si="1"/>
        <v>66434</v>
      </c>
      <c r="J6" s="10">
        <f t="shared" si="2"/>
        <v>44289.333333333336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 t="s">
        <v>101</v>
      </c>
      <c r="F7" s="5" t="s">
        <v>37</v>
      </c>
      <c r="G7" s="5" t="s">
        <v>37</v>
      </c>
      <c r="H7" s="28" t="str">
        <f t="shared" si="0"/>
        <v>n/a</v>
      </c>
      <c r="I7" s="10" t="str">
        <f t="shared" si="1"/>
        <v>n/a</v>
      </c>
      <c r="J7" s="10" t="str">
        <f t="shared" si="2"/>
        <v>n/a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1.5</v>
      </c>
      <c r="F8" s="5">
        <v>38880</v>
      </c>
      <c r="G8" s="5">
        <v>0</v>
      </c>
      <c r="H8" s="28">
        <f t="shared" si="0"/>
        <v>38880</v>
      </c>
      <c r="I8" s="10">
        <f t="shared" si="1"/>
        <v>58320</v>
      </c>
      <c r="J8" s="10">
        <f t="shared" si="2"/>
        <v>38880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2</v>
      </c>
      <c r="F9" s="5">
        <v>32700</v>
      </c>
      <c r="G9" s="5">
        <v>0</v>
      </c>
      <c r="H9" s="28">
        <f t="shared" si="0"/>
        <v>32700</v>
      </c>
      <c r="I9" s="10">
        <f t="shared" si="1"/>
        <v>65400</v>
      </c>
      <c r="J9" s="10">
        <f t="shared" si="2"/>
        <v>43600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1.5</v>
      </c>
      <c r="F10" s="5">
        <v>68500</v>
      </c>
      <c r="G10" s="12">
        <v>286</v>
      </c>
      <c r="H10" s="28">
        <f t="shared" si="0"/>
        <v>68786</v>
      </c>
      <c r="I10" s="10">
        <f t="shared" si="1"/>
        <v>103179</v>
      </c>
      <c r="J10" s="10">
        <f t="shared" si="2"/>
        <v>68786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1.5</v>
      </c>
      <c r="F11" s="5">
        <v>38500</v>
      </c>
      <c r="G11" s="7">
        <v>290</v>
      </c>
      <c r="H11" s="28">
        <f t="shared" si="0"/>
        <v>38790</v>
      </c>
      <c r="I11" s="10">
        <f t="shared" si="1"/>
        <v>58185</v>
      </c>
      <c r="J11" s="10">
        <f t="shared" si="2"/>
        <v>38790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2</v>
      </c>
      <c r="F12" s="5">
        <v>38000</v>
      </c>
      <c r="G12" s="11">
        <v>0</v>
      </c>
      <c r="H12" s="28">
        <f t="shared" si="0"/>
        <v>38000</v>
      </c>
      <c r="I12" s="10">
        <f t="shared" si="1"/>
        <v>76000</v>
      </c>
      <c r="J12" s="10">
        <f t="shared" si="2"/>
        <v>50666.666666666664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1</v>
      </c>
      <c r="F13" s="5">
        <v>38016</v>
      </c>
      <c r="G13" s="5">
        <v>290</v>
      </c>
      <c r="H13" s="28">
        <f t="shared" si="0"/>
        <v>38306</v>
      </c>
      <c r="I13" s="10">
        <f t="shared" si="1"/>
        <v>38306</v>
      </c>
      <c r="J13" s="10">
        <f t="shared" si="2"/>
        <v>25537.333333333332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2</v>
      </c>
      <c r="F14" s="5">
        <v>30672</v>
      </c>
      <c r="G14" s="12">
        <v>286</v>
      </c>
      <c r="H14" s="28">
        <f t="shared" si="0"/>
        <v>30958</v>
      </c>
      <c r="I14" s="10">
        <f t="shared" si="1"/>
        <v>61916</v>
      </c>
      <c r="J14" s="10">
        <f t="shared" si="2"/>
        <v>41277.333333333336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32500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2</v>
      </c>
      <c r="F15" s="5">
        <v>31280</v>
      </c>
      <c r="G15" s="12">
        <v>290</v>
      </c>
      <c r="H15" s="28">
        <f t="shared" si="0"/>
        <v>31570</v>
      </c>
      <c r="I15" s="10">
        <f t="shared" si="1"/>
        <v>63140</v>
      </c>
      <c r="J15" s="10">
        <f t="shared" si="2"/>
        <v>42093.333333333336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2</v>
      </c>
      <c r="F16" s="5">
        <v>24000</v>
      </c>
      <c r="G16" s="4">
        <v>290</v>
      </c>
      <c r="H16" s="28">
        <f t="shared" si="0"/>
        <v>24290</v>
      </c>
      <c r="I16" s="10">
        <f t="shared" si="1"/>
        <v>48580</v>
      </c>
      <c r="J16" s="10">
        <f t="shared" si="2"/>
        <v>32386.666666666668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1.5</v>
      </c>
      <c r="F17" s="5">
        <v>32500</v>
      </c>
      <c r="G17" s="12">
        <v>0</v>
      </c>
      <c r="H17" s="25">
        <f t="shared" si="0"/>
        <v>32500</v>
      </c>
      <c r="I17" s="25">
        <f t="shared" si="1"/>
        <v>48750</v>
      </c>
      <c r="J17" s="25">
        <f t="shared" si="2"/>
        <v>32500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37782.333333333336</v>
      </c>
      <c r="R17" s="65">
        <f>AVERAGE(J12:J16)</f>
        <v>38392.26666666667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1.5</v>
      </c>
      <c r="F18" s="5">
        <v>34572</v>
      </c>
      <c r="G18" s="13">
        <v>290</v>
      </c>
      <c r="H18" s="28">
        <f t="shared" si="0"/>
        <v>34862</v>
      </c>
      <c r="I18" s="10">
        <f t="shared" si="1"/>
        <v>52293</v>
      </c>
      <c r="J18" s="10">
        <f t="shared" si="2"/>
        <v>34862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38150</v>
      </c>
      <c r="R18" s="65">
        <f>MEDIAN(J12:J16)</f>
        <v>41277.333333333336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1.5</v>
      </c>
      <c r="F19" s="5">
        <v>40300</v>
      </c>
      <c r="G19" s="5">
        <v>0</v>
      </c>
      <c r="H19" s="28">
        <f t="shared" si="0"/>
        <v>40300</v>
      </c>
      <c r="I19" s="10">
        <f t="shared" si="1"/>
        <v>60450</v>
      </c>
      <c r="J19" s="10">
        <f t="shared" si="2"/>
        <v>40300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50666.666666666664</v>
      </c>
      <c r="R19" s="65">
        <f>MAX(J12:J16)</f>
        <v>50666.666666666664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1.5</v>
      </c>
      <c r="F20" s="5">
        <v>42200</v>
      </c>
      <c r="G20" s="7">
        <v>0</v>
      </c>
      <c r="H20" s="28">
        <f t="shared" si="0"/>
        <v>42200</v>
      </c>
      <c r="I20" s="10">
        <f t="shared" si="1"/>
        <v>63300</v>
      </c>
      <c r="J20" s="10">
        <f t="shared" si="2"/>
        <v>42200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25537.333333333332</v>
      </c>
      <c r="R20" s="65">
        <f>MIN(J12:J16)</f>
        <v>25537.333333333332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1.5</v>
      </c>
      <c r="F21" s="5">
        <v>36000</v>
      </c>
      <c r="G21" s="7">
        <v>0</v>
      </c>
      <c r="H21" s="28">
        <f t="shared" si="0"/>
        <v>36000</v>
      </c>
      <c r="I21" s="10">
        <f t="shared" si="1"/>
        <v>54000</v>
      </c>
      <c r="J21" s="10">
        <f t="shared" si="2"/>
        <v>36000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1.5</v>
      </c>
      <c r="F22" s="5">
        <v>27800</v>
      </c>
      <c r="G22" s="12">
        <v>290</v>
      </c>
      <c r="H22" s="28">
        <f t="shared" si="0"/>
        <v>28090</v>
      </c>
      <c r="I22" s="10">
        <f t="shared" si="1"/>
        <v>42135</v>
      </c>
      <c r="J22" s="10">
        <f t="shared" si="2"/>
        <v>28090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0.17384615384615376</v>
      </c>
      <c r="R22" s="69">
        <f>R18/Q14-1</f>
        <v>0.270071794871795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1.5</v>
      </c>
      <c r="F23" s="5">
        <v>26130</v>
      </c>
      <c r="G23" s="4">
        <v>0</v>
      </c>
      <c r="H23" s="28">
        <f t="shared" si="0"/>
        <v>26130</v>
      </c>
      <c r="I23" s="10">
        <f t="shared" si="1"/>
        <v>39195</v>
      </c>
      <c r="J23" s="10">
        <f t="shared" si="2"/>
        <v>26130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1.5</v>
      </c>
      <c r="F24" s="5">
        <v>33000</v>
      </c>
      <c r="G24" s="7">
        <v>290</v>
      </c>
      <c r="H24" s="28">
        <f t="shared" si="0"/>
        <v>33290</v>
      </c>
      <c r="I24" s="10">
        <f t="shared" si="1"/>
        <v>49935</v>
      </c>
      <c r="J24" s="10">
        <f t="shared" si="2"/>
        <v>33290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2</v>
      </c>
      <c r="F25" s="5">
        <v>36480</v>
      </c>
      <c r="G25" s="4">
        <v>290</v>
      </c>
      <c r="H25" s="28">
        <f t="shared" si="0"/>
        <v>36770</v>
      </c>
      <c r="I25" s="10">
        <f t="shared" si="1"/>
        <v>73540</v>
      </c>
      <c r="J25" s="10">
        <f t="shared" si="2"/>
        <v>49026.666666666664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1.5</v>
      </c>
      <c r="F26" s="5">
        <v>33510</v>
      </c>
      <c r="G26" s="7">
        <v>0</v>
      </c>
      <c r="H26" s="28">
        <f t="shared" si="0"/>
        <v>33510</v>
      </c>
      <c r="I26" s="10">
        <f t="shared" si="1"/>
        <v>50265</v>
      </c>
      <c r="J26" s="10">
        <f t="shared" si="2"/>
        <v>33510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2</v>
      </c>
      <c r="F27" s="5">
        <v>23448</v>
      </c>
      <c r="G27" s="5">
        <v>220</v>
      </c>
      <c r="H27" s="28">
        <f t="shared" si="0"/>
        <v>23668</v>
      </c>
      <c r="I27" s="10">
        <f t="shared" si="1"/>
        <v>47336</v>
      </c>
      <c r="J27" s="10">
        <f t="shared" si="2"/>
        <v>31557.333333333332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30960</v>
      </c>
      <c r="G28" s="5">
        <v>290</v>
      </c>
      <c r="H28" s="28">
        <f t="shared" si="0"/>
        <v>31250</v>
      </c>
      <c r="I28" s="10">
        <f t="shared" si="1"/>
        <v>93750</v>
      </c>
      <c r="J28" s="10">
        <f t="shared" si="2"/>
        <v>62500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2</v>
      </c>
      <c r="F29" s="5">
        <v>26600</v>
      </c>
      <c r="G29" s="5">
        <v>290</v>
      </c>
      <c r="H29" s="28">
        <f t="shared" si="0"/>
        <v>26890</v>
      </c>
      <c r="I29" s="10">
        <f t="shared" si="1"/>
        <v>53780</v>
      </c>
      <c r="J29" s="10">
        <f t="shared" si="2"/>
        <v>35853.333333333336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1.5</v>
      </c>
      <c r="F30" s="5" t="s">
        <v>37</v>
      </c>
      <c r="G30" s="11" t="s">
        <v>37</v>
      </c>
      <c r="H30" s="28" t="str">
        <f t="shared" si="0"/>
        <v>n/a</v>
      </c>
      <c r="I30" s="10" t="str">
        <f t="shared" si="1"/>
        <v>n/a</v>
      </c>
      <c r="J30" s="10" t="str">
        <f t="shared" si="2"/>
        <v>n/a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1.5</v>
      </c>
      <c r="F31" s="5">
        <v>21600</v>
      </c>
      <c r="G31" s="4">
        <v>0</v>
      </c>
      <c r="H31" s="28">
        <f t="shared" si="0"/>
        <v>21600</v>
      </c>
      <c r="I31" s="10">
        <f t="shared" si="1"/>
        <v>32400</v>
      </c>
      <c r="J31" s="10">
        <f t="shared" si="2"/>
        <v>21600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>
        <v>1.33</v>
      </c>
      <c r="F32" s="5">
        <v>43056.390977443603</v>
      </c>
      <c r="G32" s="4">
        <v>190</v>
      </c>
      <c r="H32" s="28">
        <f t="shared" si="0"/>
        <v>43246.390977443603</v>
      </c>
      <c r="I32" s="10">
        <f t="shared" si="1"/>
        <v>57517.7</v>
      </c>
      <c r="J32" s="10">
        <f t="shared" si="2"/>
        <v>38345.133333333331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2</v>
      </c>
      <c r="F33" s="5">
        <v>24480</v>
      </c>
      <c r="G33" s="12">
        <v>290</v>
      </c>
      <c r="H33" s="28">
        <f t="shared" si="0"/>
        <v>24770</v>
      </c>
      <c r="I33" s="10">
        <f t="shared" si="1"/>
        <v>49540</v>
      </c>
      <c r="J33" s="10">
        <f t="shared" si="2"/>
        <v>33026.666666666664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>
        <v>2</v>
      </c>
      <c r="F34" s="5">
        <v>22480</v>
      </c>
      <c r="G34" s="13">
        <v>290</v>
      </c>
      <c r="H34" s="28">
        <f t="shared" si="0"/>
        <v>22770</v>
      </c>
      <c r="I34" s="10">
        <f t="shared" si="1"/>
        <v>45540</v>
      </c>
      <c r="J34" s="10">
        <f t="shared" si="2"/>
        <v>30360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1.5</v>
      </c>
      <c r="F35" s="5">
        <v>22160</v>
      </c>
      <c r="G35" s="11">
        <v>290</v>
      </c>
      <c r="H35" s="28">
        <f t="shared" si="0"/>
        <v>22450</v>
      </c>
      <c r="I35" s="10">
        <f t="shared" si="1"/>
        <v>33675</v>
      </c>
      <c r="J35" s="10">
        <f t="shared" si="2"/>
        <v>22450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1.5</v>
      </c>
      <c r="F36" s="5">
        <v>24800</v>
      </c>
      <c r="G36" s="5">
        <v>288</v>
      </c>
      <c r="H36" s="28">
        <f t="shared" si="0"/>
        <v>25088</v>
      </c>
      <c r="I36" s="10">
        <f t="shared" si="1"/>
        <v>37632</v>
      </c>
      <c r="J36" s="10">
        <f t="shared" si="2"/>
        <v>25088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1.5</v>
      </c>
      <c r="F38" s="5">
        <v>25400</v>
      </c>
      <c r="G38" s="11">
        <v>0</v>
      </c>
      <c r="H38" s="28">
        <f t="shared" si="0"/>
        <v>25400</v>
      </c>
      <c r="I38" s="10">
        <f t="shared" si="1"/>
        <v>38100</v>
      </c>
      <c r="J38" s="10">
        <f t="shared" si="2"/>
        <v>25400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2</v>
      </c>
      <c r="F39" s="5">
        <v>25000</v>
      </c>
      <c r="G39" s="5">
        <v>286</v>
      </c>
      <c r="H39" s="28">
        <f t="shared" si="0"/>
        <v>25286</v>
      </c>
      <c r="I39" s="10">
        <f t="shared" si="1"/>
        <v>50572</v>
      </c>
      <c r="J39" s="10">
        <f t="shared" si="2"/>
        <v>33714.666666666664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>
        <v>2</v>
      </c>
      <c r="F40" s="5">
        <v>26800</v>
      </c>
      <c r="G40" s="5">
        <v>286</v>
      </c>
      <c r="H40" s="28">
        <f t="shared" si="0"/>
        <v>27086</v>
      </c>
      <c r="I40" s="10">
        <f t="shared" si="1"/>
        <v>54172</v>
      </c>
      <c r="J40" s="10">
        <f t="shared" si="2"/>
        <v>36114.666666666664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>
        <v>1.5</v>
      </c>
      <c r="F42" s="5">
        <v>22800</v>
      </c>
      <c r="G42" s="12">
        <v>0</v>
      </c>
      <c r="H42" s="28">
        <f t="shared" si="0"/>
        <v>22800</v>
      </c>
      <c r="I42" s="10">
        <f t="shared" si="1"/>
        <v>34200</v>
      </c>
      <c r="J42" s="10">
        <f t="shared" si="2"/>
        <v>22800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9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114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 t="s">
        <v>37</v>
      </c>
      <c r="E4" s="3" t="s">
        <v>101</v>
      </c>
      <c r="F4" s="5" t="s">
        <v>37</v>
      </c>
      <c r="G4" s="13" t="s">
        <v>37</v>
      </c>
      <c r="H4" s="28" t="str">
        <f t="shared" ref="H4:H42" si="0">IF(ISERROR(F4*1),"n/a",F4+G4)</f>
        <v>n/a</v>
      </c>
      <c r="I4" s="10" t="str">
        <f t="shared" ref="I4:I42" si="1">IF(ISERROR(H4*1),"n/a",H4*E4)</f>
        <v>n/a</v>
      </c>
      <c r="J4" s="10" t="str">
        <f t="shared" ref="J4:J42" si="2">IF(ISERROR(I4*1),"n/a",I4/$J$1)</f>
        <v>n/a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3</v>
      </c>
      <c r="F5" s="5">
        <v>34944</v>
      </c>
      <c r="G5" s="12">
        <v>290</v>
      </c>
      <c r="H5" s="28">
        <f t="shared" si="0"/>
        <v>35234</v>
      </c>
      <c r="I5" s="10">
        <f t="shared" si="1"/>
        <v>105702</v>
      </c>
      <c r="J5" s="10">
        <f t="shared" si="2"/>
        <v>35234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36608</v>
      </c>
      <c r="G6" s="11">
        <v>290</v>
      </c>
      <c r="H6" s="28">
        <f t="shared" si="0"/>
        <v>36898</v>
      </c>
      <c r="I6" s="10">
        <f t="shared" si="1"/>
        <v>110694</v>
      </c>
      <c r="J6" s="10">
        <f t="shared" si="2"/>
        <v>36898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4</v>
      </c>
      <c r="F7" s="5">
        <v>40000</v>
      </c>
      <c r="G7" s="5">
        <v>286</v>
      </c>
      <c r="H7" s="28">
        <f t="shared" si="0"/>
        <v>40286</v>
      </c>
      <c r="I7" s="10">
        <f t="shared" si="1"/>
        <v>161144</v>
      </c>
      <c r="J7" s="10">
        <f t="shared" si="2"/>
        <v>53714.666666666664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 t="s">
        <v>37</v>
      </c>
      <c r="E8" s="3" t="s">
        <v>101</v>
      </c>
      <c r="F8" s="5" t="s">
        <v>37</v>
      </c>
      <c r="G8" s="5" t="s">
        <v>37</v>
      </c>
      <c r="H8" s="28" t="str">
        <f t="shared" si="0"/>
        <v>n/a</v>
      </c>
      <c r="I8" s="10" t="str">
        <f t="shared" si="1"/>
        <v>n/a</v>
      </c>
      <c r="J8" s="10" t="str">
        <f t="shared" si="2"/>
        <v>n/a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3</v>
      </c>
      <c r="F9" s="5">
        <v>36000</v>
      </c>
      <c r="G9" s="5">
        <v>0</v>
      </c>
      <c r="H9" s="28">
        <f t="shared" si="0"/>
        <v>36000</v>
      </c>
      <c r="I9" s="10">
        <f t="shared" si="1"/>
        <v>108000</v>
      </c>
      <c r="J9" s="10">
        <f t="shared" si="2"/>
        <v>36000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 t="s">
        <v>37</v>
      </c>
      <c r="E10" s="3" t="s">
        <v>101</v>
      </c>
      <c r="F10" s="5" t="s">
        <v>37</v>
      </c>
      <c r="G10" s="12" t="s">
        <v>37</v>
      </c>
      <c r="H10" s="28" t="str">
        <f t="shared" si="0"/>
        <v>n/a</v>
      </c>
      <c r="I10" s="10" t="str">
        <f t="shared" si="1"/>
        <v>n/a</v>
      </c>
      <c r="J10" s="10" t="str">
        <f t="shared" si="2"/>
        <v>n/a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2" t="s">
        <v>37</v>
      </c>
      <c r="E11" s="3" t="s">
        <v>101</v>
      </c>
      <c r="F11" s="5" t="s">
        <v>37</v>
      </c>
      <c r="G11" s="7" t="s">
        <v>37</v>
      </c>
      <c r="H11" s="28" t="str">
        <f t="shared" si="0"/>
        <v>n/a</v>
      </c>
      <c r="I11" s="10" t="str">
        <f t="shared" si="1"/>
        <v>n/a</v>
      </c>
      <c r="J11" s="10" t="str">
        <f t="shared" si="2"/>
        <v>n/a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34980</v>
      </c>
      <c r="G12" s="11">
        <v>0</v>
      </c>
      <c r="H12" s="28">
        <f t="shared" si="0"/>
        <v>34980</v>
      </c>
      <c r="I12" s="10">
        <f t="shared" si="1"/>
        <v>104940</v>
      </c>
      <c r="J12" s="10">
        <f t="shared" si="2"/>
        <v>34980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27984</v>
      </c>
      <c r="G13" s="5">
        <v>290</v>
      </c>
      <c r="H13" s="28">
        <f t="shared" si="0"/>
        <v>28274</v>
      </c>
      <c r="I13" s="10">
        <f t="shared" si="1"/>
        <v>84822</v>
      </c>
      <c r="J13" s="10">
        <f t="shared" si="2"/>
        <v>28274</v>
      </c>
      <c r="K13" s="42"/>
      <c r="L13" s="29">
        <v>229</v>
      </c>
      <c r="M13" s="29">
        <f t="shared" si="3"/>
        <v>300</v>
      </c>
      <c r="N13" s="28"/>
      <c r="O13" s="124" t="s">
        <v>106</v>
      </c>
      <c r="P13" s="130"/>
      <c r="Q13" s="125"/>
      <c r="R13" s="126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31920</v>
      </c>
      <c r="G14" s="12">
        <v>286</v>
      </c>
      <c r="H14" s="28">
        <f t="shared" si="0"/>
        <v>32206</v>
      </c>
      <c r="I14" s="10">
        <f t="shared" si="1"/>
        <v>96618</v>
      </c>
      <c r="J14" s="10">
        <f t="shared" si="2"/>
        <v>32206</v>
      </c>
      <c r="K14" s="10"/>
      <c r="L14" s="29">
        <v>244</v>
      </c>
      <c r="M14" s="29">
        <f t="shared" si="3"/>
        <v>300</v>
      </c>
      <c r="N14" s="28"/>
      <c r="O14" s="127"/>
      <c r="P14" s="131" t="s">
        <v>112</v>
      </c>
      <c r="Q14" s="128">
        <f>VLOOKUP(P12,C4:J42,8,FALSE)</f>
        <v>25500</v>
      </c>
      <c r="R14" s="129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28890</v>
      </c>
      <c r="G15" s="12">
        <v>290</v>
      </c>
      <c r="H15" s="28">
        <f t="shared" si="0"/>
        <v>29180</v>
      </c>
      <c r="I15" s="10">
        <f t="shared" si="1"/>
        <v>87540</v>
      </c>
      <c r="J15" s="10">
        <f t="shared" si="2"/>
        <v>29180</v>
      </c>
      <c r="K15" s="28"/>
      <c r="L15" s="29">
        <v>260</v>
      </c>
      <c r="M15" s="29">
        <f t="shared" si="3"/>
        <v>300</v>
      </c>
      <c r="N15" s="28"/>
      <c r="O15" s="58"/>
      <c r="P15" s="45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3</v>
      </c>
      <c r="F16" s="5">
        <v>24000</v>
      </c>
      <c r="G16" s="4">
        <v>290</v>
      </c>
      <c r="H16" s="28">
        <f t="shared" si="0"/>
        <v>24290</v>
      </c>
      <c r="I16" s="10">
        <f t="shared" si="1"/>
        <v>72870</v>
      </c>
      <c r="J16" s="10">
        <f t="shared" si="2"/>
        <v>24290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25500</v>
      </c>
      <c r="G17" s="12">
        <v>0</v>
      </c>
      <c r="H17" s="25">
        <f t="shared" si="0"/>
        <v>25500</v>
      </c>
      <c r="I17" s="25">
        <f t="shared" si="1"/>
        <v>76500</v>
      </c>
      <c r="J17" s="25">
        <f t="shared" si="2"/>
        <v>25500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28031.359999999997</v>
      </c>
      <c r="R17" s="65">
        <f>AVERAGE(J12:J16)</f>
        <v>29786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23993.599999999999</v>
      </c>
      <c r="G18" s="13">
        <v>290</v>
      </c>
      <c r="H18" s="28">
        <f t="shared" si="0"/>
        <v>24283.599999999999</v>
      </c>
      <c r="I18" s="10">
        <f t="shared" si="1"/>
        <v>72850.799999999988</v>
      </c>
      <c r="J18" s="10">
        <f t="shared" si="2"/>
        <v>24283.599999999995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27800</v>
      </c>
      <c r="R18" s="65">
        <f>MEDIAN(J12:J16)</f>
        <v>29180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27600</v>
      </c>
      <c r="G19" s="5">
        <v>0</v>
      </c>
      <c r="H19" s="28">
        <f t="shared" si="0"/>
        <v>27600</v>
      </c>
      <c r="I19" s="10">
        <f t="shared" si="1"/>
        <v>82800</v>
      </c>
      <c r="J19" s="10">
        <f t="shared" si="2"/>
        <v>27600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34980</v>
      </c>
      <c r="R19" s="65">
        <f>MAX(J12:J16)</f>
        <v>34980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3</v>
      </c>
      <c r="F20" s="5">
        <v>28000</v>
      </c>
      <c r="G20" s="7">
        <v>0</v>
      </c>
      <c r="H20" s="28">
        <f t="shared" si="0"/>
        <v>28000</v>
      </c>
      <c r="I20" s="10">
        <f t="shared" si="1"/>
        <v>84000</v>
      </c>
      <c r="J20" s="10">
        <f t="shared" si="2"/>
        <v>28000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24283.599999999995</v>
      </c>
      <c r="R20" s="65">
        <f>MIN(J12:J16)</f>
        <v>24290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26000</v>
      </c>
      <c r="G21" s="7">
        <v>0</v>
      </c>
      <c r="H21" s="28">
        <f t="shared" si="0"/>
        <v>26000</v>
      </c>
      <c r="I21" s="10">
        <f t="shared" si="1"/>
        <v>78000</v>
      </c>
      <c r="J21" s="10">
        <f t="shared" si="2"/>
        <v>26000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3</v>
      </c>
      <c r="F22" s="5">
        <v>25300</v>
      </c>
      <c r="G22" s="12">
        <v>290</v>
      </c>
      <c r="H22" s="28">
        <f t="shared" si="0"/>
        <v>25590</v>
      </c>
      <c r="I22" s="10">
        <f t="shared" si="1"/>
        <v>76770</v>
      </c>
      <c r="J22" s="10">
        <f t="shared" si="2"/>
        <v>25590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113</v>
      </c>
      <c r="Q22" s="68">
        <f>Q18/Q14</f>
        <v>1.0901960784313725</v>
      </c>
      <c r="R22" s="69">
        <f>R18/Q14</f>
        <v>1.1443137254901961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3</v>
      </c>
      <c r="F23" s="5">
        <v>24590</v>
      </c>
      <c r="G23" s="4">
        <v>0</v>
      </c>
      <c r="H23" s="28">
        <f t="shared" si="0"/>
        <v>24590</v>
      </c>
      <c r="I23" s="10">
        <f t="shared" si="1"/>
        <v>73770</v>
      </c>
      <c r="J23" s="10">
        <f t="shared" si="2"/>
        <v>24590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2">
        <v>5.6379594799323564E-2</v>
      </c>
      <c r="E24" s="3">
        <v>3</v>
      </c>
      <c r="F24" s="5">
        <v>28250</v>
      </c>
      <c r="G24" s="7">
        <v>290</v>
      </c>
      <c r="H24" s="28">
        <f t="shared" si="0"/>
        <v>28540</v>
      </c>
      <c r="I24" s="10">
        <f t="shared" si="1"/>
        <v>85620</v>
      </c>
      <c r="J24" s="10">
        <f t="shared" si="2"/>
        <v>28540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3</v>
      </c>
      <c r="F25" s="5">
        <v>30720</v>
      </c>
      <c r="G25" s="4">
        <v>290</v>
      </c>
      <c r="H25" s="28">
        <f t="shared" si="0"/>
        <v>31010</v>
      </c>
      <c r="I25" s="10">
        <f t="shared" si="1"/>
        <v>93030</v>
      </c>
      <c r="J25" s="10">
        <f t="shared" si="2"/>
        <v>31010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3</v>
      </c>
      <c r="F26" s="5">
        <v>26090</v>
      </c>
      <c r="G26" s="7">
        <v>0</v>
      </c>
      <c r="H26" s="28">
        <f t="shared" si="0"/>
        <v>26090</v>
      </c>
      <c r="I26" s="10">
        <f t="shared" si="1"/>
        <v>78270</v>
      </c>
      <c r="J26" s="10">
        <f t="shared" si="2"/>
        <v>26090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3</v>
      </c>
      <c r="F27" s="5">
        <v>20256</v>
      </c>
      <c r="G27" s="5">
        <v>220</v>
      </c>
      <c r="H27" s="28">
        <f t="shared" si="0"/>
        <v>20476</v>
      </c>
      <c r="I27" s="10">
        <f t="shared" si="1"/>
        <v>61428</v>
      </c>
      <c r="J27" s="10">
        <f t="shared" si="2"/>
        <v>20476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 t="s">
        <v>37</v>
      </c>
      <c r="E28" s="3" t="s">
        <v>101</v>
      </c>
      <c r="F28" s="5" t="s">
        <v>37</v>
      </c>
      <c r="G28" s="5" t="s">
        <v>37</v>
      </c>
      <c r="H28" s="28" t="str">
        <f t="shared" si="0"/>
        <v>n/a</v>
      </c>
      <c r="I28" s="10" t="str">
        <f t="shared" si="1"/>
        <v>n/a</v>
      </c>
      <c r="J28" s="10" t="str">
        <f t="shared" si="2"/>
        <v>n/a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25880</v>
      </c>
      <c r="G29" s="5">
        <v>290</v>
      </c>
      <c r="H29" s="28">
        <f t="shared" si="0"/>
        <v>26170</v>
      </c>
      <c r="I29" s="10">
        <f t="shared" si="1"/>
        <v>78510</v>
      </c>
      <c r="J29" s="10">
        <f t="shared" si="2"/>
        <v>26170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3</v>
      </c>
      <c r="F30" s="5">
        <v>19660</v>
      </c>
      <c r="G30" s="11">
        <v>290</v>
      </c>
      <c r="H30" s="28">
        <f t="shared" si="0"/>
        <v>19950</v>
      </c>
      <c r="I30" s="10">
        <f t="shared" si="1"/>
        <v>59850</v>
      </c>
      <c r="J30" s="10">
        <f t="shared" si="2"/>
        <v>19950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>
        <v>24650</v>
      </c>
      <c r="G31" s="4">
        <v>0</v>
      </c>
      <c r="H31" s="28">
        <f t="shared" si="0"/>
        <v>24650</v>
      </c>
      <c r="I31" s="10">
        <f t="shared" si="1"/>
        <v>73950</v>
      </c>
      <c r="J31" s="10">
        <f t="shared" si="2"/>
        <v>24650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 t="s">
        <v>37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3</v>
      </c>
      <c r="F33" s="5">
        <v>23460</v>
      </c>
      <c r="G33" s="12">
        <v>290</v>
      </c>
      <c r="H33" s="28">
        <f t="shared" si="0"/>
        <v>23750</v>
      </c>
      <c r="I33" s="10">
        <f t="shared" si="1"/>
        <v>71250</v>
      </c>
      <c r="J33" s="10">
        <f t="shared" si="2"/>
        <v>23750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>
        <v>3</v>
      </c>
      <c r="F34" s="5">
        <v>19520</v>
      </c>
      <c r="G34" s="13">
        <v>290</v>
      </c>
      <c r="H34" s="28">
        <f t="shared" si="0"/>
        <v>19810</v>
      </c>
      <c r="I34" s="10">
        <f t="shared" si="1"/>
        <v>59430</v>
      </c>
      <c r="J34" s="10">
        <f t="shared" si="2"/>
        <v>19810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20080</v>
      </c>
      <c r="G35" s="11">
        <v>290</v>
      </c>
      <c r="H35" s="28">
        <f t="shared" si="0"/>
        <v>20370</v>
      </c>
      <c r="I35" s="10">
        <f t="shared" si="1"/>
        <v>61110</v>
      </c>
      <c r="J35" s="10">
        <f t="shared" si="2"/>
        <v>20370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3</v>
      </c>
      <c r="F36" s="5">
        <v>22800</v>
      </c>
      <c r="G36" s="5">
        <v>288</v>
      </c>
      <c r="H36" s="28">
        <f t="shared" si="0"/>
        <v>23088</v>
      </c>
      <c r="I36" s="10">
        <f t="shared" si="1"/>
        <v>69264</v>
      </c>
      <c r="J36" s="10">
        <f t="shared" si="2"/>
        <v>23088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 t="s">
        <v>37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3</v>
      </c>
      <c r="F38" s="5">
        <v>23000</v>
      </c>
      <c r="G38" s="11">
        <v>0</v>
      </c>
      <c r="H38" s="28">
        <f t="shared" si="0"/>
        <v>23000</v>
      </c>
      <c r="I38" s="10">
        <f t="shared" si="1"/>
        <v>69000</v>
      </c>
      <c r="J38" s="10">
        <f t="shared" si="2"/>
        <v>23000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3</v>
      </c>
      <c r="F39" s="5">
        <v>22680</v>
      </c>
      <c r="G39" s="5">
        <v>286</v>
      </c>
      <c r="H39" s="28">
        <f t="shared" si="0"/>
        <v>22966</v>
      </c>
      <c r="I39" s="10">
        <f t="shared" si="1"/>
        <v>68898</v>
      </c>
      <c r="J39" s="10">
        <f t="shared" si="2"/>
        <v>22966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>
        <v>3</v>
      </c>
      <c r="F40" s="5">
        <v>23000</v>
      </c>
      <c r="G40" s="5">
        <v>286</v>
      </c>
      <c r="H40" s="28">
        <f t="shared" si="0"/>
        <v>23286</v>
      </c>
      <c r="I40" s="10">
        <f t="shared" si="1"/>
        <v>69858</v>
      </c>
      <c r="J40" s="10">
        <f t="shared" si="2"/>
        <v>23286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 t="s">
        <v>37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 t="s">
        <v>37</v>
      </c>
      <c r="E42" s="3" t="s">
        <v>101</v>
      </c>
      <c r="F42" s="5" t="s">
        <v>37</v>
      </c>
      <c r="G42" s="12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42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29"/>
      <c r="I49" s="38"/>
      <c r="J49" s="41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28"/>
      <c r="I50" s="38"/>
      <c r="J50" s="41"/>
      <c r="K50" s="28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28"/>
      <c r="I51" s="38"/>
      <c r="J51" s="41"/>
      <c r="K51" s="28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28"/>
      <c r="I52" s="38"/>
      <c r="J52" s="41"/>
      <c r="K52" s="28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28"/>
      <c r="I53" s="38"/>
      <c r="J53" s="41"/>
      <c r="K53" s="28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28"/>
      <c r="I54" s="38"/>
      <c r="J54" s="41"/>
      <c r="K54" s="28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28"/>
      <c r="I55" s="38"/>
      <c r="J55" s="41"/>
      <c r="K55" s="28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28"/>
      <c r="I56" s="38"/>
      <c r="J56" s="41"/>
      <c r="K56" s="28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28"/>
      <c r="I57" s="38"/>
      <c r="J57" s="41"/>
      <c r="K57" s="28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28"/>
      <c r="I58" s="38"/>
      <c r="J58" s="41"/>
      <c r="K58" s="28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28"/>
      <c r="I59" s="38"/>
      <c r="J59" s="41"/>
      <c r="K59" s="28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28"/>
      <c r="I60" s="38"/>
      <c r="J60" s="41"/>
      <c r="K60" s="28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28"/>
      <c r="I61" s="38"/>
      <c r="J61" s="41"/>
      <c r="K61" s="28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28"/>
      <c r="I62" s="38"/>
      <c r="J62" s="41"/>
      <c r="K62" s="28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28"/>
      <c r="I63" s="38"/>
      <c r="J63" s="41"/>
      <c r="K63" s="28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29"/>
      <c r="I64" s="38"/>
      <c r="J64" s="41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28"/>
      <c r="I65" s="38"/>
      <c r="J65" s="41"/>
      <c r="K65" s="28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28"/>
      <c r="I66" s="38"/>
      <c r="J66" s="41"/>
      <c r="K66" s="28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28"/>
      <c r="I67" s="38"/>
      <c r="J67" s="41"/>
      <c r="K67" s="28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28"/>
      <c r="I68" s="38"/>
      <c r="J68" s="41"/>
      <c r="K68" s="28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28"/>
      <c r="I69" s="38"/>
      <c r="J69" s="41"/>
      <c r="K69" s="28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28"/>
      <c r="I70" s="38"/>
      <c r="J70" s="41"/>
      <c r="K70" s="28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28"/>
      <c r="I71" s="38"/>
      <c r="J71" s="41"/>
      <c r="K71" s="28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28"/>
      <c r="I72" s="38"/>
      <c r="J72" s="41"/>
      <c r="K72" s="28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28"/>
      <c r="I73" s="38"/>
      <c r="J73" s="41"/>
      <c r="K73" s="28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28"/>
      <c r="I74" s="38"/>
      <c r="J74" s="41"/>
      <c r="K74" s="28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28"/>
      <c r="I75" s="38"/>
      <c r="J75" s="41"/>
      <c r="K75" s="28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28"/>
      <c r="I76" s="38"/>
      <c r="J76" s="41"/>
      <c r="K76" s="28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28"/>
      <c r="I77" s="38"/>
      <c r="J77" s="41"/>
      <c r="K77" s="28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28"/>
      <c r="I78" s="38"/>
      <c r="J78" s="41"/>
      <c r="K78" s="28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28"/>
      <c r="I79" s="38"/>
      <c r="J79" s="41"/>
      <c r="K79" s="28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28"/>
      <c r="I80" s="38"/>
      <c r="J80" s="41"/>
      <c r="K80" s="28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28"/>
      <c r="I81" s="38"/>
      <c r="J81" s="41"/>
      <c r="K81" s="28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28"/>
      <c r="I82" s="38"/>
      <c r="J82" s="41"/>
      <c r="K82" s="28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28"/>
      <c r="I83" s="38"/>
      <c r="J83" s="41"/>
      <c r="K83" s="28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28"/>
      <c r="I84" s="38"/>
      <c r="J84" s="41"/>
      <c r="K84" s="28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28"/>
      <c r="I85" s="38"/>
      <c r="J85" s="41"/>
      <c r="K85" s="28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28"/>
      <c r="I86" s="38"/>
      <c r="J86" s="41"/>
      <c r="K86" s="28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28"/>
      <c r="I87" s="38"/>
      <c r="J87" s="41"/>
      <c r="K87" s="28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B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36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40">
        <v>4.4192915905970936E-2</v>
      </c>
      <c r="E4" s="36">
        <v>3</v>
      </c>
      <c r="F4" s="37">
        <v>37568</v>
      </c>
      <c r="G4" s="41">
        <v>0</v>
      </c>
      <c r="H4" s="28">
        <f t="shared" ref="H4:H42" si="0">IF(ISERROR(F4*1),"n/a",F4+G4)</f>
        <v>37568</v>
      </c>
      <c r="I4" s="10">
        <f t="shared" ref="I4:I42" si="1">IF(ISERROR(H4*1),"n/a",H4*E4)</f>
        <v>112704</v>
      </c>
      <c r="J4" s="10">
        <f t="shared" ref="J4:J42" si="2">IF(ISERROR(I4*1),"n/a",I4/$J$1)</f>
        <v>37568</v>
      </c>
      <c r="K4" s="10">
        <f>J4</f>
        <v>37568</v>
      </c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3</v>
      </c>
      <c r="F5" s="5">
        <v>37104</v>
      </c>
      <c r="G5" s="5">
        <v>290</v>
      </c>
      <c r="H5" s="28">
        <f t="shared" si="0"/>
        <v>37394</v>
      </c>
      <c r="I5" s="10">
        <f t="shared" si="1"/>
        <v>112182</v>
      </c>
      <c r="J5" s="10">
        <f t="shared" si="2"/>
        <v>37394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35">
        <v>0.04</v>
      </c>
      <c r="E6" s="36">
        <v>3</v>
      </c>
      <c r="F6" s="37">
        <v>34611</v>
      </c>
      <c r="G6" s="38">
        <v>290</v>
      </c>
      <c r="H6" s="28">
        <f t="shared" si="0"/>
        <v>34901</v>
      </c>
      <c r="I6" s="10">
        <f t="shared" si="1"/>
        <v>104703</v>
      </c>
      <c r="J6" s="10">
        <f t="shared" si="2"/>
        <v>34901</v>
      </c>
      <c r="K6" s="10">
        <f t="shared" ref="K6:K12" si="4">J6</f>
        <v>34901</v>
      </c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50" t="s">
        <v>37</v>
      </c>
      <c r="E7" s="36" t="s">
        <v>101</v>
      </c>
      <c r="F7" s="37" t="s">
        <v>37</v>
      </c>
      <c r="G7" s="47" t="s">
        <v>37</v>
      </c>
      <c r="H7" s="28" t="str">
        <f t="shared" si="0"/>
        <v>n/a</v>
      </c>
      <c r="I7" s="10" t="str">
        <f t="shared" si="1"/>
        <v>n/a</v>
      </c>
      <c r="J7" s="10" t="str">
        <f t="shared" si="2"/>
        <v>n/a</v>
      </c>
      <c r="K7" s="10" t="str">
        <f t="shared" si="4"/>
        <v>n/a</v>
      </c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39" t="s">
        <v>37</v>
      </c>
      <c r="E8" s="36" t="s">
        <v>101</v>
      </c>
      <c r="F8" s="37" t="s">
        <v>37</v>
      </c>
      <c r="G8" s="37" t="s">
        <v>37</v>
      </c>
      <c r="H8" s="28" t="str">
        <f t="shared" si="0"/>
        <v>n/a</v>
      </c>
      <c r="I8" s="10" t="str">
        <f t="shared" si="1"/>
        <v>n/a</v>
      </c>
      <c r="J8" s="10" t="str">
        <f t="shared" si="2"/>
        <v>n/a</v>
      </c>
      <c r="K8" s="10" t="str">
        <f t="shared" si="4"/>
        <v>n/a</v>
      </c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51">
        <v>0.06</v>
      </c>
      <c r="E9" s="3">
        <v>3</v>
      </c>
      <c r="F9" s="5">
        <v>38000</v>
      </c>
      <c r="G9" s="14">
        <v>0</v>
      </c>
      <c r="H9" s="28">
        <f t="shared" si="0"/>
        <v>38000</v>
      </c>
      <c r="I9" s="10">
        <f t="shared" si="1"/>
        <v>114000</v>
      </c>
      <c r="J9" s="10">
        <f t="shared" si="2"/>
        <v>38000</v>
      </c>
      <c r="K9" s="10">
        <f t="shared" si="4"/>
        <v>38000</v>
      </c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39" t="s">
        <v>37</v>
      </c>
      <c r="E10" s="36" t="s">
        <v>101</v>
      </c>
      <c r="F10" s="37" t="s">
        <v>37</v>
      </c>
      <c r="G10" s="37" t="s">
        <v>37</v>
      </c>
      <c r="H10" s="28" t="str">
        <f t="shared" si="0"/>
        <v>n/a</v>
      </c>
      <c r="I10" s="10" t="str">
        <f t="shared" si="1"/>
        <v>n/a</v>
      </c>
      <c r="J10" s="10" t="str">
        <f t="shared" si="2"/>
        <v>n/a</v>
      </c>
      <c r="K10" s="10" t="str">
        <f t="shared" si="4"/>
        <v>n/a</v>
      </c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5" t="s">
        <v>37</v>
      </c>
      <c r="E11" s="36" t="s">
        <v>101</v>
      </c>
      <c r="F11" s="37" t="s">
        <v>37</v>
      </c>
      <c r="G11" s="38" t="s">
        <v>37</v>
      </c>
      <c r="H11" s="28" t="str">
        <f t="shared" si="0"/>
        <v>n/a</v>
      </c>
      <c r="I11" s="10" t="str">
        <f t="shared" si="1"/>
        <v>n/a</v>
      </c>
      <c r="J11" s="10" t="str">
        <f t="shared" si="2"/>
        <v>n/a</v>
      </c>
      <c r="K11" s="10" t="str">
        <f t="shared" si="4"/>
        <v>n/a</v>
      </c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35">
        <v>4.7191521026908448E-2</v>
      </c>
      <c r="E12" s="36">
        <v>3</v>
      </c>
      <c r="F12" s="37">
        <v>33390</v>
      </c>
      <c r="G12" s="38">
        <v>0</v>
      </c>
      <c r="H12" s="28">
        <f t="shared" si="0"/>
        <v>33390</v>
      </c>
      <c r="I12" s="10">
        <f t="shared" si="1"/>
        <v>100170</v>
      </c>
      <c r="J12" s="10">
        <f t="shared" si="2"/>
        <v>33390</v>
      </c>
      <c r="K12" s="10">
        <f t="shared" si="4"/>
        <v>33390</v>
      </c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50">
        <v>4.9520348442797214E-2</v>
      </c>
      <c r="E13" s="36">
        <v>3</v>
      </c>
      <c r="F13" s="37">
        <v>25440</v>
      </c>
      <c r="G13" s="47">
        <v>290</v>
      </c>
      <c r="H13" s="28">
        <f t="shared" si="0"/>
        <v>25730</v>
      </c>
      <c r="I13" s="10">
        <f t="shared" si="1"/>
        <v>77190</v>
      </c>
      <c r="J13" s="10">
        <f t="shared" si="2"/>
        <v>25730</v>
      </c>
      <c r="K13" s="42"/>
      <c r="L13" s="29">
        <v>229</v>
      </c>
      <c r="M13" s="29">
        <f t="shared" si="3"/>
        <v>300</v>
      </c>
      <c r="N13" s="28"/>
      <c r="O13" s="124" t="s">
        <v>106</v>
      </c>
      <c r="P13" s="125"/>
      <c r="Q13" s="125"/>
      <c r="R13" s="126"/>
    </row>
    <row r="14" spans="1:18" x14ac:dyDescent="0.25">
      <c r="A14" s="29" t="s">
        <v>51</v>
      </c>
      <c r="B14" s="33" t="s">
        <v>86</v>
      </c>
      <c r="C14" s="34" t="s">
        <v>27</v>
      </c>
      <c r="D14" s="39">
        <v>0.06</v>
      </c>
      <c r="E14" s="36">
        <v>3</v>
      </c>
      <c r="F14" s="37">
        <v>28464</v>
      </c>
      <c r="G14" s="37">
        <v>286</v>
      </c>
      <c r="H14" s="28">
        <f t="shared" si="0"/>
        <v>28750</v>
      </c>
      <c r="I14" s="10">
        <f t="shared" si="1"/>
        <v>86250</v>
      </c>
      <c r="J14" s="10">
        <f t="shared" si="2"/>
        <v>28750</v>
      </c>
      <c r="K14" s="10">
        <f>J14</f>
        <v>28750</v>
      </c>
      <c r="L14" s="29">
        <v>244</v>
      </c>
      <c r="M14" s="29">
        <f t="shared" si="3"/>
        <v>300</v>
      </c>
      <c r="N14" s="28"/>
      <c r="O14" s="127"/>
      <c r="P14" s="132" t="s">
        <v>112</v>
      </c>
      <c r="Q14" s="128">
        <f>VLOOKUP(P12,C4:J42,8,FALSE)</f>
        <v>25000</v>
      </c>
      <c r="R14" s="129"/>
    </row>
    <row r="15" spans="1:18" x14ac:dyDescent="0.25">
      <c r="A15" s="29" t="s">
        <v>51</v>
      </c>
      <c r="B15" s="33" t="s">
        <v>81</v>
      </c>
      <c r="C15" s="34" t="s">
        <v>22</v>
      </c>
      <c r="D15" s="43">
        <v>7.0889857451710503E-2</v>
      </c>
      <c r="E15" s="36">
        <v>3</v>
      </c>
      <c r="F15" s="37">
        <v>23685</v>
      </c>
      <c r="G15" s="44">
        <v>290</v>
      </c>
      <c r="H15" s="28">
        <f t="shared" si="0"/>
        <v>23975</v>
      </c>
      <c r="I15" s="10">
        <f t="shared" si="1"/>
        <v>71925</v>
      </c>
      <c r="J15" s="10">
        <f t="shared" si="2"/>
        <v>23975</v>
      </c>
      <c r="K15" s="28"/>
      <c r="L15" s="29">
        <v>260</v>
      </c>
      <c r="M15" s="29">
        <f t="shared" si="3"/>
        <v>300</v>
      </c>
      <c r="N15" s="28"/>
      <c r="O15" s="58"/>
      <c r="P15" s="6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35">
        <v>0.04</v>
      </c>
      <c r="E16" s="36">
        <v>3</v>
      </c>
      <c r="F16" s="37">
        <v>24000</v>
      </c>
      <c r="G16" s="38">
        <v>290</v>
      </c>
      <c r="H16" s="28">
        <f t="shared" si="0"/>
        <v>24290</v>
      </c>
      <c r="I16" s="10">
        <f t="shared" si="1"/>
        <v>72870</v>
      </c>
      <c r="J16" s="10">
        <f t="shared" si="2"/>
        <v>24290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9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52">
        <v>9.9157945442664361E-2</v>
      </c>
      <c r="E17" s="23">
        <v>3</v>
      </c>
      <c r="F17" s="24">
        <v>25000</v>
      </c>
      <c r="G17" s="27">
        <v>0</v>
      </c>
      <c r="H17" s="25">
        <f t="shared" si="0"/>
        <v>25000</v>
      </c>
      <c r="I17" s="25">
        <f t="shared" si="1"/>
        <v>75000</v>
      </c>
      <c r="J17" s="25">
        <f t="shared" si="2"/>
        <v>25000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26490.511111111111</v>
      </c>
      <c r="R17" s="65">
        <f>AVERAGE(J12:J16)</f>
        <v>27227</v>
      </c>
    </row>
    <row r="18" spans="1:18" x14ac:dyDescent="0.25">
      <c r="A18" s="29" t="s">
        <v>51</v>
      </c>
      <c r="B18" s="33" t="s">
        <v>68</v>
      </c>
      <c r="C18" s="34" t="s">
        <v>9</v>
      </c>
      <c r="D18" s="35">
        <v>4.5108138355787766E-2</v>
      </c>
      <c r="E18" s="36">
        <v>3</v>
      </c>
      <c r="F18" s="37">
        <v>22789.599999999999</v>
      </c>
      <c r="G18" s="38">
        <v>290</v>
      </c>
      <c r="H18" s="28">
        <f t="shared" si="0"/>
        <v>23079.599999999999</v>
      </c>
      <c r="I18" s="10">
        <f t="shared" si="1"/>
        <v>69238.799999999988</v>
      </c>
      <c r="J18" s="10">
        <f t="shared" si="2"/>
        <v>23079.599999999995</v>
      </c>
      <c r="K18" s="10">
        <f>J18</f>
        <v>23079.599999999995</v>
      </c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25730</v>
      </c>
      <c r="R18" s="65">
        <f>MEDIAN(J12:J16)</f>
        <v>25730</v>
      </c>
    </row>
    <row r="19" spans="1:18" x14ac:dyDescent="0.25">
      <c r="A19" s="29" t="s">
        <v>51</v>
      </c>
      <c r="B19" s="33" t="s">
        <v>64</v>
      </c>
      <c r="C19" s="34" t="s">
        <v>5</v>
      </c>
      <c r="D19" s="50">
        <v>4.2269487534833908E-2</v>
      </c>
      <c r="E19" s="36">
        <v>3</v>
      </c>
      <c r="F19" s="37">
        <v>27600</v>
      </c>
      <c r="G19" s="47">
        <v>0</v>
      </c>
      <c r="H19" s="28">
        <f t="shared" si="0"/>
        <v>27600</v>
      </c>
      <c r="I19" s="10">
        <f t="shared" si="1"/>
        <v>82800</v>
      </c>
      <c r="J19" s="10">
        <f t="shared" si="2"/>
        <v>27600</v>
      </c>
      <c r="K19" s="10">
        <f>J19</f>
        <v>27600</v>
      </c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33390</v>
      </c>
      <c r="R19" s="65">
        <f>MAX(J12:J16)</f>
        <v>33390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40">
        <v>4.4491299488467591E-2</v>
      </c>
      <c r="E20" s="36">
        <v>3</v>
      </c>
      <c r="F20" s="37">
        <v>26600</v>
      </c>
      <c r="G20" s="41">
        <v>0</v>
      </c>
      <c r="H20" s="28">
        <f t="shared" si="0"/>
        <v>26600</v>
      </c>
      <c r="I20" s="10">
        <f t="shared" si="1"/>
        <v>79800</v>
      </c>
      <c r="J20" s="10">
        <f t="shared" si="2"/>
        <v>26600</v>
      </c>
      <c r="K20" s="10">
        <f>J20</f>
        <v>26600</v>
      </c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23079.599999999995</v>
      </c>
      <c r="R20" s="65">
        <f>MIN(J12:J16)</f>
        <v>23975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35" t="s">
        <v>37</v>
      </c>
      <c r="E21" s="36" t="s">
        <v>101</v>
      </c>
      <c r="F21" s="37" t="s">
        <v>37</v>
      </c>
      <c r="G21" s="38" t="s">
        <v>37</v>
      </c>
      <c r="H21" s="28" t="str">
        <f t="shared" si="0"/>
        <v>n/a</v>
      </c>
      <c r="I21" s="10" t="str">
        <f t="shared" si="1"/>
        <v>n/a</v>
      </c>
      <c r="J21" s="10" t="str">
        <f t="shared" si="2"/>
        <v>n/a</v>
      </c>
      <c r="K21" s="10" t="str">
        <f>J21</f>
        <v>n/a</v>
      </c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43">
        <v>3.9935188247999E-2</v>
      </c>
      <c r="E22" s="36">
        <v>3</v>
      </c>
      <c r="F22" s="37">
        <v>22400</v>
      </c>
      <c r="G22" s="44">
        <v>290</v>
      </c>
      <c r="H22" s="28">
        <f t="shared" si="0"/>
        <v>22690</v>
      </c>
      <c r="I22" s="10">
        <f t="shared" si="1"/>
        <v>68070</v>
      </c>
      <c r="J22" s="10">
        <f t="shared" si="2"/>
        <v>22690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113</v>
      </c>
      <c r="Q22" s="68">
        <f>Q18/Q14</f>
        <v>1.0291999999999999</v>
      </c>
      <c r="R22" s="69">
        <f>R18/Q14</f>
        <v>1.0291999999999999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35">
        <v>3.7789225510149162E-2</v>
      </c>
      <c r="E23" s="36">
        <v>3</v>
      </c>
      <c r="F23" s="37">
        <v>23294</v>
      </c>
      <c r="G23" s="38">
        <v>0</v>
      </c>
      <c r="H23" s="28">
        <f t="shared" si="0"/>
        <v>23294</v>
      </c>
      <c r="I23" s="10">
        <f t="shared" si="1"/>
        <v>69882</v>
      </c>
      <c r="J23" s="10">
        <f t="shared" si="2"/>
        <v>23294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5">
        <v>5.6379594799323564E-2</v>
      </c>
      <c r="E24" s="36">
        <v>3</v>
      </c>
      <c r="F24" s="37">
        <v>27000</v>
      </c>
      <c r="G24" s="38">
        <v>290</v>
      </c>
      <c r="H24" s="28">
        <f t="shared" si="0"/>
        <v>27290</v>
      </c>
      <c r="I24" s="10">
        <f t="shared" si="1"/>
        <v>81870</v>
      </c>
      <c r="J24" s="10">
        <f t="shared" si="2"/>
        <v>27290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35">
        <v>7.4999999999999997E-2</v>
      </c>
      <c r="E25" s="36">
        <v>3</v>
      </c>
      <c r="F25" s="37">
        <v>27840</v>
      </c>
      <c r="G25" s="38">
        <v>290</v>
      </c>
      <c r="H25" s="28">
        <f t="shared" si="0"/>
        <v>28130</v>
      </c>
      <c r="I25" s="10">
        <f t="shared" si="1"/>
        <v>84390</v>
      </c>
      <c r="J25" s="10">
        <f t="shared" si="2"/>
        <v>28130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35">
        <v>7.0000000000000007E-2</v>
      </c>
      <c r="E26" s="36">
        <v>3</v>
      </c>
      <c r="F26" s="37">
        <v>24800</v>
      </c>
      <c r="G26" s="38">
        <v>0</v>
      </c>
      <c r="H26" s="28">
        <f t="shared" si="0"/>
        <v>24800</v>
      </c>
      <c r="I26" s="10">
        <f t="shared" si="1"/>
        <v>74400</v>
      </c>
      <c r="J26" s="10">
        <f t="shared" si="2"/>
        <v>24800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43" t="s">
        <v>37</v>
      </c>
      <c r="E27" s="36" t="s">
        <v>101</v>
      </c>
      <c r="F27" s="37" t="s">
        <v>37</v>
      </c>
      <c r="G27" s="44" t="s">
        <v>37</v>
      </c>
      <c r="H27" s="28" t="str">
        <f t="shared" si="0"/>
        <v>n/a</v>
      </c>
      <c r="I27" s="10" t="str">
        <f t="shared" si="1"/>
        <v>n/a</v>
      </c>
      <c r="J27" s="10" t="str">
        <f t="shared" si="2"/>
        <v>n/a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50">
        <v>7.2240771468866011E-2</v>
      </c>
      <c r="E28" s="36">
        <v>3</v>
      </c>
      <c r="F28" s="37">
        <v>27360</v>
      </c>
      <c r="G28" s="47">
        <v>290</v>
      </c>
      <c r="H28" s="28">
        <f t="shared" si="0"/>
        <v>27650</v>
      </c>
      <c r="I28" s="10">
        <f t="shared" si="1"/>
        <v>82950</v>
      </c>
      <c r="J28" s="10">
        <f t="shared" si="2"/>
        <v>27650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39">
        <v>4.4509661391136025E-2</v>
      </c>
      <c r="E29" s="36">
        <v>3</v>
      </c>
      <c r="F29" s="37">
        <v>23560</v>
      </c>
      <c r="G29" s="37">
        <v>290</v>
      </c>
      <c r="H29" s="28">
        <f t="shared" si="0"/>
        <v>23850</v>
      </c>
      <c r="I29" s="10">
        <f t="shared" si="1"/>
        <v>71550</v>
      </c>
      <c r="J29" s="10">
        <f t="shared" si="2"/>
        <v>23850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40">
        <v>0</v>
      </c>
      <c r="E30" s="36">
        <v>3</v>
      </c>
      <c r="F30" s="37">
        <v>22890</v>
      </c>
      <c r="G30" s="41">
        <v>290</v>
      </c>
      <c r="H30" s="28">
        <f t="shared" si="0"/>
        <v>23180</v>
      </c>
      <c r="I30" s="10">
        <f t="shared" si="1"/>
        <v>69540</v>
      </c>
      <c r="J30" s="10">
        <f t="shared" si="2"/>
        <v>23180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40">
        <v>5.1824866139983106E-2</v>
      </c>
      <c r="E31" s="36">
        <v>3</v>
      </c>
      <c r="F31" s="37">
        <v>26000</v>
      </c>
      <c r="G31" s="41">
        <v>0</v>
      </c>
      <c r="H31" s="28">
        <f t="shared" si="0"/>
        <v>26000</v>
      </c>
      <c r="I31" s="10">
        <f t="shared" si="1"/>
        <v>78000</v>
      </c>
      <c r="J31" s="10">
        <f t="shared" si="2"/>
        <v>26000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35">
        <v>2.9856210847289198E-2</v>
      </c>
      <c r="E32" s="36">
        <v>2</v>
      </c>
      <c r="F32" s="37">
        <v>49668</v>
      </c>
      <c r="G32" s="38">
        <v>190</v>
      </c>
      <c r="H32" s="28">
        <f t="shared" si="0"/>
        <v>49858</v>
      </c>
      <c r="I32" s="10">
        <f t="shared" si="1"/>
        <v>99716</v>
      </c>
      <c r="J32" s="10">
        <f t="shared" si="2"/>
        <v>33238.666666666664</v>
      </c>
      <c r="K32" s="10">
        <f>J32</f>
        <v>33238.666666666664</v>
      </c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43">
        <v>0</v>
      </c>
      <c r="E33" s="36">
        <v>3</v>
      </c>
      <c r="F33" s="37">
        <v>22380</v>
      </c>
      <c r="G33" s="44">
        <v>290</v>
      </c>
      <c r="H33" s="28">
        <f t="shared" si="0"/>
        <v>22670</v>
      </c>
      <c r="I33" s="10">
        <f t="shared" si="1"/>
        <v>68010</v>
      </c>
      <c r="J33" s="10">
        <f t="shared" si="2"/>
        <v>22670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35">
        <v>5.7185903070188664E-2</v>
      </c>
      <c r="E34" s="36">
        <v>3</v>
      </c>
      <c r="F34" s="37">
        <v>19520</v>
      </c>
      <c r="G34" s="38">
        <v>290</v>
      </c>
      <c r="H34" s="28">
        <f t="shared" si="0"/>
        <v>19810</v>
      </c>
      <c r="I34" s="10">
        <f t="shared" si="1"/>
        <v>59430</v>
      </c>
      <c r="J34" s="10">
        <f t="shared" si="2"/>
        <v>19810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40">
        <v>4.2354802042346991E-2</v>
      </c>
      <c r="E35" s="36">
        <v>3</v>
      </c>
      <c r="F35" s="37">
        <v>20080</v>
      </c>
      <c r="G35" s="41">
        <v>290</v>
      </c>
      <c r="H35" s="28">
        <f t="shared" si="0"/>
        <v>20370</v>
      </c>
      <c r="I35" s="10">
        <f t="shared" si="1"/>
        <v>61110</v>
      </c>
      <c r="J35" s="10">
        <f t="shared" si="2"/>
        <v>20370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39">
        <v>5.538026223178262E-2</v>
      </c>
      <c r="E36" s="36">
        <v>3</v>
      </c>
      <c r="F36" s="37">
        <v>21600</v>
      </c>
      <c r="G36" s="37">
        <v>288</v>
      </c>
      <c r="H36" s="28">
        <f t="shared" si="0"/>
        <v>21888</v>
      </c>
      <c r="I36" s="10">
        <f t="shared" si="1"/>
        <v>65664</v>
      </c>
      <c r="J36" s="10">
        <f t="shared" si="2"/>
        <v>21888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50">
        <v>3.6922088071489161E-2</v>
      </c>
      <c r="E37" s="36">
        <v>3</v>
      </c>
      <c r="F37" s="37">
        <v>18440</v>
      </c>
      <c r="G37" s="47">
        <v>290</v>
      </c>
      <c r="H37" s="28">
        <f t="shared" si="0"/>
        <v>18730</v>
      </c>
      <c r="I37" s="10">
        <f t="shared" si="1"/>
        <v>56190</v>
      </c>
      <c r="J37" s="10">
        <f t="shared" si="2"/>
        <v>18730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40">
        <v>4.0720964391816009E-2</v>
      </c>
      <c r="E38" s="36">
        <v>3</v>
      </c>
      <c r="F38" s="37">
        <v>22600</v>
      </c>
      <c r="G38" s="41">
        <v>0</v>
      </c>
      <c r="H38" s="28">
        <f t="shared" si="0"/>
        <v>22600</v>
      </c>
      <c r="I38" s="10">
        <f t="shared" si="1"/>
        <v>67800</v>
      </c>
      <c r="J38" s="10">
        <f t="shared" si="2"/>
        <v>22600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39">
        <v>4.0547875748997139E-2</v>
      </c>
      <c r="E39" s="36">
        <v>3</v>
      </c>
      <c r="F39" s="37">
        <v>22680</v>
      </c>
      <c r="G39" s="37">
        <v>286</v>
      </c>
      <c r="H39" s="28">
        <f t="shared" si="0"/>
        <v>22966</v>
      </c>
      <c r="I39" s="10">
        <f t="shared" si="1"/>
        <v>68898</v>
      </c>
      <c r="J39" s="10">
        <f t="shared" si="2"/>
        <v>22966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50">
        <v>0.17478804601050718</v>
      </c>
      <c r="E40" s="36">
        <v>3</v>
      </c>
      <c r="F40" s="37">
        <v>24000</v>
      </c>
      <c r="G40" s="47">
        <v>286</v>
      </c>
      <c r="H40" s="28">
        <f t="shared" si="0"/>
        <v>24286</v>
      </c>
      <c r="I40" s="10">
        <f t="shared" si="1"/>
        <v>72858</v>
      </c>
      <c r="J40" s="10">
        <f t="shared" si="2"/>
        <v>24286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39" t="s">
        <v>37</v>
      </c>
      <c r="E41" s="36" t="s">
        <v>101</v>
      </c>
      <c r="F41" s="37" t="s">
        <v>37</v>
      </c>
      <c r="G41" s="37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43">
        <v>4.817542562557961E-2</v>
      </c>
      <c r="E42" s="36">
        <v>3</v>
      </c>
      <c r="F42" s="37">
        <v>19800</v>
      </c>
      <c r="G42" s="44">
        <v>0</v>
      </c>
      <c r="H42" s="28">
        <f t="shared" si="0"/>
        <v>19800</v>
      </c>
      <c r="I42" s="10">
        <f t="shared" si="1"/>
        <v>59400</v>
      </c>
      <c r="J42" s="10">
        <f t="shared" si="2"/>
        <v>19800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42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29"/>
      <c r="I49" s="38"/>
      <c r="J49" s="41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28"/>
      <c r="I50" s="38"/>
      <c r="J50" s="41"/>
      <c r="K50" s="28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28"/>
      <c r="I51" s="38"/>
      <c r="J51" s="41"/>
      <c r="K51" s="28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28"/>
      <c r="I52" s="38"/>
      <c r="J52" s="41"/>
      <c r="K52" s="28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28"/>
      <c r="I53" s="38"/>
      <c r="J53" s="41"/>
      <c r="K53" s="28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28"/>
      <c r="I54" s="38"/>
      <c r="J54" s="41"/>
      <c r="K54" s="28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28"/>
      <c r="I55" s="38"/>
      <c r="J55" s="41"/>
      <c r="K55" s="28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28"/>
      <c r="I56" s="38"/>
      <c r="J56" s="41"/>
      <c r="K56" s="28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28"/>
      <c r="I57" s="38"/>
      <c r="J57" s="41"/>
      <c r="K57" s="28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28"/>
      <c r="I58" s="38"/>
      <c r="J58" s="41"/>
      <c r="K58" s="28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28"/>
      <c r="I59" s="38"/>
      <c r="J59" s="41"/>
      <c r="K59" s="28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28"/>
      <c r="I60" s="38"/>
      <c r="J60" s="41"/>
      <c r="K60" s="28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28"/>
      <c r="I61" s="38"/>
      <c r="J61" s="41"/>
      <c r="K61" s="28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28"/>
      <c r="I62" s="38"/>
      <c r="J62" s="41"/>
      <c r="K62" s="28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28"/>
      <c r="I63" s="38"/>
      <c r="J63" s="41"/>
      <c r="K63" s="28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29"/>
      <c r="I64" s="38"/>
      <c r="J64" s="41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28"/>
      <c r="I65" s="38"/>
      <c r="J65" s="41"/>
      <c r="K65" s="28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28"/>
      <c r="I66" s="38"/>
      <c r="J66" s="41"/>
      <c r="K66" s="28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28"/>
      <c r="I67" s="38"/>
      <c r="J67" s="41"/>
      <c r="K67" s="28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28"/>
      <c r="I68" s="38"/>
      <c r="J68" s="41"/>
      <c r="K68" s="28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28"/>
      <c r="I69" s="38"/>
      <c r="J69" s="41"/>
      <c r="K69" s="28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28"/>
      <c r="I70" s="38"/>
      <c r="J70" s="41"/>
      <c r="K70" s="28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28"/>
      <c r="I71" s="38"/>
      <c r="J71" s="41"/>
      <c r="K71" s="28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28"/>
      <c r="I72" s="38"/>
      <c r="J72" s="41"/>
      <c r="K72" s="28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28"/>
      <c r="I73" s="38"/>
      <c r="J73" s="41"/>
      <c r="K73" s="28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28"/>
      <c r="I74" s="38"/>
      <c r="J74" s="41"/>
      <c r="K74" s="28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28"/>
      <c r="I75" s="38"/>
      <c r="J75" s="41"/>
      <c r="K75" s="28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28"/>
      <c r="I76" s="38"/>
      <c r="J76" s="41"/>
      <c r="K76" s="28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28"/>
      <c r="I77" s="38"/>
      <c r="J77" s="41"/>
      <c r="K77" s="28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28"/>
      <c r="I78" s="38"/>
      <c r="J78" s="41"/>
      <c r="K78" s="28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28"/>
      <c r="I79" s="38"/>
      <c r="J79" s="41"/>
      <c r="K79" s="28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28"/>
      <c r="I80" s="38"/>
      <c r="J80" s="41"/>
      <c r="K80" s="28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28"/>
      <c r="I81" s="38"/>
      <c r="J81" s="41"/>
      <c r="K81" s="28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28"/>
      <c r="I82" s="38"/>
      <c r="J82" s="41"/>
      <c r="K82" s="28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28"/>
      <c r="I83" s="38"/>
      <c r="J83" s="41"/>
      <c r="K83" s="28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28"/>
      <c r="I84" s="38"/>
      <c r="J84" s="41"/>
      <c r="K84" s="28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28"/>
      <c r="I85" s="38"/>
      <c r="J85" s="41"/>
      <c r="K85" s="28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28"/>
      <c r="I86" s="38"/>
      <c r="J86" s="41"/>
      <c r="K86" s="28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28"/>
      <c r="I87" s="38"/>
      <c r="J87" s="41"/>
      <c r="K87" s="28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C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36</v>
      </c>
      <c r="I1" s="17" t="s">
        <v>111</v>
      </c>
      <c r="J1" s="85">
        <v>2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2</v>
      </c>
      <c r="F4" s="5">
        <v>37376</v>
      </c>
      <c r="G4" s="13">
        <v>0</v>
      </c>
      <c r="H4" s="28">
        <f t="shared" ref="H4:H42" si="0">IF(ISERROR(F4*1),"n/a",F4+G4)</f>
        <v>37376</v>
      </c>
      <c r="I4" s="10">
        <f t="shared" ref="I4:I42" si="1">IF(ISERROR(H4*1),"n/a",H4*E4)</f>
        <v>74752</v>
      </c>
      <c r="J4" s="10">
        <f t="shared" ref="J4:J42" si="2">IF(ISERROR(I4*1),"n/a",I4/$J$1)</f>
        <v>37376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 t="s">
        <v>37</v>
      </c>
      <c r="E5" s="3" t="s">
        <v>101</v>
      </c>
      <c r="F5" s="5" t="s">
        <v>37</v>
      </c>
      <c r="G5" s="12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1.5</v>
      </c>
      <c r="F6" s="5">
        <v>33280</v>
      </c>
      <c r="G6" s="11">
        <v>290</v>
      </c>
      <c r="H6" s="28">
        <f t="shared" si="0"/>
        <v>33570</v>
      </c>
      <c r="I6" s="10">
        <f t="shared" si="1"/>
        <v>50355</v>
      </c>
      <c r="J6" s="10">
        <f t="shared" si="2"/>
        <v>25177.5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1.5</v>
      </c>
      <c r="F7" s="5">
        <v>36500</v>
      </c>
      <c r="G7" s="5">
        <v>286</v>
      </c>
      <c r="H7" s="28">
        <f t="shared" si="0"/>
        <v>36786</v>
      </c>
      <c r="I7" s="10">
        <f t="shared" si="1"/>
        <v>55179</v>
      </c>
      <c r="J7" s="10">
        <f t="shared" si="2"/>
        <v>27589.5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2</v>
      </c>
      <c r="F8" s="5">
        <v>38880</v>
      </c>
      <c r="G8" s="5">
        <v>0</v>
      </c>
      <c r="H8" s="28">
        <f t="shared" si="0"/>
        <v>38880</v>
      </c>
      <c r="I8" s="10">
        <f t="shared" si="1"/>
        <v>77760</v>
      </c>
      <c r="J8" s="10">
        <f t="shared" si="2"/>
        <v>38880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2</v>
      </c>
      <c r="F9" s="5">
        <v>36000</v>
      </c>
      <c r="G9" s="5">
        <v>0</v>
      </c>
      <c r="H9" s="28">
        <f t="shared" si="0"/>
        <v>36000</v>
      </c>
      <c r="I9" s="10">
        <f t="shared" si="1"/>
        <v>72000</v>
      </c>
      <c r="J9" s="10">
        <f t="shared" si="2"/>
        <v>36000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2</v>
      </c>
      <c r="F10" s="5">
        <v>35000</v>
      </c>
      <c r="G10" s="12">
        <v>286</v>
      </c>
      <c r="H10" s="28">
        <f t="shared" si="0"/>
        <v>35286</v>
      </c>
      <c r="I10" s="10">
        <f t="shared" si="1"/>
        <v>70572</v>
      </c>
      <c r="J10" s="10">
        <f t="shared" si="2"/>
        <v>35286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2" t="s">
        <v>37</v>
      </c>
      <c r="E11" s="3" t="s">
        <v>101</v>
      </c>
      <c r="F11" s="5" t="s">
        <v>37</v>
      </c>
      <c r="G11" s="7" t="s">
        <v>37</v>
      </c>
      <c r="H11" s="28" t="str">
        <f t="shared" si="0"/>
        <v>n/a</v>
      </c>
      <c r="I11" s="10" t="str">
        <f t="shared" si="1"/>
        <v>n/a</v>
      </c>
      <c r="J11" s="10" t="str">
        <f t="shared" si="2"/>
        <v>n/a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2</v>
      </c>
      <c r="F12" s="5">
        <v>35616</v>
      </c>
      <c r="G12" s="11">
        <v>0</v>
      </c>
      <c r="H12" s="28">
        <f t="shared" si="0"/>
        <v>35616</v>
      </c>
      <c r="I12" s="10">
        <f t="shared" si="1"/>
        <v>71232</v>
      </c>
      <c r="J12" s="10">
        <f t="shared" si="2"/>
        <v>35616</v>
      </c>
      <c r="K12" s="10"/>
      <c r="L12" s="29">
        <v>224</v>
      </c>
      <c r="M12" s="29">
        <f t="shared" si="3"/>
        <v>300</v>
      </c>
      <c r="N12" s="28"/>
      <c r="P12" s="54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2</v>
      </c>
      <c r="F13" s="5">
        <v>27984</v>
      </c>
      <c r="G13" s="5">
        <v>290</v>
      </c>
      <c r="H13" s="28">
        <f t="shared" si="0"/>
        <v>28274</v>
      </c>
      <c r="I13" s="10">
        <f t="shared" si="1"/>
        <v>56548</v>
      </c>
      <c r="J13" s="10">
        <f t="shared" si="2"/>
        <v>28274</v>
      </c>
      <c r="K13" s="42"/>
      <c r="L13" s="29">
        <v>229</v>
      </c>
      <c r="M13" s="29">
        <f t="shared" si="3"/>
        <v>300</v>
      </c>
      <c r="N13" s="28"/>
      <c r="O13" s="79" t="s">
        <v>106</v>
      </c>
      <c r="P13" s="70"/>
      <c r="Q13" s="70"/>
      <c r="R13" s="71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2</v>
      </c>
      <c r="F14" s="5">
        <v>31344</v>
      </c>
      <c r="G14" s="12">
        <v>286</v>
      </c>
      <c r="H14" s="28">
        <f t="shared" si="0"/>
        <v>31630</v>
      </c>
      <c r="I14" s="10">
        <f t="shared" si="1"/>
        <v>63260</v>
      </c>
      <c r="J14" s="10">
        <f t="shared" si="2"/>
        <v>31630</v>
      </c>
      <c r="K14" s="10"/>
      <c r="L14" s="29">
        <v>244</v>
      </c>
      <c r="M14" s="29">
        <f t="shared" si="3"/>
        <v>300</v>
      </c>
      <c r="N14" s="28"/>
      <c r="O14" s="75"/>
      <c r="P14" s="76" t="s">
        <v>112</v>
      </c>
      <c r="Q14" s="77">
        <f>VLOOKUP(P12,C4:J42,8,FALSE)</f>
        <v>27500</v>
      </c>
      <c r="R14" s="78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1</v>
      </c>
      <c r="F15" s="5">
        <v>33045</v>
      </c>
      <c r="G15" s="12">
        <v>290</v>
      </c>
      <c r="H15" s="28">
        <f t="shared" si="0"/>
        <v>33335</v>
      </c>
      <c r="I15" s="10">
        <f t="shared" si="1"/>
        <v>33335</v>
      </c>
      <c r="J15" s="10">
        <f t="shared" si="2"/>
        <v>16667.5</v>
      </c>
      <c r="K15" s="28"/>
      <c r="L15" s="29">
        <v>260</v>
      </c>
      <c r="M15" s="29">
        <f t="shared" si="3"/>
        <v>300</v>
      </c>
      <c r="N15" s="28"/>
      <c r="O15" s="58"/>
      <c r="P15" s="82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1.5</v>
      </c>
      <c r="F16" s="5">
        <v>26000</v>
      </c>
      <c r="G16" s="4">
        <v>290</v>
      </c>
      <c r="H16" s="28">
        <f t="shared" si="0"/>
        <v>26290</v>
      </c>
      <c r="I16" s="10">
        <f t="shared" si="1"/>
        <v>39435</v>
      </c>
      <c r="J16" s="10">
        <f t="shared" si="2"/>
        <v>19717.5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2">
        <v>9.9157945442664361E-2</v>
      </c>
      <c r="E17" s="23">
        <v>2</v>
      </c>
      <c r="F17" s="24">
        <v>27500</v>
      </c>
      <c r="G17" s="27">
        <v>0</v>
      </c>
      <c r="H17" s="25">
        <f t="shared" si="0"/>
        <v>27500</v>
      </c>
      <c r="I17" s="25">
        <f t="shared" si="1"/>
        <v>55000</v>
      </c>
      <c r="J17" s="25">
        <f t="shared" si="2"/>
        <v>27500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24126.27</v>
      </c>
      <c r="R17" s="65">
        <f>AVERAGE(J12:J16)</f>
        <v>26381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1.5</v>
      </c>
      <c r="F18" s="5">
        <v>24853.599999999999</v>
      </c>
      <c r="G18" s="13">
        <v>290</v>
      </c>
      <c r="H18" s="28">
        <f t="shared" si="0"/>
        <v>25143.599999999999</v>
      </c>
      <c r="I18" s="10">
        <f t="shared" si="1"/>
        <v>37715.399999999994</v>
      </c>
      <c r="J18" s="10">
        <f t="shared" si="2"/>
        <v>18857.699999999997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21600</v>
      </c>
      <c r="R18" s="65">
        <f>MEDIAN(J12:J16)</f>
        <v>28274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1.5</v>
      </c>
      <c r="F19" s="5">
        <v>28600</v>
      </c>
      <c r="G19" s="5">
        <v>0</v>
      </c>
      <c r="H19" s="28">
        <f t="shared" si="0"/>
        <v>28600</v>
      </c>
      <c r="I19" s="10">
        <f t="shared" si="1"/>
        <v>42900</v>
      </c>
      <c r="J19" s="10">
        <f t="shared" si="2"/>
        <v>21450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35616</v>
      </c>
      <c r="R19" s="65">
        <f>MAX(J12:J16)</f>
        <v>35616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1.5</v>
      </c>
      <c r="F20" s="5">
        <v>26400</v>
      </c>
      <c r="G20" s="7">
        <v>0</v>
      </c>
      <c r="H20" s="28">
        <f t="shared" si="0"/>
        <v>26400</v>
      </c>
      <c r="I20" s="10">
        <f t="shared" si="1"/>
        <v>39600</v>
      </c>
      <c r="J20" s="10">
        <f t="shared" si="2"/>
        <v>19800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16667.5</v>
      </c>
      <c r="R20" s="65">
        <f>MIN(J12:J16)</f>
        <v>16667.5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1.5</v>
      </c>
      <c r="F21" s="5">
        <v>29000</v>
      </c>
      <c r="G21" s="7">
        <v>0</v>
      </c>
      <c r="H21" s="28">
        <f t="shared" si="0"/>
        <v>29000</v>
      </c>
      <c r="I21" s="10">
        <f t="shared" si="1"/>
        <v>43500</v>
      </c>
      <c r="J21" s="10">
        <f t="shared" si="2"/>
        <v>21750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2</v>
      </c>
      <c r="F22" s="5">
        <v>27600</v>
      </c>
      <c r="G22" s="12">
        <v>290</v>
      </c>
      <c r="H22" s="28">
        <f t="shared" si="0"/>
        <v>27890</v>
      </c>
      <c r="I22" s="10">
        <f t="shared" si="1"/>
        <v>55780</v>
      </c>
      <c r="J22" s="10">
        <f t="shared" si="2"/>
        <v>27890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113</v>
      </c>
      <c r="Q22" s="68">
        <f>Q18/Q14</f>
        <v>0.78545454545454541</v>
      </c>
      <c r="R22" s="69">
        <f>R18/Q14</f>
        <v>1.0281454545454545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1.5</v>
      </c>
      <c r="F23" s="5">
        <v>20767</v>
      </c>
      <c r="G23" s="4">
        <v>0</v>
      </c>
      <c r="H23" s="28">
        <f t="shared" si="0"/>
        <v>20767</v>
      </c>
      <c r="I23" s="10">
        <f t="shared" si="1"/>
        <v>31150.5</v>
      </c>
      <c r="J23" s="10">
        <f t="shared" si="2"/>
        <v>15575.25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2">
        <v>5.6379594799323564E-2</v>
      </c>
      <c r="E24" s="3">
        <v>2</v>
      </c>
      <c r="F24" s="5">
        <v>28250</v>
      </c>
      <c r="G24" s="7">
        <v>290</v>
      </c>
      <c r="H24" s="28">
        <f t="shared" si="0"/>
        <v>28540</v>
      </c>
      <c r="I24" s="10">
        <f t="shared" si="1"/>
        <v>57080</v>
      </c>
      <c r="J24" s="10">
        <f t="shared" si="2"/>
        <v>28540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2</v>
      </c>
      <c r="F25" s="5">
        <v>30720</v>
      </c>
      <c r="G25" s="4">
        <v>290</v>
      </c>
      <c r="H25" s="28">
        <f t="shared" si="0"/>
        <v>31010</v>
      </c>
      <c r="I25" s="10">
        <f t="shared" si="1"/>
        <v>62020</v>
      </c>
      <c r="J25" s="10">
        <f t="shared" si="2"/>
        <v>31010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2</v>
      </c>
      <c r="F26" s="5">
        <v>29260</v>
      </c>
      <c r="G26" s="7">
        <v>0</v>
      </c>
      <c r="H26" s="28">
        <f t="shared" si="0"/>
        <v>29260</v>
      </c>
      <c r="I26" s="10">
        <f t="shared" si="1"/>
        <v>58520</v>
      </c>
      <c r="J26" s="10">
        <f t="shared" si="2"/>
        <v>29260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2</v>
      </c>
      <c r="F27" s="5">
        <v>20696</v>
      </c>
      <c r="G27" s="5">
        <v>220</v>
      </c>
      <c r="H27" s="28">
        <f t="shared" si="0"/>
        <v>20916</v>
      </c>
      <c r="I27" s="10">
        <f t="shared" si="1"/>
        <v>41832</v>
      </c>
      <c r="J27" s="10">
        <f t="shared" si="2"/>
        <v>20916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2</v>
      </c>
      <c r="F28" s="5">
        <v>26520</v>
      </c>
      <c r="G28" s="5">
        <v>290</v>
      </c>
      <c r="H28" s="28">
        <f t="shared" si="0"/>
        <v>26810</v>
      </c>
      <c r="I28" s="10">
        <f t="shared" si="1"/>
        <v>53620</v>
      </c>
      <c r="J28" s="10">
        <f t="shared" si="2"/>
        <v>26810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1.5</v>
      </c>
      <c r="F29" s="5">
        <v>27880</v>
      </c>
      <c r="G29" s="5">
        <v>290</v>
      </c>
      <c r="H29" s="28">
        <f t="shared" si="0"/>
        <v>28170</v>
      </c>
      <c r="I29" s="10">
        <f t="shared" si="1"/>
        <v>42255</v>
      </c>
      <c r="J29" s="10">
        <f t="shared" si="2"/>
        <v>21127.5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2</v>
      </c>
      <c r="F30" s="5">
        <v>24870</v>
      </c>
      <c r="G30" s="11">
        <v>290</v>
      </c>
      <c r="H30" s="28">
        <f t="shared" si="0"/>
        <v>25160</v>
      </c>
      <c r="I30" s="10">
        <f t="shared" si="1"/>
        <v>50320</v>
      </c>
      <c r="J30" s="10">
        <f t="shared" si="2"/>
        <v>25160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1.5</v>
      </c>
      <c r="F31" s="5">
        <v>24650</v>
      </c>
      <c r="G31" s="4">
        <v>0</v>
      </c>
      <c r="H31" s="28">
        <f t="shared" si="0"/>
        <v>24650</v>
      </c>
      <c r="I31" s="10">
        <f t="shared" si="1"/>
        <v>36975</v>
      </c>
      <c r="J31" s="10">
        <f t="shared" si="2"/>
        <v>18487.5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 t="s">
        <v>37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2</v>
      </c>
      <c r="F33" s="5">
        <v>23220</v>
      </c>
      <c r="G33" s="12">
        <v>290</v>
      </c>
      <c r="H33" s="28">
        <f t="shared" si="0"/>
        <v>23510</v>
      </c>
      <c r="I33" s="10">
        <f t="shared" si="1"/>
        <v>47020</v>
      </c>
      <c r="J33" s="10">
        <f t="shared" si="2"/>
        <v>23510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 t="s">
        <v>37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 t="s">
        <v>37</v>
      </c>
      <c r="E35" s="3" t="s">
        <v>101</v>
      </c>
      <c r="F35" s="5" t="s">
        <v>37</v>
      </c>
      <c r="G35" s="11" t="s">
        <v>37</v>
      </c>
      <c r="H35" s="28" t="str">
        <f t="shared" si="0"/>
        <v>n/a</v>
      </c>
      <c r="I35" s="10" t="str">
        <f t="shared" si="1"/>
        <v>n/a</v>
      </c>
      <c r="J35" s="10" t="str">
        <f t="shared" si="2"/>
        <v>n/a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2</v>
      </c>
      <c r="F36" s="5">
        <v>26200</v>
      </c>
      <c r="G36" s="5">
        <v>288</v>
      </c>
      <c r="H36" s="28">
        <f t="shared" si="0"/>
        <v>26488</v>
      </c>
      <c r="I36" s="10">
        <f t="shared" si="1"/>
        <v>52976</v>
      </c>
      <c r="J36" s="10">
        <f t="shared" si="2"/>
        <v>26488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2</v>
      </c>
      <c r="F37" s="5">
        <v>20200</v>
      </c>
      <c r="G37" s="5">
        <v>290</v>
      </c>
      <c r="H37" s="28">
        <f t="shared" si="0"/>
        <v>20490</v>
      </c>
      <c r="I37" s="10">
        <f t="shared" si="1"/>
        <v>40980</v>
      </c>
      <c r="J37" s="10">
        <f t="shared" si="2"/>
        <v>20490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2</v>
      </c>
      <c r="F38" s="5">
        <v>23000</v>
      </c>
      <c r="G38" s="11">
        <v>0</v>
      </c>
      <c r="H38" s="28">
        <f t="shared" si="0"/>
        <v>23000</v>
      </c>
      <c r="I38" s="10">
        <f t="shared" si="1"/>
        <v>46000</v>
      </c>
      <c r="J38" s="10">
        <f t="shared" si="2"/>
        <v>23000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2</v>
      </c>
      <c r="F39" s="5">
        <v>25000</v>
      </c>
      <c r="G39" s="5">
        <v>286</v>
      </c>
      <c r="H39" s="28">
        <f t="shared" si="0"/>
        <v>25286</v>
      </c>
      <c r="I39" s="10">
        <f t="shared" si="1"/>
        <v>50572</v>
      </c>
      <c r="J39" s="10">
        <f t="shared" si="2"/>
        <v>25286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 t="s">
        <v>37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 t="s">
        <v>37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 t="s">
        <v>37</v>
      </c>
      <c r="E42" s="3" t="s">
        <v>101</v>
      </c>
      <c r="F42" s="5" t="s">
        <v>37</v>
      </c>
      <c r="G42" s="12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42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29"/>
      <c r="I49" s="38"/>
      <c r="J49" s="41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28"/>
      <c r="I50" s="38"/>
      <c r="J50" s="41"/>
      <c r="K50" s="28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28"/>
      <c r="I51" s="38"/>
      <c r="J51" s="41"/>
      <c r="K51" s="28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28"/>
      <c r="I52" s="38"/>
      <c r="J52" s="41"/>
      <c r="K52" s="28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28"/>
      <c r="I53" s="38"/>
      <c r="J53" s="41"/>
      <c r="K53" s="28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28"/>
      <c r="I54" s="38"/>
      <c r="J54" s="41"/>
      <c r="K54" s="28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28"/>
      <c r="I55" s="38"/>
      <c r="J55" s="41"/>
      <c r="K55" s="28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28"/>
      <c r="I56" s="38"/>
      <c r="J56" s="41"/>
      <c r="K56" s="28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28"/>
      <c r="I57" s="38"/>
      <c r="J57" s="41"/>
      <c r="K57" s="28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28"/>
      <c r="I58" s="38"/>
      <c r="J58" s="41"/>
      <c r="K58" s="28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28"/>
      <c r="I59" s="38"/>
      <c r="J59" s="41"/>
      <c r="K59" s="28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28"/>
      <c r="I60" s="38"/>
      <c r="J60" s="41"/>
      <c r="K60" s="28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28"/>
      <c r="I61" s="38"/>
      <c r="J61" s="41"/>
      <c r="K61" s="28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28"/>
      <c r="I62" s="38"/>
      <c r="J62" s="41"/>
      <c r="K62" s="28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28"/>
      <c r="I63" s="38"/>
      <c r="J63" s="41"/>
      <c r="K63" s="28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29"/>
      <c r="I64" s="38"/>
      <c r="J64" s="41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28"/>
      <c r="I65" s="38"/>
      <c r="J65" s="41"/>
      <c r="K65" s="28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28"/>
      <c r="I66" s="38"/>
      <c r="J66" s="41"/>
      <c r="K66" s="28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28"/>
      <c r="I67" s="38"/>
      <c r="J67" s="41"/>
      <c r="K67" s="28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28"/>
      <c r="I68" s="38"/>
      <c r="J68" s="41"/>
      <c r="K68" s="28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28"/>
      <c r="I69" s="38"/>
      <c r="J69" s="41"/>
      <c r="K69" s="28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28"/>
      <c r="I70" s="38"/>
      <c r="J70" s="41"/>
      <c r="K70" s="28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28"/>
      <c r="I71" s="38"/>
      <c r="J71" s="41"/>
      <c r="K71" s="28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28"/>
      <c r="I72" s="38"/>
      <c r="J72" s="41"/>
      <c r="K72" s="28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28"/>
      <c r="I73" s="38"/>
      <c r="J73" s="41"/>
      <c r="K73" s="28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28"/>
      <c r="I74" s="38"/>
      <c r="J74" s="41"/>
      <c r="K74" s="28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28"/>
      <c r="I75" s="38"/>
      <c r="J75" s="41"/>
      <c r="K75" s="28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28"/>
      <c r="I76" s="38"/>
      <c r="J76" s="41"/>
      <c r="K76" s="28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28"/>
      <c r="I77" s="38"/>
      <c r="J77" s="41"/>
      <c r="K77" s="28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28"/>
      <c r="I78" s="38"/>
      <c r="J78" s="41"/>
      <c r="K78" s="28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28"/>
      <c r="I79" s="38"/>
      <c r="J79" s="41"/>
      <c r="K79" s="28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28"/>
      <c r="I80" s="38"/>
      <c r="J80" s="41"/>
      <c r="K80" s="28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28"/>
      <c r="I81" s="38"/>
      <c r="J81" s="41"/>
      <c r="K81" s="28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28"/>
      <c r="I82" s="38"/>
      <c r="J82" s="41"/>
      <c r="K82" s="28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28"/>
      <c r="I83" s="38"/>
      <c r="J83" s="41"/>
      <c r="K83" s="28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28"/>
      <c r="I84" s="38"/>
      <c r="J84" s="41"/>
      <c r="K84" s="28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28"/>
      <c r="I85" s="38"/>
      <c r="J85" s="41"/>
      <c r="K85" s="28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28"/>
      <c r="I86" s="38"/>
      <c r="J86" s="41"/>
      <c r="K86" s="28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28"/>
      <c r="I87" s="38"/>
      <c r="J87" s="41"/>
      <c r="K87" s="28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D000000}">
    <sortState xmlns:xlrd2="http://schemas.microsoft.com/office/spreadsheetml/2017/richdata2" ref="A3:M42">
      <sortCondition ref="M2:M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63"/>
  <sheetViews>
    <sheetView workbookViewId="0">
      <selection activeCell="Z39" sqref="Z39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19" width="11" customWidth="1"/>
    <col min="20" max="21" width="8.42578125" customWidth="1"/>
  </cols>
  <sheetData>
    <row r="1" spans="1:19" x14ac:dyDescent="0.25">
      <c r="B1" t="s">
        <v>36</v>
      </c>
      <c r="J1">
        <v>4</v>
      </c>
    </row>
    <row r="2" spans="1:19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9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9" x14ac:dyDescent="0.25">
      <c r="A4" s="29" t="s">
        <v>51</v>
      </c>
      <c r="B4" s="33" t="s">
        <v>79</v>
      </c>
      <c r="C4" s="34" t="s">
        <v>20</v>
      </c>
      <c r="D4" s="2" t="s">
        <v>37</v>
      </c>
      <c r="E4" s="3" t="s">
        <v>101</v>
      </c>
      <c r="F4" s="5" t="s">
        <v>37</v>
      </c>
      <c r="G4" s="13" t="s">
        <v>37</v>
      </c>
      <c r="H4" s="28" t="str">
        <f t="shared" ref="H4:H42" si="0">IF(ISERROR(F4*1),"n/a",F4+G4)</f>
        <v>n/a</v>
      </c>
      <c r="I4" s="10" t="str">
        <f t="shared" ref="I4:I42" si="1">IF(ISERROR(H4*1),"n/a",H4*E4)</f>
        <v>n/a</v>
      </c>
      <c r="J4" s="10" t="str">
        <f t="shared" ref="J4:J42" si="2">IF(ISERROR(I4*1),"n/a",I4/$J$1)</f>
        <v>n/a</v>
      </c>
      <c r="K4" s="10" t="str">
        <f t="shared" ref="K4:K10" si="3">J4</f>
        <v>n/a</v>
      </c>
      <c r="L4" s="29">
        <v>29</v>
      </c>
      <c r="M4" s="29">
        <f t="shared" ref="M4:M42" si="4">(TRUNC((L4-1)/100,0)+1)*100</f>
        <v>100</v>
      </c>
      <c r="N4" s="10"/>
    </row>
    <row r="5" spans="1:19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4</v>
      </c>
      <c r="F5" s="5">
        <v>34944</v>
      </c>
      <c r="G5" s="12">
        <v>290</v>
      </c>
      <c r="H5" s="28">
        <f t="shared" si="0"/>
        <v>35234</v>
      </c>
      <c r="I5" s="10">
        <f t="shared" si="1"/>
        <v>140936</v>
      </c>
      <c r="J5" s="10">
        <f t="shared" si="2"/>
        <v>35234</v>
      </c>
      <c r="K5" s="10">
        <f t="shared" si="3"/>
        <v>35234</v>
      </c>
      <c r="L5">
        <v>37</v>
      </c>
      <c r="M5">
        <f t="shared" si="4"/>
        <v>100</v>
      </c>
      <c r="N5" s="10"/>
    </row>
    <row r="6" spans="1:19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4</v>
      </c>
      <c r="F6" s="5">
        <v>36608</v>
      </c>
      <c r="G6" s="11">
        <v>290</v>
      </c>
      <c r="H6" s="28">
        <f t="shared" si="0"/>
        <v>36898</v>
      </c>
      <c r="I6" s="10">
        <f t="shared" si="1"/>
        <v>147592</v>
      </c>
      <c r="J6" s="10">
        <f t="shared" si="2"/>
        <v>36898</v>
      </c>
      <c r="K6" s="10">
        <f t="shared" si="3"/>
        <v>36898</v>
      </c>
      <c r="L6" s="29">
        <v>51</v>
      </c>
      <c r="M6" s="29">
        <f t="shared" si="4"/>
        <v>100</v>
      </c>
      <c r="N6" s="28"/>
    </row>
    <row r="7" spans="1:19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5</v>
      </c>
      <c r="F7" s="5">
        <v>43000</v>
      </c>
      <c r="G7" s="5">
        <v>286</v>
      </c>
      <c r="H7" s="28">
        <f t="shared" si="0"/>
        <v>43286</v>
      </c>
      <c r="I7" s="10">
        <f t="shared" si="1"/>
        <v>216430</v>
      </c>
      <c r="J7" s="10">
        <f t="shared" si="2"/>
        <v>54107.5</v>
      </c>
      <c r="K7" s="10">
        <f t="shared" si="3"/>
        <v>54107.5</v>
      </c>
      <c r="L7" s="29">
        <v>57</v>
      </c>
      <c r="M7" s="29">
        <f t="shared" si="4"/>
        <v>100</v>
      </c>
      <c r="N7" s="28"/>
    </row>
    <row r="8" spans="1:19" x14ac:dyDescent="0.25">
      <c r="A8" s="29" t="s">
        <v>51</v>
      </c>
      <c r="B8" s="33" t="s">
        <v>97</v>
      </c>
      <c r="C8" s="34" t="s">
        <v>41</v>
      </c>
      <c r="D8" s="2" t="s">
        <v>37</v>
      </c>
      <c r="E8" s="3" t="s">
        <v>101</v>
      </c>
      <c r="F8" s="5" t="s">
        <v>37</v>
      </c>
      <c r="G8" s="5" t="s">
        <v>37</v>
      </c>
      <c r="H8" s="28" t="str">
        <f t="shared" si="0"/>
        <v>n/a</v>
      </c>
      <c r="I8" s="10" t="str">
        <f t="shared" si="1"/>
        <v>n/a</v>
      </c>
      <c r="J8" s="10" t="str">
        <f t="shared" si="2"/>
        <v>n/a</v>
      </c>
      <c r="K8" s="10" t="str">
        <f t="shared" si="3"/>
        <v>n/a</v>
      </c>
      <c r="L8" s="29">
        <v>72</v>
      </c>
      <c r="M8" s="29">
        <f t="shared" si="4"/>
        <v>100</v>
      </c>
      <c r="N8" s="28"/>
    </row>
    <row r="9" spans="1:19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4</v>
      </c>
      <c r="F9" s="5">
        <v>34100</v>
      </c>
      <c r="G9" s="14">
        <v>0</v>
      </c>
      <c r="H9" s="28">
        <f t="shared" si="0"/>
        <v>34100</v>
      </c>
      <c r="I9" s="10">
        <f t="shared" si="1"/>
        <v>136400</v>
      </c>
      <c r="J9" s="10">
        <f t="shared" si="2"/>
        <v>34100</v>
      </c>
      <c r="K9" s="10">
        <f t="shared" si="3"/>
        <v>34100</v>
      </c>
      <c r="L9">
        <v>73</v>
      </c>
      <c r="M9">
        <f t="shared" si="4"/>
        <v>100</v>
      </c>
      <c r="N9" s="28"/>
    </row>
    <row r="10" spans="1:19" x14ac:dyDescent="0.25">
      <c r="A10" s="29" t="s">
        <v>51</v>
      </c>
      <c r="B10" s="33" t="s">
        <v>100</v>
      </c>
      <c r="C10" s="34" t="s">
        <v>44</v>
      </c>
      <c r="D10" s="2" t="s">
        <v>37</v>
      </c>
      <c r="E10" s="3" t="s">
        <v>101</v>
      </c>
      <c r="F10" s="5" t="s">
        <v>37</v>
      </c>
      <c r="G10" s="12" t="s">
        <v>37</v>
      </c>
      <c r="H10" s="28" t="str">
        <f t="shared" si="0"/>
        <v>n/a</v>
      </c>
      <c r="I10" s="10" t="str">
        <f t="shared" si="1"/>
        <v>n/a</v>
      </c>
      <c r="J10" s="10" t="str">
        <f t="shared" si="2"/>
        <v>n/a</v>
      </c>
      <c r="K10" s="10" t="str">
        <f t="shared" si="3"/>
        <v>n/a</v>
      </c>
      <c r="L10" s="29">
        <v>86</v>
      </c>
      <c r="M10" s="29">
        <f t="shared" si="4"/>
        <v>100</v>
      </c>
      <c r="N10" s="28"/>
    </row>
    <row r="11" spans="1:19" x14ac:dyDescent="0.25">
      <c r="A11" s="29" t="s">
        <v>51</v>
      </c>
      <c r="B11" s="33" t="s">
        <v>96</v>
      </c>
      <c r="C11" s="34" t="s">
        <v>40</v>
      </c>
      <c r="D11" s="2">
        <v>0.05</v>
      </c>
      <c r="E11" s="3">
        <v>4</v>
      </c>
      <c r="F11" s="5">
        <v>33500</v>
      </c>
      <c r="G11" s="7">
        <v>290</v>
      </c>
      <c r="H11" s="28">
        <f t="shared" si="0"/>
        <v>33790</v>
      </c>
      <c r="I11" s="10">
        <f t="shared" si="1"/>
        <v>135160</v>
      </c>
      <c r="J11" s="10">
        <f t="shared" si="2"/>
        <v>33790</v>
      </c>
      <c r="K11" s="10"/>
      <c r="L11" s="29">
        <v>124</v>
      </c>
      <c r="M11" s="29">
        <f t="shared" si="4"/>
        <v>200</v>
      </c>
      <c r="N11" s="28"/>
    </row>
    <row r="12" spans="1:19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4</v>
      </c>
      <c r="F12" s="5">
        <v>33390</v>
      </c>
      <c r="G12" s="11">
        <v>0</v>
      </c>
      <c r="H12" s="28">
        <f t="shared" si="0"/>
        <v>33390</v>
      </c>
      <c r="I12" s="10">
        <f t="shared" si="1"/>
        <v>133560</v>
      </c>
      <c r="J12" s="10">
        <f t="shared" si="2"/>
        <v>33390</v>
      </c>
      <c r="K12" s="10"/>
      <c r="L12" s="29">
        <v>224</v>
      </c>
      <c r="M12" s="29">
        <f t="shared" si="4"/>
        <v>300</v>
      </c>
      <c r="N12" s="28"/>
      <c r="P12" s="119" t="s">
        <v>26</v>
      </c>
    </row>
    <row r="13" spans="1:19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4</v>
      </c>
      <c r="F13" s="5">
        <v>29470</v>
      </c>
      <c r="G13" s="14">
        <v>290</v>
      </c>
      <c r="H13" s="28">
        <f t="shared" si="0"/>
        <v>29760</v>
      </c>
      <c r="I13" s="10">
        <f t="shared" si="1"/>
        <v>119040</v>
      </c>
      <c r="J13" s="10">
        <f t="shared" si="2"/>
        <v>29760</v>
      </c>
      <c r="K13" s="42"/>
      <c r="L13" s="29">
        <v>229</v>
      </c>
      <c r="M13" s="29">
        <f t="shared" si="4"/>
        <v>300</v>
      </c>
      <c r="N13" s="28"/>
      <c r="O13" s="79" t="s">
        <v>106</v>
      </c>
      <c r="P13" s="70"/>
      <c r="Q13" s="70"/>
      <c r="R13" s="71"/>
      <c r="S13" s="139" t="s">
        <v>136</v>
      </c>
    </row>
    <row r="14" spans="1:19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4</v>
      </c>
      <c r="F14" s="5">
        <v>35184</v>
      </c>
      <c r="G14" s="12">
        <v>286</v>
      </c>
      <c r="H14" s="28">
        <f t="shared" si="0"/>
        <v>35470</v>
      </c>
      <c r="I14" s="10">
        <f t="shared" si="1"/>
        <v>141880</v>
      </c>
      <c r="J14" s="10">
        <f t="shared" si="2"/>
        <v>35470</v>
      </c>
      <c r="K14" s="10"/>
      <c r="L14" s="29">
        <v>244</v>
      </c>
      <c r="M14" s="29">
        <f t="shared" si="4"/>
        <v>300</v>
      </c>
      <c r="N14" s="28"/>
      <c r="O14" s="75"/>
      <c r="P14" s="76" t="s">
        <v>112</v>
      </c>
      <c r="Q14" s="77">
        <f>VLOOKUP(P12,C4:J42,8,FALSE)</f>
        <v>25500</v>
      </c>
      <c r="R14" s="78"/>
      <c r="S14" s="140"/>
    </row>
    <row r="15" spans="1:19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5</v>
      </c>
      <c r="F15" s="5">
        <v>24120</v>
      </c>
      <c r="G15" s="12">
        <v>290</v>
      </c>
      <c r="H15" s="28">
        <f t="shared" si="0"/>
        <v>24410</v>
      </c>
      <c r="I15" s="10">
        <f t="shared" si="1"/>
        <v>122050</v>
      </c>
      <c r="J15" s="10">
        <f t="shared" si="2"/>
        <v>30512.5</v>
      </c>
      <c r="K15" s="28"/>
      <c r="L15" s="29">
        <v>260</v>
      </c>
      <c r="M15" s="29">
        <f t="shared" si="4"/>
        <v>300</v>
      </c>
      <c r="N15" s="28"/>
      <c r="O15" s="58"/>
      <c r="P15" s="82"/>
      <c r="Q15" s="80" t="s">
        <v>109</v>
      </c>
      <c r="R15" s="81" t="s">
        <v>108</v>
      </c>
      <c r="S15" s="140"/>
    </row>
    <row r="16" spans="1:19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4</v>
      </c>
      <c r="F16" s="5">
        <v>26000</v>
      </c>
      <c r="G16" s="4">
        <v>290</v>
      </c>
      <c r="H16" s="28">
        <f t="shared" si="0"/>
        <v>26290</v>
      </c>
      <c r="I16" s="10">
        <f t="shared" si="1"/>
        <v>105160</v>
      </c>
      <c r="J16" s="10">
        <f t="shared" si="2"/>
        <v>26290</v>
      </c>
      <c r="K16" s="28"/>
      <c r="L16" s="29">
        <v>280</v>
      </c>
      <c r="M16" s="29">
        <f t="shared" si="4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  <c r="S16" s="120">
        <f>COUNT(K$4:K$28)</f>
        <v>6</v>
      </c>
    </row>
    <row r="17" spans="1:19" x14ac:dyDescent="0.25">
      <c r="A17" s="26" t="s">
        <v>51</v>
      </c>
      <c r="B17" s="48" t="s">
        <v>85</v>
      </c>
      <c r="C17" s="49" t="s">
        <v>26</v>
      </c>
      <c r="D17" s="22">
        <v>9.9157945442664361E-2</v>
      </c>
      <c r="E17" s="23">
        <v>4</v>
      </c>
      <c r="F17" s="24">
        <v>25500</v>
      </c>
      <c r="G17" s="27">
        <v>0</v>
      </c>
      <c r="H17" s="25">
        <f t="shared" si="0"/>
        <v>25500</v>
      </c>
      <c r="I17" s="25">
        <f t="shared" si="1"/>
        <v>102000</v>
      </c>
      <c r="J17" s="25">
        <f t="shared" si="2"/>
        <v>25500</v>
      </c>
      <c r="K17" s="25"/>
      <c r="L17" s="26">
        <v>282</v>
      </c>
      <c r="M17" s="26">
        <f t="shared" si="4"/>
        <v>300</v>
      </c>
      <c r="N17" s="28"/>
      <c r="O17" s="58"/>
      <c r="P17" s="83" t="s">
        <v>46</v>
      </c>
      <c r="Q17" s="64">
        <f>AVERAGE(J12:J21)</f>
        <v>27798.21</v>
      </c>
      <c r="R17" s="65">
        <f>AVERAGE(J12:J16)</f>
        <v>31084.5</v>
      </c>
      <c r="S17" s="121">
        <f>AVERAGE(K$4:K$28)</f>
        <v>35963.25</v>
      </c>
    </row>
    <row r="18" spans="1:19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4</v>
      </c>
      <c r="F18" s="5">
        <v>21069.599999999999</v>
      </c>
      <c r="G18" s="13">
        <v>290</v>
      </c>
      <c r="H18" s="28">
        <f t="shared" si="0"/>
        <v>21359.599999999999</v>
      </c>
      <c r="I18" s="10">
        <f t="shared" si="1"/>
        <v>85438.399999999994</v>
      </c>
      <c r="J18" s="10">
        <f t="shared" si="2"/>
        <v>21359.599999999999</v>
      </c>
      <c r="K18" s="10"/>
      <c r="L18" s="29">
        <v>284</v>
      </c>
      <c r="M18" s="29">
        <f t="shared" si="4"/>
        <v>300</v>
      </c>
      <c r="N18" s="28"/>
      <c r="O18" s="58"/>
      <c r="P18" s="83" t="s">
        <v>47</v>
      </c>
      <c r="Q18" s="64">
        <f>MEDIAN(J12:J21)</f>
        <v>28025</v>
      </c>
      <c r="R18" s="65">
        <f>MEDIAN(J12:J16)</f>
        <v>30512.5</v>
      </c>
      <c r="S18" s="121">
        <f>MEDIAN(K$4:K$28)</f>
        <v>34667</v>
      </c>
    </row>
    <row r="19" spans="1:19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27600</v>
      </c>
      <c r="G19" s="5">
        <v>0</v>
      </c>
      <c r="H19" s="28">
        <f t="shared" si="0"/>
        <v>27600</v>
      </c>
      <c r="I19" s="10">
        <f t="shared" si="1"/>
        <v>82800</v>
      </c>
      <c r="J19" s="10">
        <f t="shared" si="2"/>
        <v>20700</v>
      </c>
      <c r="K19" s="10"/>
      <c r="L19" s="29">
        <v>287</v>
      </c>
      <c r="M19" s="29">
        <f t="shared" si="4"/>
        <v>300</v>
      </c>
      <c r="N19" s="28"/>
      <c r="O19" s="58"/>
      <c r="P19" s="83" t="s">
        <v>48</v>
      </c>
      <c r="Q19" s="64">
        <f>MAX(J12:J21)</f>
        <v>35470</v>
      </c>
      <c r="R19" s="65">
        <f>MAX(J12:J16)</f>
        <v>35470</v>
      </c>
      <c r="S19" s="121">
        <f>MAX(K$4:K$28)</f>
        <v>54107.5</v>
      </c>
    </row>
    <row r="20" spans="1:19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4</v>
      </c>
      <c r="F20" s="5">
        <v>25000</v>
      </c>
      <c r="G20" s="7">
        <v>0</v>
      </c>
      <c r="H20" s="28">
        <f t="shared" si="0"/>
        <v>25000</v>
      </c>
      <c r="I20" s="10">
        <f t="shared" si="1"/>
        <v>100000</v>
      </c>
      <c r="J20" s="10">
        <f t="shared" si="2"/>
        <v>25000</v>
      </c>
      <c r="K20" s="10"/>
      <c r="L20" s="29">
        <v>292</v>
      </c>
      <c r="M20" s="29">
        <f t="shared" si="4"/>
        <v>300</v>
      </c>
      <c r="N20" s="28"/>
      <c r="O20" s="58"/>
      <c r="P20" s="83" t="s">
        <v>49</v>
      </c>
      <c r="Q20" s="64">
        <f>MIN(J12:J21)</f>
        <v>20700</v>
      </c>
      <c r="R20" s="65">
        <f>MIN(J12:J16)</f>
        <v>26290</v>
      </c>
      <c r="S20" s="121">
        <f>MIN(K$4:K$28)</f>
        <v>27650</v>
      </c>
    </row>
    <row r="21" spans="1:19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4</v>
      </c>
      <c r="F21" s="5">
        <v>30000</v>
      </c>
      <c r="G21" s="7">
        <v>0</v>
      </c>
      <c r="H21" s="28">
        <f t="shared" si="0"/>
        <v>30000</v>
      </c>
      <c r="I21" s="10">
        <f t="shared" si="1"/>
        <v>120000</v>
      </c>
      <c r="J21" s="10">
        <f t="shared" si="2"/>
        <v>30000</v>
      </c>
      <c r="K21" s="10"/>
      <c r="L21" s="29">
        <v>300</v>
      </c>
      <c r="M21" s="29">
        <f t="shared" si="4"/>
        <v>300</v>
      </c>
      <c r="N21" s="28"/>
      <c r="O21" s="58"/>
      <c r="P21" s="83"/>
      <c r="Q21" s="45"/>
      <c r="R21" s="60"/>
      <c r="S21" s="122"/>
    </row>
    <row r="22" spans="1:19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4</v>
      </c>
      <c r="F22" s="5">
        <v>27500</v>
      </c>
      <c r="G22" s="12">
        <v>290</v>
      </c>
      <c r="H22" s="28">
        <f t="shared" si="0"/>
        <v>27790</v>
      </c>
      <c r="I22" s="10">
        <f t="shared" si="1"/>
        <v>111160</v>
      </c>
      <c r="J22" s="10">
        <f t="shared" si="2"/>
        <v>27790</v>
      </c>
      <c r="K22" s="10">
        <f>J22</f>
        <v>27790</v>
      </c>
      <c r="L22" s="29">
        <v>332</v>
      </c>
      <c r="M22" s="29">
        <f t="shared" si="4"/>
        <v>400</v>
      </c>
      <c r="N22" s="28"/>
      <c r="O22" s="66"/>
      <c r="P22" s="84" t="s">
        <v>113</v>
      </c>
      <c r="Q22" s="68">
        <f>Q18/Q14</f>
        <v>1.0990196078431373</v>
      </c>
      <c r="R22" s="69">
        <f>R18/Q14</f>
        <v>1.1965686274509804</v>
      </c>
      <c r="S22" s="123">
        <f>S18/Q14</f>
        <v>1.3594901960784314</v>
      </c>
    </row>
    <row r="23" spans="1:19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4</v>
      </c>
      <c r="F23" s="5">
        <v>24970</v>
      </c>
      <c r="G23" s="4">
        <v>0</v>
      </c>
      <c r="H23" s="28">
        <f t="shared" si="0"/>
        <v>24970</v>
      </c>
      <c r="I23" s="10">
        <f t="shared" si="1"/>
        <v>99880</v>
      </c>
      <c r="J23" s="10">
        <f t="shared" si="2"/>
        <v>24970</v>
      </c>
      <c r="K23" s="28"/>
      <c r="L23" s="29">
        <v>357</v>
      </c>
      <c r="M23" s="29">
        <f t="shared" si="4"/>
        <v>400</v>
      </c>
      <c r="N23" s="28"/>
      <c r="P23" s="17"/>
    </row>
    <row r="24" spans="1:19" x14ac:dyDescent="0.25">
      <c r="A24" s="29" t="s">
        <v>51</v>
      </c>
      <c r="B24" s="33" t="s">
        <v>83</v>
      </c>
      <c r="C24" s="34" t="s">
        <v>24</v>
      </c>
      <c r="D24" s="2">
        <v>5.6379594799323564E-2</v>
      </c>
      <c r="E24" s="3">
        <v>4</v>
      </c>
      <c r="F24" s="5">
        <v>27000</v>
      </c>
      <c r="G24" s="7">
        <v>290</v>
      </c>
      <c r="H24" s="28">
        <f t="shared" si="0"/>
        <v>27290</v>
      </c>
      <c r="I24" s="10">
        <f t="shared" si="1"/>
        <v>109160</v>
      </c>
      <c r="J24" s="10">
        <f t="shared" si="2"/>
        <v>27290</v>
      </c>
      <c r="K24" s="28"/>
      <c r="L24" s="29">
        <v>432</v>
      </c>
      <c r="M24" s="29">
        <f t="shared" si="4"/>
        <v>500</v>
      </c>
      <c r="N24" s="28"/>
      <c r="P24" s="17"/>
    </row>
    <row r="25" spans="1:19" x14ac:dyDescent="0.25">
      <c r="A25" s="29" t="s">
        <v>51</v>
      </c>
      <c r="B25" s="33" t="s">
        <v>75</v>
      </c>
      <c r="C25" s="34" t="s">
        <v>16</v>
      </c>
      <c r="D25" s="2" t="s">
        <v>37</v>
      </c>
      <c r="E25" s="3" t="s">
        <v>101</v>
      </c>
      <c r="F25" s="5" t="s">
        <v>37</v>
      </c>
      <c r="G25" s="4" t="s">
        <v>37</v>
      </c>
      <c r="H25" s="28" t="str">
        <f t="shared" si="0"/>
        <v>n/a</v>
      </c>
      <c r="I25" s="10" t="str">
        <f t="shared" si="1"/>
        <v>n/a</v>
      </c>
      <c r="J25" s="10" t="str">
        <f t="shared" si="2"/>
        <v>n/a</v>
      </c>
      <c r="K25" s="28"/>
      <c r="L25" s="29">
        <v>442</v>
      </c>
      <c r="M25" s="29">
        <f t="shared" si="4"/>
        <v>500</v>
      </c>
      <c r="N25" s="28"/>
      <c r="P25" s="17"/>
    </row>
    <row r="26" spans="1:19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4</v>
      </c>
      <c r="F26" s="5">
        <v>26400</v>
      </c>
      <c r="G26" s="7">
        <v>0</v>
      </c>
      <c r="H26" s="28">
        <f t="shared" si="0"/>
        <v>26400</v>
      </c>
      <c r="I26" s="10">
        <f t="shared" si="1"/>
        <v>105600</v>
      </c>
      <c r="J26" s="10">
        <f t="shared" si="2"/>
        <v>26400</v>
      </c>
      <c r="K26" s="28"/>
      <c r="L26" s="29">
        <v>459</v>
      </c>
      <c r="M26" s="29">
        <f t="shared" si="4"/>
        <v>500</v>
      </c>
      <c r="N26" s="29"/>
      <c r="P26" s="17"/>
    </row>
    <row r="27" spans="1:19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4</v>
      </c>
      <c r="F27" s="5">
        <v>18152</v>
      </c>
      <c r="G27" s="14">
        <v>220</v>
      </c>
      <c r="H27" s="28">
        <f t="shared" si="0"/>
        <v>18372</v>
      </c>
      <c r="I27" s="10">
        <f t="shared" si="1"/>
        <v>73488</v>
      </c>
      <c r="J27" s="10">
        <f t="shared" si="2"/>
        <v>18372</v>
      </c>
      <c r="K27" s="28"/>
      <c r="L27" s="29">
        <v>488</v>
      </c>
      <c r="M27" s="29">
        <f t="shared" si="4"/>
        <v>500</v>
      </c>
      <c r="N27" s="29"/>
    </row>
    <row r="28" spans="1:19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4</v>
      </c>
      <c r="F28" s="5">
        <v>27360</v>
      </c>
      <c r="G28" s="5">
        <v>290</v>
      </c>
      <c r="H28" s="28">
        <f t="shared" si="0"/>
        <v>27650</v>
      </c>
      <c r="I28" s="10">
        <f t="shared" si="1"/>
        <v>110600</v>
      </c>
      <c r="J28" s="10">
        <f t="shared" si="2"/>
        <v>27650</v>
      </c>
      <c r="K28" s="10">
        <f>J28</f>
        <v>27650</v>
      </c>
      <c r="L28" s="29">
        <v>535</v>
      </c>
      <c r="M28" s="29">
        <f t="shared" si="4"/>
        <v>600</v>
      </c>
      <c r="N28" s="29"/>
    </row>
    <row r="29" spans="1:19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25080</v>
      </c>
      <c r="G29" s="5">
        <v>290</v>
      </c>
      <c r="H29" s="28">
        <f t="shared" si="0"/>
        <v>25370</v>
      </c>
      <c r="I29" s="10">
        <f t="shared" si="1"/>
        <v>76110</v>
      </c>
      <c r="J29" s="10">
        <f t="shared" si="2"/>
        <v>19027.5</v>
      </c>
      <c r="K29" s="42"/>
      <c r="L29" s="29">
        <v>565</v>
      </c>
      <c r="M29" s="29">
        <f t="shared" si="4"/>
        <v>600</v>
      </c>
      <c r="N29" s="29"/>
    </row>
    <row r="30" spans="1:19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4</v>
      </c>
      <c r="F30" s="5">
        <v>24150</v>
      </c>
      <c r="G30" s="11">
        <v>290</v>
      </c>
      <c r="H30" s="28">
        <f t="shared" si="0"/>
        <v>24440</v>
      </c>
      <c r="I30" s="10">
        <f t="shared" si="1"/>
        <v>97760</v>
      </c>
      <c r="J30" s="10">
        <f t="shared" si="2"/>
        <v>24440</v>
      </c>
      <c r="K30" s="28"/>
      <c r="L30" s="29">
        <v>588</v>
      </c>
      <c r="M30" s="29">
        <f t="shared" si="4"/>
        <v>600</v>
      </c>
      <c r="N30" s="29"/>
    </row>
    <row r="31" spans="1:19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4</v>
      </c>
      <c r="F31" s="5">
        <v>26000</v>
      </c>
      <c r="G31" s="4">
        <v>0</v>
      </c>
      <c r="H31" s="28">
        <f t="shared" si="0"/>
        <v>26000</v>
      </c>
      <c r="I31" s="10">
        <f t="shared" si="1"/>
        <v>104000</v>
      </c>
      <c r="J31" s="10">
        <f t="shared" si="2"/>
        <v>26000</v>
      </c>
      <c r="K31" s="28"/>
      <c r="L31" s="29">
        <v>679</v>
      </c>
      <c r="M31" s="29">
        <f t="shared" si="4"/>
        <v>700</v>
      </c>
      <c r="N31" s="29"/>
    </row>
    <row r="32" spans="1:19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>
        <v>2.67</v>
      </c>
      <c r="F32" s="5">
        <v>49605.992509363299</v>
      </c>
      <c r="G32" s="4">
        <v>190</v>
      </c>
      <c r="H32" s="28">
        <f t="shared" si="0"/>
        <v>49795.992509363299</v>
      </c>
      <c r="I32" s="10">
        <f t="shared" si="1"/>
        <v>132955.30000000002</v>
      </c>
      <c r="J32" s="10">
        <f t="shared" si="2"/>
        <v>33238.825000000004</v>
      </c>
      <c r="K32" s="10"/>
      <c r="L32" s="29">
        <v>701</v>
      </c>
      <c r="M32" s="29">
        <f t="shared" si="4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 t="s">
        <v>37</v>
      </c>
      <c r="E33" s="3" t="s">
        <v>101</v>
      </c>
      <c r="F33" s="5" t="s">
        <v>37</v>
      </c>
      <c r="G33" s="12" t="s">
        <v>37</v>
      </c>
      <c r="H33" s="28" t="str">
        <f t="shared" si="0"/>
        <v>n/a</v>
      </c>
      <c r="I33" s="10" t="str">
        <f t="shared" si="1"/>
        <v>n/a</v>
      </c>
      <c r="J33" s="10" t="str">
        <f t="shared" si="2"/>
        <v>n/a</v>
      </c>
      <c r="K33" s="28"/>
      <c r="L33" s="29">
        <v>701</v>
      </c>
      <c r="M33" s="29">
        <f t="shared" si="4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>
        <v>4</v>
      </c>
      <c r="F34" s="5">
        <v>22560</v>
      </c>
      <c r="G34" s="13">
        <v>290</v>
      </c>
      <c r="H34" s="28">
        <f t="shared" si="0"/>
        <v>22850</v>
      </c>
      <c r="I34" s="10">
        <f t="shared" si="1"/>
        <v>91400</v>
      </c>
      <c r="J34" s="10">
        <f t="shared" si="2"/>
        <v>22850</v>
      </c>
      <c r="K34" s="28"/>
      <c r="L34" s="29">
        <v>701</v>
      </c>
      <c r="M34" s="29">
        <f t="shared" si="4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21600</v>
      </c>
      <c r="G35" s="11">
        <v>290</v>
      </c>
      <c r="H35" s="28">
        <f t="shared" si="0"/>
        <v>21890</v>
      </c>
      <c r="I35" s="10">
        <f t="shared" si="1"/>
        <v>65670</v>
      </c>
      <c r="J35" s="10">
        <f t="shared" si="2"/>
        <v>16417.5</v>
      </c>
      <c r="K35" s="28"/>
      <c r="L35" s="29">
        <v>701</v>
      </c>
      <c r="M35" s="29">
        <f t="shared" si="4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 t="s">
        <v>37</v>
      </c>
      <c r="E36" s="3" t="s">
        <v>101</v>
      </c>
      <c r="F36" s="5" t="s">
        <v>37</v>
      </c>
      <c r="G36" s="5" t="s">
        <v>37</v>
      </c>
      <c r="H36" s="28" t="str">
        <f t="shared" si="0"/>
        <v>n/a</v>
      </c>
      <c r="I36" s="10" t="str">
        <f t="shared" si="1"/>
        <v>n/a</v>
      </c>
      <c r="J36" s="10" t="str">
        <f t="shared" si="2"/>
        <v>n/a</v>
      </c>
      <c r="K36" s="28"/>
      <c r="L36" s="29">
        <v>801</v>
      </c>
      <c r="M36" s="29">
        <f t="shared" si="4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4</v>
      </c>
      <c r="F37" s="5">
        <v>20264</v>
      </c>
      <c r="G37" s="5">
        <v>290</v>
      </c>
      <c r="H37" s="28">
        <f t="shared" si="0"/>
        <v>20554</v>
      </c>
      <c r="I37" s="10">
        <f t="shared" si="1"/>
        <v>82216</v>
      </c>
      <c r="J37" s="10">
        <f t="shared" si="2"/>
        <v>20554</v>
      </c>
      <c r="K37" s="28"/>
      <c r="L37" s="29">
        <v>801</v>
      </c>
      <c r="M37" s="29">
        <f t="shared" si="4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4</v>
      </c>
      <c r="F38" s="5">
        <v>23400</v>
      </c>
      <c r="G38" s="11">
        <v>0</v>
      </c>
      <c r="H38" s="28">
        <f t="shared" si="0"/>
        <v>23400</v>
      </c>
      <c r="I38" s="10">
        <f t="shared" si="1"/>
        <v>93600</v>
      </c>
      <c r="J38" s="10">
        <f t="shared" si="2"/>
        <v>23400</v>
      </c>
      <c r="K38" s="42"/>
      <c r="L38" s="29">
        <v>801</v>
      </c>
      <c r="M38" s="29">
        <f t="shared" si="4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4</v>
      </c>
      <c r="F39" s="5">
        <v>26560</v>
      </c>
      <c r="G39" s="5">
        <v>286</v>
      </c>
      <c r="H39" s="28">
        <f t="shared" si="0"/>
        <v>26846</v>
      </c>
      <c r="I39" s="10">
        <f t="shared" si="1"/>
        <v>107384</v>
      </c>
      <c r="J39" s="10">
        <f t="shared" si="2"/>
        <v>26846</v>
      </c>
      <c r="K39" s="28"/>
      <c r="L39" s="29" t="s">
        <v>37</v>
      </c>
      <c r="M39" s="29" t="e">
        <f t="shared" si="4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 t="s">
        <v>37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4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>
        <v>4</v>
      </c>
      <c r="F41" s="5">
        <v>20425</v>
      </c>
      <c r="G41" s="12">
        <v>250</v>
      </c>
      <c r="H41" s="28">
        <f t="shared" si="0"/>
        <v>20675</v>
      </c>
      <c r="I41" s="10">
        <f t="shared" si="1"/>
        <v>82700</v>
      </c>
      <c r="J41" s="10">
        <f t="shared" si="2"/>
        <v>20675</v>
      </c>
      <c r="K41" s="28"/>
      <c r="L41" s="29" t="s">
        <v>37</v>
      </c>
      <c r="M41" s="29" t="e">
        <f t="shared" si="4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>
        <v>4</v>
      </c>
      <c r="F42" s="5">
        <v>20600</v>
      </c>
      <c r="G42" s="12">
        <v>0</v>
      </c>
      <c r="H42" s="28">
        <f t="shared" si="0"/>
        <v>20600</v>
      </c>
      <c r="I42" s="10">
        <f t="shared" si="1"/>
        <v>82400</v>
      </c>
      <c r="J42" s="10">
        <f t="shared" si="2"/>
        <v>20600</v>
      </c>
      <c r="K42" s="42"/>
      <c r="L42" s="29" t="s">
        <v>37</v>
      </c>
      <c r="M42" s="29" t="e">
        <f t="shared" si="4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42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29"/>
      <c r="I49" s="38"/>
      <c r="J49" s="41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28"/>
      <c r="I50" s="38"/>
      <c r="J50" s="41"/>
      <c r="K50" s="28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28"/>
      <c r="I51" s="38"/>
      <c r="J51" s="41"/>
      <c r="K51" s="28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28"/>
      <c r="I52" s="38"/>
      <c r="J52" s="41"/>
      <c r="K52" s="28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28"/>
      <c r="I53" s="38"/>
      <c r="J53" s="41"/>
      <c r="K53" s="28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28"/>
      <c r="I54" s="38"/>
      <c r="J54" s="41"/>
      <c r="K54" s="28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28"/>
      <c r="I55" s="38"/>
      <c r="J55" s="41"/>
      <c r="K55" s="28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28"/>
      <c r="I56" s="38"/>
      <c r="J56" s="41"/>
      <c r="K56" s="28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28"/>
      <c r="I57" s="38"/>
      <c r="J57" s="41"/>
      <c r="K57" s="28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28"/>
      <c r="I58" s="38"/>
      <c r="J58" s="41"/>
      <c r="K58" s="28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28"/>
      <c r="I59" s="38"/>
      <c r="J59" s="41"/>
      <c r="K59" s="28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28"/>
      <c r="I60" s="38"/>
      <c r="J60" s="41"/>
      <c r="K60" s="28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28"/>
      <c r="I61" s="38"/>
      <c r="J61" s="41"/>
      <c r="K61" s="28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28"/>
      <c r="I62" s="38"/>
      <c r="J62" s="41"/>
      <c r="K62" s="28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28"/>
      <c r="I63" s="38"/>
      <c r="J63" s="41"/>
      <c r="K63" s="28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29"/>
      <c r="I64" s="38"/>
      <c r="J64" s="41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28"/>
      <c r="I65" s="38"/>
      <c r="J65" s="41"/>
      <c r="K65" s="28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28"/>
      <c r="I66" s="38"/>
      <c r="J66" s="41"/>
      <c r="K66" s="28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28"/>
      <c r="I67" s="38"/>
      <c r="J67" s="41"/>
      <c r="K67" s="28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28"/>
      <c r="I68" s="38"/>
      <c r="J68" s="41"/>
      <c r="K68" s="28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28"/>
      <c r="I69" s="38"/>
      <c r="J69" s="41"/>
      <c r="K69" s="28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28"/>
      <c r="I70" s="38"/>
      <c r="J70" s="41"/>
      <c r="K70" s="28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28"/>
      <c r="I71" s="38"/>
      <c r="J71" s="41"/>
      <c r="K71" s="28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28"/>
      <c r="I72" s="38"/>
      <c r="J72" s="41"/>
      <c r="K72" s="28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28"/>
      <c r="I73" s="38"/>
      <c r="J73" s="41"/>
      <c r="K73" s="28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28"/>
      <c r="I74" s="38"/>
      <c r="J74" s="41"/>
      <c r="K74" s="28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28"/>
      <c r="I75" s="38"/>
      <c r="J75" s="41"/>
      <c r="K75" s="28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28"/>
      <c r="I76" s="38"/>
      <c r="J76" s="41"/>
      <c r="K76" s="28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28"/>
      <c r="I77" s="38"/>
      <c r="J77" s="41"/>
      <c r="K77" s="28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28"/>
      <c r="I78" s="38"/>
      <c r="J78" s="41"/>
      <c r="K78" s="28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28"/>
      <c r="I79" s="38"/>
      <c r="J79" s="41"/>
      <c r="K79" s="28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28"/>
      <c r="I80" s="38"/>
      <c r="J80" s="41"/>
      <c r="K80" s="28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28"/>
      <c r="I81" s="38"/>
      <c r="J81" s="41"/>
      <c r="K81" s="28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28"/>
      <c r="I82" s="38"/>
      <c r="J82" s="41"/>
      <c r="K82" s="28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28"/>
      <c r="I83" s="38"/>
      <c r="J83" s="41"/>
      <c r="K83" s="28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28"/>
      <c r="I84" s="38"/>
      <c r="J84" s="41"/>
      <c r="K84" s="28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28"/>
      <c r="I85" s="38"/>
      <c r="J85" s="41"/>
      <c r="K85" s="28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28"/>
      <c r="I86" s="38"/>
      <c r="J86" s="41"/>
      <c r="K86" s="28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28"/>
      <c r="I87" s="38"/>
      <c r="J87" s="41"/>
      <c r="K87" s="28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E000000}">
    <sortState xmlns:xlrd2="http://schemas.microsoft.com/office/spreadsheetml/2017/richdata2" ref="A3:M42">
      <sortCondition ref="M2:M38"/>
    </sortState>
  </autoFilter>
  <mergeCells count="11">
    <mergeCell ref="S13:S15"/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19"/>
  <sheetViews>
    <sheetView topLeftCell="A3" workbookViewId="0">
      <selection activeCell="AJ4" sqref="AJ4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1" max="11" width="20.28515625" customWidth="1"/>
    <col min="16" max="18" width="10.140625" customWidth="1"/>
    <col min="19" max="21" width="8.42578125" customWidth="1"/>
  </cols>
  <sheetData>
    <row r="1" spans="1:21" x14ac:dyDescent="0.25">
      <c r="A1" s="29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29"/>
    </row>
    <row r="2" spans="1:21" x14ac:dyDescent="0.25">
      <c r="A2" s="29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29"/>
    </row>
    <row r="3" spans="1:21" x14ac:dyDescent="0.25">
      <c r="A3" s="29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29"/>
      <c r="O3" s="19"/>
      <c r="Q3" s="16"/>
      <c r="R3" s="16"/>
      <c r="S3" s="16"/>
      <c r="T3" s="16"/>
    </row>
    <row r="4" spans="1:21" ht="56.25" x14ac:dyDescent="0.25">
      <c r="A4" s="29"/>
      <c r="B4" s="42"/>
      <c r="C4" s="42"/>
      <c r="D4" s="42"/>
      <c r="E4" s="42"/>
      <c r="F4" s="42"/>
      <c r="G4" s="42"/>
      <c r="H4" s="8" t="s">
        <v>121</v>
      </c>
      <c r="I4" s="8" t="s">
        <v>104</v>
      </c>
      <c r="J4" s="8" t="s">
        <v>32</v>
      </c>
      <c r="L4" s="42"/>
      <c r="M4" s="42"/>
      <c r="N4" s="29"/>
      <c r="O4" s="19"/>
      <c r="P4" s="18"/>
      <c r="Q4" s="30"/>
      <c r="R4" s="30"/>
    </row>
    <row r="5" spans="1:21" x14ac:dyDescent="0.25">
      <c r="A5" s="29"/>
      <c r="B5" s="45"/>
      <c r="C5" s="45"/>
      <c r="D5" s="29"/>
      <c r="E5" s="29"/>
      <c r="F5" s="29"/>
      <c r="G5" s="45"/>
      <c r="H5" s="54" t="s">
        <v>20</v>
      </c>
      <c r="I5" s="7">
        <v>33257</v>
      </c>
      <c r="J5" s="2">
        <v>4.4192915905970936E-2</v>
      </c>
      <c r="K5" s="1"/>
      <c r="L5" s="4"/>
      <c r="M5" s="4"/>
      <c r="N5" s="4"/>
      <c r="O5" s="19"/>
      <c r="P5" s="18"/>
      <c r="Q5" s="30"/>
      <c r="R5" s="15"/>
      <c r="T5" s="20"/>
      <c r="U5" s="15"/>
    </row>
    <row r="6" spans="1:21" x14ac:dyDescent="0.25">
      <c r="A6" s="29"/>
      <c r="B6" s="34"/>
      <c r="C6" s="46"/>
      <c r="D6" s="39"/>
      <c r="E6" s="36"/>
      <c r="F6" s="47"/>
      <c r="G6" s="38"/>
      <c r="H6" s="54" t="s">
        <v>12</v>
      </c>
      <c r="I6" s="4">
        <v>29905.72131666667</v>
      </c>
      <c r="J6" s="2">
        <v>4.7191521026908448E-2</v>
      </c>
      <c r="K6" s="6"/>
      <c r="L6" s="7"/>
      <c r="M6" s="7"/>
      <c r="N6" s="7"/>
      <c r="O6" s="19"/>
      <c r="P6" s="18"/>
      <c r="Q6" s="30"/>
      <c r="R6" s="30"/>
      <c r="T6" s="15"/>
      <c r="U6" s="15"/>
    </row>
    <row r="7" spans="1:21" x14ac:dyDescent="0.25">
      <c r="A7" s="29"/>
      <c r="B7" s="34"/>
      <c r="C7" s="46"/>
      <c r="D7" s="39"/>
      <c r="E7" s="36"/>
      <c r="F7" s="37"/>
      <c r="G7" s="38"/>
      <c r="H7" s="54" t="s">
        <v>2</v>
      </c>
      <c r="I7" s="4">
        <v>29523.443142857141</v>
      </c>
      <c r="J7" s="2">
        <v>2.9856210847289198E-2</v>
      </c>
      <c r="K7" s="1"/>
      <c r="L7" s="4"/>
      <c r="M7" s="4"/>
      <c r="N7" s="4"/>
      <c r="O7" s="19"/>
      <c r="P7" s="18"/>
      <c r="Q7" s="30"/>
      <c r="R7" s="15"/>
      <c r="T7" s="20"/>
      <c r="U7" s="15"/>
    </row>
    <row r="8" spans="1:21" x14ac:dyDescent="0.25">
      <c r="A8" s="29"/>
      <c r="B8" s="34"/>
      <c r="C8" s="46"/>
      <c r="D8" s="39"/>
      <c r="E8" s="36"/>
      <c r="F8" s="37"/>
      <c r="G8" s="38"/>
      <c r="H8" s="54" t="s">
        <v>43</v>
      </c>
      <c r="I8" s="7">
        <v>27790.110990476191</v>
      </c>
      <c r="J8" s="2">
        <v>4.6356919429915537E-2</v>
      </c>
      <c r="K8" s="6"/>
      <c r="L8" s="7"/>
      <c r="M8" s="7"/>
      <c r="N8" s="7"/>
      <c r="O8" s="19"/>
      <c r="P8" s="18"/>
      <c r="Q8" s="30"/>
      <c r="R8" s="15"/>
      <c r="T8" s="20"/>
      <c r="U8" s="15"/>
    </row>
    <row r="9" spans="1:21" x14ac:dyDescent="0.25">
      <c r="A9" s="29"/>
      <c r="B9" s="34"/>
      <c r="C9" s="46"/>
      <c r="D9" s="39"/>
      <c r="E9" s="36"/>
      <c r="F9" s="47"/>
      <c r="G9" s="38"/>
      <c r="H9" s="54" t="s">
        <v>41</v>
      </c>
      <c r="I9" s="7">
        <v>27245.505150000001</v>
      </c>
      <c r="J9" s="2">
        <v>0</v>
      </c>
      <c r="K9" s="1"/>
      <c r="L9" s="4"/>
      <c r="M9" s="4"/>
      <c r="N9" s="4"/>
      <c r="O9" s="19"/>
      <c r="P9" s="18"/>
      <c r="Q9" s="30"/>
      <c r="R9" s="15"/>
      <c r="T9" s="20"/>
      <c r="U9" s="15"/>
    </row>
    <row r="10" spans="1:21" x14ac:dyDescent="0.25">
      <c r="A10" s="29"/>
      <c r="B10" s="34"/>
      <c r="C10" s="46"/>
      <c r="D10" s="39"/>
      <c r="E10" s="36"/>
      <c r="F10" s="37"/>
      <c r="G10" s="38"/>
      <c r="H10" s="54" t="s">
        <v>0</v>
      </c>
      <c r="I10" s="4">
        <v>26698.70820444444</v>
      </c>
      <c r="J10" s="2">
        <v>4.0547875748997139E-2</v>
      </c>
      <c r="K10" s="6"/>
      <c r="L10" s="7"/>
      <c r="M10" s="7"/>
      <c r="N10" s="7"/>
      <c r="O10" s="19"/>
      <c r="P10" s="18"/>
      <c r="Q10" s="30"/>
      <c r="R10" s="15"/>
      <c r="T10" s="20"/>
      <c r="U10" s="15"/>
    </row>
    <row r="11" spans="1:21" x14ac:dyDescent="0.25">
      <c r="A11" s="29"/>
      <c r="B11" s="34"/>
      <c r="C11" s="46"/>
      <c r="D11" s="39"/>
      <c r="E11" s="36"/>
      <c r="F11" s="47"/>
      <c r="G11" s="38"/>
      <c r="H11" s="54" t="s">
        <v>23</v>
      </c>
      <c r="I11" s="4">
        <v>25701.082916871364</v>
      </c>
      <c r="J11" s="2">
        <v>0.04</v>
      </c>
      <c r="K11" s="1"/>
      <c r="L11" s="4"/>
      <c r="M11" s="4"/>
      <c r="N11" s="4"/>
      <c r="P11" s="18"/>
      <c r="Q11" s="30"/>
      <c r="R11" s="15"/>
      <c r="T11" s="20"/>
      <c r="U11" s="15"/>
    </row>
    <row r="12" spans="1:21" x14ac:dyDescent="0.25">
      <c r="A12" s="29"/>
      <c r="B12" s="34"/>
      <c r="C12" s="46"/>
      <c r="D12" s="39"/>
      <c r="E12" s="36"/>
      <c r="F12" s="47"/>
      <c r="G12" s="38"/>
      <c r="H12" s="54" t="s">
        <v>40</v>
      </c>
      <c r="I12" s="7">
        <v>25444</v>
      </c>
      <c r="J12" s="2">
        <v>0.05</v>
      </c>
      <c r="K12" s="6"/>
      <c r="L12" s="7"/>
      <c r="M12" s="7"/>
      <c r="N12" s="7"/>
      <c r="P12" s="18"/>
      <c r="Q12" s="30"/>
      <c r="R12" s="15"/>
      <c r="T12" s="20"/>
      <c r="U12" s="15"/>
    </row>
    <row r="13" spans="1:21" x14ac:dyDescent="0.25">
      <c r="A13" s="29"/>
      <c r="B13" s="34"/>
      <c r="C13" s="46"/>
      <c r="D13" s="39"/>
      <c r="E13" s="36"/>
      <c r="F13" s="47"/>
      <c r="G13" s="38"/>
      <c r="H13" s="54" t="s">
        <v>44</v>
      </c>
      <c r="I13" s="7">
        <v>24870.009103730161</v>
      </c>
      <c r="J13" s="2">
        <v>5.0250460536202302E-2</v>
      </c>
      <c r="K13" s="1"/>
      <c r="L13" s="4"/>
      <c r="M13" s="4"/>
      <c r="N13" s="4"/>
      <c r="P13" s="18"/>
      <c r="Q13" s="30"/>
      <c r="R13" s="15"/>
      <c r="T13" s="15"/>
      <c r="U13" s="15"/>
    </row>
    <row r="14" spans="1:21" x14ac:dyDescent="0.25">
      <c r="A14" s="29"/>
      <c r="B14" s="34"/>
      <c r="C14" s="46"/>
      <c r="D14" s="39"/>
      <c r="E14" s="36"/>
      <c r="F14" s="37"/>
      <c r="G14" s="38"/>
      <c r="H14" s="54" t="s">
        <v>27</v>
      </c>
      <c r="I14" s="7">
        <v>24594.471489473683</v>
      </c>
      <c r="J14" s="2">
        <v>0.06</v>
      </c>
      <c r="K14" s="6"/>
      <c r="L14" s="7"/>
      <c r="M14" s="7"/>
      <c r="N14" s="7"/>
      <c r="P14" s="18"/>
      <c r="Q14" s="30"/>
      <c r="R14" s="15"/>
      <c r="T14" s="20"/>
    </row>
    <row r="15" spans="1:21" x14ac:dyDescent="0.25">
      <c r="A15" s="29"/>
      <c r="B15" s="34"/>
      <c r="C15" s="46"/>
      <c r="D15" s="39"/>
      <c r="E15" s="36"/>
      <c r="F15" s="47"/>
      <c r="G15" s="38"/>
      <c r="H15" s="92" t="s">
        <v>1</v>
      </c>
      <c r="I15" s="7">
        <v>24059</v>
      </c>
      <c r="J15" s="2">
        <v>8.6383215515836456E-2</v>
      </c>
      <c r="K15" s="1"/>
      <c r="L15" s="4"/>
      <c r="M15" s="4"/>
      <c r="N15" s="4"/>
      <c r="P15" s="18"/>
      <c r="Q15" s="30"/>
      <c r="R15" s="30"/>
    </row>
    <row r="16" spans="1:21" x14ac:dyDescent="0.25">
      <c r="A16" s="29"/>
      <c r="B16" s="34"/>
      <c r="C16" s="46"/>
      <c r="D16" s="39"/>
      <c r="E16" s="36"/>
      <c r="F16" s="47"/>
      <c r="G16" s="38"/>
      <c r="H16" s="54" t="s">
        <v>18</v>
      </c>
      <c r="I16" s="4">
        <v>22824.136326666667</v>
      </c>
      <c r="J16" s="2">
        <v>3.7789225510149162E-2</v>
      </c>
      <c r="K16" s="6"/>
      <c r="L16" s="7"/>
      <c r="M16" s="7"/>
      <c r="N16" s="7"/>
      <c r="P16" s="18"/>
      <c r="Q16" s="30"/>
      <c r="R16" s="30"/>
    </row>
    <row r="17" spans="1:19" x14ac:dyDescent="0.25">
      <c r="A17" s="29"/>
      <c r="B17" s="34"/>
      <c r="C17" s="46"/>
      <c r="D17" s="39"/>
      <c r="E17" s="36"/>
      <c r="F17" s="37"/>
      <c r="G17" s="38"/>
      <c r="H17" s="54" t="s">
        <v>42</v>
      </c>
      <c r="I17" s="7">
        <v>22389.118590000002</v>
      </c>
      <c r="J17" s="2">
        <v>8.6260103414712672E-2</v>
      </c>
      <c r="K17" s="1"/>
      <c r="L17" s="4"/>
      <c r="M17" s="4"/>
      <c r="N17" s="4"/>
    </row>
    <row r="18" spans="1:19" x14ac:dyDescent="0.25">
      <c r="A18" s="29"/>
      <c r="B18" s="34"/>
      <c r="C18" s="46"/>
      <c r="D18" s="39"/>
      <c r="E18" s="36"/>
      <c r="F18" s="47"/>
      <c r="G18" s="47"/>
      <c r="H18" s="54" t="s">
        <v>31</v>
      </c>
      <c r="I18" s="4">
        <v>22078.816963333338</v>
      </c>
      <c r="J18" s="2">
        <v>4.0720964391816009E-2</v>
      </c>
      <c r="K18" s="6"/>
      <c r="L18" s="7"/>
      <c r="M18" s="7"/>
      <c r="N18" s="7"/>
    </row>
    <row r="19" spans="1:19" x14ac:dyDescent="0.25">
      <c r="A19" s="29"/>
      <c r="B19" s="34"/>
      <c r="C19" s="46"/>
      <c r="D19" s="39"/>
      <c r="E19" s="36"/>
      <c r="F19" s="37"/>
      <c r="G19" s="47"/>
      <c r="H19" s="54" t="s">
        <v>24</v>
      </c>
      <c r="I19" s="7">
        <v>21516.706579999995</v>
      </c>
      <c r="J19" s="2">
        <v>5.6379594799323564E-2</v>
      </c>
      <c r="K19" s="1"/>
      <c r="L19" s="4"/>
      <c r="M19" s="4"/>
      <c r="N19" s="4"/>
      <c r="O19" s="19"/>
    </row>
    <row r="20" spans="1:19" x14ac:dyDescent="0.25">
      <c r="A20" s="29"/>
      <c r="B20" s="45"/>
      <c r="C20" s="29"/>
      <c r="D20" s="29"/>
      <c r="E20" s="29"/>
      <c r="F20" s="29"/>
      <c r="G20" s="45"/>
      <c r="H20" s="54" t="s">
        <v>29</v>
      </c>
      <c r="I20" s="4">
        <v>21466.101384027777</v>
      </c>
      <c r="J20" s="2">
        <v>4.4509661391136025E-2</v>
      </c>
      <c r="K20" s="6"/>
      <c r="L20" s="7"/>
      <c r="M20" s="7"/>
      <c r="N20" s="7"/>
      <c r="O20" s="19"/>
    </row>
    <row r="21" spans="1:19" x14ac:dyDescent="0.25">
      <c r="A21" s="29"/>
      <c r="B21" s="34"/>
      <c r="C21" s="46"/>
      <c r="D21" s="39"/>
      <c r="E21" s="36"/>
      <c r="F21" s="47"/>
      <c r="G21" s="47"/>
      <c r="H21" s="54" t="s">
        <v>8</v>
      </c>
      <c r="I21" s="4">
        <v>21387</v>
      </c>
      <c r="J21" s="2">
        <v>3.9935188247999E-2</v>
      </c>
      <c r="K21" s="1"/>
      <c r="L21" s="4"/>
      <c r="M21" s="4"/>
      <c r="N21" s="4"/>
      <c r="O21" s="19"/>
    </row>
    <row r="22" spans="1:19" x14ac:dyDescent="0.25">
      <c r="A22" s="29"/>
      <c r="B22" s="34"/>
      <c r="C22" s="46"/>
      <c r="D22" s="39"/>
      <c r="E22" s="36"/>
      <c r="F22" s="37"/>
      <c r="G22" s="37"/>
      <c r="H22" s="54" t="s">
        <v>10</v>
      </c>
      <c r="I22" s="4">
        <v>21050</v>
      </c>
      <c r="J22" s="2">
        <v>0.04</v>
      </c>
      <c r="K22" s="6"/>
      <c r="L22" s="7"/>
      <c r="M22" s="7"/>
      <c r="N22" s="7"/>
      <c r="O22" s="18"/>
      <c r="P22" s="18"/>
      <c r="Q22" s="15"/>
      <c r="R22" s="15"/>
      <c r="S22" s="15"/>
    </row>
    <row r="23" spans="1:19" x14ac:dyDescent="0.25">
      <c r="A23" s="29"/>
      <c r="B23" s="34"/>
      <c r="C23" s="46"/>
      <c r="D23" s="39"/>
      <c r="E23" s="36"/>
      <c r="F23" s="38"/>
      <c r="G23" s="38"/>
      <c r="H23" s="54" t="s">
        <v>6</v>
      </c>
      <c r="I23" s="4">
        <v>21019.311245454544</v>
      </c>
      <c r="J23" s="2">
        <v>5.1824866139983106E-2</v>
      </c>
      <c r="K23" s="1"/>
      <c r="L23" s="4"/>
      <c r="M23" s="4"/>
      <c r="N23" s="4"/>
      <c r="O23" s="19"/>
      <c r="P23" s="19"/>
      <c r="Q23" s="15"/>
      <c r="R23" s="15"/>
      <c r="S23" s="15"/>
    </row>
    <row r="24" spans="1:19" x14ac:dyDescent="0.25">
      <c r="A24" s="29"/>
      <c r="B24" s="34"/>
      <c r="C24" s="46"/>
      <c r="D24" s="39"/>
      <c r="E24" s="36"/>
      <c r="F24" s="38"/>
      <c r="G24" s="38"/>
      <c r="H24" s="92" t="s">
        <v>13</v>
      </c>
      <c r="I24" s="7">
        <v>20906.563754999999</v>
      </c>
      <c r="J24" s="2">
        <v>0.06</v>
      </c>
      <c r="K24" s="6"/>
      <c r="L24" s="7"/>
      <c r="M24" s="7"/>
      <c r="N24" s="7"/>
      <c r="O24" s="18"/>
      <c r="P24" s="19"/>
      <c r="Q24" s="15"/>
      <c r="R24" s="15"/>
      <c r="S24" s="15"/>
    </row>
    <row r="25" spans="1:19" x14ac:dyDescent="0.25">
      <c r="A25" s="29"/>
      <c r="B25" s="34"/>
      <c r="C25" s="46"/>
      <c r="D25" s="39"/>
      <c r="E25" s="36"/>
      <c r="F25" s="38"/>
      <c r="G25" s="38"/>
      <c r="H25" s="54" t="s">
        <v>15</v>
      </c>
      <c r="I25" s="7">
        <v>20687.632534848486</v>
      </c>
      <c r="J25" s="2">
        <v>4.4491299488467591E-2</v>
      </c>
      <c r="K25" s="1"/>
      <c r="L25" s="4"/>
      <c r="M25" s="4"/>
      <c r="N25" s="4"/>
      <c r="P25" s="19"/>
      <c r="Q25" s="15"/>
      <c r="R25" s="15"/>
      <c r="S25" s="15"/>
    </row>
    <row r="26" spans="1:19" x14ac:dyDescent="0.25">
      <c r="A26" s="29"/>
      <c r="B26" s="34"/>
      <c r="C26" s="46"/>
      <c r="D26" s="39"/>
      <c r="E26" s="36"/>
      <c r="F26" s="37"/>
      <c r="G26" s="47"/>
      <c r="H26" s="54" t="s">
        <v>19</v>
      </c>
      <c r="I26" s="4">
        <v>20601</v>
      </c>
      <c r="J26" s="2">
        <v>0</v>
      </c>
      <c r="K26" s="6"/>
      <c r="L26" s="7"/>
      <c r="M26" s="7"/>
      <c r="N26" s="7"/>
      <c r="P26" s="19"/>
      <c r="Q26" s="15"/>
      <c r="R26" s="15"/>
      <c r="S26" s="15"/>
    </row>
    <row r="27" spans="1:19" x14ac:dyDescent="0.25">
      <c r="A27" s="29"/>
      <c r="B27" s="34"/>
      <c r="C27" s="46"/>
      <c r="D27" s="39"/>
      <c r="E27" s="36"/>
      <c r="F27" s="37"/>
      <c r="G27" s="47"/>
      <c r="H27" s="54" t="s">
        <v>14</v>
      </c>
      <c r="I27" s="4">
        <v>20506.015945721923</v>
      </c>
      <c r="J27" s="2">
        <v>7.2240771468866011E-2</v>
      </c>
      <c r="K27" s="1"/>
      <c r="L27" s="4"/>
      <c r="M27" s="4"/>
      <c r="N27" s="4"/>
      <c r="P27" s="19"/>
      <c r="Q27" s="15"/>
      <c r="R27" s="15"/>
      <c r="S27" s="15"/>
    </row>
    <row r="28" spans="1:19" x14ac:dyDescent="0.25">
      <c r="A28" s="29"/>
      <c r="B28" s="34"/>
      <c r="C28" s="46"/>
      <c r="D28" s="39"/>
      <c r="E28" s="36"/>
      <c r="F28" s="38"/>
      <c r="G28" s="38"/>
      <c r="H28" s="54" t="s">
        <v>22</v>
      </c>
      <c r="I28" s="4">
        <v>20417.252056929639</v>
      </c>
      <c r="J28" s="2">
        <v>7.0889857451710503E-2</v>
      </c>
      <c r="K28" s="6"/>
      <c r="L28" s="7"/>
      <c r="M28" s="7"/>
      <c r="N28" s="7"/>
      <c r="P28" s="19"/>
      <c r="Q28" s="15"/>
      <c r="R28" s="15"/>
      <c r="S28" s="15"/>
    </row>
    <row r="29" spans="1:19" x14ac:dyDescent="0.25">
      <c r="A29" s="29"/>
      <c r="B29" s="34"/>
      <c r="C29" s="46"/>
      <c r="D29" s="39"/>
      <c r="E29" s="36"/>
      <c r="F29" s="38"/>
      <c r="G29" s="38"/>
      <c r="H29" s="54" t="s">
        <v>39</v>
      </c>
      <c r="I29" s="7">
        <v>20184.03035909091</v>
      </c>
      <c r="J29" s="2">
        <v>7.8945946605692985E-2</v>
      </c>
      <c r="K29" s="1"/>
      <c r="L29" s="4"/>
      <c r="M29" s="4"/>
      <c r="N29" s="4"/>
      <c r="P29" s="19"/>
      <c r="Q29" s="15"/>
      <c r="R29" s="15"/>
      <c r="S29" s="15"/>
    </row>
    <row r="30" spans="1:19" x14ac:dyDescent="0.25">
      <c r="A30" s="29"/>
      <c r="B30" s="34"/>
      <c r="C30" s="46"/>
      <c r="D30" s="39"/>
      <c r="E30" s="36"/>
      <c r="F30" s="38"/>
      <c r="G30" s="38"/>
      <c r="H30" s="93" t="s">
        <v>26</v>
      </c>
      <c r="I30" s="4">
        <v>19932.776077777777</v>
      </c>
      <c r="J30" s="2">
        <v>9.9157945442664361E-2</v>
      </c>
      <c r="K30" s="6"/>
      <c r="L30" s="7"/>
      <c r="M30" s="7"/>
      <c r="N30" s="7"/>
      <c r="P30" s="19"/>
      <c r="Q30" s="15"/>
      <c r="R30" s="15"/>
      <c r="S30" s="15"/>
    </row>
    <row r="31" spans="1:19" x14ac:dyDescent="0.25">
      <c r="A31" s="29"/>
      <c r="B31" s="34"/>
      <c r="C31" s="46"/>
      <c r="D31" s="39"/>
      <c r="E31" s="36"/>
      <c r="F31" s="37"/>
      <c r="G31" s="37"/>
      <c r="H31" s="54" t="s">
        <v>30</v>
      </c>
      <c r="I31" s="7">
        <v>19873.990475974024</v>
      </c>
      <c r="J31" s="2">
        <v>4.9520348442797214E-2</v>
      </c>
      <c r="K31" s="1"/>
      <c r="L31" s="4"/>
      <c r="M31" s="4"/>
      <c r="N31" s="4"/>
      <c r="P31" s="18"/>
      <c r="Q31" s="15"/>
      <c r="R31" s="15"/>
      <c r="S31" s="15"/>
    </row>
    <row r="32" spans="1:19" x14ac:dyDescent="0.25">
      <c r="A32" s="29"/>
      <c r="B32" s="34"/>
      <c r="C32" s="46"/>
      <c r="D32" s="39"/>
      <c r="E32" s="36"/>
      <c r="F32" s="37"/>
      <c r="G32" s="47"/>
      <c r="H32" s="54" t="s">
        <v>11</v>
      </c>
      <c r="I32" s="7">
        <v>19833.579187777774</v>
      </c>
      <c r="J32" s="2">
        <v>7.0000000000000007E-2</v>
      </c>
      <c r="K32" s="6"/>
      <c r="L32" s="7"/>
      <c r="M32" s="7"/>
      <c r="N32" s="7"/>
      <c r="P32" s="19"/>
      <c r="Q32" s="15"/>
      <c r="R32" s="15"/>
      <c r="S32" s="15"/>
    </row>
    <row r="33" spans="1:20" x14ac:dyDescent="0.25">
      <c r="A33" s="29"/>
      <c r="B33" s="34"/>
      <c r="C33" s="46"/>
      <c r="D33" s="39"/>
      <c r="E33" s="36"/>
      <c r="F33" s="38"/>
      <c r="G33" s="38"/>
      <c r="H33" s="54" t="s">
        <v>25</v>
      </c>
      <c r="I33" s="4">
        <v>19504.335161948053</v>
      </c>
      <c r="J33" s="2">
        <v>4.2354802042346991E-2</v>
      </c>
      <c r="K33" s="1"/>
      <c r="L33" s="4"/>
      <c r="M33" s="4"/>
      <c r="N33" s="4"/>
      <c r="P33" s="19"/>
      <c r="Q33" s="15"/>
      <c r="R33" s="15"/>
      <c r="S33" s="15"/>
      <c r="T33" s="20"/>
    </row>
    <row r="34" spans="1:20" x14ac:dyDescent="0.25">
      <c r="A34" s="29"/>
      <c r="B34" s="34"/>
      <c r="C34" s="46"/>
      <c r="D34" s="39"/>
      <c r="E34" s="36"/>
      <c r="F34" s="37"/>
      <c r="G34" s="47"/>
      <c r="H34" s="54" t="s">
        <v>5</v>
      </c>
      <c r="I34" s="4">
        <v>19341.419526284582</v>
      </c>
      <c r="J34" s="2">
        <v>4.2269487534833908E-2</v>
      </c>
      <c r="K34" s="6"/>
      <c r="L34" s="7"/>
      <c r="M34" s="7"/>
      <c r="N34" s="7"/>
      <c r="P34" s="19"/>
      <c r="Q34" s="15"/>
      <c r="R34" s="15"/>
      <c r="S34" s="15"/>
    </row>
    <row r="35" spans="1:20" x14ac:dyDescent="0.25">
      <c r="A35" s="29"/>
      <c r="B35" s="34"/>
      <c r="C35" s="46"/>
      <c r="D35" s="39"/>
      <c r="E35" s="36"/>
      <c r="F35" s="37"/>
      <c r="G35" s="47"/>
      <c r="H35" s="54" t="s">
        <v>16</v>
      </c>
      <c r="I35" s="4">
        <v>19201.552644848485</v>
      </c>
      <c r="J35" s="2">
        <v>7.4999999999999997E-2</v>
      </c>
      <c r="K35" s="1"/>
      <c r="L35" s="4"/>
      <c r="M35" s="4"/>
      <c r="N35" s="4"/>
      <c r="P35" s="19"/>
      <c r="Q35" s="15"/>
      <c r="R35" s="15"/>
      <c r="S35" s="15"/>
    </row>
    <row r="36" spans="1:20" x14ac:dyDescent="0.25">
      <c r="A36" s="29"/>
      <c r="B36" s="34"/>
      <c r="C36" s="46"/>
      <c r="D36" s="39"/>
      <c r="E36" s="36"/>
      <c r="F36" s="38"/>
      <c r="G36" s="38"/>
      <c r="H36" s="54" t="s">
        <v>38</v>
      </c>
      <c r="I36" s="7">
        <v>18836.600459090911</v>
      </c>
      <c r="J36" s="2">
        <v>6.0944000283149502E-2</v>
      </c>
      <c r="K36" s="6"/>
      <c r="L36" s="7"/>
      <c r="M36" s="7"/>
      <c r="N36" s="7"/>
      <c r="P36" s="19"/>
      <c r="Q36" s="15"/>
      <c r="R36" s="15"/>
      <c r="S36" s="15"/>
    </row>
    <row r="37" spans="1:20" x14ac:dyDescent="0.25">
      <c r="A37" s="29"/>
      <c r="B37" s="34"/>
      <c r="C37" s="46"/>
      <c r="D37" s="39"/>
      <c r="E37" s="36"/>
      <c r="F37" s="38"/>
      <c r="G37" s="38"/>
      <c r="H37" s="54" t="s">
        <v>28</v>
      </c>
      <c r="I37" s="4">
        <v>17561.779276111112</v>
      </c>
      <c r="J37" s="51">
        <v>4.817542562557961E-2</v>
      </c>
      <c r="K37" s="1"/>
      <c r="L37" s="4"/>
      <c r="M37" s="4"/>
      <c r="N37" s="4"/>
      <c r="P37" s="19"/>
      <c r="Q37" s="15"/>
      <c r="R37" s="15"/>
      <c r="S37" s="15"/>
    </row>
    <row r="38" spans="1:20" x14ac:dyDescent="0.25">
      <c r="A38" s="29"/>
      <c r="B38" s="34"/>
      <c r="C38" s="46"/>
      <c r="D38" s="39"/>
      <c r="E38" s="36"/>
      <c r="F38" s="38"/>
      <c r="G38" s="38"/>
      <c r="H38" s="54" t="s">
        <v>3</v>
      </c>
      <c r="I38" s="4">
        <v>16770.274796031747</v>
      </c>
      <c r="J38" s="2">
        <v>5.538026223178262E-2</v>
      </c>
      <c r="K38" s="6"/>
      <c r="L38" s="7"/>
      <c r="M38" s="7"/>
      <c r="N38" s="7"/>
      <c r="P38" s="19"/>
      <c r="Q38" s="15"/>
      <c r="R38" s="15"/>
      <c r="S38" s="15"/>
    </row>
    <row r="39" spans="1:20" x14ac:dyDescent="0.25">
      <c r="A39" s="29"/>
      <c r="B39" s="34"/>
      <c r="C39" s="46"/>
      <c r="D39" s="39"/>
      <c r="E39" s="36"/>
      <c r="F39" s="38"/>
      <c r="G39" s="38"/>
      <c r="H39" s="54" t="s">
        <v>4</v>
      </c>
      <c r="I39" s="7">
        <v>16430.139890476188</v>
      </c>
      <c r="J39" s="2">
        <v>0</v>
      </c>
      <c r="K39" s="1"/>
      <c r="L39" s="4"/>
      <c r="M39" s="4"/>
      <c r="N39" s="4"/>
      <c r="P39" s="18"/>
      <c r="Q39" s="15"/>
      <c r="R39" s="15"/>
      <c r="S39" s="15"/>
    </row>
    <row r="40" spans="1:20" x14ac:dyDescent="0.25">
      <c r="A40" s="29"/>
      <c r="B40" s="34"/>
      <c r="C40" s="46"/>
      <c r="D40" s="39"/>
      <c r="E40" s="36"/>
      <c r="F40" s="38"/>
      <c r="G40" s="38"/>
      <c r="H40" s="54" t="s">
        <v>17</v>
      </c>
      <c r="I40" s="7">
        <v>16222</v>
      </c>
      <c r="J40" s="2">
        <v>5.7185903070188664E-2</v>
      </c>
      <c r="K40" s="6"/>
      <c r="L40" s="7"/>
      <c r="M40" s="7"/>
      <c r="N40" s="7"/>
      <c r="P40" s="19"/>
      <c r="Q40" s="15"/>
      <c r="R40" s="15"/>
      <c r="S40" s="15"/>
    </row>
    <row r="41" spans="1:20" x14ac:dyDescent="0.25">
      <c r="A41" s="29"/>
      <c r="B41" s="34"/>
      <c r="C41" s="46"/>
      <c r="D41" s="39"/>
      <c r="E41" s="36"/>
      <c r="F41" s="38"/>
      <c r="G41" s="38"/>
      <c r="H41" s="54" t="s">
        <v>9</v>
      </c>
      <c r="I41" s="7">
        <v>15670.293834920638</v>
      </c>
      <c r="J41" s="2">
        <v>4.5108138355787766E-2</v>
      </c>
      <c r="K41" s="1"/>
      <c r="L41" s="4"/>
      <c r="M41" s="4"/>
      <c r="N41" s="4"/>
      <c r="P41" s="19"/>
      <c r="Q41" s="15"/>
      <c r="R41" s="15"/>
      <c r="S41" s="15"/>
    </row>
    <row r="42" spans="1:20" x14ac:dyDescent="0.25">
      <c r="A42" s="29"/>
      <c r="B42" s="34"/>
      <c r="C42" s="46"/>
      <c r="D42" s="39"/>
      <c r="E42" s="36"/>
      <c r="F42" s="38"/>
      <c r="G42" s="38"/>
      <c r="H42" s="54" t="s">
        <v>7</v>
      </c>
      <c r="I42" s="7">
        <v>15579</v>
      </c>
      <c r="J42" s="2">
        <v>0.17478804601050718</v>
      </c>
      <c r="K42" s="6"/>
      <c r="L42" s="7"/>
      <c r="M42" s="7"/>
      <c r="N42" s="7"/>
      <c r="P42" s="19"/>
      <c r="Q42" s="15"/>
      <c r="R42" s="15"/>
      <c r="S42" s="15"/>
    </row>
    <row r="43" spans="1:20" x14ac:dyDescent="0.25">
      <c r="A43" s="29"/>
      <c r="B43" s="34"/>
      <c r="C43" s="46"/>
      <c r="D43" s="39"/>
      <c r="E43" s="36"/>
      <c r="F43" s="37"/>
      <c r="G43" s="47"/>
      <c r="H43" s="54" t="s">
        <v>21</v>
      </c>
      <c r="I43" s="4">
        <v>15493.894751666665</v>
      </c>
      <c r="J43" s="2">
        <v>3.6922088071489161E-2</v>
      </c>
      <c r="K43" s="1"/>
      <c r="L43" s="4"/>
      <c r="M43" s="4"/>
      <c r="N43" s="4"/>
      <c r="P43" s="19"/>
      <c r="Q43" s="15"/>
      <c r="R43" s="15"/>
      <c r="S43" s="15"/>
    </row>
    <row r="44" spans="1:20" x14ac:dyDescent="0.25">
      <c r="A44" s="29"/>
      <c r="B44" s="34"/>
      <c r="C44" s="46"/>
      <c r="D44" s="39"/>
      <c r="E44" s="36"/>
      <c r="F44" s="47"/>
      <c r="G44" s="47"/>
      <c r="H44" s="28"/>
      <c r="I44" s="28"/>
      <c r="J44" s="28"/>
      <c r="K44" s="28"/>
      <c r="L44" s="29"/>
      <c r="M44" s="29"/>
      <c r="N44" s="29"/>
      <c r="P44" s="19"/>
      <c r="Q44" s="15"/>
      <c r="R44" s="15"/>
      <c r="S44" s="15"/>
    </row>
    <row r="45" spans="1:20" x14ac:dyDescent="0.25">
      <c r="A45" s="29"/>
      <c r="B45" s="34"/>
      <c r="C45" s="46"/>
      <c r="D45" s="39"/>
      <c r="E45" s="36"/>
      <c r="F45" s="38"/>
      <c r="G45" s="38"/>
      <c r="H45" s="28"/>
      <c r="I45" s="28"/>
      <c r="J45" s="28"/>
      <c r="K45" s="28"/>
      <c r="L45" s="29"/>
      <c r="M45" s="29"/>
      <c r="N45" s="29"/>
      <c r="P45" s="18"/>
      <c r="Q45" s="15"/>
      <c r="R45" s="15"/>
      <c r="S45" s="15"/>
    </row>
    <row r="46" spans="1:20" x14ac:dyDescent="0.25">
      <c r="A46" s="29"/>
      <c r="B46" s="45"/>
      <c r="C46" s="29"/>
      <c r="D46" s="29"/>
      <c r="E46" s="29"/>
      <c r="F46" s="29"/>
      <c r="G46" s="45"/>
      <c r="H46" s="29"/>
      <c r="I46" s="29"/>
      <c r="J46" s="29"/>
      <c r="K46" s="29"/>
      <c r="L46" s="29"/>
      <c r="M46" s="29"/>
      <c r="N46" s="29"/>
      <c r="P46" s="19"/>
      <c r="Q46" s="15"/>
      <c r="R46" s="15"/>
      <c r="S46" s="15"/>
    </row>
    <row r="47" spans="1:20" x14ac:dyDescent="0.25">
      <c r="A47" s="29"/>
      <c r="B47" s="34"/>
      <c r="C47" s="46"/>
      <c r="D47" s="39"/>
      <c r="E47" s="36"/>
      <c r="F47" s="37"/>
      <c r="G47" s="47"/>
      <c r="H47" s="28"/>
      <c r="I47" s="28"/>
      <c r="J47" s="28"/>
      <c r="K47" s="28"/>
      <c r="L47" s="29"/>
      <c r="M47" s="29"/>
      <c r="N47" s="29"/>
      <c r="P47" s="19"/>
      <c r="Q47" s="15"/>
      <c r="R47" s="15"/>
      <c r="S47" s="15"/>
    </row>
    <row r="48" spans="1:20" x14ac:dyDescent="0.25">
      <c r="A48" s="29"/>
      <c r="B48" s="34"/>
      <c r="C48" s="46"/>
      <c r="D48" s="39"/>
      <c r="E48" s="36"/>
      <c r="F48" s="37"/>
      <c r="G48" s="47"/>
      <c r="H48" s="28"/>
      <c r="I48" s="28"/>
      <c r="J48" s="28"/>
      <c r="K48" s="28"/>
      <c r="L48" s="29"/>
      <c r="M48" s="29"/>
      <c r="N48" s="29"/>
      <c r="P48" s="18"/>
      <c r="Q48" s="15"/>
      <c r="R48" s="15"/>
      <c r="S48" s="15"/>
    </row>
    <row r="49" spans="1:19" x14ac:dyDescent="0.25">
      <c r="A49" s="29"/>
      <c r="B49" s="34"/>
      <c r="C49" s="46"/>
      <c r="D49" s="39"/>
      <c r="E49" s="36"/>
      <c r="F49" s="37"/>
      <c r="G49" s="38"/>
      <c r="H49" s="28"/>
      <c r="I49" s="28"/>
      <c r="J49" s="28"/>
      <c r="K49" s="28"/>
      <c r="L49" s="29"/>
      <c r="M49" s="29"/>
      <c r="N49" s="29"/>
      <c r="P49" s="19"/>
      <c r="Q49" s="15"/>
      <c r="R49" s="15"/>
      <c r="S49" s="15"/>
    </row>
    <row r="50" spans="1:19" x14ac:dyDescent="0.25">
      <c r="A50" s="29"/>
      <c r="B50" s="34"/>
      <c r="C50" s="46"/>
      <c r="D50" s="39"/>
      <c r="E50" s="36"/>
      <c r="F50" s="47"/>
      <c r="G50" s="38"/>
      <c r="H50" s="28"/>
      <c r="I50" s="28"/>
      <c r="J50" s="28"/>
      <c r="K50" s="28"/>
      <c r="L50" s="29"/>
      <c r="M50" s="29"/>
      <c r="N50" s="29"/>
      <c r="P50" s="19"/>
      <c r="Q50" s="15"/>
      <c r="R50" s="15"/>
      <c r="S50" s="15"/>
    </row>
    <row r="51" spans="1:19" x14ac:dyDescent="0.25">
      <c r="A51" s="29"/>
      <c r="B51" s="34"/>
      <c r="C51" s="46"/>
      <c r="D51" s="39"/>
      <c r="E51" s="36"/>
      <c r="F51" s="37"/>
      <c r="G51" s="38"/>
      <c r="H51" s="28"/>
      <c r="I51" s="28"/>
      <c r="J51" s="28"/>
      <c r="K51" s="28"/>
      <c r="L51" s="29"/>
      <c r="M51" s="29"/>
      <c r="N51" s="29"/>
      <c r="P51" s="19"/>
      <c r="Q51" s="15"/>
      <c r="R51" s="15"/>
      <c r="S51" s="15"/>
    </row>
    <row r="52" spans="1:19" x14ac:dyDescent="0.25">
      <c r="A52" s="29"/>
      <c r="B52" s="34"/>
      <c r="C52" s="46"/>
      <c r="D52" s="39"/>
      <c r="E52" s="36"/>
      <c r="F52" s="37"/>
      <c r="G52" s="38"/>
      <c r="H52" s="28"/>
      <c r="I52" s="28"/>
      <c r="J52" s="28"/>
      <c r="K52" s="28"/>
      <c r="L52" s="29"/>
      <c r="M52" s="29"/>
      <c r="N52" s="29"/>
      <c r="P52" s="19"/>
      <c r="Q52" s="15"/>
      <c r="R52" s="15"/>
      <c r="S52" s="15"/>
    </row>
    <row r="53" spans="1:19" x14ac:dyDescent="0.25">
      <c r="A53" s="29"/>
      <c r="B53" s="34"/>
      <c r="C53" s="46"/>
      <c r="D53" s="39"/>
      <c r="E53" s="36"/>
      <c r="F53" s="37"/>
      <c r="G53" s="38"/>
      <c r="H53" s="28"/>
      <c r="I53" s="28"/>
      <c r="J53" s="28"/>
      <c r="K53" s="28"/>
      <c r="L53" s="29"/>
      <c r="M53" s="29"/>
      <c r="N53" s="29"/>
      <c r="P53" s="19"/>
      <c r="Q53" s="15"/>
      <c r="R53" s="15"/>
      <c r="S53" s="15"/>
    </row>
    <row r="54" spans="1:19" x14ac:dyDescent="0.25">
      <c r="A54" s="29"/>
      <c r="B54" s="34"/>
      <c r="C54" s="46"/>
      <c r="D54" s="39"/>
      <c r="E54" s="36"/>
      <c r="F54" s="37"/>
      <c r="G54" s="38"/>
      <c r="H54" s="28"/>
      <c r="I54" s="28"/>
      <c r="J54" s="28"/>
      <c r="K54" s="28"/>
      <c r="L54" s="29"/>
      <c r="M54" s="29"/>
      <c r="N54" s="29"/>
      <c r="P54" s="19"/>
      <c r="Q54" s="15"/>
      <c r="R54" s="15"/>
      <c r="S54" s="15"/>
    </row>
    <row r="55" spans="1:19" x14ac:dyDescent="0.25">
      <c r="A55" s="29"/>
      <c r="B55" s="34"/>
      <c r="C55" s="46"/>
      <c r="D55" s="39"/>
      <c r="E55" s="36"/>
      <c r="F55" s="37"/>
      <c r="G55" s="38"/>
      <c r="H55" s="28"/>
      <c r="I55" s="28"/>
      <c r="J55" s="28"/>
      <c r="K55" s="28"/>
      <c r="L55" s="29"/>
      <c r="M55" s="29"/>
      <c r="N55" s="29"/>
      <c r="P55" s="19"/>
      <c r="Q55" s="15"/>
      <c r="R55" s="15"/>
      <c r="S55" s="15"/>
    </row>
    <row r="56" spans="1:19" x14ac:dyDescent="0.25">
      <c r="A56" s="29"/>
      <c r="B56" s="34"/>
      <c r="C56" s="46"/>
      <c r="D56" s="39"/>
      <c r="E56" s="36"/>
      <c r="F56" s="37"/>
      <c r="G56" s="38"/>
      <c r="H56" s="28"/>
      <c r="I56" s="28"/>
      <c r="J56" s="28"/>
      <c r="K56" s="28"/>
      <c r="L56" s="29"/>
      <c r="M56" s="29"/>
      <c r="N56" s="29"/>
      <c r="P56" s="19"/>
      <c r="Q56" s="15"/>
      <c r="R56" s="15"/>
      <c r="S56" s="15"/>
    </row>
    <row r="57" spans="1:19" x14ac:dyDescent="0.25">
      <c r="A57" s="29"/>
      <c r="B57" s="34"/>
      <c r="C57" s="46"/>
      <c r="D57" s="39"/>
      <c r="E57" s="36"/>
      <c r="F57" s="37"/>
      <c r="G57" s="47"/>
      <c r="H57" s="28"/>
      <c r="I57" s="28"/>
      <c r="J57" s="28"/>
      <c r="K57" s="28"/>
      <c r="L57" s="29"/>
      <c r="M57" s="29"/>
      <c r="N57" s="29"/>
      <c r="P57" s="19"/>
      <c r="Q57" s="15"/>
      <c r="R57" s="15"/>
      <c r="S57" s="15"/>
    </row>
    <row r="58" spans="1:19" x14ac:dyDescent="0.25">
      <c r="A58" s="29"/>
      <c r="B58" s="34"/>
      <c r="C58" s="46"/>
      <c r="D58" s="39"/>
      <c r="E58" s="36"/>
      <c r="F58" s="37"/>
      <c r="G58" s="47"/>
      <c r="H58" s="28"/>
      <c r="I58" s="28"/>
      <c r="J58" s="28"/>
      <c r="K58" s="28"/>
      <c r="L58" s="29"/>
      <c r="M58" s="29"/>
      <c r="N58" s="29"/>
      <c r="P58" s="18"/>
      <c r="Q58" s="15"/>
      <c r="R58" s="15"/>
      <c r="S58" s="15"/>
    </row>
    <row r="59" spans="1:19" x14ac:dyDescent="0.25">
      <c r="A59" s="29"/>
      <c r="B59" s="34"/>
      <c r="C59" s="46"/>
      <c r="D59" s="39"/>
      <c r="E59" s="36"/>
      <c r="F59" s="47"/>
      <c r="G59" s="38"/>
      <c r="H59" s="28"/>
      <c r="I59" s="28"/>
      <c r="J59" s="28"/>
      <c r="K59" s="28"/>
      <c r="L59" s="29"/>
      <c r="M59" s="29"/>
      <c r="N59" s="29"/>
      <c r="R59" s="15"/>
    </row>
    <row r="60" spans="1:19" x14ac:dyDescent="0.25">
      <c r="A60" s="29"/>
      <c r="B60" s="34"/>
      <c r="C60" s="46"/>
      <c r="D60" s="39"/>
      <c r="E60" s="36"/>
      <c r="F60" s="37"/>
      <c r="G60" s="38"/>
      <c r="H60" s="28"/>
      <c r="I60" s="28"/>
      <c r="J60" s="28"/>
      <c r="K60" s="28"/>
      <c r="L60" s="29"/>
      <c r="M60" s="29"/>
      <c r="N60" s="29"/>
    </row>
    <row r="61" spans="1:19" x14ac:dyDescent="0.25">
      <c r="A61" s="29"/>
      <c r="B61" s="34"/>
      <c r="C61" s="46"/>
      <c r="D61" s="39"/>
      <c r="E61" s="36"/>
      <c r="F61" s="37"/>
      <c r="G61" s="38"/>
      <c r="H61" s="28"/>
      <c r="I61" s="28"/>
      <c r="J61" s="28"/>
      <c r="K61" s="28"/>
      <c r="L61" s="29"/>
      <c r="M61" s="29"/>
      <c r="N61" s="29"/>
    </row>
    <row r="62" spans="1:19" x14ac:dyDescent="0.25">
      <c r="A62" s="29"/>
      <c r="B62" s="34"/>
      <c r="C62" s="46"/>
      <c r="D62" s="39"/>
      <c r="E62" s="36"/>
      <c r="F62" s="37"/>
      <c r="G62" s="38"/>
      <c r="H62" s="28"/>
      <c r="I62" s="28"/>
      <c r="J62" s="28"/>
      <c r="K62" s="28"/>
      <c r="L62" s="29"/>
      <c r="M62" s="29"/>
      <c r="N62" s="29"/>
    </row>
    <row r="63" spans="1:19" x14ac:dyDescent="0.25">
      <c r="A63" s="29"/>
      <c r="B63" s="34"/>
      <c r="C63" s="46"/>
      <c r="D63" s="39"/>
      <c r="E63" s="36"/>
      <c r="F63" s="47"/>
      <c r="G63" s="47"/>
      <c r="H63" s="28"/>
      <c r="I63" s="28"/>
      <c r="J63" s="28"/>
      <c r="K63" s="28"/>
      <c r="L63" s="29"/>
      <c r="M63" s="29"/>
      <c r="N63" s="29"/>
    </row>
    <row r="64" spans="1:19" x14ac:dyDescent="0.25">
      <c r="A64" s="29"/>
      <c r="B64" s="34"/>
      <c r="C64" s="46"/>
      <c r="D64" s="39"/>
      <c r="E64" s="36"/>
      <c r="F64" s="37"/>
      <c r="G64" s="47"/>
      <c r="H64" s="28"/>
      <c r="I64" s="28"/>
      <c r="J64" s="28"/>
      <c r="K64" s="28"/>
      <c r="L64" s="29"/>
      <c r="M64" s="29"/>
      <c r="N64" s="29"/>
    </row>
    <row r="65" spans="1:14" x14ac:dyDescent="0.25">
      <c r="A65" s="29"/>
      <c r="B65" s="34"/>
      <c r="C65" s="46"/>
      <c r="D65" s="39"/>
      <c r="E65" s="36"/>
      <c r="F65" s="37"/>
      <c r="G65" s="47"/>
      <c r="H65" s="28"/>
      <c r="I65" s="28"/>
      <c r="J65" s="28"/>
      <c r="K65" s="28"/>
      <c r="L65" s="29"/>
      <c r="M65" s="29"/>
      <c r="N65" s="29"/>
    </row>
    <row r="66" spans="1:14" x14ac:dyDescent="0.25">
      <c r="A66" s="29"/>
      <c r="B66" s="34"/>
      <c r="C66" s="46"/>
      <c r="D66" s="39"/>
      <c r="E66" s="36"/>
      <c r="F66" s="37"/>
      <c r="G66" s="38"/>
      <c r="H66" s="28"/>
      <c r="I66" s="28"/>
      <c r="J66" s="28"/>
      <c r="K66" s="28"/>
      <c r="L66" s="29"/>
      <c r="M66" s="29"/>
      <c r="N66" s="29"/>
    </row>
    <row r="67" spans="1:14" x14ac:dyDescent="0.25">
      <c r="A67" s="29"/>
      <c r="B67" s="34"/>
      <c r="C67" s="46"/>
      <c r="D67" s="39"/>
      <c r="E67" s="36"/>
      <c r="F67" s="37"/>
      <c r="G67" s="38"/>
      <c r="H67" s="28"/>
      <c r="I67" s="28"/>
      <c r="J67" s="28"/>
      <c r="K67" s="28"/>
      <c r="L67" s="29"/>
      <c r="M67" s="29"/>
      <c r="N67" s="29"/>
    </row>
    <row r="68" spans="1:14" x14ac:dyDescent="0.25">
      <c r="A68" s="29"/>
      <c r="B68" s="34"/>
      <c r="C68" s="46"/>
      <c r="D68" s="39"/>
      <c r="E68" s="36"/>
      <c r="F68" s="47"/>
      <c r="G68" s="38"/>
      <c r="H68" s="28"/>
      <c r="I68" s="28"/>
      <c r="J68" s="28"/>
      <c r="K68" s="28"/>
      <c r="L68" s="29"/>
      <c r="M68" s="29"/>
      <c r="N68" s="29"/>
    </row>
    <row r="69" spans="1:14" x14ac:dyDescent="0.25">
      <c r="A69" s="29"/>
      <c r="B69" s="34"/>
      <c r="C69" s="46"/>
      <c r="D69" s="39"/>
      <c r="E69" s="36"/>
      <c r="F69" s="37"/>
      <c r="G69" s="38"/>
      <c r="H69" s="28"/>
      <c r="I69" s="28"/>
      <c r="J69" s="28"/>
      <c r="K69" s="28"/>
      <c r="L69" s="29"/>
      <c r="M69" s="29"/>
      <c r="N69" s="29"/>
    </row>
    <row r="70" spans="1:14" x14ac:dyDescent="0.25">
      <c r="A70" s="29"/>
      <c r="B70" s="34"/>
      <c r="C70" s="46"/>
      <c r="D70" s="39"/>
      <c r="E70" s="36"/>
      <c r="F70" s="37"/>
      <c r="G70" s="38"/>
      <c r="H70" s="28"/>
      <c r="I70" s="28"/>
      <c r="J70" s="28"/>
      <c r="K70" s="28"/>
      <c r="L70" s="29"/>
      <c r="M70" s="29"/>
      <c r="N70" s="29"/>
    </row>
    <row r="71" spans="1:14" x14ac:dyDescent="0.25">
      <c r="A71" s="29"/>
      <c r="B71" s="34"/>
      <c r="C71" s="46"/>
      <c r="D71" s="39"/>
      <c r="E71" s="36"/>
      <c r="F71" s="37"/>
      <c r="G71" s="38"/>
      <c r="H71" s="28"/>
      <c r="I71" s="28"/>
      <c r="J71" s="28"/>
      <c r="K71" s="28"/>
      <c r="L71" s="29"/>
      <c r="M71" s="29"/>
      <c r="N71" s="29"/>
    </row>
    <row r="72" spans="1:14" x14ac:dyDescent="0.25">
      <c r="A72" s="29"/>
      <c r="B72" s="34"/>
      <c r="C72" s="46"/>
      <c r="D72" s="39"/>
      <c r="E72" s="36"/>
      <c r="F72" s="37"/>
      <c r="G72" s="47"/>
      <c r="H72" s="28"/>
      <c r="I72" s="28"/>
      <c r="J72" s="28"/>
      <c r="K72" s="28"/>
      <c r="L72" s="29"/>
      <c r="M72" s="29"/>
      <c r="N72" s="29"/>
    </row>
    <row r="73" spans="1:14" x14ac:dyDescent="0.25">
      <c r="A73" s="29"/>
      <c r="B73" s="34"/>
      <c r="C73" s="46"/>
      <c r="D73" s="39"/>
      <c r="E73" s="36"/>
      <c r="F73" s="37"/>
      <c r="G73" s="47"/>
      <c r="H73" s="28"/>
      <c r="I73" s="28"/>
      <c r="J73" s="28"/>
      <c r="K73" s="28"/>
      <c r="L73" s="29"/>
      <c r="M73" s="29"/>
      <c r="N73" s="29"/>
    </row>
    <row r="74" spans="1:14" x14ac:dyDescent="0.25">
      <c r="A74" s="29"/>
      <c r="B74" s="34"/>
      <c r="C74" s="46"/>
      <c r="D74" s="39"/>
      <c r="E74" s="36"/>
      <c r="F74" s="37"/>
      <c r="G74" s="38"/>
      <c r="H74" s="28"/>
      <c r="I74" s="28"/>
      <c r="J74" s="28"/>
      <c r="K74" s="28"/>
      <c r="L74" s="29"/>
      <c r="M74" s="29"/>
      <c r="N74" s="29"/>
    </row>
    <row r="75" spans="1:14" x14ac:dyDescent="0.25">
      <c r="A75" s="29"/>
      <c r="B75" s="34"/>
      <c r="C75" s="46"/>
      <c r="D75" s="39"/>
      <c r="E75" s="36"/>
      <c r="F75" s="37"/>
      <c r="G75" s="38"/>
      <c r="H75" s="28"/>
      <c r="I75" s="28"/>
      <c r="J75" s="28"/>
      <c r="K75" s="28"/>
      <c r="L75" s="29"/>
      <c r="M75" s="29"/>
      <c r="N75" s="29"/>
    </row>
    <row r="76" spans="1:14" x14ac:dyDescent="0.25">
      <c r="A76" s="29"/>
      <c r="B76" s="34"/>
      <c r="C76" s="46"/>
      <c r="D76" s="39"/>
      <c r="E76" s="36"/>
      <c r="F76" s="37"/>
      <c r="G76" s="38"/>
      <c r="H76" s="28"/>
      <c r="I76" s="28"/>
      <c r="J76" s="28"/>
      <c r="K76" s="28"/>
      <c r="L76" s="29"/>
      <c r="M76" s="29"/>
      <c r="N76" s="29"/>
    </row>
    <row r="77" spans="1:14" x14ac:dyDescent="0.25">
      <c r="A77" s="29"/>
      <c r="B77" s="34"/>
      <c r="C77" s="46"/>
      <c r="D77" s="39"/>
      <c r="E77" s="36"/>
      <c r="F77" s="47"/>
      <c r="G77" s="38"/>
      <c r="H77" s="28"/>
      <c r="I77" s="28"/>
      <c r="J77" s="28"/>
      <c r="K77" s="28"/>
      <c r="L77" s="29"/>
      <c r="M77" s="29"/>
      <c r="N77" s="29"/>
    </row>
    <row r="78" spans="1:14" x14ac:dyDescent="0.25">
      <c r="A78" s="29"/>
      <c r="B78" s="34"/>
      <c r="C78" s="46"/>
      <c r="D78" s="39"/>
      <c r="E78" s="36"/>
      <c r="F78" s="37"/>
      <c r="G78" s="38"/>
      <c r="H78" s="28"/>
      <c r="I78" s="28"/>
      <c r="J78" s="28"/>
      <c r="K78" s="28"/>
      <c r="L78" s="29"/>
      <c r="M78" s="29"/>
      <c r="N78" s="29"/>
    </row>
    <row r="79" spans="1:14" x14ac:dyDescent="0.25">
      <c r="A79" s="29"/>
      <c r="B79" s="34"/>
      <c r="C79" s="46"/>
      <c r="D79" s="39"/>
      <c r="E79" s="36"/>
      <c r="F79" s="37"/>
      <c r="G79" s="38"/>
      <c r="H79" s="28"/>
      <c r="I79" s="28"/>
      <c r="J79" s="28"/>
      <c r="K79" s="28"/>
      <c r="L79" s="29"/>
      <c r="M79" s="29"/>
      <c r="N79" s="29"/>
    </row>
    <row r="80" spans="1:14" x14ac:dyDescent="0.25">
      <c r="A80" s="29"/>
      <c r="B80" s="34"/>
      <c r="C80" s="46"/>
      <c r="D80" s="39"/>
      <c r="E80" s="36"/>
      <c r="F80" s="37"/>
      <c r="G80" s="38"/>
      <c r="H80" s="28"/>
      <c r="I80" s="28"/>
      <c r="J80" s="28"/>
      <c r="K80" s="28"/>
      <c r="L80" s="29"/>
      <c r="M80" s="29"/>
      <c r="N80" s="29"/>
    </row>
    <row r="81" spans="1:14" x14ac:dyDescent="0.25">
      <c r="A81" s="29"/>
      <c r="B81" s="34"/>
      <c r="C81" s="46"/>
      <c r="D81" s="39"/>
      <c r="E81" s="36"/>
      <c r="F81" s="37"/>
      <c r="G81" s="47"/>
      <c r="H81" s="28"/>
      <c r="I81" s="28"/>
      <c r="J81" s="28"/>
      <c r="K81" s="28"/>
      <c r="L81" s="29"/>
      <c r="M81" s="29"/>
      <c r="N81" s="29"/>
    </row>
    <row r="82" spans="1:14" x14ac:dyDescent="0.25">
      <c r="A82" s="29"/>
      <c r="B82" s="34"/>
      <c r="C82" s="46"/>
      <c r="D82" s="39"/>
      <c r="E82" s="36"/>
      <c r="F82" s="37"/>
      <c r="G82" s="37"/>
      <c r="H82" s="28"/>
      <c r="I82" s="28"/>
      <c r="J82" s="28"/>
      <c r="K82" s="28"/>
      <c r="L82" s="29"/>
      <c r="M82" s="29"/>
      <c r="N82" s="29"/>
    </row>
    <row r="83" spans="1:14" x14ac:dyDescent="0.25">
      <c r="A83" s="29"/>
      <c r="B83" s="34"/>
      <c r="C83" s="46"/>
      <c r="D83" s="39"/>
      <c r="E83" s="36"/>
      <c r="F83" s="37"/>
      <c r="G83" s="38"/>
      <c r="H83" s="28"/>
      <c r="I83" s="28"/>
      <c r="J83" s="28"/>
      <c r="K83" s="28"/>
      <c r="L83" s="29"/>
      <c r="M83" s="29"/>
      <c r="N83" s="29"/>
    </row>
    <row r="84" spans="1:14" x14ac:dyDescent="0.25">
      <c r="A84" s="29"/>
      <c r="B84" s="34"/>
      <c r="C84" s="46"/>
      <c r="D84" s="39"/>
      <c r="E84" s="36"/>
      <c r="F84" s="37"/>
      <c r="G84" s="38"/>
      <c r="H84" s="28"/>
      <c r="I84" s="28"/>
      <c r="J84" s="28"/>
      <c r="K84" s="28"/>
      <c r="L84" s="29"/>
      <c r="M84" s="29"/>
      <c r="N84" s="29"/>
    </row>
    <row r="85" spans="1:14" x14ac:dyDescent="0.25">
      <c r="A85" s="29"/>
      <c r="B85" s="34"/>
      <c r="C85" s="46"/>
      <c r="D85" s="39"/>
      <c r="E85" s="36"/>
      <c r="F85" s="37"/>
      <c r="G85" s="38"/>
      <c r="H85" s="28"/>
      <c r="I85" s="28"/>
      <c r="J85" s="28"/>
      <c r="K85" s="28"/>
      <c r="L85" s="29"/>
      <c r="M85" s="29"/>
      <c r="N85" s="29"/>
    </row>
    <row r="86" spans="1:14" x14ac:dyDescent="0.25">
      <c r="A86" s="29"/>
      <c r="B86" s="34"/>
      <c r="C86" s="46"/>
      <c r="D86" s="39"/>
      <c r="E86" s="36"/>
      <c r="F86" s="37"/>
      <c r="G86" s="38"/>
      <c r="H86" s="28"/>
      <c r="I86" s="28"/>
      <c r="J86" s="28"/>
      <c r="K86" s="28"/>
      <c r="L86" s="29"/>
      <c r="M86" s="29"/>
      <c r="N86" s="29"/>
    </row>
    <row r="87" spans="1:14" x14ac:dyDescent="0.25">
      <c r="A87" s="29"/>
      <c r="B87" s="34"/>
      <c r="C87" s="46"/>
      <c r="D87" s="39"/>
      <c r="E87" s="36"/>
      <c r="F87" s="37"/>
      <c r="G87" s="38"/>
      <c r="H87" s="28"/>
      <c r="I87" s="28"/>
      <c r="J87" s="28"/>
      <c r="K87" s="28"/>
      <c r="L87" s="29"/>
      <c r="M87" s="29"/>
      <c r="N87" s="29"/>
    </row>
    <row r="88" spans="1:14" x14ac:dyDescent="0.25">
      <c r="A88" s="29"/>
      <c r="B88" s="34"/>
      <c r="C88" s="46"/>
      <c r="D88" s="39"/>
      <c r="E88" s="36"/>
      <c r="F88" s="37"/>
      <c r="G88" s="38"/>
      <c r="H88" s="28"/>
      <c r="I88" s="28"/>
      <c r="J88" s="28"/>
      <c r="K88" s="28"/>
      <c r="L88" s="29"/>
      <c r="M88" s="29"/>
      <c r="N88" s="29"/>
    </row>
    <row r="89" spans="1:14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</row>
    <row r="90" spans="1:14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</row>
    <row r="91" spans="1:14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</row>
    <row r="92" spans="1:14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</row>
    <row r="93" spans="1:14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</row>
    <row r="94" spans="1:14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 spans="1:14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spans="1:14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</row>
    <row r="97" spans="1:14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</row>
    <row r="98" spans="1:14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</row>
    <row r="99" spans="1:14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</row>
    <row r="100" spans="1:14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</row>
    <row r="104" spans="1:14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pans="1:14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</row>
    <row r="106" spans="1:14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</row>
    <row r="107" spans="1:14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</row>
    <row r="108" spans="1:14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pans="1:14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  <row r="110" spans="1:14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</row>
    <row r="111" spans="1:14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</row>
    <row r="112" spans="1:14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spans="1:14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</row>
    <row r="114" spans="1:14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</row>
    <row r="115" spans="1:14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</row>
    <row r="116" spans="1:14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</row>
    <row r="117" spans="1:14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pans="1:14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pans="1:14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</row>
  </sheetData>
  <autoFilter ref="H4:J4" xr:uid="{00000000-0009-0000-0000-00000F000000}">
    <sortState xmlns:xlrd2="http://schemas.microsoft.com/office/spreadsheetml/2017/richdata2" ref="H49:J87">
      <sortCondition descending="1" ref="I48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1" max="11" width="20.28515625" customWidth="1"/>
    <col min="16" max="18" width="10.140625" customWidth="1"/>
    <col min="19" max="21" width="8.42578125" customWidth="1"/>
  </cols>
  <sheetData>
    <row r="1" spans="1:18" x14ac:dyDescent="0.25">
      <c r="B1" t="s">
        <v>120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20840</v>
      </c>
      <c r="G4" s="13" t="s">
        <v>37</v>
      </c>
      <c r="H4" s="28" t="e">
        <f t="shared" ref="H4:H42" si="0">IF(ISERROR(F4*1),"n/a",F4+G4)</f>
        <v>#VALUE!</v>
      </c>
      <c r="I4" s="10" t="str">
        <f t="shared" ref="I4:I42" si="1">IF(ISERROR(H4*1),"n/a",H4*E4)</f>
        <v>n/a</v>
      </c>
      <c r="J4" s="10" t="str">
        <f t="shared" ref="J4:J42" si="2">IF(ISERROR(I4*1),"n/a",I4/$J$1)</f>
        <v>n/a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 t="s">
        <v>101</v>
      </c>
      <c r="F5" s="5" t="s">
        <v>37</v>
      </c>
      <c r="G5" s="12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27000</v>
      </c>
      <c r="G6" s="11">
        <v>308</v>
      </c>
      <c r="H6" s="28">
        <f t="shared" si="0"/>
        <v>27308</v>
      </c>
      <c r="I6" s="10">
        <f t="shared" si="1"/>
        <v>81924</v>
      </c>
      <c r="J6" s="10">
        <f t="shared" si="2"/>
        <v>27308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3</v>
      </c>
      <c r="F7" s="5">
        <v>26500</v>
      </c>
      <c r="G7" s="5">
        <v>303</v>
      </c>
      <c r="H7" s="28">
        <f t="shared" si="0"/>
        <v>26803</v>
      </c>
      <c r="I7" s="10">
        <f t="shared" si="1"/>
        <v>80409</v>
      </c>
      <c r="J7" s="10">
        <f t="shared" si="2"/>
        <v>26803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27585</v>
      </c>
      <c r="G8" s="14" t="s">
        <v>37</v>
      </c>
      <c r="H8" s="28" t="e">
        <f t="shared" si="0"/>
        <v>#VALUE!</v>
      </c>
      <c r="I8" s="10" t="str">
        <f t="shared" si="1"/>
        <v>n/a</v>
      </c>
      <c r="J8" s="10" t="str">
        <f t="shared" si="2"/>
        <v>n/a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3</v>
      </c>
      <c r="F9" s="5">
        <v>29040</v>
      </c>
      <c r="G9" s="14">
        <v>0</v>
      </c>
      <c r="H9" s="28">
        <f t="shared" si="0"/>
        <v>29040</v>
      </c>
      <c r="I9" s="10">
        <f t="shared" si="1"/>
        <v>87120</v>
      </c>
      <c r="J9" s="10">
        <f t="shared" si="2"/>
        <v>29040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25480</v>
      </c>
      <c r="G10" s="12" t="s">
        <v>37</v>
      </c>
      <c r="H10" s="28" t="e">
        <f t="shared" si="0"/>
        <v>#VALUE!</v>
      </c>
      <c r="I10" s="10" t="str">
        <f t="shared" si="1"/>
        <v>n/a</v>
      </c>
      <c r="J10" s="10" t="str">
        <f t="shared" si="2"/>
        <v>n/a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v>26600</v>
      </c>
      <c r="G11" s="7">
        <v>308</v>
      </c>
      <c r="H11" s="28">
        <f t="shared" si="0"/>
        <v>26908</v>
      </c>
      <c r="I11" s="10">
        <f t="shared" si="1"/>
        <v>80724</v>
      </c>
      <c r="J11" s="10">
        <f t="shared" si="2"/>
        <v>26908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29100</v>
      </c>
      <c r="G12" s="11" t="s">
        <v>37</v>
      </c>
      <c r="H12" s="28" t="e">
        <f t="shared" si="0"/>
        <v>#VALUE!</v>
      </c>
      <c r="I12" s="10" t="str">
        <f t="shared" si="1"/>
        <v>n/a</v>
      </c>
      <c r="J12" s="10" t="str">
        <f t="shared" si="2"/>
        <v>n/a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21600</v>
      </c>
      <c r="G13" s="14">
        <v>308</v>
      </c>
      <c r="H13" s="28">
        <f t="shared" si="0"/>
        <v>21908</v>
      </c>
      <c r="I13" s="10">
        <f t="shared" si="1"/>
        <v>65724</v>
      </c>
      <c r="J13" s="10">
        <f t="shared" si="2"/>
        <v>21908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22200</v>
      </c>
      <c r="G14" s="12">
        <v>303</v>
      </c>
      <c r="H14" s="28">
        <f t="shared" si="0"/>
        <v>22503</v>
      </c>
      <c r="I14" s="10">
        <f t="shared" si="1"/>
        <v>67509</v>
      </c>
      <c r="J14" s="10">
        <f t="shared" si="2"/>
        <v>22503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28320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29304</v>
      </c>
      <c r="G15" s="12">
        <v>308</v>
      </c>
      <c r="H15" s="28">
        <f t="shared" si="0"/>
        <v>29612</v>
      </c>
      <c r="I15" s="10">
        <f t="shared" si="1"/>
        <v>88836</v>
      </c>
      <c r="J15" s="10">
        <f t="shared" si="2"/>
        <v>29612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3</v>
      </c>
      <c r="F16" s="5">
        <v>29070</v>
      </c>
      <c r="G16" s="4">
        <v>308</v>
      </c>
      <c r="H16" s="28">
        <f t="shared" si="0"/>
        <v>29378</v>
      </c>
      <c r="I16" s="10">
        <f t="shared" si="1"/>
        <v>88134</v>
      </c>
      <c r="J16" s="10">
        <f t="shared" si="2"/>
        <v>29378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9</v>
      </c>
      <c r="R16" s="63">
        <f>COUNT(J12:J16)</f>
        <v>4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28320</v>
      </c>
      <c r="G17" s="12">
        <v>0</v>
      </c>
      <c r="H17" s="25">
        <f t="shared" si="0"/>
        <v>28320</v>
      </c>
      <c r="I17" s="25">
        <f t="shared" si="1"/>
        <v>84960</v>
      </c>
      <c r="J17" s="25">
        <f t="shared" si="2"/>
        <v>28320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27131</v>
      </c>
      <c r="R17" s="65">
        <f>AVERAGE(J12:J16)</f>
        <v>25850.25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26000</v>
      </c>
      <c r="G18" s="13">
        <v>308</v>
      </c>
      <c r="H18" s="28">
        <f t="shared" si="0"/>
        <v>26308</v>
      </c>
      <c r="I18" s="10">
        <f t="shared" si="1"/>
        <v>78924</v>
      </c>
      <c r="J18" s="10">
        <f t="shared" si="2"/>
        <v>26308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28320</v>
      </c>
      <c r="R18" s="65">
        <f>MEDIAN(J12:J16)</f>
        <v>25940.5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30800</v>
      </c>
      <c r="G19" s="14">
        <v>0</v>
      </c>
      <c r="H19" s="28">
        <f t="shared" si="0"/>
        <v>30800</v>
      </c>
      <c r="I19" s="10">
        <f t="shared" si="1"/>
        <v>92400</v>
      </c>
      <c r="J19" s="10">
        <f t="shared" si="2"/>
        <v>30800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30800</v>
      </c>
      <c r="R19" s="65">
        <f>MAX(J12:J16)</f>
        <v>29612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3</v>
      </c>
      <c r="F20" s="5">
        <v>28800</v>
      </c>
      <c r="G20" s="7">
        <v>0</v>
      </c>
      <c r="H20" s="28">
        <f t="shared" si="0"/>
        <v>28800</v>
      </c>
      <c r="I20" s="10">
        <f t="shared" si="1"/>
        <v>86400</v>
      </c>
      <c r="J20" s="10">
        <f t="shared" si="2"/>
        <v>28800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21908</v>
      </c>
      <c r="R20" s="65">
        <f>MIN(J12:J16)</f>
        <v>21908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26550</v>
      </c>
      <c r="G21" s="7">
        <v>0</v>
      </c>
      <c r="H21" s="28">
        <f t="shared" si="0"/>
        <v>26550</v>
      </c>
      <c r="I21" s="10">
        <f t="shared" si="1"/>
        <v>79650</v>
      </c>
      <c r="J21" s="10">
        <f t="shared" si="2"/>
        <v>26550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3</v>
      </c>
      <c r="F22" s="5">
        <v>26574</v>
      </c>
      <c r="G22" s="12">
        <v>308</v>
      </c>
      <c r="H22" s="28">
        <f t="shared" si="0"/>
        <v>26882</v>
      </c>
      <c r="I22" s="10">
        <f t="shared" si="1"/>
        <v>80646</v>
      </c>
      <c r="J22" s="10">
        <f t="shared" si="2"/>
        <v>26882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0</v>
      </c>
      <c r="R22" s="69">
        <f>R18/Q14-1</f>
        <v>-8.4021892655367192E-2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3</v>
      </c>
      <c r="F23" s="5">
        <v>33500</v>
      </c>
      <c r="G23" s="4" t="s">
        <v>37</v>
      </c>
      <c r="H23" s="28" t="e">
        <f t="shared" si="0"/>
        <v>#VALUE!</v>
      </c>
      <c r="I23" s="10" t="str">
        <f t="shared" si="1"/>
        <v>n/a</v>
      </c>
      <c r="J23" s="10" t="str">
        <f t="shared" si="2"/>
        <v>n/a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3</v>
      </c>
      <c r="F24" s="5">
        <v>22720</v>
      </c>
      <c r="G24" s="7">
        <v>308</v>
      </c>
      <c r="H24" s="28">
        <f t="shared" si="0"/>
        <v>23028</v>
      </c>
      <c r="I24" s="10">
        <f t="shared" si="1"/>
        <v>69084</v>
      </c>
      <c r="J24" s="10">
        <f t="shared" si="2"/>
        <v>23028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51">
        <v>7.4999999999999997E-2</v>
      </c>
      <c r="E25" s="3">
        <v>3</v>
      </c>
      <c r="F25" s="5">
        <v>22880</v>
      </c>
      <c r="G25" s="4">
        <v>308</v>
      </c>
      <c r="H25" s="28">
        <f t="shared" si="0"/>
        <v>23188</v>
      </c>
      <c r="I25" s="10">
        <f t="shared" si="1"/>
        <v>69564</v>
      </c>
      <c r="J25" s="10">
        <f t="shared" si="2"/>
        <v>23188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 t="s">
        <v>101</v>
      </c>
      <c r="F26" s="5" t="s">
        <v>37</v>
      </c>
      <c r="G26" s="7">
        <v>400</v>
      </c>
      <c r="H26" s="28" t="str">
        <f t="shared" si="0"/>
        <v>n/a</v>
      </c>
      <c r="I26" s="10" t="str">
        <f t="shared" si="1"/>
        <v>n/a</v>
      </c>
      <c r="J26" s="10" t="str">
        <f t="shared" si="2"/>
        <v>n/a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3</v>
      </c>
      <c r="F27" s="5">
        <v>25600</v>
      </c>
      <c r="G27" s="5">
        <v>233</v>
      </c>
      <c r="H27" s="28">
        <f t="shared" si="0"/>
        <v>25833</v>
      </c>
      <c r="I27" s="10">
        <f t="shared" si="1"/>
        <v>77499</v>
      </c>
      <c r="J27" s="10">
        <f t="shared" si="2"/>
        <v>25833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27200</v>
      </c>
      <c r="G28" s="14">
        <v>308</v>
      </c>
      <c r="H28" s="28">
        <f t="shared" si="0"/>
        <v>27508</v>
      </c>
      <c r="I28" s="10">
        <f t="shared" si="1"/>
        <v>82524</v>
      </c>
      <c r="J28" s="10">
        <f t="shared" si="2"/>
        <v>27508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26496</v>
      </c>
      <c r="G29" s="5">
        <v>308</v>
      </c>
      <c r="H29" s="28">
        <f t="shared" si="0"/>
        <v>26804</v>
      </c>
      <c r="I29" s="10">
        <f t="shared" si="1"/>
        <v>80412</v>
      </c>
      <c r="J29" s="10">
        <f t="shared" si="2"/>
        <v>26804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 t="s">
        <v>101</v>
      </c>
      <c r="F30" s="5" t="s">
        <v>37</v>
      </c>
      <c r="G30" s="11">
        <v>308</v>
      </c>
      <c r="H30" s="28" t="str">
        <f t="shared" si="0"/>
        <v>n/a</v>
      </c>
      <c r="I30" s="10" t="str">
        <f t="shared" si="1"/>
        <v>n/a</v>
      </c>
      <c r="J30" s="10" t="str">
        <f t="shared" si="2"/>
        <v>n/a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>
        <v>28400</v>
      </c>
      <c r="G31" s="4">
        <v>0</v>
      </c>
      <c r="H31" s="28">
        <f t="shared" si="0"/>
        <v>28400</v>
      </c>
      <c r="I31" s="10">
        <f t="shared" si="1"/>
        <v>85200</v>
      </c>
      <c r="J31" s="10">
        <f t="shared" si="2"/>
        <v>28400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>
        <v>3</v>
      </c>
      <c r="F32" s="5">
        <v>22680</v>
      </c>
      <c r="G32" s="4" t="s">
        <v>37</v>
      </c>
      <c r="H32" s="28" t="e">
        <f t="shared" si="0"/>
        <v>#VALUE!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3.5</v>
      </c>
      <c r="F33" s="5">
        <v>32900</v>
      </c>
      <c r="G33" s="12">
        <v>308</v>
      </c>
      <c r="H33" s="28">
        <f t="shared" si="0"/>
        <v>33208</v>
      </c>
      <c r="I33" s="10">
        <f t="shared" si="1"/>
        <v>116228</v>
      </c>
      <c r="J33" s="10">
        <f t="shared" si="2"/>
        <v>38742.666666666664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>
        <v>308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32000</v>
      </c>
      <c r="G35" s="11">
        <v>308</v>
      </c>
      <c r="H35" s="28">
        <f t="shared" si="0"/>
        <v>32308</v>
      </c>
      <c r="I35" s="10">
        <f t="shared" si="1"/>
        <v>96924</v>
      </c>
      <c r="J35" s="10">
        <f t="shared" si="2"/>
        <v>32308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3</v>
      </c>
      <c r="F36" s="5">
        <v>25140</v>
      </c>
      <c r="G36" s="14">
        <v>306</v>
      </c>
      <c r="H36" s="28">
        <f t="shared" si="0"/>
        <v>25446</v>
      </c>
      <c r="I36" s="10">
        <f t="shared" si="1"/>
        <v>76338</v>
      </c>
      <c r="J36" s="10">
        <f t="shared" si="2"/>
        <v>25446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14">
        <v>308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/>
      <c r="F38" s="5"/>
      <c r="G38" s="11">
        <v>308</v>
      </c>
      <c r="H38" s="28">
        <f t="shared" si="0"/>
        <v>308</v>
      </c>
      <c r="I38" s="10">
        <f t="shared" si="1"/>
        <v>0</v>
      </c>
      <c r="J38" s="10">
        <f t="shared" si="2"/>
        <v>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>
        <v>303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>
        <v>3</v>
      </c>
      <c r="F40" s="5">
        <v>25000</v>
      </c>
      <c r="G40" s="14">
        <v>303</v>
      </c>
      <c r="H40" s="28">
        <f t="shared" si="0"/>
        <v>25303</v>
      </c>
      <c r="I40" s="10">
        <f t="shared" si="1"/>
        <v>75909</v>
      </c>
      <c r="J40" s="10">
        <f t="shared" si="2"/>
        <v>25303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>
        <v>3</v>
      </c>
      <c r="F41" s="5">
        <v>28454</v>
      </c>
      <c r="G41" s="12">
        <v>265</v>
      </c>
      <c r="H41" s="28">
        <f t="shared" si="0"/>
        <v>28719</v>
      </c>
      <c r="I41" s="10">
        <f t="shared" si="1"/>
        <v>86157</v>
      </c>
      <c r="J41" s="10">
        <f t="shared" si="2"/>
        <v>28719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14">
        <v>0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133"/>
      <c r="I48" s="133"/>
      <c r="J48" s="133"/>
      <c r="K48" s="29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39"/>
      <c r="K49" s="34"/>
      <c r="L49" s="38"/>
      <c r="M49" s="38"/>
      <c r="N49" s="38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39"/>
      <c r="K50" s="34"/>
      <c r="L50" s="38"/>
      <c r="M50" s="38"/>
      <c r="N50" s="38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39"/>
      <c r="K51" s="34"/>
      <c r="L51" s="38"/>
      <c r="M51" s="38"/>
      <c r="N51" s="38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39"/>
      <c r="K52" s="34"/>
      <c r="L52" s="38"/>
      <c r="M52" s="38"/>
      <c r="N52" s="38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39"/>
      <c r="K53" s="34"/>
      <c r="L53" s="38"/>
      <c r="M53" s="38"/>
      <c r="N53" s="38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39"/>
      <c r="K54" s="34"/>
      <c r="L54" s="38"/>
      <c r="M54" s="38"/>
      <c r="N54" s="38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39"/>
      <c r="K55" s="34"/>
      <c r="L55" s="38"/>
      <c r="M55" s="38"/>
      <c r="N55" s="38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39"/>
      <c r="K56" s="34"/>
      <c r="L56" s="38"/>
      <c r="M56" s="38"/>
      <c r="N56" s="38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39"/>
      <c r="K57" s="34"/>
      <c r="L57" s="38"/>
      <c r="M57" s="38"/>
      <c r="N57" s="38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39"/>
      <c r="K58" s="34"/>
      <c r="L58" s="38"/>
      <c r="M58" s="38"/>
      <c r="N58" s="38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39"/>
      <c r="K59" s="34"/>
      <c r="L59" s="38"/>
      <c r="M59" s="38"/>
      <c r="N59" s="38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39"/>
      <c r="K60" s="34"/>
      <c r="L60" s="38"/>
      <c r="M60" s="38"/>
      <c r="N60" s="38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39"/>
      <c r="K61" s="34"/>
      <c r="L61" s="38"/>
      <c r="M61" s="38"/>
      <c r="N61" s="38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39"/>
      <c r="K62" s="34"/>
      <c r="L62" s="38"/>
      <c r="M62" s="38"/>
      <c r="N62" s="38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39"/>
      <c r="K63" s="34"/>
      <c r="L63" s="38"/>
      <c r="M63" s="38"/>
      <c r="N63" s="38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39"/>
      <c r="K64" s="34"/>
      <c r="L64" s="38"/>
      <c r="M64" s="38"/>
      <c r="N64" s="38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39"/>
      <c r="K65" s="34"/>
      <c r="L65" s="38"/>
      <c r="M65" s="38"/>
      <c r="N65" s="38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39"/>
      <c r="K66" s="34"/>
      <c r="L66" s="38"/>
      <c r="M66" s="38"/>
      <c r="N66" s="38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39"/>
      <c r="K67" s="34"/>
      <c r="L67" s="38"/>
      <c r="M67" s="38"/>
      <c r="N67" s="38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39"/>
      <c r="K68" s="34"/>
      <c r="L68" s="38"/>
      <c r="M68" s="38"/>
      <c r="N68" s="38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39"/>
      <c r="K69" s="34"/>
      <c r="L69" s="38"/>
      <c r="M69" s="38"/>
      <c r="N69" s="38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39"/>
      <c r="K70" s="34"/>
      <c r="L70" s="38"/>
      <c r="M70" s="38"/>
      <c r="N70" s="38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39"/>
      <c r="K71" s="34"/>
      <c r="L71" s="38"/>
      <c r="M71" s="38"/>
      <c r="N71" s="38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39"/>
      <c r="K72" s="34"/>
      <c r="L72" s="38"/>
      <c r="M72" s="38"/>
      <c r="N72" s="38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39"/>
      <c r="K73" s="34"/>
      <c r="L73" s="38"/>
      <c r="M73" s="38"/>
      <c r="N73" s="38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39"/>
      <c r="K74" s="34"/>
      <c r="L74" s="38"/>
      <c r="M74" s="38"/>
      <c r="N74" s="38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39"/>
      <c r="K75" s="34"/>
      <c r="L75" s="38"/>
      <c r="M75" s="38"/>
      <c r="N75" s="38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39"/>
      <c r="K76" s="34"/>
      <c r="L76" s="38"/>
      <c r="M76" s="38"/>
      <c r="N76" s="38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39"/>
      <c r="K77" s="34"/>
      <c r="L77" s="38"/>
      <c r="M77" s="38"/>
      <c r="N77" s="38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39"/>
      <c r="K78" s="34"/>
      <c r="L78" s="38"/>
      <c r="M78" s="38"/>
      <c r="N78" s="38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39"/>
      <c r="K79" s="34"/>
      <c r="L79" s="38"/>
      <c r="M79" s="38"/>
      <c r="N79" s="38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39"/>
      <c r="K80" s="34"/>
      <c r="L80" s="38"/>
      <c r="M80" s="38"/>
      <c r="N80" s="38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50"/>
      <c r="K81" s="34"/>
      <c r="L81" s="38"/>
      <c r="M81" s="38"/>
      <c r="N81" s="38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39"/>
      <c r="K82" s="34"/>
      <c r="L82" s="38"/>
      <c r="M82" s="38"/>
      <c r="N82" s="38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39"/>
      <c r="K83" s="34"/>
      <c r="L83" s="38"/>
      <c r="M83" s="38"/>
      <c r="N83" s="38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39"/>
      <c r="K84" s="34"/>
      <c r="L84" s="38"/>
      <c r="M84" s="38"/>
      <c r="N84" s="38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39"/>
      <c r="K85" s="34"/>
      <c r="L85" s="38"/>
      <c r="M85" s="38"/>
      <c r="N85" s="38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39"/>
      <c r="K86" s="34"/>
      <c r="L86" s="38"/>
      <c r="M86" s="38"/>
      <c r="N86" s="38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39"/>
      <c r="K87" s="34"/>
      <c r="L87" s="38"/>
      <c r="M87" s="38"/>
      <c r="N87" s="38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2" xr:uid="{00000000-0009-0000-0000-000001000000}">
    <sortState xmlns:xlrd2="http://schemas.microsoft.com/office/spreadsheetml/2017/richdata2" ref="A3:M42">
      <sortCondition ref="L2:L42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133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38016</v>
      </c>
      <c r="G4" s="13">
        <v>0</v>
      </c>
      <c r="H4" s="28">
        <f t="shared" ref="H4:H42" si="0">IF(ISERROR(F4*1),"n/a",F4+G4)</f>
        <v>38016</v>
      </c>
      <c r="I4" s="10">
        <f t="shared" ref="I4:I42" si="1">IF(ISERROR(H4*1),"n/a",H4*E4)</f>
        <v>114048</v>
      </c>
      <c r="J4" s="10">
        <f t="shared" ref="J4:J42" si="2">IF(ISERROR(I4*1),"n/a",I4/$J$1)</f>
        <v>38016</v>
      </c>
      <c r="K4" s="10">
        <f t="shared" ref="K4:K12" si="3">J4</f>
        <v>38016</v>
      </c>
      <c r="L4" s="29">
        <v>29</v>
      </c>
      <c r="M4" s="29">
        <f t="shared" ref="M4:M42" si="4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3</v>
      </c>
      <c r="F5" s="5">
        <v>37104</v>
      </c>
      <c r="G5" s="12">
        <v>290</v>
      </c>
      <c r="H5" s="28">
        <f t="shared" si="0"/>
        <v>37394</v>
      </c>
      <c r="I5" s="10">
        <f t="shared" si="1"/>
        <v>112182</v>
      </c>
      <c r="J5" s="10">
        <f t="shared" si="2"/>
        <v>37394</v>
      </c>
      <c r="K5" s="10">
        <f t="shared" si="3"/>
        <v>37394</v>
      </c>
      <c r="L5">
        <v>37</v>
      </c>
      <c r="M5">
        <f t="shared" si="4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35277</v>
      </c>
      <c r="G6" s="11">
        <v>290</v>
      </c>
      <c r="H6" s="28">
        <f t="shared" si="0"/>
        <v>35567</v>
      </c>
      <c r="I6" s="10">
        <f t="shared" si="1"/>
        <v>106701</v>
      </c>
      <c r="J6" s="10">
        <f t="shared" si="2"/>
        <v>35567</v>
      </c>
      <c r="K6" s="10">
        <f t="shared" si="3"/>
        <v>35567</v>
      </c>
      <c r="L6" s="29">
        <v>51</v>
      </c>
      <c r="M6" s="29">
        <f t="shared" si="4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3</v>
      </c>
      <c r="F7" s="5">
        <v>40000</v>
      </c>
      <c r="G7" s="5">
        <v>286</v>
      </c>
      <c r="H7" s="28">
        <f t="shared" si="0"/>
        <v>40286</v>
      </c>
      <c r="I7" s="10">
        <f t="shared" si="1"/>
        <v>120858</v>
      </c>
      <c r="J7" s="10">
        <f t="shared" si="2"/>
        <v>40286</v>
      </c>
      <c r="K7" s="10">
        <f t="shared" si="3"/>
        <v>40286</v>
      </c>
      <c r="L7" s="29">
        <v>57</v>
      </c>
      <c r="M7" s="29">
        <f t="shared" si="4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39360</v>
      </c>
      <c r="G8" s="5">
        <v>0</v>
      </c>
      <c r="H8" s="28">
        <f t="shared" si="0"/>
        <v>39360</v>
      </c>
      <c r="I8" s="10">
        <f t="shared" si="1"/>
        <v>118080</v>
      </c>
      <c r="J8" s="10">
        <f t="shared" si="2"/>
        <v>39360</v>
      </c>
      <c r="K8" s="10">
        <f t="shared" si="3"/>
        <v>39360</v>
      </c>
      <c r="L8" s="29">
        <v>72</v>
      </c>
      <c r="M8" s="29">
        <f t="shared" si="4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3</v>
      </c>
      <c r="F9" s="5">
        <v>35500</v>
      </c>
      <c r="G9" s="5">
        <v>0</v>
      </c>
      <c r="H9" s="28">
        <f t="shared" si="0"/>
        <v>35500</v>
      </c>
      <c r="I9" s="10">
        <f t="shared" si="1"/>
        <v>106500</v>
      </c>
      <c r="J9" s="10">
        <f t="shared" si="2"/>
        <v>35500</v>
      </c>
      <c r="K9" s="10">
        <f t="shared" si="3"/>
        <v>35500</v>
      </c>
      <c r="L9">
        <v>73</v>
      </c>
      <c r="M9">
        <f t="shared" si="4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35000</v>
      </c>
      <c r="G10" s="12">
        <v>286</v>
      </c>
      <c r="H10" s="28">
        <f t="shared" si="0"/>
        <v>35286</v>
      </c>
      <c r="I10" s="10">
        <f t="shared" si="1"/>
        <v>105858</v>
      </c>
      <c r="J10" s="10">
        <f t="shared" si="2"/>
        <v>35286</v>
      </c>
      <c r="K10" s="10">
        <f t="shared" si="3"/>
        <v>35286</v>
      </c>
      <c r="L10" s="29">
        <v>86</v>
      </c>
      <c r="M10" s="29">
        <f t="shared" si="4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f>1312*24</f>
        <v>31488</v>
      </c>
      <c r="G11" s="12">
        <v>286</v>
      </c>
      <c r="H11" s="28">
        <f t="shared" si="0"/>
        <v>31774</v>
      </c>
      <c r="I11" s="10">
        <f t="shared" si="1"/>
        <v>95322</v>
      </c>
      <c r="J11" s="10">
        <f t="shared" si="2"/>
        <v>31774</v>
      </c>
      <c r="K11" s="10">
        <f t="shared" si="3"/>
        <v>31774</v>
      </c>
      <c r="L11" s="29">
        <v>124</v>
      </c>
      <c r="M11" s="29">
        <f t="shared" si="4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29680</v>
      </c>
      <c r="G12" s="11">
        <v>0</v>
      </c>
      <c r="H12" s="28">
        <f t="shared" si="0"/>
        <v>29680</v>
      </c>
      <c r="I12" s="10">
        <f t="shared" si="1"/>
        <v>89040</v>
      </c>
      <c r="J12" s="10">
        <f t="shared" si="2"/>
        <v>29680</v>
      </c>
      <c r="K12" s="10">
        <f t="shared" si="3"/>
        <v>29680</v>
      </c>
      <c r="L12" s="29">
        <v>224</v>
      </c>
      <c r="M12" s="29">
        <f t="shared" si="4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27936</v>
      </c>
      <c r="G13" s="5">
        <v>290</v>
      </c>
      <c r="H13" s="28">
        <f t="shared" si="0"/>
        <v>28226</v>
      </c>
      <c r="I13" s="10">
        <f t="shared" si="1"/>
        <v>84678</v>
      </c>
      <c r="J13" s="10">
        <f t="shared" si="2"/>
        <v>28226</v>
      </c>
      <c r="K13" s="42"/>
      <c r="L13" s="29">
        <v>229</v>
      </c>
      <c r="M13" s="29">
        <f t="shared" si="4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32544</v>
      </c>
      <c r="G14" s="12">
        <v>286</v>
      </c>
      <c r="H14" s="28">
        <f t="shared" si="0"/>
        <v>32830</v>
      </c>
      <c r="I14" s="10">
        <f t="shared" si="1"/>
        <v>98490</v>
      </c>
      <c r="J14" s="10">
        <f t="shared" si="2"/>
        <v>32830</v>
      </c>
      <c r="K14" s="10"/>
      <c r="L14" s="29">
        <v>244</v>
      </c>
      <c r="M14" s="29">
        <f t="shared" si="4"/>
        <v>300</v>
      </c>
      <c r="N14" s="28"/>
      <c r="O14" s="58"/>
      <c r="P14" s="96" t="s">
        <v>112</v>
      </c>
      <c r="Q14" s="59">
        <f>VLOOKUP(P12,C4:J42,8,FALSE)</f>
        <v>26500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30150</v>
      </c>
      <c r="G15" s="12">
        <v>290</v>
      </c>
      <c r="H15" s="28">
        <f t="shared" si="0"/>
        <v>30440</v>
      </c>
      <c r="I15" s="10">
        <f t="shared" si="1"/>
        <v>91320</v>
      </c>
      <c r="J15" s="10">
        <f t="shared" si="2"/>
        <v>30440</v>
      </c>
      <c r="K15" s="10">
        <f>J15</f>
        <v>30440</v>
      </c>
      <c r="L15" s="29">
        <v>260</v>
      </c>
      <c r="M15" s="29">
        <f t="shared" si="4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3</v>
      </c>
      <c r="F16" s="5">
        <v>30000</v>
      </c>
      <c r="G16" s="4">
        <v>290</v>
      </c>
      <c r="H16" s="28">
        <f t="shared" si="0"/>
        <v>30290</v>
      </c>
      <c r="I16" s="10">
        <f t="shared" si="1"/>
        <v>90870</v>
      </c>
      <c r="J16" s="10">
        <f t="shared" si="2"/>
        <v>30290</v>
      </c>
      <c r="K16" s="10">
        <f>J16</f>
        <v>30290</v>
      </c>
      <c r="L16" s="29">
        <v>280</v>
      </c>
      <c r="M16" s="29">
        <f t="shared" si="4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26500</v>
      </c>
      <c r="G17" s="12">
        <v>0</v>
      </c>
      <c r="H17" s="25">
        <f t="shared" si="0"/>
        <v>26500</v>
      </c>
      <c r="I17" s="25">
        <f t="shared" si="1"/>
        <v>79500</v>
      </c>
      <c r="J17" s="25">
        <f t="shared" si="2"/>
        <v>26500</v>
      </c>
      <c r="K17" s="25"/>
      <c r="L17" s="26">
        <v>282</v>
      </c>
      <c r="M17" s="26">
        <f t="shared" si="4"/>
        <v>300</v>
      </c>
      <c r="N17" s="28"/>
      <c r="O17" s="58"/>
      <c r="P17" s="83" t="s">
        <v>46</v>
      </c>
      <c r="Q17" s="64">
        <f>AVERAGE(J12:J21)</f>
        <v>30292</v>
      </c>
      <c r="R17" s="65">
        <f>AVERAGE(J12:J16)</f>
        <v>30293.200000000001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27864</v>
      </c>
      <c r="G18" s="13">
        <v>290</v>
      </c>
      <c r="H18" s="28">
        <f t="shared" si="0"/>
        <v>28154</v>
      </c>
      <c r="I18" s="10">
        <f t="shared" si="1"/>
        <v>84462</v>
      </c>
      <c r="J18" s="10">
        <f t="shared" si="2"/>
        <v>28154</v>
      </c>
      <c r="K18" s="10">
        <f>J18</f>
        <v>28154</v>
      </c>
      <c r="L18" s="29">
        <v>284</v>
      </c>
      <c r="M18" s="29">
        <f t="shared" si="4"/>
        <v>300</v>
      </c>
      <c r="N18" s="28"/>
      <c r="O18" s="58"/>
      <c r="P18" s="83" t="s">
        <v>47</v>
      </c>
      <c r="Q18" s="64">
        <f>MEDIAN(J12:J21)</f>
        <v>30365</v>
      </c>
      <c r="R18" s="65">
        <f>MEDIAN(J12:J16)</f>
        <v>30290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34000</v>
      </c>
      <c r="G19" s="5">
        <v>0</v>
      </c>
      <c r="H19" s="28">
        <f t="shared" si="0"/>
        <v>34000</v>
      </c>
      <c r="I19" s="10">
        <f t="shared" si="1"/>
        <v>102000</v>
      </c>
      <c r="J19" s="10">
        <f t="shared" si="2"/>
        <v>34000</v>
      </c>
      <c r="K19" s="10"/>
      <c r="L19" s="29">
        <v>287</v>
      </c>
      <c r="M19" s="29">
        <f t="shared" si="4"/>
        <v>300</v>
      </c>
      <c r="N19" s="28"/>
      <c r="O19" s="58"/>
      <c r="P19" s="83" t="s">
        <v>48</v>
      </c>
      <c r="Q19" s="64">
        <f>MAX(J12:J21)</f>
        <v>34000</v>
      </c>
      <c r="R19" s="65">
        <f>MAX(J12:J16)</f>
        <v>32830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3</v>
      </c>
      <c r="F20" s="5">
        <v>31800</v>
      </c>
      <c r="G20" s="7">
        <v>0</v>
      </c>
      <c r="H20" s="28">
        <f t="shared" si="0"/>
        <v>31800</v>
      </c>
      <c r="I20" s="10">
        <f t="shared" si="1"/>
        <v>95400</v>
      </c>
      <c r="J20" s="10">
        <f t="shared" si="2"/>
        <v>31800</v>
      </c>
      <c r="K20" s="10">
        <f>J20</f>
        <v>31800</v>
      </c>
      <c r="L20" s="29">
        <v>292</v>
      </c>
      <c r="M20" s="29">
        <f t="shared" si="4"/>
        <v>300</v>
      </c>
      <c r="N20" s="28"/>
      <c r="O20" s="58"/>
      <c r="P20" s="83" t="s">
        <v>49</v>
      </c>
      <c r="Q20" s="64">
        <f>MIN(J12:J21)</f>
        <v>26500</v>
      </c>
      <c r="R20" s="65">
        <f>MIN(J12:J16)</f>
        <v>28226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31000</v>
      </c>
      <c r="G21" s="7">
        <v>0</v>
      </c>
      <c r="H21" s="28">
        <f t="shared" si="0"/>
        <v>31000</v>
      </c>
      <c r="I21" s="10">
        <f t="shared" si="1"/>
        <v>93000</v>
      </c>
      <c r="J21" s="10">
        <f t="shared" si="2"/>
        <v>31000</v>
      </c>
      <c r="K21" s="10">
        <f>J21</f>
        <v>31000</v>
      </c>
      <c r="L21" s="29">
        <v>300</v>
      </c>
      <c r="M21" s="29">
        <f t="shared" si="4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 t="s">
        <v>101</v>
      </c>
      <c r="F22" s="5" t="s">
        <v>37</v>
      </c>
      <c r="G22" s="12" t="s">
        <v>37</v>
      </c>
      <c r="H22" s="28" t="str">
        <f t="shared" si="0"/>
        <v>n/a</v>
      </c>
      <c r="I22" s="10" t="str">
        <f t="shared" si="1"/>
        <v>n/a</v>
      </c>
      <c r="J22" s="10" t="str">
        <f t="shared" si="2"/>
        <v>n/a</v>
      </c>
      <c r="K22" s="28"/>
      <c r="L22" s="29">
        <v>332</v>
      </c>
      <c r="M22" s="29">
        <f t="shared" si="4"/>
        <v>400</v>
      </c>
      <c r="N22" s="28"/>
      <c r="O22" s="66"/>
      <c r="P22" s="84" t="s">
        <v>116</v>
      </c>
      <c r="Q22" s="68">
        <f>Q18/Q14-1</f>
        <v>0.14584905660377356</v>
      </c>
      <c r="R22" s="69">
        <f>R18/Q14-1</f>
        <v>0.14301886792452834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 t="s">
        <v>101</v>
      </c>
      <c r="F23" s="5" t="s">
        <v>37</v>
      </c>
      <c r="G23" s="4" t="s">
        <v>37</v>
      </c>
      <c r="H23" s="28" t="str">
        <f t="shared" si="0"/>
        <v>n/a</v>
      </c>
      <c r="I23" s="10" t="str">
        <f t="shared" si="1"/>
        <v>n/a</v>
      </c>
      <c r="J23" s="10" t="str">
        <f t="shared" si="2"/>
        <v>n/a</v>
      </c>
      <c r="K23" s="28"/>
      <c r="L23" s="29">
        <v>357</v>
      </c>
      <c r="M23" s="29">
        <f t="shared" si="4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3</v>
      </c>
      <c r="F24" s="5">
        <v>28250</v>
      </c>
      <c r="G24" s="7">
        <v>290</v>
      </c>
      <c r="H24" s="28">
        <f t="shared" si="0"/>
        <v>28540</v>
      </c>
      <c r="I24" s="10">
        <f t="shared" si="1"/>
        <v>85620</v>
      </c>
      <c r="J24" s="10">
        <f t="shared" si="2"/>
        <v>28540</v>
      </c>
      <c r="K24" s="28"/>
      <c r="L24" s="29">
        <v>432</v>
      </c>
      <c r="M24" s="29">
        <f t="shared" si="4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3</v>
      </c>
      <c r="F25" s="5">
        <v>30720</v>
      </c>
      <c r="G25" s="4">
        <v>290</v>
      </c>
      <c r="H25" s="28">
        <f t="shared" si="0"/>
        <v>31010</v>
      </c>
      <c r="I25" s="10">
        <f t="shared" si="1"/>
        <v>93030</v>
      </c>
      <c r="J25" s="10">
        <f t="shared" si="2"/>
        <v>31010</v>
      </c>
      <c r="K25" s="28"/>
      <c r="L25" s="29">
        <v>442</v>
      </c>
      <c r="M25" s="29">
        <f t="shared" si="4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3</v>
      </c>
      <c r="F26" s="5">
        <v>29260</v>
      </c>
      <c r="G26" s="7">
        <v>33.333333333333336</v>
      </c>
      <c r="H26" s="28">
        <f t="shared" si="0"/>
        <v>29293.333333333332</v>
      </c>
      <c r="I26" s="10">
        <f t="shared" si="1"/>
        <v>87880</v>
      </c>
      <c r="J26" s="10">
        <f t="shared" si="2"/>
        <v>29293.333333333332</v>
      </c>
      <c r="K26" s="10">
        <f>J26</f>
        <v>29293.333333333332</v>
      </c>
      <c r="L26" s="29">
        <v>459</v>
      </c>
      <c r="M26" s="29">
        <f t="shared" si="4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 t="s">
        <v>101</v>
      </c>
      <c r="F27" s="5" t="s">
        <v>37</v>
      </c>
      <c r="G27" s="5" t="s">
        <v>37</v>
      </c>
      <c r="H27" s="28" t="str">
        <f t="shared" si="0"/>
        <v>n/a</v>
      </c>
      <c r="I27" s="10" t="str">
        <f t="shared" si="1"/>
        <v>n/a</v>
      </c>
      <c r="J27" s="10" t="str">
        <f t="shared" si="2"/>
        <v>n/a</v>
      </c>
      <c r="K27" s="28"/>
      <c r="L27" s="29">
        <v>488</v>
      </c>
      <c r="M27" s="29">
        <f t="shared" si="4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30960</v>
      </c>
      <c r="G28" s="5">
        <v>290</v>
      </c>
      <c r="H28" s="28">
        <f t="shared" si="0"/>
        <v>31250</v>
      </c>
      <c r="I28" s="10">
        <f t="shared" si="1"/>
        <v>93750</v>
      </c>
      <c r="J28" s="10">
        <f t="shared" si="2"/>
        <v>31250</v>
      </c>
      <c r="K28" s="28"/>
      <c r="L28" s="29">
        <v>535</v>
      </c>
      <c r="M28" s="29">
        <f t="shared" si="4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25080</v>
      </c>
      <c r="G29" s="5">
        <v>290</v>
      </c>
      <c r="H29" s="28">
        <f t="shared" si="0"/>
        <v>25370</v>
      </c>
      <c r="I29" s="10">
        <f t="shared" si="1"/>
        <v>76110</v>
      </c>
      <c r="J29" s="10">
        <f t="shared" si="2"/>
        <v>25370</v>
      </c>
      <c r="K29" s="42"/>
      <c r="L29" s="29">
        <v>565</v>
      </c>
      <c r="M29" s="29">
        <f t="shared" si="4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3</v>
      </c>
      <c r="F30" s="5">
        <v>24290</v>
      </c>
      <c r="G30" s="11">
        <v>290</v>
      </c>
      <c r="H30" s="28">
        <f t="shared" si="0"/>
        <v>24580</v>
      </c>
      <c r="I30" s="10">
        <f t="shared" si="1"/>
        <v>73740</v>
      </c>
      <c r="J30" s="10">
        <f t="shared" si="2"/>
        <v>24580</v>
      </c>
      <c r="K30" s="28"/>
      <c r="L30" s="29">
        <v>588</v>
      </c>
      <c r="M30" s="29">
        <f t="shared" si="4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>
        <v>26250</v>
      </c>
      <c r="G31" s="4">
        <v>0</v>
      </c>
      <c r="H31" s="28">
        <f t="shared" si="0"/>
        <v>26250</v>
      </c>
      <c r="I31" s="10">
        <f t="shared" si="1"/>
        <v>78750</v>
      </c>
      <c r="J31" s="10">
        <f t="shared" si="2"/>
        <v>26250</v>
      </c>
      <c r="K31" s="28"/>
      <c r="L31" s="29">
        <v>679</v>
      </c>
      <c r="M31" s="29">
        <f t="shared" si="4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4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 t="s">
        <v>101</v>
      </c>
      <c r="F33" s="5" t="s">
        <v>37</v>
      </c>
      <c r="G33" s="12" t="s">
        <v>37</v>
      </c>
      <c r="H33" s="28" t="str">
        <f t="shared" si="0"/>
        <v>n/a</v>
      </c>
      <c r="I33" s="10" t="str">
        <f t="shared" si="1"/>
        <v>n/a</v>
      </c>
      <c r="J33" s="10" t="str">
        <f t="shared" si="2"/>
        <v>n/a</v>
      </c>
      <c r="K33" s="28"/>
      <c r="L33" s="29">
        <v>701</v>
      </c>
      <c r="M33" s="29">
        <f t="shared" si="4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4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22720</v>
      </c>
      <c r="G35" s="11">
        <v>290</v>
      </c>
      <c r="H35" s="28">
        <f t="shared" si="0"/>
        <v>23010</v>
      </c>
      <c r="I35" s="10">
        <f t="shared" si="1"/>
        <v>69030</v>
      </c>
      <c r="J35" s="10">
        <f t="shared" si="2"/>
        <v>23010</v>
      </c>
      <c r="K35" s="28"/>
      <c r="L35" s="29">
        <v>701</v>
      </c>
      <c r="M35" s="29">
        <f t="shared" si="4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 t="s">
        <v>101</v>
      </c>
      <c r="F36" s="5" t="s">
        <v>37</v>
      </c>
      <c r="G36" s="5" t="s">
        <v>37</v>
      </c>
      <c r="H36" s="28" t="str">
        <f t="shared" si="0"/>
        <v>n/a</v>
      </c>
      <c r="I36" s="10" t="str">
        <f t="shared" si="1"/>
        <v>n/a</v>
      </c>
      <c r="J36" s="10" t="str">
        <f t="shared" si="2"/>
        <v>n/a</v>
      </c>
      <c r="K36" s="28"/>
      <c r="L36" s="29">
        <v>801</v>
      </c>
      <c r="M36" s="29">
        <f t="shared" si="4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4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 t="s">
        <v>101</v>
      </c>
      <c r="F38" s="5" t="s">
        <v>37</v>
      </c>
      <c r="G38" s="11" t="s">
        <v>37</v>
      </c>
      <c r="H38" s="28" t="str">
        <f t="shared" si="0"/>
        <v>n/a</v>
      </c>
      <c r="I38" s="10" t="str">
        <f t="shared" si="1"/>
        <v>n/a</v>
      </c>
      <c r="J38" s="10" t="str">
        <f t="shared" si="2"/>
        <v>n/a</v>
      </c>
      <c r="K38" s="42"/>
      <c r="L38" s="29">
        <v>801</v>
      </c>
      <c r="M38" s="29">
        <f t="shared" si="4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4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4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>
        <v>3</v>
      </c>
      <c r="F41" s="5">
        <v>30637</v>
      </c>
      <c r="G41" s="12">
        <v>250</v>
      </c>
      <c r="H41" s="28">
        <f t="shared" si="0"/>
        <v>30887</v>
      </c>
      <c r="I41" s="10">
        <f t="shared" si="1"/>
        <v>92661</v>
      </c>
      <c r="J41" s="10">
        <f t="shared" si="2"/>
        <v>30887</v>
      </c>
      <c r="K41" s="28"/>
      <c r="L41" s="29" t="s">
        <v>37</v>
      </c>
      <c r="M41" s="29" t="e">
        <f t="shared" si="4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5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4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133"/>
      <c r="I48" s="133"/>
      <c r="J48" s="133"/>
      <c r="K48" s="29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39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39"/>
      <c r="K50" s="2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39"/>
      <c r="K51" s="2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39"/>
      <c r="K52" s="2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39"/>
      <c r="K53" s="2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39"/>
      <c r="K54" s="2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39"/>
      <c r="K55" s="2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39"/>
      <c r="K56" s="2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39"/>
      <c r="K57" s="2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39"/>
      <c r="K58" s="2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39"/>
      <c r="K59" s="2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39"/>
      <c r="K60" s="2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39"/>
      <c r="K61" s="2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39"/>
      <c r="K62" s="2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39"/>
      <c r="K63" s="2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39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39"/>
      <c r="K65" s="2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39"/>
      <c r="K66" s="2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39"/>
      <c r="K67" s="2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50"/>
      <c r="K68" s="2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39"/>
      <c r="K69" s="2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39"/>
      <c r="K70" s="2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39"/>
      <c r="K71" s="2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39"/>
      <c r="K72" s="2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39"/>
      <c r="K73" s="2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39"/>
      <c r="K74" s="2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39"/>
      <c r="K75" s="2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39"/>
      <c r="K76" s="2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39"/>
      <c r="K77" s="2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39"/>
      <c r="K78" s="2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39"/>
      <c r="K79" s="2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39"/>
      <c r="K80" s="2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39"/>
      <c r="K81" s="2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39"/>
      <c r="K82" s="2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39"/>
      <c r="K83" s="29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39"/>
      <c r="K84" s="2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39"/>
      <c r="K85" s="2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39"/>
      <c r="K86" s="2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39"/>
      <c r="K87" s="2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2" xr:uid="{00000000-0009-0000-0000-000002000000}">
    <sortState xmlns:xlrd2="http://schemas.microsoft.com/office/spreadsheetml/2017/richdata2" ref="A3:M42">
      <sortCondition ref="L2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120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38016</v>
      </c>
      <c r="G4" s="13">
        <v>0</v>
      </c>
      <c r="H4" s="28">
        <f t="shared" ref="H4:H42" si="0">IF(ISERROR(F4*1),"n/a",F4+G4)</f>
        <v>38016</v>
      </c>
      <c r="I4" s="10">
        <f t="shared" ref="I4:I42" si="1">IF(ISERROR(H4*1),"n/a",H4*E4)</f>
        <v>114048</v>
      </c>
      <c r="J4" s="10">
        <f t="shared" ref="J4:J42" si="2">IF(ISERROR(I4*1),"n/a",I4/$J$1)</f>
        <v>38016</v>
      </c>
      <c r="K4" s="10">
        <f t="shared" ref="K4:K13" si="3">J4</f>
        <v>38016</v>
      </c>
      <c r="L4" s="29">
        <v>29</v>
      </c>
      <c r="M4" s="29">
        <f t="shared" ref="M4:M42" si="4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3</v>
      </c>
      <c r="F5" s="5">
        <v>37104</v>
      </c>
      <c r="G5" s="12">
        <v>290</v>
      </c>
      <c r="H5" s="28">
        <f t="shared" si="0"/>
        <v>37394</v>
      </c>
      <c r="I5" s="10">
        <f t="shared" si="1"/>
        <v>112182</v>
      </c>
      <c r="J5" s="10">
        <f t="shared" si="2"/>
        <v>37394</v>
      </c>
      <c r="K5" s="10">
        <f t="shared" si="3"/>
        <v>37394</v>
      </c>
      <c r="L5">
        <v>37</v>
      </c>
      <c r="M5">
        <f t="shared" si="4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35277</v>
      </c>
      <c r="G6" s="11">
        <v>290</v>
      </c>
      <c r="H6" s="28">
        <f t="shared" si="0"/>
        <v>35567</v>
      </c>
      <c r="I6" s="10">
        <f t="shared" si="1"/>
        <v>106701</v>
      </c>
      <c r="J6" s="10">
        <f t="shared" si="2"/>
        <v>35567</v>
      </c>
      <c r="K6" s="10">
        <f t="shared" si="3"/>
        <v>35567</v>
      </c>
      <c r="L6" s="29">
        <v>51</v>
      </c>
      <c r="M6" s="29">
        <f t="shared" si="4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3</v>
      </c>
      <c r="F7" s="5">
        <v>40000</v>
      </c>
      <c r="G7" s="5">
        <v>286</v>
      </c>
      <c r="H7" s="28">
        <f t="shared" si="0"/>
        <v>40286</v>
      </c>
      <c r="I7" s="10">
        <f t="shared" si="1"/>
        <v>120858</v>
      </c>
      <c r="J7" s="10">
        <f t="shared" si="2"/>
        <v>40286</v>
      </c>
      <c r="K7" s="10">
        <f t="shared" si="3"/>
        <v>40286</v>
      </c>
      <c r="L7" s="29">
        <v>57</v>
      </c>
      <c r="M7" s="29">
        <f t="shared" si="4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39360</v>
      </c>
      <c r="G8" s="5">
        <v>0</v>
      </c>
      <c r="H8" s="28">
        <f t="shared" si="0"/>
        <v>39360</v>
      </c>
      <c r="I8" s="10">
        <f t="shared" si="1"/>
        <v>118080</v>
      </c>
      <c r="J8" s="10">
        <f t="shared" si="2"/>
        <v>39360</v>
      </c>
      <c r="K8" s="10">
        <f t="shared" si="3"/>
        <v>39360</v>
      </c>
      <c r="L8" s="29">
        <v>72</v>
      </c>
      <c r="M8" s="29">
        <f t="shared" si="4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 t="s">
        <v>101</v>
      </c>
      <c r="F9" s="5" t="s">
        <v>37</v>
      </c>
      <c r="G9" s="5" t="s">
        <v>37</v>
      </c>
      <c r="H9" s="28" t="str">
        <f t="shared" si="0"/>
        <v>n/a</v>
      </c>
      <c r="I9" s="10" t="str">
        <f t="shared" si="1"/>
        <v>n/a</v>
      </c>
      <c r="J9" s="10" t="str">
        <f t="shared" si="2"/>
        <v>n/a</v>
      </c>
      <c r="K9" s="10" t="str">
        <f t="shared" si="3"/>
        <v>n/a</v>
      </c>
      <c r="L9">
        <v>73</v>
      </c>
      <c r="M9">
        <f t="shared" si="4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35680</v>
      </c>
      <c r="G10" s="12">
        <v>286</v>
      </c>
      <c r="H10" s="28">
        <f t="shared" si="0"/>
        <v>35966</v>
      </c>
      <c r="I10" s="10">
        <f t="shared" si="1"/>
        <v>107898</v>
      </c>
      <c r="J10" s="10">
        <f t="shared" si="2"/>
        <v>35966</v>
      </c>
      <c r="K10" s="10">
        <f t="shared" si="3"/>
        <v>35966</v>
      </c>
      <c r="L10" s="29">
        <v>86</v>
      </c>
      <c r="M10" s="29">
        <f t="shared" si="4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v>31500</v>
      </c>
      <c r="G11" s="7">
        <v>290</v>
      </c>
      <c r="H11" s="28">
        <f t="shared" si="0"/>
        <v>31790</v>
      </c>
      <c r="I11" s="10">
        <f t="shared" si="1"/>
        <v>95370</v>
      </c>
      <c r="J11" s="10">
        <f t="shared" si="2"/>
        <v>31790</v>
      </c>
      <c r="K11" s="10">
        <f t="shared" si="3"/>
        <v>31790</v>
      </c>
      <c r="L11" s="29">
        <v>124</v>
      </c>
      <c r="M11" s="29">
        <f t="shared" si="4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31270</v>
      </c>
      <c r="G12" s="11">
        <v>0</v>
      </c>
      <c r="H12" s="28">
        <f t="shared" si="0"/>
        <v>31270</v>
      </c>
      <c r="I12" s="10">
        <f t="shared" si="1"/>
        <v>93810</v>
      </c>
      <c r="J12" s="10">
        <f t="shared" si="2"/>
        <v>31270</v>
      </c>
      <c r="K12" s="10">
        <f t="shared" si="3"/>
        <v>31270</v>
      </c>
      <c r="L12" s="29">
        <v>224</v>
      </c>
      <c r="M12" s="29">
        <f t="shared" si="4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27936</v>
      </c>
      <c r="G13" s="5">
        <v>290</v>
      </c>
      <c r="H13" s="28">
        <f t="shared" si="0"/>
        <v>28226</v>
      </c>
      <c r="I13" s="10">
        <f t="shared" si="1"/>
        <v>84678</v>
      </c>
      <c r="J13" s="10">
        <f t="shared" si="2"/>
        <v>28226</v>
      </c>
      <c r="K13" s="10">
        <f t="shared" si="3"/>
        <v>28226</v>
      </c>
      <c r="L13" s="29">
        <v>229</v>
      </c>
      <c r="M13" s="29">
        <f t="shared" si="4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32544</v>
      </c>
      <c r="G14" s="12">
        <v>286</v>
      </c>
      <c r="H14" s="28">
        <f t="shared" si="0"/>
        <v>32830</v>
      </c>
      <c r="I14" s="10">
        <f t="shared" si="1"/>
        <v>98490</v>
      </c>
      <c r="J14" s="10">
        <f t="shared" si="2"/>
        <v>32830</v>
      </c>
      <c r="K14" s="10"/>
      <c r="L14" s="29">
        <v>244</v>
      </c>
      <c r="M14" s="29">
        <f t="shared" si="4"/>
        <v>300</v>
      </c>
      <c r="N14" s="28"/>
      <c r="O14" s="58"/>
      <c r="P14" s="96" t="s">
        <v>112</v>
      </c>
      <c r="Q14" s="59">
        <f>VLOOKUP(P12,C4:J42,8,FALSE)</f>
        <v>26500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30150</v>
      </c>
      <c r="G15" s="12">
        <v>290</v>
      </c>
      <c r="H15" s="28">
        <f t="shared" si="0"/>
        <v>30440</v>
      </c>
      <c r="I15" s="10">
        <f t="shared" si="1"/>
        <v>91320</v>
      </c>
      <c r="J15" s="10">
        <f t="shared" si="2"/>
        <v>30440</v>
      </c>
      <c r="K15" s="28"/>
      <c r="L15" s="29">
        <v>260</v>
      </c>
      <c r="M15" s="29">
        <f t="shared" si="4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3</v>
      </c>
      <c r="F16" s="5">
        <v>30000</v>
      </c>
      <c r="G16" s="4">
        <v>290</v>
      </c>
      <c r="H16" s="28">
        <f t="shared" si="0"/>
        <v>30290</v>
      </c>
      <c r="I16" s="10">
        <f t="shared" si="1"/>
        <v>90870</v>
      </c>
      <c r="J16" s="10">
        <f t="shared" si="2"/>
        <v>30290</v>
      </c>
      <c r="K16" s="10">
        <f>J16</f>
        <v>30290</v>
      </c>
      <c r="L16" s="29">
        <v>280</v>
      </c>
      <c r="M16" s="29">
        <f t="shared" si="4"/>
        <v>300</v>
      </c>
      <c r="N16" s="28"/>
      <c r="O16" s="58"/>
      <c r="P16" s="83" t="s">
        <v>107</v>
      </c>
      <c r="Q16" s="62">
        <f>COUNT(J12:J21)</f>
        <v>9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26500</v>
      </c>
      <c r="G17" s="12">
        <v>0</v>
      </c>
      <c r="H17" s="25">
        <f t="shared" si="0"/>
        <v>26500</v>
      </c>
      <c r="I17" s="25">
        <f t="shared" si="1"/>
        <v>79500</v>
      </c>
      <c r="J17" s="25">
        <f t="shared" si="2"/>
        <v>26500</v>
      </c>
      <c r="K17" s="25"/>
      <c r="L17" s="26">
        <v>282</v>
      </c>
      <c r="M17" s="26">
        <f t="shared" si="4"/>
        <v>300</v>
      </c>
      <c r="N17" s="28"/>
      <c r="O17" s="58"/>
      <c r="P17" s="83" t="s">
        <v>46</v>
      </c>
      <c r="Q17" s="64">
        <f>AVERAGE(J12:J21)</f>
        <v>30301.111111111109</v>
      </c>
      <c r="R17" s="65">
        <f>AVERAGE(J12:J16)</f>
        <v>30611.200000000001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27864</v>
      </c>
      <c r="G18" s="13">
        <v>290</v>
      </c>
      <c r="H18" s="28">
        <f t="shared" si="0"/>
        <v>28154</v>
      </c>
      <c r="I18" s="10">
        <f t="shared" si="1"/>
        <v>84462</v>
      </c>
      <c r="J18" s="10">
        <f t="shared" si="2"/>
        <v>28154</v>
      </c>
      <c r="K18" s="10"/>
      <c r="L18" s="29">
        <v>284</v>
      </c>
      <c r="M18" s="29">
        <f t="shared" si="4"/>
        <v>300</v>
      </c>
      <c r="N18" s="28"/>
      <c r="O18" s="58"/>
      <c r="P18" s="83" t="s">
        <v>47</v>
      </c>
      <c r="Q18" s="64">
        <f>MEDIAN(J12:J21)</f>
        <v>30440</v>
      </c>
      <c r="R18" s="65">
        <f>MEDIAN(J12:J16)</f>
        <v>30440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34000</v>
      </c>
      <c r="G19" s="5">
        <v>0</v>
      </c>
      <c r="H19" s="28">
        <f t="shared" si="0"/>
        <v>34000</v>
      </c>
      <c r="I19" s="10">
        <f t="shared" si="1"/>
        <v>102000</v>
      </c>
      <c r="J19" s="10">
        <f t="shared" si="2"/>
        <v>34000</v>
      </c>
      <c r="K19" s="10">
        <f>J19</f>
        <v>34000</v>
      </c>
      <c r="L19" s="29">
        <v>287</v>
      </c>
      <c r="M19" s="29">
        <f t="shared" si="4"/>
        <v>300</v>
      </c>
      <c r="N19" s="28"/>
      <c r="O19" s="58"/>
      <c r="P19" s="83" t="s">
        <v>48</v>
      </c>
      <c r="Q19" s="64">
        <f>MAX(J12:J21)</f>
        <v>34000</v>
      </c>
      <c r="R19" s="65">
        <f>MAX(J12:J16)</f>
        <v>32830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 t="s">
        <v>101</v>
      </c>
      <c r="F20" s="5" t="s">
        <v>37</v>
      </c>
      <c r="G20" s="7" t="s">
        <v>37</v>
      </c>
      <c r="H20" s="28" t="str">
        <f t="shared" si="0"/>
        <v>n/a</v>
      </c>
      <c r="I20" s="10" t="str">
        <f t="shared" si="1"/>
        <v>n/a</v>
      </c>
      <c r="J20" s="10" t="str">
        <f t="shared" si="2"/>
        <v>n/a</v>
      </c>
      <c r="K20" s="10"/>
      <c r="L20" s="29">
        <v>292</v>
      </c>
      <c r="M20" s="29">
        <f t="shared" si="4"/>
        <v>300</v>
      </c>
      <c r="N20" s="28"/>
      <c r="O20" s="58"/>
      <c r="P20" s="83" t="s">
        <v>49</v>
      </c>
      <c r="Q20" s="64">
        <f>MIN(J12:J21)</f>
        <v>26500</v>
      </c>
      <c r="R20" s="65">
        <f>MIN(J12:J16)</f>
        <v>28226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31000</v>
      </c>
      <c r="G21" s="7">
        <v>0</v>
      </c>
      <c r="H21" s="28">
        <f t="shared" si="0"/>
        <v>31000</v>
      </c>
      <c r="I21" s="10">
        <f t="shared" si="1"/>
        <v>93000</v>
      </c>
      <c r="J21" s="10">
        <f t="shared" si="2"/>
        <v>31000</v>
      </c>
      <c r="K21" s="10"/>
      <c r="L21" s="29">
        <v>300</v>
      </c>
      <c r="M21" s="29">
        <f t="shared" si="4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3</v>
      </c>
      <c r="F22" s="5">
        <v>27400</v>
      </c>
      <c r="G22" s="12">
        <v>290</v>
      </c>
      <c r="H22" s="28">
        <f t="shared" si="0"/>
        <v>27690</v>
      </c>
      <c r="I22" s="10">
        <f t="shared" si="1"/>
        <v>83070</v>
      </c>
      <c r="J22" s="10">
        <f t="shared" si="2"/>
        <v>27690</v>
      </c>
      <c r="K22" s="28"/>
      <c r="L22" s="29">
        <v>332</v>
      </c>
      <c r="M22" s="29">
        <f t="shared" si="4"/>
        <v>400</v>
      </c>
      <c r="N22" s="28"/>
      <c r="O22" s="66"/>
      <c r="P22" s="84" t="s">
        <v>116</v>
      </c>
      <c r="Q22" s="68">
        <f>Q18/Q14-1</f>
        <v>0.14867924528301879</v>
      </c>
      <c r="R22" s="69">
        <f>R18/Q14-1</f>
        <v>0.14867924528301879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 t="s">
        <v>101</v>
      </c>
      <c r="F23" s="5" t="s">
        <v>37</v>
      </c>
      <c r="G23" s="4" t="s">
        <v>37</v>
      </c>
      <c r="H23" s="28" t="str">
        <f t="shared" si="0"/>
        <v>n/a</v>
      </c>
      <c r="I23" s="10" t="str">
        <f t="shared" si="1"/>
        <v>n/a</v>
      </c>
      <c r="J23" s="10" t="str">
        <f t="shared" si="2"/>
        <v>n/a</v>
      </c>
      <c r="K23" s="28"/>
      <c r="L23" s="29">
        <v>357</v>
      </c>
      <c r="M23" s="29">
        <f t="shared" si="4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 t="s">
        <v>101</v>
      </c>
      <c r="F24" s="5" t="s">
        <v>37</v>
      </c>
      <c r="G24" s="7" t="s">
        <v>37</v>
      </c>
      <c r="H24" s="28" t="str">
        <f t="shared" si="0"/>
        <v>n/a</v>
      </c>
      <c r="I24" s="10" t="str">
        <f t="shared" si="1"/>
        <v>n/a</v>
      </c>
      <c r="J24" s="10" t="str">
        <f t="shared" si="2"/>
        <v>n/a</v>
      </c>
      <c r="K24" s="28"/>
      <c r="L24" s="29">
        <v>432</v>
      </c>
      <c r="M24" s="29">
        <f t="shared" si="4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 t="s">
        <v>101</v>
      </c>
      <c r="F25" s="5" t="s">
        <v>37</v>
      </c>
      <c r="G25" s="4" t="s">
        <v>37</v>
      </c>
      <c r="H25" s="28" t="str">
        <f t="shared" si="0"/>
        <v>n/a</v>
      </c>
      <c r="I25" s="10" t="str">
        <f t="shared" si="1"/>
        <v>n/a</v>
      </c>
      <c r="J25" s="10" t="str">
        <f t="shared" si="2"/>
        <v>n/a</v>
      </c>
      <c r="K25" s="28"/>
      <c r="L25" s="29">
        <v>442</v>
      </c>
      <c r="M25" s="29">
        <f t="shared" si="4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 t="s">
        <v>101</v>
      </c>
      <c r="F26" s="5" t="s">
        <v>37</v>
      </c>
      <c r="G26" s="7" t="s">
        <v>37</v>
      </c>
      <c r="H26" s="28" t="str">
        <f t="shared" si="0"/>
        <v>n/a</v>
      </c>
      <c r="I26" s="10" t="str">
        <f t="shared" si="1"/>
        <v>n/a</v>
      </c>
      <c r="J26" s="10" t="str">
        <f t="shared" si="2"/>
        <v>n/a</v>
      </c>
      <c r="K26" s="28"/>
      <c r="L26" s="29">
        <v>459</v>
      </c>
      <c r="M26" s="29">
        <f t="shared" si="4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 t="s">
        <v>101</v>
      </c>
      <c r="F27" s="5" t="s">
        <v>37</v>
      </c>
      <c r="G27" s="5" t="s">
        <v>37</v>
      </c>
      <c r="H27" s="28" t="str">
        <f t="shared" si="0"/>
        <v>n/a</v>
      </c>
      <c r="I27" s="10" t="str">
        <f t="shared" si="1"/>
        <v>n/a</v>
      </c>
      <c r="J27" s="10" t="str">
        <f t="shared" si="2"/>
        <v>n/a</v>
      </c>
      <c r="K27" s="28"/>
      <c r="L27" s="29">
        <v>488</v>
      </c>
      <c r="M27" s="29">
        <f t="shared" si="4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30960</v>
      </c>
      <c r="G28" s="5">
        <v>290</v>
      </c>
      <c r="H28" s="28">
        <f t="shared" si="0"/>
        <v>31250</v>
      </c>
      <c r="I28" s="10">
        <f t="shared" si="1"/>
        <v>93750</v>
      </c>
      <c r="J28" s="10">
        <f t="shared" si="2"/>
        <v>31250</v>
      </c>
      <c r="K28" s="28"/>
      <c r="L28" s="29">
        <v>535</v>
      </c>
      <c r="M28" s="29">
        <f t="shared" si="4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 t="s">
        <v>101</v>
      </c>
      <c r="F29" s="5" t="s">
        <v>37</v>
      </c>
      <c r="G29" s="5" t="s">
        <v>37</v>
      </c>
      <c r="H29" s="28" t="str">
        <f t="shared" si="0"/>
        <v>n/a</v>
      </c>
      <c r="I29" s="10" t="str">
        <f t="shared" si="1"/>
        <v>n/a</v>
      </c>
      <c r="J29" s="10" t="str">
        <f t="shared" si="2"/>
        <v>n/a</v>
      </c>
      <c r="K29" s="42"/>
      <c r="L29" s="29">
        <v>565</v>
      </c>
      <c r="M29" s="29">
        <f t="shared" si="4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3</v>
      </c>
      <c r="F30" s="5">
        <v>24290</v>
      </c>
      <c r="G30" s="11">
        <v>290</v>
      </c>
      <c r="H30" s="28">
        <f t="shared" si="0"/>
        <v>24580</v>
      </c>
      <c r="I30" s="10">
        <f t="shared" si="1"/>
        <v>73740</v>
      </c>
      <c r="J30" s="10">
        <f t="shared" si="2"/>
        <v>24580</v>
      </c>
      <c r="K30" s="28"/>
      <c r="L30" s="29">
        <v>588</v>
      </c>
      <c r="M30" s="29">
        <f t="shared" si="4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>
        <v>26250</v>
      </c>
      <c r="G31" s="4">
        <v>0</v>
      </c>
      <c r="H31" s="28">
        <f t="shared" si="0"/>
        <v>26250</v>
      </c>
      <c r="I31" s="10">
        <f t="shared" si="1"/>
        <v>78750</v>
      </c>
      <c r="J31" s="10">
        <f t="shared" si="2"/>
        <v>26250</v>
      </c>
      <c r="K31" s="28"/>
      <c r="L31" s="29">
        <v>679</v>
      </c>
      <c r="M31" s="29">
        <f t="shared" si="4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4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 t="s">
        <v>101</v>
      </c>
      <c r="F33" s="5" t="s">
        <v>37</v>
      </c>
      <c r="G33" s="12" t="s">
        <v>37</v>
      </c>
      <c r="H33" s="28" t="str">
        <f t="shared" si="0"/>
        <v>n/a</v>
      </c>
      <c r="I33" s="10" t="str">
        <f t="shared" si="1"/>
        <v>n/a</v>
      </c>
      <c r="J33" s="10" t="str">
        <f t="shared" si="2"/>
        <v>n/a</v>
      </c>
      <c r="K33" s="28"/>
      <c r="L33" s="29">
        <v>701</v>
      </c>
      <c r="M33" s="29">
        <f t="shared" si="4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>
        <v>3</v>
      </c>
      <c r="F34" s="5">
        <v>24720</v>
      </c>
      <c r="G34" s="13">
        <v>290</v>
      </c>
      <c r="H34" s="28">
        <f t="shared" si="0"/>
        <v>25010</v>
      </c>
      <c r="I34" s="10">
        <f t="shared" si="1"/>
        <v>75030</v>
      </c>
      <c r="J34" s="10">
        <f t="shared" si="2"/>
        <v>25010</v>
      </c>
      <c r="K34" s="28"/>
      <c r="L34" s="29">
        <v>701</v>
      </c>
      <c r="M34" s="29">
        <f t="shared" si="4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 t="s">
        <v>101</v>
      </c>
      <c r="F35" s="5" t="s">
        <v>37</v>
      </c>
      <c r="G35" s="11" t="s">
        <v>37</v>
      </c>
      <c r="H35" s="28" t="str">
        <f t="shared" si="0"/>
        <v>n/a</v>
      </c>
      <c r="I35" s="10" t="str">
        <f t="shared" si="1"/>
        <v>n/a</v>
      </c>
      <c r="J35" s="10" t="str">
        <f t="shared" si="2"/>
        <v>n/a</v>
      </c>
      <c r="K35" s="28"/>
      <c r="L35" s="29">
        <v>701</v>
      </c>
      <c r="M35" s="29">
        <f t="shared" si="4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 t="s">
        <v>101</v>
      </c>
      <c r="F36" s="5" t="s">
        <v>37</v>
      </c>
      <c r="G36" s="5" t="s">
        <v>37</v>
      </c>
      <c r="H36" s="28" t="str">
        <f t="shared" si="0"/>
        <v>n/a</v>
      </c>
      <c r="I36" s="10" t="str">
        <f t="shared" si="1"/>
        <v>n/a</v>
      </c>
      <c r="J36" s="10" t="str">
        <f t="shared" si="2"/>
        <v>n/a</v>
      </c>
      <c r="K36" s="28"/>
      <c r="L36" s="29">
        <v>801</v>
      </c>
      <c r="M36" s="29">
        <f t="shared" si="4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4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 t="s">
        <v>101</v>
      </c>
      <c r="F38" s="5" t="s">
        <v>37</v>
      </c>
      <c r="G38" s="11" t="s">
        <v>37</v>
      </c>
      <c r="H38" s="28" t="str">
        <f t="shared" si="0"/>
        <v>n/a</v>
      </c>
      <c r="I38" s="10" t="str">
        <f t="shared" si="1"/>
        <v>n/a</v>
      </c>
      <c r="J38" s="10" t="str">
        <f t="shared" si="2"/>
        <v>n/a</v>
      </c>
      <c r="K38" s="42"/>
      <c r="L38" s="29">
        <v>801</v>
      </c>
      <c r="M38" s="29">
        <f t="shared" si="4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4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4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4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5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4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133"/>
      <c r="I48" s="133"/>
      <c r="J48" s="133"/>
      <c r="K48" s="29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39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39"/>
      <c r="K50" s="2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39"/>
      <c r="K51" s="2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39"/>
      <c r="K52" s="2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39"/>
      <c r="K53" s="2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39"/>
      <c r="K54" s="2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39"/>
      <c r="K55" s="2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39"/>
      <c r="K56" s="2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39"/>
      <c r="K57" s="2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39"/>
      <c r="K58" s="2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39"/>
      <c r="K59" s="2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39"/>
      <c r="K60" s="2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39"/>
      <c r="K61" s="2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39"/>
      <c r="K62" s="2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39"/>
      <c r="K63" s="2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39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39"/>
      <c r="K65" s="2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39"/>
      <c r="K66" s="2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39"/>
      <c r="K67" s="2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50"/>
      <c r="K68" s="2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39"/>
      <c r="K69" s="2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39"/>
      <c r="K70" s="2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39"/>
      <c r="K71" s="2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39"/>
      <c r="K72" s="2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39"/>
      <c r="K73" s="2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39"/>
      <c r="K74" s="2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39"/>
      <c r="K75" s="2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39"/>
      <c r="K76" s="2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39"/>
      <c r="K77" s="2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39"/>
      <c r="K78" s="2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39"/>
      <c r="K79" s="2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39"/>
      <c r="K80" s="2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39"/>
      <c r="K81" s="2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39"/>
      <c r="K82" s="2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39"/>
      <c r="K83" s="29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39"/>
      <c r="K84" s="2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39"/>
      <c r="K85" s="2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39"/>
      <c r="K86" s="2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39"/>
      <c r="K87" s="2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2" xr:uid="{00000000-0009-0000-0000-000003000000}">
    <sortState xmlns:xlrd2="http://schemas.microsoft.com/office/spreadsheetml/2017/richdata2" ref="A3:M42">
      <sortCondition ref="L2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67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120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 t="s">
        <v>101</v>
      </c>
      <c r="F4" s="5" t="s">
        <v>37</v>
      </c>
      <c r="G4" s="13" t="s">
        <v>37</v>
      </c>
      <c r="H4" s="28" t="str">
        <f t="shared" ref="H4:H42" si="0">IF(ISERROR(F4*1),"n/a",F4+G4)</f>
        <v>n/a</v>
      </c>
      <c r="I4" s="10" t="str">
        <f t="shared" ref="I4:I42" si="1">IF(ISERROR(H4*1),"n/a",H4*E4)</f>
        <v>n/a</v>
      </c>
      <c r="J4" s="10" t="str">
        <f t="shared" ref="J4:J42" si="2">IF(ISERROR(I4*1),"n/a",I4/$J$1)</f>
        <v>n/a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 t="s">
        <v>101</v>
      </c>
      <c r="F5" s="5" t="s">
        <v>37</v>
      </c>
      <c r="G5" s="12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28000</v>
      </c>
      <c r="G6" s="11">
        <v>290</v>
      </c>
      <c r="H6" s="28">
        <f t="shared" si="0"/>
        <v>28290</v>
      </c>
      <c r="I6" s="10">
        <f t="shared" si="1"/>
        <v>84870</v>
      </c>
      <c r="J6" s="10">
        <f t="shared" si="2"/>
        <v>28290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4</v>
      </c>
      <c r="F7" s="5">
        <v>36000</v>
      </c>
      <c r="G7" s="5">
        <v>286</v>
      </c>
      <c r="H7" s="28">
        <f t="shared" si="0"/>
        <v>36286</v>
      </c>
      <c r="I7" s="10">
        <f t="shared" si="1"/>
        <v>145144</v>
      </c>
      <c r="J7" s="10">
        <f t="shared" si="2"/>
        <v>48381.333333333336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30480</v>
      </c>
      <c r="G8" s="5">
        <v>0</v>
      </c>
      <c r="H8" s="28">
        <f t="shared" si="0"/>
        <v>30480</v>
      </c>
      <c r="I8" s="10">
        <f t="shared" si="1"/>
        <v>91440</v>
      </c>
      <c r="J8" s="10">
        <f t="shared" si="2"/>
        <v>30480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3</v>
      </c>
      <c r="F9" s="5">
        <v>27700</v>
      </c>
      <c r="G9" s="5">
        <v>0</v>
      </c>
      <c r="H9" s="28">
        <f t="shared" si="0"/>
        <v>27700</v>
      </c>
      <c r="I9" s="10">
        <f t="shared" si="1"/>
        <v>83100</v>
      </c>
      <c r="J9" s="10">
        <f t="shared" si="2"/>
        <v>27700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29680</v>
      </c>
      <c r="G10" s="12">
        <v>286</v>
      </c>
      <c r="H10" s="28">
        <f t="shared" si="0"/>
        <v>29966</v>
      </c>
      <c r="I10" s="10">
        <f t="shared" si="1"/>
        <v>89898</v>
      </c>
      <c r="J10" s="10">
        <f t="shared" si="2"/>
        <v>29966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 t="s">
        <v>101</v>
      </c>
      <c r="F11" s="5" t="s">
        <v>37</v>
      </c>
      <c r="G11" s="7" t="s">
        <v>37</v>
      </c>
      <c r="H11" s="28" t="str">
        <f t="shared" si="0"/>
        <v>n/a</v>
      </c>
      <c r="I11" s="10" t="str">
        <f t="shared" si="1"/>
        <v>n/a</v>
      </c>
      <c r="J11" s="10" t="str">
        <f t="shared" si="2"/>
        <v>n/a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29680</v>
      </c>
      <c r="G12" s="11">
        <v>0</v>
      </c>
      <c r="H12" s="28">
        <f t="shared" si="0"/>
        <v>29680</v>
      </c>
      <c r="I12" s="10">
        <f t="shared" si="1"/>
        <v>89040</v>
      </c>
      <c r="J12" s="10">
        <f t="shared" si="2"/>
        <v>29680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22944</v>
      </c>
      <c r="G13" s="5">
        <v>290</v>
      </c>
      <c r="H13" s="28">
        <f t="shared" si="0"/>
        <v>23234</v>
      </c>
      <c r="I13" s="10">
        <f t="shared" si="1"/>
        <v>69702</v>
      </c>
      <c r="J13" s="10">
        <f t="shared" si="2"/>
        <v>23234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30096</v>
      </c>
      <c r="G14" s="12">
        <v>286</v>
      </c>
      <c r="H14" s="28">
        <f t="shared" si="0"/>
        <v>30382</v>
      </c>
      <c r="I14" s="10">
        <f t="shared" si="1"/>
        <v>91146</v>
      </c>
      <c r="J14" s="10">
        <f t="shared" si="2"/>
        <v>30382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24500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26995</v>
      </c>
      <c r="G15" s="12">
        <v>290</v>
      </c>
      <c r="H15" s="28">
        <f t="shared" si="0"/>
        <v>27285</v>
      </c>
      <c r="I15" s="10">
        <f t="shared" si="1"/>
        <v>81855</v>
      </c>
      <c r="J15" s="10">
        <f t="shared" si="2"/>
        <v>27285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 t="s">
        <v>101</v>
      </c>
      <c r="F16" s="5" t="s">
        <v>37</v>
      </c>
      <c r="G16" s="4" t="s">
        <v>37</v>
      </c>
      <c r="H16" s="28" t="str">
        <f t="shared" si="0"/>
        <v>n/a</v>
      </c>
      <c r="I16" s="10" t="str">
        <f t="shared" si="1"/>
        <v>n/a</v>
      </c>
      <c r="J16" s="10" t="str">
        <f t="shared" si="2"/>
        <v>n/a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9</v>
      </c>
      <c r="R16" s="63">
        <f>COUNT(J12:J16)</f>
        <v>4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24500</v>
      </c>
      <c r="G17" s="12">
        <v>0</v>
      </c>
      <c r="H17" s="25">
        <f t="shared" si="0"/>
        <v>24500</v>
      </c>
      <c r="I17" s="25">
        <f t="shared" si="1"/>
        <v>73500</v>
      </c>
      <c r="J17" s="25">
        <f t="shared" si="2"/>
        <v>24500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26271.888888888891</v>
      </c>
      <c r="R17" s="65">
        <f>AVERAGE(J12:J16)</f>
        <v>27645.25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22876</v>
      </c>
      <c r="G18" s="13">
        <v>290</v>
      </c>
      <c r="H18" s="28">
        <f t="shared" si="0"/>
        <v>23166</v>
      </c>
      <c r="I18" s="10">
        <f t="shared" si="1"/>
        <v>69498</v>
      </c>
      <c r="J18" s="10">
        <f t="shared" si="2"/>
        <v>23166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26000</v>
      </c>
      <c r="R18" s="65">
        <f>MEDIAN(J12:J16)</f>
        <v>28482.5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27200</v>
      </c>
      <c r="G19" s="5">
        <v>0</v>
      </c>
      <c r="H19" s="28">
        <f t="shared" si="0"/>
        <v>27200</v>
      </c>
      <c r="I19" s="10">
        <f t="shared" si="1"/>
        <v>81600</v>
      </c>
      <c r="J19" s="10">
        <f t="shared" si="2"/>
        <v>27200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30382</v>
      </c>
      <c r="R19" s="65">
        <f>MAX(J12:J16)</f>
        <v>30382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3</v>
      </c>
      <c r="F20" s="5">
        <v>25000</v>
      </c>
      <c r="G20" s="7">
        <v>0</v>
      </c>
      <c r="H20" s="28">
        <f t="shared" si="0"/>
        <v>25000</v>
      </c>
      <c r="I20" s="10">
        <f t="shared" si="1"/>
        <v>75000</v>
      </c>
      <c r="J20" s="10">
        <f t="shared" si="2"/>
        <v>25000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23166</v>
      </c>
      <c r="R20" s="65">
        <f>MIN(J12:J16)</f>
        <v>23234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26000</v>
      </c>
      <c r="G21" s="7">
        <v>0</v>
      </c>
      <c r="H21" s="28">
        <f t="shared" si="0"/>
        <v>26000</v>
      </c>
      <c r="I21" s="10">
        <f t="shared" si="1"/>
        <v>78000</v>
      </c>
      <c r="J21" s="10">
        <f t="shared" si="2"/>
        <v>26000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 t="s">
        <v>101</v>
      </c>
      <c r="F22" s="5" t="s">
        <v>37</v>
      </c>
      <c r="G22" s="12" t="s">
        <v>37</v>
      </c>
      <c r="H22" s="28" t="str">
        <f t="shared" si="0"/>
        <v>n/a</v>
      </c>
      <c r="I22" s="10" t="str">
        <f t="shared" si="1"/>
        <v>n/a</v>
      </c>
      <c r="J22" s="10" t="str">
        <f t="shared" si="2"/>
        <v>n/a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6.1224489795918435E-2</v>
      </c>
      <c r="R22" s="69">
        <f>R18/Q14-1</f>
        <v>0.16255102040816327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3</v>
      </c>
      <c r="F23" s="5">
        <v>21890</v>
      </c>
      <c r="G23" s="4">
        <v>0</v>
      </c>
      <c r="H23" s="28">
        <f t="shared" si="0"/>
        <v>21890</v>
      </c>
      <c r="I23" s="10">
        <f t="shared" si="1"/>
        <v>65670</v>
      </c>
      <c r="J23" s="10">
        <f t="shared" si="2"/>
        <v>21890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3</v>
      </c>
      <c r="F24" s="5">
        <v>23700</v>
      </c>
      <c r="G24" s="7">
        <v>290</v>
      </c>
      <c r="H24" s="28">
        <f t="shared" si="0"/>
        <v>23990</v>
      </c>
      <c r="I24" s="10">
        <f t="shared" si="1"/>
        <v>71970</v>
      </c>
      <c r="J24" s="10">
        <f t="shared" si="2"/>
        <v>23990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3</v>
      </c>
      <c r="F25" s="5">
        <v>25920</v>
      </c>
      <c r="G25" s="4">
        <v>290</v>
      </c>
      <c r="H25" s="28">
        <f t="shared" si="0"/>
        <v>26210</v>
      </c>
      <c r="I25" s="10">
        <f t="shared" si="1"/>
        <v>78630</v>
      </c>
      <c r="J25" s="10">
        <f t="shared" si="2"/>
        <v>26210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3</v>
      </c>
      <c r="F26" s="5">
        <v>27410</v>
      </c>
      <c r="G26" s="7">
        <v>0</v>
      </c>
      <c r="H26" s="28">
        <f t="shared" si="0"/>
        <v>27410</v>
      </c>
      <c r="I26" s="10">
        <f t="shared" si="1"/>
        <v>82230</v>
      </c>
      <c r="J26" s="10">
        <f t="shared" si="2"/>
        <v>27410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3</v>
      </c>
      <c r="F27" s="5">
        <v>17496</v>
      </c>
      <c r="G27" s="5">
        <v>220</v>
      </c>
      <c r="H27" s="28">
        <f t="shared" si="0"/>
        <v>17716</v>
      </c>
      <c r="I27" s="10">
        <f t="shared" si="1"/>
        <v>53148</v>
      </c>
      <c r="J27" s="10">
        <f t="shared" si="2"/>
        <v>17716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27360</v>
      </c>
      <c r="G28" s="5">
        <v>290</v>
      </c>
      <c r="H28" s="28">
        <f t="shared" si="0"/>
        <v>27650</v>
      </c>
      <c r="I28" s="10">
        <f t="shared" si="1"/>
        <v>82950</v>
      </c>
      <c r="J28" s="10">
        <f t="shared" si="2"/>
        <v>27650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23560</v>
      </c>
      <c r="G29" s="5">
        <v>290</v>
      </c>
      <c r="H29" s="28">
        <f t="shared" si="0"/>
        <v>23850</v>
      </c>
      <c r="I29" s="10">
        <f t="shared" si="1"/>
        <v>71550</v>
      </c>
      <c r="J29" s="10">
        <f t="shared" si="2"/>
        <v>23850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 t="s">
        <v>101</v>
      </c>
      <c r="F30" s="5" t="s">
        <v>37</v>
      </c>
      <c r="G30" s="11" t="s">
        <v>37</v>
      </c>
      <c r="H30" s="28" t="str">
        <f t="shared" si="0"/>
        <v>n/a</v>
      </c>
      <c r="I30" s="10" t="str">
        <f t="shared" si="1"/>
        <v>n/a</v>
      </c>
      <c r="J30" s="10" t="str">
        <f t="shared" si="2"/>
        <v>n/a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>
        <v>23850</v>
      </c>
      <c r="G31" s="4">
        <v>0</v>
      </c>
      <c r="H31" s="28">
        <f t="shared" si="0"/>
        <v>23850</v>
      </c>
      <c r="I31" s="10">
        <f t="shared" si="1"/>
        <v>71550</v>
      </c>
      <c r="J31" s="10">
        <f t="shared" si="2"/>
        <v>23850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>
        <v>2</v>
      </c>
      <c r="F32" s="5">
        <v>49668</v>
      </c>
      <c r="G32" s="4">
        <v>190</v>
      </c>
      <c r="H32" s="28">
        <f t="shared" si="0"/>
        <v>49858</v>
      </c>
      <c r="I32" s="10">
        <f t="shared" si="1"/>
        <v>99716</v>
      </c>
      <c r="J32" s="10">
        <f t="shared" si="2"/>
        <v>33238.666666666664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3</v>
      </c>
      <c r="F33" s="5">
        <v>23520</v>
      </c>
      <c r="G33" s="12">
        <v>290</v>
      </c>
      <c r="H33" s="28">
        <f t="shared" si="0"/>
        <v>23810</v>
      </c>
      <c r="I33" s="10">
        <f t="shared" si="1"/>
        <v>71430</v>
      </c>
      <c r="J33" s="10">
        <f t="shared" si="2"/>
        <v>23810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20480</v>
      </c>
      <c r="G35" s="11">
        <v>290</v>
      </c>
      <c r="H35" s="28">
        <f t="shared" si="0"/>
        <v>20770</v>
      </c>
      <c r="I35" s="10">
        <f t="shared" si="1"/>
        <v>62310</v>
      </c>
      <c r="J35" s="10">
        <f t="shared" si="2"/>
        <v>20770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3</v>
      </c>
      <c r="F36" s="5">
        <v>22400</v>
      </c>
      <c r="G36" s="5">
        <v>288</v>
      </c>
      <c r="H36" s="28">
        <f t="shared" si="0"/>
        <v>22688</v>
      </c>
      <c r="I36" s="10">
        <f t="shared" si="1"/>
        <v>68064</v>
      </c>
      <c r="J36" s="10">
        <f t="shared" si="2"/>
        <v>22688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3</v>
      </c>
      <c r="F37" s="5">
        <v>20200</v>
      </c>
      <c r="G37" s="5">
        <v>290</v>
      </c>
      <c r="H37" s="28">
        <f t="shared" si="0"/>
        <v>20490</v>
      </c>
      <c r="I37" s="10">
        <f t="shared" si="1"/>
        <v>61470</v>
      </c>
      <c r="J37" s="10">
        <f t="shared" si="2"/>
        <v>20490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3</v>
      </c>
      <c r="F38" s="5">
        <v>19400</v>
      </c>
      <c r="G38" s="11">
        <v>0</v>
      </c>
      <c r="H38" s="28">
        <f t="shared" si="0"/>
        <v>19400</v>
      </c>
      <c r="I38" s="10">
        <f t="shared" si="1"/>
        <v>58200</v>
      </c>
      <c r="J38" s="10">
        <f t="shared" si="2"/>
        <v>19400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3</v>
      </c>
      <c r="F39" s="5">
        <v>20000</v>
      </c>
      <c r="G39" s="5">
        <v>286</v>
      </c>
      <c r="H39" s="28">
        <f t="shared" si="0"/>
        <v>20286</v>
      </c>
      <c r="I39" s="10">
        <f t="shared" si="1"/>
        <v>60858</v>
      </c>
      <c r="J39" s="10">
        <f t="shared" si="2"/>
        <v>20286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>
        <v>3</v>
      </c>
      <c r="F41" s="5">
        <v>20425</v>
      </c>
      <c r="G41" s="12">
        <v>250</v>
      </c>
      <c r="H41" s="28">
        <f t="shared" si="0"/>
        <v>20675</v>
      </c>
      <c r="I41" s="10">
        <f t="shared" si="1"/>
        <v>62025</v>
      </c>
      <c r="J41" s="10">
        <f t="shared" si="2"/>
        <v>20675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>
        <v>3</v>
      </c>
      <c r="F42" s="5">
        <v>20400</v>
      </c>
      <c r="G42" s="5">
        <v>0</v>
      </c>
      <c r="H42" s="28">
        <f t="shared" si="0"/>
        <v>20400</v>
      </c>
      <c r="I42" s="10">
        <f t="shared" si="1"/>
        <v>61200</v>
      </c>
      <c r="J42" s="10">
        <f t="shared" si="2"/>
        <v>20400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spans="1:14" x14ac:dyDescent="0.25">
      <c r="G164" s="29"/>
      <c r="H164" s="29"/>
      <c r="I164" s="29"/>
      <c r="J164" s="29"/>
      <c r="K164" s="29"/>
    </row>
    <row r="165" spans="1:14" x14ac:dyDescent="0.25">
      <c r="G165" s="29"/>
      <c r="H165" s="29"/>
      <c r="I165" s="29"/>
      <c r="J165" s="29"/>
      <c r="K165" s="29"/>
    </row>
    <row r="166" spans="1:14" x14ac:dyDescent="0.25">
      <c r="G166" s="29"/>
      <c r="H166" s="29"/>
      <c r="I166" s="29"/>
      <c r="J166" s="29"/>
      <c r="K166" s="29"/>
    </row>
    <row r="167" spans="1:14" x14ac:dyDescent="0.25">
      <c r="G167" s="29"/>
      <c r="H167" s="29"/>
      <c r="I167" s="29"/>
      <c r="J167" s="29"/>
      <c r="K167" s="29"/>
    </row>
  </sheetData>
  <autoFilter ref="A2:M38" xr:uid="{00000000-0009-0000-0000-000004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81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119</v>
      </c>
      <c r="I1" s="17" t="s">
        <v>111</v>
      </c>
      <c r="J1" s="86">
        <f>E17</f>
        <v>3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38016</v>
      </c>
      <c r="G4" s="13">
        <v>0</v>
      </c>
      <c r="H4" s="28">
        <f t="shared" ref="H4:H42" si="0">IF(ISERROR(F4*1),"n/a",F4+G4)</f>
        <v>38016</v>
      </c>
      <c r="I4" s="10">
        <f t="shared" ref="I4:I42" si="1">IF(ISERROR(H4*1),"n/a",H4*E4)</f>
        <v>114048</v>
      </c>
      <c r="J4" s="10">
        <f t="shared" ref="J4:J42" si="2">IF(ISERROR(I4*1),"n/a",I4/$J$1)</f>
        <v>38016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3</v>
      </c>
      <c r="F5" s="5">
        <v>37104</v>
      </c>
      <c r="G5" s="12">
        <v>290</v>
      </c>
      <c r="H5" s="28">
        <f t="shared" si="0"/>
        <v>37394</v>
      </c>
      <c r="I5" s="10">
        <f t="shared" si="1"/>
        <v>112182</v>
      </c>
      <c r="J5" s="10">
        <f t="shared" si="2"/>
        <v>37394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3</v>
      </c>
      <c r="F6" s="5">
        <v>35277</v>
      </c>
      <c r="G6" s="11">
        <v>290</v>
      </c>
      <c r="H6" s="28">
        <f t="shared" si="0"/>
        <v>35567</v>
      </c>
      <c r="I6" s="10">
        <f t="shared" si="1"/>
        <v>106701</v>
      </c>
      <c r="J6" s="10">
        <f t="shared" si="2"/>
        <v>35567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3</v>
      </c>
      <c r="F7" s="5">
        <v>40000</v>
      </c>
      <c r="G7" s="5">
        <v>286</v>
      </c>
      <c r="H7" s="28">
        <f t="shared" si="0"/>
        <v>40286</v>
      </c>
      <c r="I7" s="10">
        <f t="shared" si="1"/>
        <v>120858</v>
      </c>
      <c r="J7" s="10">
        <f t="shared" si="2"/>
        <v>40286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39360</v>
      </c>
      <c r="G8" s="5">
        <v>0</v>
      </c>
      <c r="H8" s="28">
        <f t="shared" si="0"/>
        <v>39360</v>
      </c>
      <c r="I8" s="10">
        <f t="shared" si="1"/>
        <v>118080</v>
      </c>
      <c r="J8" s="10">
        <f t="shared" si="2"/>
        <v>39360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3</v>
      </c>
      <c r="F9" s="5">
        <v>35500</v>
      </c>
      <c r="G9" s="5">
        <v>0</v>
      </c>
      <c r="H9" s="28">
        <f t="shared" si="0"/>
        <v>35500</v>
      </c>
      <c r="I9" s="10">
        <f t="shared" si="1"/>
        <v>106500</v>
      </c>
      <c r="J9" s="10">
        <f t="shared" si="2"/>
        <v>35500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35000</v>
      </c>
      <c r="G10" s="12">
        <v>286</v>
      </c>
      <c r="H10" s="28">
        <f t="shared" si="0"/>
        <v>35286</v>
      </c>
      <c r="I10" s="10">
        <f t="shared" si="1"/>
        <v>105858</v>
      </c>
      <c r="J10" s="10">
        <f t="shared" si="2"/>
        <v>35286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v>31500</v>
      </c>
      <c r="G11" s="7">
        <v>290</v>
      </c>
      <c r="H11" s="28">
        <f t="shared" si="0"/>
        <v>31790</v>
      </c>
      <c r="I11" s="10">
        <f t="shared" si="1"/>
        <v>95370</v>
      </c>
      <c r="J11" s="10">
        <f t="shared" si="2"/>
        <v>31790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3</v>
      </c>
      <c r="F12" s="5">
        <v>29680</v>
      </c>
      <c r="G12" s="11">
        <v>0</v>
      </c>
      <c r="H12" s="28">
        <f t="shared" si="0"/>
        <v>29680</v>
      </c>
      <c r="I12" s="10">
        <f t="shared" si="1"/>
        <v>89040</v>
      </c>
      <c r="J12" s="10">
        <f t="shared" si="2"/>
        <v>29680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3</v>
      </c>
      <c r="F13" s="5">
        <v>27936</v>
      </c>
      <c r="G13" s="5">
        <v>290</v>
      </c>
      <c r="H13" s="28">
        <f t="shared" si="0"/>
        <v>28226</v>
      </c>
      <c r="I13" s="10">
        <f t="shared" si="1"/>
        <v>84678</v>
      </c>
      <c r="J13" s="10">
        <f t="shared" si="2"/>
        <v>28226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3</v>
      </c>
      <c r="F14" s="5">
        <v>32544</v>
      </c>
      <c r="G14" s="12">
        <v>286</v>
      </c>
      <c r="H14" s="28">
        <f t="shared" si="0"/>
        <v>32830</v>
      </c>
      <c r="I14" s="10">
        <f t="shared" si="1"/>
        <v>98490</v>
      </c>
      <c r="J14" s="10">
        <f t="shared" si="2"/>
        <v>32830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26500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3</v>
      </c>
      <c r="F15" s="5">
        <v>30150</v>
      </c>
      <c r="G15" s="12">
        <v>290</v>
      </c>
      <c r="H15" s="28">
        <f t="shared" si="0"/>
        <v>30440</v>
      </c>
      <c r="I15" s="10">
        <f t="shared" si="1"/>
        <v>91320</v>
      </c>
      <c r="J15" s="10">
        <f t="shared" si="2"/>
        <v>30440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3</v>
      </c>
      <c r="F16" s="5">
        <v>30000</v>
      </c>
      <c r="G16" s="4">
        <v>290</v>
      </c>
      <c r="H16" s="28">
        <f t="shared" si="0"/>
        <v>30290</v>
      </c>
      <c r="I16" s="10">
        <f t="shared" si="1"/>
        <v>90870</v>
      </c>
      <c r="J16" s="10">
        <f t="shared" si="2"/>
        <v>30290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3</v>
      </c>
      <c r="F17" s="5">
        <v>26500</v>
      </c>
      <c r="G17" s="12">
        <v>0</v>
      </c>
      <c r="H17" s="25">
        <f t="shared" si="0"/>
        <v>26500</v>
      </c>
      <c r="I17" s="25">
        <f t="shared" si="1"/>
        <v>79500</v>
      </c>
      <c r="J17" s="25">
        <f t="shared" si="2"/>
        <v>26500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30327</v>
      </c>
      <c r="R17" s="65">
        <f>AVERAGE(J12:J16)</f>
        <v>30293.200000000001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3</v>
      </c>
      <c r="F18" s="5">
        <v>27864</v>
      </c>
      <c r="G18" s="13">
        <v>290</v>
      </c>
      <c r="H18" s="28">
        <f t="shared" si="0"/>
        <v>28154</v>
      </c>
      <c r="I18" s="10">
        <f t="shared" si="1"/>
        <v>84462</v>
      </c>
      <c r="J18" s="10">
        <f t="shared" si="2"/>
        <v>28154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30365</v>
      </c>
      <c r="R18" s="65">
        <f>MEDIAN(J12:J16)</f>
        <v>30290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3</v>
      </c>
      <c r="F19" s="5">
        <v>34000</v>
      </c>
      <c r="G19" s="5">
        <v>0</v>
      </c>
      <c r="H19" s="28">
        <f t="shared" si="0"/>
        <v>34000</v>
      </c>
      <c r="I19" s="10">
        <f t="shared" si="1"/>
        <v>102000</v>
      </c>
      <c r="J19" s="10">
        <f t="shared" si="2"/>
        <v>34000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34000</v>
      </c>
      <c r="R19" s="65">
        <f>MAX(J12:J16)</f>
        <v>32830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3</v>
      </c>
      <c r="F20" s="5">
        <v>31800</v>
      </c>
      <c r="G20" s="7">
        <v>350</v>
      </c>
      <c r="H20" s="28">
        <f t="shared" si="0"/>
        <v>32150</v>
      </c>
      <c r="I20" s="10">
        <f t="shared" si="1"/>
        <v>96450</v>
      </c>
      <c r="J20" s="10">
        <f t="shared" si="2"/>
        <v>32150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26500</v>
      </c>
      <c r="R20" s="65">
        <f>MIN(J12:J16)</f>
        <v>28226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3</v>
      </c>
      <c r="F21" s="5">
        <v>31000</v>
      </c>
      <c r="G21" s="7">
        <v>0</v>
      </c>
      <c r="H21" s="28">
        <f t="shared" si="0"/>
        <v>31000</v>
      </c>
      <c r="I21" s="10">
        <f t="shared" si="1"/>
        <v>93000</v>
      </c>
      <c r="J21" s="10">
        <f t="shared" si="2"/>
        <v>31000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3</v>
      </c>
      <c r="F22" s="5">
        <v>27400</v>
      </c>
      <c r="G22" s="12">
        <v>290</v>
      </c>
      <c r="H22" s="28">
        <f t="shared" si="0"/>
        <v>27690</v>
      </c>
      <c r="I22" s="10">
        <f t="shared" si="1"/>
        <v>83070</v>
      </c>
      <c r="J22" s="10">
        <f t="shared" si="2"/>
        <v>27690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0.14584905660377356</v>
      </c>
      <c r="R22" s="69">
        <f>R18/Q14-1</f>
        <v>0.14301886792452834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3</v>
      </c>
      <c r="F23" s="5">
        <v>27130</v>
      </c>
      <c r="G23" s="4">
        <v>0</v>
      </c>
      <c r="H23" s="28">
        <f t="shared" si="0"/>
        <v>27130</v>
      </c>
      <c r="I23" s="10">
        <f t="shared" si="1"/>
        <v>81390</v>
      </c>
      <c r="J23" s="10">
        <f t="shared" si="2"/>
        <v>27130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3</v>
      </c>
      <c r="F24" s="5">
        <v>28250</v>
      </c>
      <c r="G24" s="7">
        <v>290</v>
      </c>
      <c r="H24" s="28">
        <f t="shared" si="0"/>
        <v>28540</v>
      </c>
      <c r="I24" s="10">
        <f t="shared" si="1"/>
        <v>85620</v>
      </c>
      <c r="J24" s="10">
        <f t="shared" si="2"/>
        <v>28540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3</v>
      </c>
      <c r="F25" s="5">
        <v>30720</v>
      </c>
      <c r="G25" s="4">
        <v>290</v>
      </c>
      <c r="H25" s="28">
        <f t="shared" si="0"/>
        <v>31010</v>
      </c>
      <c r="I25" s="10">
        <f t="shared" si="1"/>
        <v>93030</v>
      </c>
      <c r="J25" s="10">
        <f t="shared" si="2"/>
        <v>31010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3</v>
      </c>
      <c r="F26" s="5">
        <v>29260</v>
      </c>
      <c r="G26" s="7">
        <v>23.333333333333332</v>
      </c>
      <c r="H26" s="28">
        <f t="shared" si="0"/>
        <v>29283.333333333332</v>
      </c>
      <c r="I26" s="10">
        <f t="shared" si="1"/>
        <v>87850</v>
      </c>
      <c r="J26" s="10">
        <f t="shared" si="2"/>
        <v>29283.333333333332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 t="s">
        <v>101</v>
      </c>
      <c r="F27" s="5" t="s">
        <v>37</v>
      </c>
      <c r="G27" s="5" t="s">
        <v>37</v>
      </c>
      <c r="H27" s="28" t="str">
        <f t="shared" si="0"/>
        <v>n/a</v>
      </c>
      <c r="I27" s="10" t="str">
        <f t="shared" si="1"/>
        <v>n/a</v>
      </c>
      <c r="J27" s="10" t="str">
        <f t="shared" si="2"/>
        <v>n/a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3</v>
      </c>
      <c r="F28" s="5">
        <v>30960</v>
      </c>
      <c r="G28" s="5">
        <v>290</v>
      </c>
      <c r="H28" s="28">
        <f t="shared" si="0"/>
        <v>31250</v>
      </c>
      <c r="I28" s="10">
        <f t="shared" si="1"/>
        <v>93750</v>
      </c>
      <c r="J28" s="10">
        <f t="shared" si="2"/>
        <v>31250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3</v>
      </c>
      <c r="F29" s="5">
        <v>25080</v>
      </c>
      <c r="G29" s="5">
        <v>290</v>
      </c>
      <c r="H29" s="28">
        <f t="shared" si="0"/>
        <v>25370</v>
      </c>
      <c r="I29" s="10">
        <f t="shared" si="1"/>
        <v>76110</v>
      </c>
      <c r="J29" s="10">
        <f t="shared" si="2"/>
        <v>25370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3</v>
      </c>
      <c r="F30" s="5">
        <v>24290</v>
      </c>
      <c r="G30" s="11">
        <v>290</v>
      </c>
      <c r="H30" s="28">
        <f t="shared" si="0"/>
        <v>24580</v>
      </c>
      <c r="I30" s="10">
        <f t="shared" si="1"/>
        <v>73740</v>
      </c>
      <c r="J30" s="10">
        <f t="shared" si="2"/>
        <v>24580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3</v>
      </c>
      <c r="F31" s="5" t="s">
        <v>37</v>
      </c>
      <c r="G31" s="4" t="s">
        <v>37</v>
      </c>
      <c r="H31" s="28" t="str">
        <f t="shared" si="0"/>
        <v>n/a</v>
      </c>
      <c r="I31" s="10" t="str">
        <f t="shared" si="1"/>
        <v>n/a</v>
      </c>
      <c r="J31" s="10" t="str">
        <f t="shared" si="2"/>
        <v>n/a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 t="s">
        <v>101</v>
      </c>
      <c r="F33" s="5" t="s">
        <v>37</v>
      </c>
      <c r="G33" s="12" t="s">
        <v>37</v>
      </c>
      <c r="H33" s="28" t="str">
        <f t="shared" si="0"/>
        <v>n/a</v>
      </c>
      <c r="I33" s="10" t="str">
        <f t="shared" si="1"/>
        <v>n/a</v>
      </c>
      <c r="J33" s="10" t="str">
        <f t="shared" si="2"/>
        <v>n/a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 t="s">
        <v>101</v>
      </c>
      <c r="F35" s="5" t="s">
        <v>37</v>
      </c>
      <c r="G35" s="11" t="s">
        <v>37</v>
      </c>
      <c r="H35" s="28" t="str">
        <f t="shared" si="0"/>
        <v>n/a</v>
      </c>
      <c r="I35" s="10" t="str">
        <f t="shared" si="1"/>
        <v>n/a</v>
      </c>
      <c r="J35" s="10" t="str">
        <f t="shared" si="2"/>
        <v>n/a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 t="s">
        <v>101</v>
      </c>
      <c r="F36" s="5" t="s">
        <v>37</v>
      </c>
      <c r="G36" s="5" t="s">
        <v>37</v>
      </c>
      <c r="H36" s="28" t="str">
        <f t="shared" si="0"/>
        <v>n/a</v>
      </c>
      <c r="I36" s="10" t="str">
        <f t="shared" si="1"/>
        <v>n/a</v>
      </c>
      <c r="J36" s="10" t="str">
        <f t="shared" si="2"/>
        <v>n/a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 t="s">
        <v>101</v>
      </c>
      <c r="F38" s="5" t="s">
        <v>37</v>
      </c>
      <c r="G38" s="11" t="s">
        <v>37</v>
      </c>
      <c r="H38" s="28" t="str">
        <f t="shared" si="0"/>
        <v>n/a</v>
      </c>
      <c r="I38" s="10" t="str">
        <f t="shared" si="1"/>
        <v>n/a</v>
      </c>
      <c r="J38" s="10" t="str">
        <f t="shared" si="2"/>
        <v>n/a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5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spans="1:14" x14ac:dyDescent="0.25">
      <c r="F164" s="29"/>
      <c r="G164" s="29"/>
      <c r="H164" s="29"/>
      <c r="I164" s="29"/>
      <c r="J164" s="29"/>
      <c r="K164" s="29"/>
      <c r="L164" s="29"/>
    </row>
    <row r="165" spans="1:14" x14ac:dyDescent="0.25">
      <c r="F165" s="29"/>
      <c r="G165" s="29"/>
      <c r="H165" s="29"/>
      <c r="I165" s="29"/>
      <c r="J165" s="29"/>
      <c r="K165" s="29"/>
      <c r="L165" s="29"/>
    </row>
    <row r="166" spans="1:14" x14ac:dyDescent="0.25">
      <c r="F166" s="29"/>
      <c r="G166" s="29"/>
      <c r="H166" s="29"/>
      <c r="I166" s="29"/>
      <c r="J166" s="29"/>
      <c r="K166" s="29"/>
      <c r="L166" s="29"/>
    </row>
    <row r="167" spans="1:14" x14ac:dyDescent="0.25">
      <c r="F167" s="29"/>
      <c r="G167" s="29"/>
      <c r="H167" s="29"/>
      <c r="I167" s="29"/>
      <c r="J167" s="29"/>
      <c r="K167" s="29"/>
      <c r="L167" s="29"/>
    </row>
    <row r="168" spans="1:14" x14ac:dyDescent="0.25">
      <c r="F168" s="29"/>
      <c r="G168" s="29"/>
      <c r="H168" s="29"/>
      <c r="I168" s="29"/>
      <c r="J168" s="29"/>
      <c r="K168" s="29"/>
      <c r="L168" s="29"/>
    </row>
    <row r="169" spans="1:14" x14ac:dyDescent="0.25">
      <c r="F169" s="29"/>
      <c r="G169" s="29"/>
      <c r="H169" s="29"/>
      <c r="I169" s="29"/>
      <c r="J169" s="29"/>
      <c r="K169" s="29"/>
      <c r="L169" s="29"/>
    </row>
    <row r="170" spans="1:14" x14ac:dyDescent="0.25">
      <c r="F170" s="29"/>
      <c r="G170" s="29"/>
      <c r="H170" s="29"/>
      <c r="I170" s="29"/>
      <c r="J170" s="29"/>
      <c r="K170" s="29"/>
      <c r="L170" s="29"/>
    </row>
    <row r="171" spans="1:14" x14ac:dyDescent="0.25">
      <c r="F171" s="29"/>
      <c r="G171" s="29"/>
      <c r="H171" s="29"/>
      <c r="I171" s="29"/>
      <c r="J171" s="29"/>
      <c r="K171" s="29"/>
      <c r="L171" s="29"/>
    </row>
    <row r="172" spans="1:14" x14ac:dyDescent="0.25">
      <c r="F172" s="29"/>
      <c r="G172" s="29"/>
      <c r="H172" s="29"/>
      <c r="I172" s="29"/>
      <c r="J172" s="29"/>
      <c r="K172" s="29"/>
      <c r="L172" s="29"/>
    </row>
    <row r="173" spans="1:14" x14ac:dyDescent="0.25">
      <c r="F173" s="29"/>
      <c r="G173" s="29"/>
      <c r="H173" s="29"/>
      <c r="I173" s="29"/>
      <c r="J173" s="29"/>
      <c r="K173" s="29"/>
      <c r="L173" s="29"/>
    </row>
    <row r="174" spans="1:14" x14ac:dyDescent="0.25">
      <c r="F174" s="29"/>
      <c r="G174" s="29"/>
      <c r="H174" s="29"/>
      <c r="I174" s="29"/>
      <c r="J174" s="29"/>
      <c r="K174" s="29"/>
      <c r="L174" s="29"/>
    </row>
    <row r="175" spans="1:14" x14ac:dyDescent="0.25">
      <c r="F175" s="29"/>
      <c r="G175" s="29"/>
      <c r="H175" s="29"/>
      <c r="I175" s="29"/>
      <c r="J175" s="29"/>
      <c r="K175" s="29"/>
      <c r="L175" s="29"/>
    </row>
    <row r="176" spans="1:14" x14ac:dyDescent="0.25">
      <c r="F176" s="29"/>
      <c r="G176" s="29"/>
      <c r="H176" s="29"/>
      <c r="I176" s="29"/>
      <c r="J176" s="29"/>
      <c r="K176" s="29"/>
      <c r="L176" s="29"/>
    </row>
    <row r="177" spans="6:12" x14ac:dyDescent="0.25">
      <c r="F177" s="29"/>
      <c r="G177" s="29"/>
      <c r="H177" s="29"/>
      <c r="I177" s="29"/>
      <c r="J177" s="29"/>
      <c r="K177" s="29"/>
      <c r="L177" s="29"/>
    </row>
    <row r="178" spans="6:12" x14ac:dyDescent="0.25">
      <c r="F178" s="29"/>
      <c r="G178" s="29"/>
      <c r="H178" s="29"/>
      <c r="I178" s="29"/>
      <c r="J178" s="29"/>
      <c r="K178" s="29"/>
      <c r="L178" s="29"/>
    </row>
    <row r="179" spans="6:12" x14ac:dyDescent="0.25">
      <c r="F179" s="29"/>
      <c r="G179" s="29"/>
      <c r="H179" s="29"/>
      <c r="I179" s="29"/>
      <c r="J179" s="29"/>
      <c r="K179" s="29"/>
      <c r="L179" s="29"/>
    </row>
    <row r="180" spans="6:12" x14ac:dyDescent="0.25">
      <c r="F180" s="29"/>
      <c r="G180" s="29"/>
      <c r="H180" s="29"/>
      <c r="I180" s="29"/>
      <c r="J180" s="29"/>
      <c r="K180" s="29"/>
      <c r="L180" s="29"/>
    </row>
    <row r="181" spans="6:12" x14ac:dyDescent="0.25">
      <c r="F181" s="29"/>
      <c r="G181" s="29"/>
      <c r="H181" s="29"/>
      <c r="I181" s="29"/>
      <c r="J181" s="29"/>
      <c r="K181" s="29"/>
      <c r="L181" s="29"/>
    </row>
    <row r="182" spans="6:12" x14ac:dyDescent="0.25">
      <c r="F182" s="29"/>
      <c r="G182" s="29"/>
      <c r="H182" s="29"/>
      <c r="I182" s="29"/>
      <c r="J182" s="29"/>
      <c r="K182" s="29"/>
      <c r="L182" s="29"/>
    </row>
    <row r="183" spans="6:12" x14ac:dyDescent="0.25">
      <c r="F183" s="29"/>
      <c r="G183" s="29"/>
      <c r="H183" s="29"/>
      <c r="I183" s="29"/>
      <c r="J183" s="29"/>
      <c r="K183" s="29"/>
      <c r="L183" s="29"/>
    </row>
    <row r="184" spans="6:12" x14ac:dyDescent="0.25">
      <c r="F184" s="29"/>
      <c r="G184" s="29"/>
      <c r="H184" s="29"/>
      <c r="I184" s="29"/>
      <c r="J184" s="29"/>
      <c r="K184" s="29"/>
      <c r="L184" s="29"/>
    </row>
    <row r="185" spans="6:12" x14ac:dyDescent="0.25">
      <c r="F185" s="29"/>
      <c r="G185" s="29"/>
      <c r="H185" s="29"/>
      <c r="I185" s="29"/>
      <c r="J185" s="29"/>
      <c r="K185" s="29"/>
      <c r="L185" s="29"/>
    </row>
    <row r="186" spans="6:12" x14ac:dyDescent="0.25">
      <c r="F186" s="29"/>
      <c r="G186" s="29"/>
      <c r="H186" s="29"/>
      <c r="I186" s="29"/>
      <c r="J186" s="29"/>
      <c r="K186" s="29"/>
      <c r="L186" s="29"/>
    </row>
    <row r="187" spans="6:12" x14ac:dyDescent="0.25">
      <c r="F187" s="29"/>
      <c r="G187" s="29"/>
      <c r="H187" s="29"/>
      <c r="I187" s="29"/>
      <c r="J187" s="29"/>
      <c r="K187" s="29"/>
      <c r="L187" s="29"/>
    </row>
    <row r="188" spans="6:12" x14ac:dyDescent="0.25">
      <c r="F188" s="29"/>
      <c r="G188" s="29"/>
      <c r="H188" s="29"/>
      <c r="I188" s="29"/>
      <c r="J188" s="29"/>
      <c r="K188" s="29"/>
      <c r="L188" s="29"/>
    </row>
    <row r="189" spans="6:12" x14ac:dyDescent="0.25">
      <c r="F189" s="29"/>
      <c r="G189" s="29"/>
      <c r="H189" s="29"/>
      <c r="I189" s="29"/>
      <c r="J189" s="29"/>
      <c r="K189" s="29"/>
      <c r="L189" s="29"/>
    </row>
    <row r="190" spans="6:12" x14ac:dyDescent="0.25">
      <c r="F190" s="29"/>
      <c r="G190" s="29"/>
      <c r="H190" s="29"/>
      <c r="I190" s="29"/>
      <c r="J190" s="29"/>
      <c r="K190" s="29"/>
      <c r="L190" s="29"/>
    </row>
    <row r="191" spans="6:12" x14ac:dyDescent="0.25">
      <c r="F191" s="29"/>
      <c r="G191" s="29"/>
      <c r="H191" s="29"/>
      <c r="I191" s="29"/>
      <c r="J191" s="29"/>
      <c r="K191" s="29"/>
      <c r="L191" s="29"/>
    </row>
    <row r="192" spans="6:12" x14ac:dyDescent="0.25">
      <c r="F192" s="29"/>
      <c r="G192" s="29"/>
      <c r="H192" s="29"/>
      <c r="I192" s="29"/>
      <c r="J192" s="29"/>
      <c r="K192" s="29"/>
      <c r="L192" s="29"/>
    </row>
    <row r="193" spans="6:12" x14ac:dyDescent="0.25">
      <c r="F193" s="29"/>
      <c r="G193" s="29"/>
      <c r="H193" s="29"/>
      <c r="I193" s="29"/>
      <c r="J193" s="29"/>
      <c r="K193" s="29"/>
      <c r="L193" s="29"/>
    </row>
    <row r="194" spans="6:12" x14ac:dyDescent="0.25">
      <c r="F194" s="29"/>
      <c r="G194" s="29"/>
      <c r="H194" s="29"/>
      <c r="I194" s="29"/>
      <c r="J194" s="29"/>
      <c r="K194" s="29"/>
      <c r="L194" s="29"/>
    </row>
    <row r="195" spans="6:12" x14ac:dyDescent="0.25">
      <c r="F195" s="29"/>
      <c r="G195" s="29"/>
      <c r="H195" s="29"/>
      <c r="I195" s="29"/>
      <c r="J195" s="29"/>
      <c r="K195" s="29"/>
      <c r="L195" s="29"/>
    </row>
    <row r="196" spans="6:12" x14ac:dyDescent="0.25">
      <c r="F196" s="29"/>
      <c r="G196" s="29"/>
      <c r="H196" s="29"/>
      <c r="I196" s="29"/>
      <c r="J196" s="29"/>
      <c r="K196" s="29"/>
      <c r="L196" s="29"/>
    </row>
    <row r="197" spans="6:12" x14ac:dyDescent="0.25">
      <c r="F197" s="29"/>
      <c r="G197" s="29"/>
      <c r="H197" s="29"/>
      <c r="I197" s="29"/>
      <c r="J197" s="29"/>
      <c r="K197" s="29"/>
      <c r="L197" s="29"/>
    </row>
    <row r="198" spans="6:12" x14ac:dyDescent="0.25">
      <c r="F198" s="29"/>
      <c r="G198" s="29"/>
      <c r="H198" s="29"/>
      <c r="I198" s="29"/>
      <c r="J198" s="29"/>
      <c r="K198" s="29"/>
      <c r="L198" s="29"/>
    </row>
    <row r="199" spans="6:12" x14ac:dyDescent="0.25">
      <c r="F199" s="29"/>
      <c r="G199" s="29"/>
      <c r="H199" s="29"/>
      <c r="I199" s="29"/>
      <c r="J199" s="29"/>
      <c r="K199" s="29"/>
      <c r="L199" s="29"/>
    </row>
    <row r="200" spans="6:12" x14ac:dyDescent="0.25">
      <c r="F200" s="29"/>
      <c r="G200" s="29"/>
      <c r="H200" s="29"/>
      <c r="I200" s="29"/>
      <c r="J200" s="29"/>
      <c r="K200" s="29"/>
      <c r="L200" s="29"/>
    </row>
    <row r="201" spans="6:12" x14ac:dyDescent="0.25">
      <c r="F201" s="29"/>
      <c r="G201" s="29"/>
      <c r="H201" s="29"/>
      <c r="I201" s="29"/>
      <c r="J201" s="29"/>
      <c r="K201" s="29"/>
      <c r="L201" s="29"/>
    </row>
    <row r="202" spans="6:12" x14ac:dyDescent="0.25">
      <c r="F202" s="29"/>
      <c r="G202" s="29"/>
      <c r="H202" s="29"/>
      <c r="I202" s="29"/>
      <c r="J202" s="29"/>
      <c r="K202" s="29"/>
      <c r="L202" s="29"/>
    </row>
    <row r="203" spans="6:12" x14ac:dyDescent="0.25">
      <c r="F203" s="29"/>
      <c r="G203" s="29"/>
      <c r="H203" s="29"/>
      <c r="I203" s="29"/>
      <c r="J203" s="29"/>
      <c r="K203" s="29"/>
      <c r="L203" s="29"/>
    </row>
    <row r="204" spans="6:12" x14ac:dyDescent="0.25">
      <c r="F204" s="29"/>
      <c r="G204" s="29"/>
      <c r="H204" s="29"/>
      <c r="I204" s="29"/>
      <c r="J204" s="29"/>
      <c r="K204" s="29"/>
      <c r="L204" s="29"/>
    </row>
    <row r="205" spans="6:12" x14ac:dyDescent="0.25">
      <c r="F205" s="29"/>
      <c r="G205" s="29"/>
      <c r="H205" s="29"/>
      <c r="I205" s="29"/>
      <c r="J205" s="29"/>
      <c r="K205" s="29"/>
      <c r="L205" s="29"/>
    </row>
    <row r="206" spans="6:12" x14ac:dyDescent="0.25">
      <c r="F206" s="29"/>
      <c r="G206" s="29"/>
      <c r="H206" s="29"/>
      <c r="I206" s="29"/>
      <c r="J206" s="29"/>
      <c r="K206" s="29"/>
      <c r="L206" s="29"/>
    </row>
    <row r="207" spans="6:12" x14ac:dyDescent="0.25">
      <c r="F207" s="29"/>
      <c r="G207" s="29"/>
      <c r="H207" s="29"/>
      <c r="I207" s="29"/>
      <c r="J207" s="29"/>
      <c r="K207" s="29"/>
      <c r="L207" s="29"/>
    </row>
    <row r="208" spans="6:12" x14ac:dyDescent="0.25">
      <c r="F208" s="29"/>
      <c r="G208" s="29"/>
      <c r="H208" s="29"/>
      <c r="I208" s="29"/>
      <c r="J208" s="29"/>
      <c r="K208" s="29"/>
      <c r="L208" s="29"/>
    </row>
    <row r="209" spans="6:12" x14ac:dyDescent="0.25">
      <c r="F209" s="29"/>
      <c r="G209" s="29"/>
      <c r="H209" s="29"/>
      <c r="I209" s="29"/>
      <c r="J209" s="29"/>
      <c r="K209" s="29"/>
      <c r="L209" s="29"/>
    </row>
    <row r="210" spans="6:12" x14ac:dyDescent="0.25">
      <c r="F210" s="29"/>
      <c r="G210" s="29"/>
      <c r="H210" s="29"/>
      <c r="I210" s="29"/>
      <c r="J210" s="29"/>
      <c r="K210" s="29"/>
      <c r="L210" s="29"/>
    </row>
    <row r="211" spans="6:12" x14ac:dyDescent="0.25">
      <c r="F211" s="29"/>
      <c r="G211" s="29"/>
      <c r="H211" s="29"/>
      <c r="I211" s="29"/>
      <c r="J211" s="29"/>
      <c r="K211" s="29"/>
      <c r="L211" s="29"/>
    </row>
    <row r="212" spans="6:12" x14ac:dyDescent="0.25">
      <c r="F212" s="29"/>
      <c r="G212" s="29"/>
      <c r="H212" s="29"/>
      <c r="I212" s="29"/>
      <c r="J212" s="29"/>
      <c r="K212" s="29"/>
      <c r="L212" s="29"/>
    </row>
    <row r="213" spans="6:12" x14ac:dyDescent="0.25">
      <c r="F213" s="29"/>
      <c r="G213" s="29"/>
      <c r="H213" s="29"/>
      <c r="I213" s="29"/>
      <c r="J213" s="29"/>
      <c r="K213" s="29"/>
      <c r="L213" s="29"/>
    </row>
    <row r="214" spans="6:12" x14ac:dyDescent="0.25">
      <c r="F214" s="29"/>
      <c r="G214" s="29"/>
      <c r="H214" s="29"/>
      <c r="I214" s="29"/>
      <c r="J214" s="29"/>
      <c r="K214" s="29"/>
      <c r="L214" s="29"/>
    </row>
    <row r="215" spans="6:12" x14ac:dyDescent="0.25">
      <c r="F215" s="29"/>
      <c r="G215" s="29"/>
      <c r="H215" s="29"/>
      <c r="I215" s="29"/>
      <c r="J215" s="29"/>
      <c r="K215" s="29"/>
      <c r="L215" s="29"/>
    </row>
    <row r="216" spans="6:12" x14ac:dyDescent="0.25">
      <c r="F216" s="29"/>
      <c r="G216" s="29"/>
      <c r="H216" s="29"/>
      <c r="I216" s="29"/>
      <c r="J216" s="29"/>
      <c r="K216" s="29"/>
      <c r="L216" s="29"/>
    </row>
    <row r="217" spans="6:12" x14ac:dyDescent="0.25">
      <c r="F217" s="29"/>
      <c r="G217" s="29"/>
      <c r="H217" s="29"/>
      <c r="I217" s="29"/>
      <c r="J217" s="29"/>
      <c r="K217" s="29"/>
      <c r="L217" s="29"/>
    </row>
    <row r="218" spans="6:12" x14ac:dyDescent="0.25">
      <c r="F218" s="29"/>
      <c r="G218" s="29"/>
      <c r="H218" s="29"/>
      <c r="I218" s="29"/>
      <c r="J218" s="29"/>
      <c r="K218" s="29"/>
      <c r="L218" s="29"/>
    </row>
    <row r="219" spans="6:12" x14ac:dyDescent="0.25">
      <c r="F219" s="29"/>
      <c r="G219" s="29"/>
      <c r="H219" s="29"/>
      <c r="I219" s="29"/>
      <c r="J219" s="29"/>
      <c r="K219" s="29"/>
      <c r="L219" s="29"/>
    </row>
    <row r="220" spans="6:12" x14ac:dyDescent="0.25">
      <c r="F220" s="29"/>
      <c r="G220" s="29"/>
      <c r="H220" s="29"/>
      <c r="I220" s="29"/>
      <c r="J220" s="29"/>
      <c r="K220" s="29"/>
      <c r="L220" s="29"/>
    </row>
    <row r="221" spans="6:12" x14ac:dyDescent="0.25">
      <c r="F221" s="29"/>
      <c r="G221" s="29"/>
      <c r="H221" s="29"/>
      <c r="I221" s="29"/>
      <c r="J221" s="29"/>
      <c r="K221" s="29"/>
      <c r="L221" s="29"/>
    </row>
    <row r="222" spans="6:12" x14ac:dyDescent="0.25">
      <c r="F222" s="29"/>
      <c r="G222" s="29"/>
      <c r="H222" s="29"/>
      <c r="I222" s="29"/>
      <c r="J222" s="29"/>
      <c r="K222" s="29"/>
      <c r="L222" s="29"/>
    </row>
    <row r="223" spans="6:12" x14ac:dyDescent="0.25">
      <c r="F223" s="29"/>
      <c r="G223" s="29"/>
      <c r="H223" s="29"/>
      <c r="I223" s="29"/>
      <c r="J223" s="29"/>
      <c r="K223" s="29"/>
      <c r="L223" s="29"/>
    </row>
    <row r="224" spans="6:12" x14ac:dyDescent="0.25">
      <c r="F224" s="29"/>
      <c r="G224" s="29"/>
      <c r="H224" s="29"/>
      <c r="I224" s="29"/>
      <c r="J224" s="29"/>
      <c r="K224" s="29"/>
      <c r="L224" s="29"/>
    </row>
    <row r="225" spans="6:12" x14ac:dyDescent="0.25">
      <c r="F225" s="29"/>
      <c r="G225" s="29"/>
      <c r="H225" s="29"/>
      <c r="I225" s="29"/>
      <c r="J225" s="29"/>
      <c r="K225" s="29"/>
      <c r="L225" s="29"/>
    </row>
    <row r="226" spans="6:12" x14ac:dyDescent="0.25">
      <c r="F226" s="29"/>
      <c r="G226" s="29"/>
      <c r="H226" s="29"/>
      <c r="I226" s="29"/>
      <c r="J226" s="29"/>
      <c r="K226" s="29"/>
      <c r="L226" s="29"/>
    </row>
    <row r="227" spans="6:12" x14ac:dyDescent="0.25">
      <c r="F227" s="29"/>
      <c r="G227" s="29"/>
      <c r="H227" s="29"/>
      <c r="I227" s="29"/>
      <c r="J227" s="29"/>
      <c r="K227" s="29"/>
      <c r="L227" s="29"/>
    </row>
    <row r="228" spans="6:12" x14ac:dyDescent="0.25">
      <c r="F228" s="29"/>
      <c r="G228" s="29"/>
      <c r="H228" s="29"/>
      <c r="I228" s="29"/>
      <c r="J228" s="29"/>
      <c r="K228" s="29"/>
      <c r="L228" s="29"/>
    </row>
    <row r="229" spans="6:12" x14ac:dyDescent="0.25">
      <c r="F229" s="29"/>
      <c r="G229" s="29"/>
      <c r="H229" s="29"/>
      <c r="I229" s="29"/>
      <c r="J229" s="29"/>
      <c r="K229" s="29"/>
      <c r="L229" s="29"/>
    </row>
    <row r="230" spans="6:12" x14ac:dyDescent="0.25">
      <c r="F230" s="29"/>
      <c r="G230" s="29"/>
      <c r="H230" s="29"/>
      <c r="I230" s="29"/>
      <c r="J230" s="29"/>
      <c r="K230" s="29"/>
      <c r="L230" s="29"/>
    </row>
    <row r="231" spans="6:12" x14ac:dyDescent="0.25">
      <c r="F231" s="29"/>
      <c r="G231" s="29"/>
      <c r="H231" s="29"/>
      <c r="I231" s="29"/>
      <c r="J231" s="29"/>
      <c r="K231" s="29"/>
      <c r="L231" s="29"/>
    </row>
    <row r="232" spans="6:12" x14ac:dyDescent="0.25">
      <c r="F232" s="29"/>
      <c r="G232" s="29"/>
      <c r="H232" s="29"/>
      <c r="I232" s="29"/>
      <c r="J232" s="29"/>
      <c r="K232" s="29"/>
      <c r="L232" s="29"/>
    </row>
    <row r="233" spans="6:12" x14ac:dyDescent="0.25">
      <c r="F233" s="29"/>
      <c r="G233" s="29"/>
      <c r="H233" s="29"/>
      <c r="I233" s="29"/>
      <c r="J233" s="29"/>
      <c r="K233" s="29"/>
      <c r="L233" s="29"/>
    </row>
    <row r="234" spans="6:12" x14ac:dyDescent="0.25">
      <c r="F234" s="29"/>
      <c r="G234" s="29"/>
      <c r="H234" s="29"/>
      <c r="I234" s="29"/>
      <c r="J234" s="29"/>
      <c r="K234" s="29"/>
      <c r="L234" s="29"/>
    </row>
    <row r="235" spans="6:12" x14ac:dyDescent="0.25">
      <c r="F235" s="29"/>
      <c r="G235" s="29"/>
      <c r="H235" s="29"/>
      <c r="I235" s="29"/>
      <c r="J235" s="29"/>
      <c r="K235" s="29"/>
      <c r="L235" s="29"/>
    </row>
    <row r="236" spans="6:12" x14ac:dyDescent="0.25">
      <c r="F236" s="29"/>
      <c r="G236" s="29"/>
      <c r="H236" s="29"/>
      <c r="I236" s="29"/>
      <c r="J236" s="29"/>
      <c r="K236" s="29"/>
      <c r="L236" s="29"/>
    </row>
    <row r="237" spans="6:12" x14ac:dyDescent="0.25">
      <c r="F237" s="29"/>
      <c r="G237" s="29"/>
      <c r="H237" s="29"/>
      <c r="I237" s="29"/>
      <c r="J237" s="29"/>
      <c r="K237" s="29"/>
      <c r="L237" s="29"/>
    </row>
    <row r="238" spans="6:12" x14ac:dyDescent="0.25">
      <c r="F238" s="29"/>
      <c r="G238" s="29"/>
      <c r="H238" s="29"/>
      <c r="I238" s="29"/>
      <c r="J238" s="29"/>
      <c r="K238" s="29"/>
      <c r="L238" s="29"/>
    </row>
    <row r="239" spans="6:12" x14ac:dyDescent="0.25">
      <c r="F239" s="29"/>
      <c r="G239" s="29"/>
      <c r="H239" s="29"/>
      <c r="I239" s="29"/>
      <c r="J239" s="29"/>
      <c r="K239" s="29"/>
      <c r="L239" s="29"/>
    </row>
    <row r="240" spans="6:12" x14ac:dyDescent="0.25">
      <c r="F240" s="29"/>
      <c r="G240" s="29"/>
      <c r="H240" s="29"/>
      <c r="I240" s="29"/>
      <c r="J240" s="29"/>
      <c r="K240" s="29"/>
      <c r="L240" s="29"/>
    </row>
    <row r="241" spans="6:12" x14ac:dyDescent="0.25">
      <c r="F241" s="29"/>
      <c r="G241" s="29"/>
      <c r="H241" s="29"/>
      <c r="I241" s="29"/>
      <c r="J241" s="29"/>
      <c r="K241" s="29"/>
      <c r="L241" s="29"/>
    </row>
    <row r="242" spans="6:12" x14ac:dyDescent="0.25">
      <c r="F242" s="29"/>
      <c r="G242" s="29"/>
      <c r="H242" s="29"/>
      <c r="I242" s="29"/>
      <c r="J242" s="29"/>
      <c r="K242" s="29"/>
      <c r="L242" s="29"/>
    </row>
    <row r="243" spans="6:12" x14ac:dyDescent="0.25">
      <c r="F243" s="29"/>
      <c r="G243" s="29"/>
      <c r="H243" s="29"/>
      <c r="I243" s="29"/>
      <c r="J243" s="29"/>
      <c r="K243" s="29"/>
      <c r="L243" s="29"/>
    </row>
    <row r="244" spans="6:12" x14ac:dyDescent="0.25">
      <c r="F244" s="29"/>
      <c r="G244" s="29"/>
      <c r="H244" s="29"/>
      <c r="I244" s="29"/>
      <c r="J244" s="29"/>
      <c r="K244" s="29"/>
      <c r="L244" s="29"/>
    </row>
    <row r="245" spans="6:12" x14ac:dyDescent="0.25">
      <c r="F245" s="29"/>
      <c r="G245" s="29"/>
      <c r="H245" s="29"/>
      <c r="I245" s="29"/>
      <c r="J245" s="29"/>
      <c r="K245" s="29"/>
      <c r="L245" s="29"/>
    </row>
    <row r="246" spans="6:12" x14ac:dyDescent="0.25">
      <c r="F246" s="29"/>
      <c r="G246" s="29"/>
      <c r="H246" s="29"/>
      <c r="I246" s="29"/>
      <c r="J246" s="29"/>
      <c r="K246" s="29"/>
      <c r="L246" s="29"/>
    </row>
    <row r="247" spans="6:12" x14ac:dyDescent="0.25">
      <c r="F247" s="29"/>
      <c r="G247" s="29"/>
      <c r="H247" s="29"/>
      <c r="I247" s="29"/>
      <c r="J247" s="29"/>
      <c r="K247" s="29"/>
      <c r="L247" s="29"/>
    </row>
    <row r="248" spans="6:12" x14ac:dyDescent="0.25">
      <c r="F248" s="29"/>
      <c r="G248" s="29"/>
      <c r="H248" s="29"/>
      <c r="I248" s="29"/>
      <c r="J248" s="29"/>
      <c r="K248" s="29"/>
      <c r="L248" s="29"/>
    </row>
    <row r="249" spans="6:12" x14ac:dyDescent="0.25">
      <c r="F249" s="29"/>
      <c r="G249" s="29"/>
      <c r="H249" s="29"/>
      <c r="I249" s="29"/>
      <c r="J249" s="29"/>
      <c r="K249" s="29"/>
      <c r="L249" s="29"/>
    </row>
    <row r="250" spans="6:12" x14ac:dyDescent="0.25">
      <c r="F250" s="29"/>
      <c r="G250" s="29"/>
      <c r="H250" s="29"/>
      <c r="I250" s="29"/>
      <c r="J250" s="29"/>
      <c r="K250" s="29"/>
      <c r="L250" s="29"/>
    </row>
    <row r="251" spans="6:12" x14ac:dyDescent="0.25">
      <c r="F251" s="29"/>
      <c r="G251" s="29"/>
      <c r="H251" s="29"/>
      <c r="I251" s="29"/>
      <c r="J251" s="29"/>
      <c r="K251" s="29"/>
      <c r="L251" s="29"/>
    </row>
    <row r="252" spans="6:12" x14ac:dyDescent="0.25">
      <c r="F252" s="29"/>
      <c r="G252" s="29"/>
      <c r="H252" s="29"/>
      <c r="I252" s="29"/>
      <c r="J252" s="29"/>
      <c r="K252" s="29"/>
      <c r="L252" s="29"/>
    </row>
    <row r="253" spans="6:12" x14ac:dyDescent="0.25">
      <c r="F253" s="29"/>
      <c r="G253" s="29"/>
      <c r="H253" s="29"/>
      <c r="I253" s="29"/>
      <c r="J253" s="29"/>
      <c r="K253" s="29"/>
      <c r="L253" s="29"/>
    </row>
    <row r="254" spans="6:12" x14ac:dyDescent="0.25">
      <c r="F254" s="29"/>
      <c r="G254" s="29"/>
      <c r="H254" s="29"/>
      <c r="I254" s="29"/>
      <c r="J254" s="29"/>
      <c r="K254" s="29"/>
      <c r="L254" s="29"/>
    </row>
    <row r="255" spans="6:12" x14ac:dyDescent="0.25">
      <c r="F255" s="29"/>
      <c r="G255" s="29"/>
      <c r="H255" s="29"/>
      <c r="I255" s="29"/>
      <c r="J255" s="29"/>
      <c r="K255" s="29"/>
      <c r="L255" s="29"/>
    </row>
    <row r="256" spans="6:12" x14ac:dyDescent="0.25">
      <c r="F256" s="29"/>
      <c r="G256" s="29"/>
      <c r="H256" s="29"/>
      <c r="I256" s="29"/>
      <c r="J256" s="29"/>
      <c r="K256" s="29"/>
      <c r="L256" s="29"/>
    </row>
    <row r="257" spans="6:12" x14ac:dyDescent="0.25">
      <c r="F257" s="29"/>
      <c r="G257" s="29"/>
      <c r="H257" s="29"/>
      <c r="I257" s="29"/>
      <c r="J257" s="29"/>
      <c r="K257" s="29"/>
      <c r="L257" s="29"/>
    </row>
    <row r="258" spans="6:12" x14ac:dyDescent="0.25">
      <c r="F258" s="29"/>
      <c r="G258" s="29"/>
      <c r="H258" s="29"/>
      <c r="I258" s="29"/>
      <c r="J258" s="29"/>
      <c r="K258" s="29"/>
      <c r="L258" s="29"/>
    </row>
    <row r="259" spans="6:12" x14ac:dyDescent="0.25">
      <c r="F259" s="29"/>
      <c r="G259" s="29"/>
      <c r="H259" s="29"/>
      <c r="I259" s="29"/>
      <c r="J259" s="29"/>
      <c r="K259" s="29"/>
      <c r="L259" s="29"/>
    </row>
    <row r="260" spans="6:12" x14ac:dyDescent="0.25">
      <c r="F260" s="29"/>
      <c r="G260" s="29"/>
      <c r="H260" s="29"/>
      <c r="I260" s="29"/>
      <c r="J260" s="29"/>
      <c r="K260" s="29"/>
      <c r="L260" s="29"/>
    </row>
    <row r="261" spans="6:12" x14ac:dyDescent="0.25">
      <c r="F261" s="29"/>
      <c r="G261" s="29"/>
      <c r="H261" s="29"/>
      <c r="I261" s="29"/>
      <c r="J261" s="29"/>
      <c r="K261" s="29"/>
      <c r="L261" s="29"/>
    </row>
    <row r="262" spans="6:12" x14ac:dyDescent="0.25">
      <c r="F262" s="29"/>
      <c r="G262" s="29"/>
      <c r="H262" s="29"/>
      <c r="I262" s="29"/>
      <c r="J262" s="29"/>
      <c r="K262" s="29"/>
      <c r="L262" s="29"/>
    </row>
    <row r="263" spans="6:12" x14ac:dyDescent="0.25">
      <c r="F263" s="29"/>
      <c r="G263" s="29"/>
      <c r="H263" s="29"/>
      <c r="I263" s="29"/>
      <c r="J263" s="29"/>
      <c r="K263" s="29"/>
      <c r="L263" s="29"/>
    </row>
    <row r="264" spans="6:12" x14ac:dyDescent="0.25">
      <c r="F264" s="29"/>
      <c r="G264" s="29"/>
      <c r="H264" s="29"/>
      <c r="I264" s="29"/>
      <c r="J264" s="29"/>
      <c r="K264" s="29"/>
      <c r="L264" s="29"/>
    </row>
    <row r="265" spans="6:12" x14ac:dyDescent="0.25">
      <c r="F265" s="29"/>
      <c r="G265" s="29"/>
      <c r="H265" s="29"/>
      <c r="I265" s="29"/>
      <c r="J265" s="29"/>
      <c r="K265" s="29"/>
      <c r="L265" s="29"/>
    </row>
    <row r="266" spans="6:12" x14ac:dyDescent="0.25">
      <c r="F266" s="29"/>
      <c r="G266" s="29"/>
      <c r="H266" s="29"/>
      <c r="I266" s="29"/>
      <c r="J266" s="29"/>
      <c r="K266" s="29"/>
      <c r="L266" s="29"/>
    </row>
    <row r="267" spans="6:12" x14ac:dyDescent="0.25">
      <c r="F267" s="29"/>
      <c r="G267" s="29"/>
      <c r="H267" s="29"/>
      <c r="I267" s="29"/>
      <c r="J267" s="29"/>
      <c r="K267" s="29"/>
      <c r="L267" s="29"/>
    </row>
    <row r="268" spans="6:12" x14ac:dyDescent="0.25">
      <c r="F268" s="29"/>
      <c r="G268" s="29"/>
      <c r="H268" s="29"/>
      <c r="I268" s="29"/>
      <c r="J268" s="29"/>
      <c r="K268" s="29"/>
      <c r="L268" s="29"/>
    </row>
    <row r="269" spans="6:12" x14ac:dyDescent="0.25">
      <c r="F269" s="29"/>
      <c r="G269" s="29"/>
      <c r="H269" s="29"/>
      <c r="I269" s="29"/>
      <c r="J269" s="29"/>
      <c r="K269" s="29"/>
      <c r="L269" s="29"/>
    </row>
    <row r="270" spans="6:12" x14ac:dyDescent="0.25">
      <c r="F270" s="29"/>
      <c r="G270" s="29"/>
      <c r="H270" s="29"/>
      <c r="I270" s="29"/>
      <c r="J270" s="29"/>
      <c r="K270" s="29"/>
      <c r="L270" s="29"/>
    </row>
    <row r="271" spans="6:12" x14ac:dyDescent="0.25">
      <c r="F271" s="29"/>
      <c r="G271" s="29"/>
      <c r="H271" s="29"/>
      <c r="I271" s="29"/>
      <c r="J271" s="29"/>
      <c r="K271" s="29"/>
      <c r="L271" s="29"/>
    </row>
    <row r="272" spans="6:12" x14ac:dyDescent="0.25">
      <c r="F272" s="29"/>
      <c r="G272" s="29"/>
      <c r="H272" s="29"/>
      <c r="I272" s="29"/>
      <c r="J272" s="29"/>
      <c r="K272" s="29"/>
      <c r="L272" s="29"/>
    </row>
    <row r="273" spans="6:12" x14ac:dyDescent="0.25">
      <c r="F273" s="29"/>
      <c r="G273" s="29"/>
      <c r="H273" s="29"/>
      <c r="I273" s="29"/>
      <c r="J273" s="29"/>
      <c r="K273" s="29"/>
      <c r="L273" s="29"/>
    </row>
    <row r="274" spans="6:12" x14ac:dyDescent="0.25">
      <c r="F274" s="29"/>
      <c r="G274" s="29"/>
      <c r="H274" s="29"/>
      <c r="I274" s="29"/>
      <c r="J274" s="29"/>
      <c r="K274" s="29"/>
      <c r="L274" s="29"/>
    </row>
    <row r="275" spans="6:12" x14ac:dyDescent="0.25">
      <c r="F275" s="29"/>
      <c r="G275" s="29"/>
      <c r="H275" s="29"/>
      <c r="I275" s="29"/>
      <c r="J275" s="29"/>
      <c r="K275" s="29"/>
      <c r="L275" s="29"/>
    </row>
    <row r="276" spans="6:12" x14ac:dyDescent="0.25">
      <c r="F276" s="29"/>
      <c r="G276" s="29"/>
      <c r="H276" s="29"/>
      <c r="I276" s="29"/>
      <c r="J276" s="29"/>
      <c r="K276" s="29"/>
      <c r="L276" s="29"/>
    </row>
    <row r="277" spans="6:12" x14ac:dyDescent="0.25">
      <c r="F277" s="29"/>
      <c r="G277" s="29"/>
      <c r="H277" s="29"/>
      <c r="I277" s="29"/>
      <c r="J277" s="29"/>
      <c r="K277" s="29"/>
      <c r="L277" s="29"/>
    </row>
    <row r="278" spans="6:12" x14ac:dyDescent="0.25">
      <c r="F278" s="29"/>
      <c r="G278" s="29"/>
      <c r="H278" s="29"/>
      <c r="I278" s="29"/>
      <c r="J278" s="29"/>
      <c r="K278" s="29"/>
      <c r="L278" s="29"/>
    </row>
    <row r="279" spans="6:12" x14ac:dyDescent="0.25">
      <c r="F279" s="29"/>
      <c r="G279" s="29"/>
      <c r="H279" s="29"/>
      <c r="I279" s="29"/>
      <c r="J279" s="29"/>
      <c r="K279" s="29"/>
      <c r="L279" s="29"/>
    </row>
    <row r="280" spans="6:12" x14ac:dyDescent="0.25">
      <c r="F280" s="29"/>
      <c r="G280" s="29"/>
      <c r="H280" s="29"/>
      <c r="I280" s="29"/>
      <c r="J280" s="29"/>
      <c r="K280" s="29"/>
      <c r="L280" s="29"/>
    </row>
    <row r="281" spans="6:12" x14ac:dyDescent="0.25">
      <c r="F281" s="29"/>
      <c r="G281" s="29"/>
      <c r="H281" s="29"/>
      <c r="I281" s="29"/>
      <c r="J281" s="29"/>
      <c r="K281" s="29"/>
      <c r="L281" s="29"/>
    </row>
  </sheetData>
  <autoFilter ref="A2:M38" xr:uid="{00000000-0009-0000-0000-000005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115</v>
      </c>
      <c r="I1" s="17" t="s">
        <v>111</v>
      </c>
      <c r="J1" s="86">
        <f>E17</f>
        <v>1.5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2</v>
      </c>
      <c r="F4" s="5">
        <v>38656</v>
      </c>
      <c r="G4" s="13" t="s">
        <v>37</v>
      </c>
      <c r="H4" s="28" t="e">
        <f t="shared" ref="H4:H42" si="0">IF(ISERROR(F4*1),"n/a",F4+G4)</f>
        <v>#VALUE!</v>
      </c>
      <c r="I4" s="10" t="str">
        <f t="shared" ref="I4:I42" si="1">IF(ISERROR(H4*1),"n/a",H4*E4)</f>
        <v>n/a</v>
      </c>
      <c r="J4" s="10" t="str">
        <f t="shared" ref="J4:J42" si="2">IF(ISERROR(I4*1),"n/a",I4/$J$1)</f>
        <v>n/a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>
        <v>2</v>
      </c>
      <c r="F5" s="5">
        <v>39024</v>
      </c>
      <c r="G5" s="12">
        <v>290</v>
      </c>
      <c r="H5" s="28">
        <f t="shared" si="0"/>
        <v>39314</v>
      </c>
      <c r="I5" s="10">
        <f t="shared" si="1"/>
        <v>78628</v>
      </c>
      <c r="J5" s="10">
        <f t="shared" si="2"/>
        <v>52418.666666666664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1.5</v>
      </c>
      <c r="F6" s="5">
        <v>34611</v>
      </c>
      <c r="G6" s="11">
        <v>290</v>
      </c>
      <c r="H6" s="28">
        <f t="shared" si="0"/>
        <v>34901</v>
      </c>
      <c r="I6" s="10">
        <f t="shared" si="1"/>
        <v>52351.5</v>
      </c>
      <c r="J6" s="10">
        <f t="shared" si="2"/>
        <v>34901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2</v>
      </c>
      <c r="F7" s="5">
        <v>40000</v>
      </c>
      <c r="G7" s="5">
        <v>286</v>
      </c>
      <c r="H7" s="28">
        <f t="shared" si="0"/>
        <v>40286</v>
      </c>
      <c r="I7" s="10">
        <f t="shared" si="1"/>
        <v>80572</v>
      </c>
      <c r="J7" s="10">
        <f t="shared" si="2"/>
        <v>53714.666666666664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1.5</v>
      </c>
      <c r="F8" s="5">
        <v>40560</v>
      </c>
      <c r="G8" s="5" t="s">
        <v>37</v>
      </c>
      <c r="H8" s="28" t="e">
        <f t="shared" si="0"/>
        <v>#VALUE!</v>
      </c>
      <c r="I8" s="10" t="str">
        <f t="shared" si="1"/>
        <v>n/a</v>
      </c>
      <c r="J8" s="10" t="str">
        <f t="shared" si="2"/>
        <v>n/a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2</v>
      </c>
      <c r="F9" s="5">
        <v>38700</v>
      </c>
      <c r="G9" s="5">
        <v>0</v>
      </c>
      <c r="H9" s="28">
        <f t="shared" si="0"/>
        <v>38700</v>
      </c>
      <c r="I9" s="10">
        <f t="shared" si="1"/>
        <v>77400</v>
      </c>
      <c r="J9" s="10">
        <f t="shared" si="2"/>
        <v>51600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1.5</v>
      </c>
      <c r="F10" s="5">
        <v>37200</v>
      </c>
      <c r="G10" s="12" t="s">
        <v>37</v>
      </c>
      <c r="H10" s="28" t="e">
        <f t="shared" si="0"/>
        <v>#VALUE!</v>
      </c>
      <c r="I10" s="10" t="str">
        <f t="shared" si="1"/>
        <v>n/a</v>
      </c>
      <c r="J10" s="10" t="str">
        <f t="shared" si="2"/>
        <v>n/a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2" t="s">
        <v>37</v>
      </c>
      <c r="E11" s="3" t="s">
        <v>101</v>
      </c>
      <c r="F11" s="5" t="s">
        <v>37</v>
      </c>
      <c r="G11" s="7" t="s">
        <v>37</v>
      </c>
      <c r="H11" s="28" t="str">
        <f t="shared" si="0"/>
        <v>n/a</v>
      </c>
      <c r="I11" s="10" t="str">
        <f t="shared" si="1"/>
        <v>n/a</v>
      </c>
      <c r="J11" s="10" t="str">
        <f t="shared" si="2"/>
        <v>n/a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>
        <v>2</v>
      </c>
      <c r="F12" s="5">
        <v>30740</v>
      </c>
      <c r="G12" s="11">
        <v>0</v>
      </c>
      <c r="H12" s="28">
        <f t="shared" si="0"/>
        <v>30740</v>
      </c>
      <c r="I12" s="10">
        <f t="shared" si="1"/>
        <v>61480</v>
      </c>
      <c r="J12" s="10">
        <f t="shared" si="2"/>
        <v>40986.666666666664</v>
      </c>
      <c r="K12" s="10"/>
      <c r="L12" s="29">
        <v>224</v>
      </c>
      <c r="M12" s="29">
        <f t="shared" si="3"/>
        <v>300</v>
      </c>
      <c r="N12" s="28"/>
      <c r="P12" s="54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2</v>
      </c>
      <c r="F13" s="5">
        <v>29862</v>
      </c>
      <c r="G13" s="5">
        <v>290</v>
      </c>
      <c r="H13" s="28">
        <f t="shared" si="0"/>
        <v>30152</v>
      </c>
      <c r="I13" s="10">
        <f t="shared" si="1"/>
        <v>60304</v>
      </c>
      <c r="J13" s="10">
        <f t="shared" si="2"/>
        <v>40202.666666666664</v>
      </c>
      <c r="K13" s="42"/>
      <c r="L13" s="29">
        <v>229</v>
      </c>
      <c r="M13" s="29">
        <f t="shared" si="3"/>
        <v>300</v>
      </c>
      <c r="N13" s="28"/>
      <c r="O13" s="87" t="s">
        <v>106</v>
      </c>
      <c r="P13" s="88"/>
      <c r="Q13" s="88"/>
      <c r="R13" s="89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1.5</v>
      </c>
      <c r="F14" s="5">
        <v>30672</v>
      </c>
      <c r="G14" s="12">
        <v>286</v>
      </c>
      <c r="H14" s="28">
        <f t="shared" si="0"/>
        <v>30958</v>
      </c>
      <c r="I14" s="10">
        <f t="shared" si="1"/>
        <v>46437</v>
      </c>
      <c r="J14" s="10">
        <f t="shared" si="2"/>
        <v>30958</v>
      </c>
      <c r="K14" s="10"/>
      <c r="L14" s="29">
        <v>244</v>
      </c>
      <c r="M14" s="29">
        <f t="shared" si="3"/>
        <v>300</v>
      </c>
      <c r="N14" s="28"/>
      <c r="O14" s="72"/>
      <c r="P14" s="91" t="s">
        <v>112</v>
      </c>
      <c r="Q14" s="73">
        <f>VLOOKUP(P12,C4:J42,8,FALSE)</f>
        <v>29500</v>
      </c>
      <c r="R14" s="74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1.5</v>
      </c>
      <c r="F15" s="5">
        <v>26170</v>
      </c>
      <c r="G15" s="12">
        <v>290</v>
      </c>
      <c r="H15" s="28">
        <f t="shared" si="0"/>
        <v>26460</v>
      </c>
      <c r="I15" s="10">
        <f t="shared" si="1"/>
        <v>39690</v>
      </c>
      <c r="J15" s="10">
        <f t="shared" si="2"/>
        <v>26460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2</v>
      </c>
      <c r="F16" s="5">
        <v>24000</v>
      </c>
      <c r="G16" s="4">
        <v>290</v>
      </c>
      <c r="H16" s="28">
        <f t="shared" si="0"/>
        <v>24290</v>
      </c>
      <c r="I16" s="10">
        <f t="shared" si="1"/>
        <v>48580</v>
      </c>
      <c r="J16" s="10">
        <f t="shared" si="2"/>
        <v>32386.666666666668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10</v>
      </c>
      <c r="R16" s="63">
        <f>COUNT(J12:J16)</f>
        <v>5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1.5</v>
      </c>
      <c r="F17" s="5">
        <v>29500</v>
      </c>
      <c r="G17" s="12">
        <v>0</v>
      </c>
      <c r="H17" s="25">
        <f t="shared" si="0"/>
        <v>29500</v>
      </c>
      <c r="I17" s="25">
        <f t="shared" si="1"/>
        <v>44250</v>
      </c>
      <c r="J17" s="25">
        <f t="shared" si="2"/>
        <v>29500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32971.73333333333</v>
      </c>
      <c r="R17" s="65">
        <f>AVERAGE(J12:J16)</f>
        <v>34198.799999999996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1.5</v>
      </c>
      <c r="F18" s="5">
        <v>25800</v>
      </c>
      <c r="G18" s="13">
        <v>290</v>
      </c>
      <c r="H18" s="28">
        <f t="shared" si="0"/>
        <v>26090</v>
      </c>
      <c r="I18" s="10">
        <f t="shared" si="1"/>
        <v>39135</v>
      </c>
      <c r="J18" s="10">
        <f t="shared" si="2"/>
        <v>26090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31793.333333333336</v>
      </c>
      <c r="R18" s="65">
        <f>MEDIAN(J12:J16)</f>
        <v>32386.666666666668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1.5</v>
      </c>
      <c r="F19" s="5">
        <v>31200</v>
      </c>
      <c r="G19" s="5">
        <v>0</v>
      </c>
      <c r="H19" s="28">
        <f t="shared" si="0"/>
        <v>31200</v>
      </c>
      <c r="I19" s="10">
        <f t="shared" si="1"/>
        <v>46800</v>
      </c>
      <c r="J19" s="10">
        <f t="shared" si="2"/>
        <v>31200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40986.666666666664</v>
      </c>
      <c r="R19" s="65">
        <f>MAX(J12:J16)</f>
        <v>40986.666666666664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2</v>
      </c>
      <c r="F20" s="5">
        <v>29200</v>
      </c>
      <c r="G20" s="7">
        <v>0</v>
      </c>
      <c r="H20" s="28">
        <f t="shared" si="0"/>
        <v>29200</v>
      </c>
      <c r="I20" s="10">
        <f t="shared" si="1"/>
        <v>58400</v>
      </c>
      <c r="J20" s="10">
        <f t="shared" si="2"/>
        <v>38933.333333333336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26090</v>
      </c>
      <c r="R20" s="65">
        <f>MIN(J12:J16)</f>
        <v>26460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1.5</v>
      </c>
      <c r="F21" s="5">
        <v>33000</v>
      </c>
      <c r="G21" s="7">
        <v>0</v>
      </c>
      <c r="H21" s="28">
        <f t="shared" si="0"/>
        <v>33000</v>
      </c>
      <c r="I21" s="10">
        <f t="shared" si="1"/>
        <v>49500</v>
      </c>
      <c r="J21" s="10">
        <f t="shared" si="2"/>
        <v>33000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2</v>
      </c>
      <c r="F22" s="5">
        <v>27800</v>
      </c>
      <c r="G22" s="12">
        <v>290</v>
      </c>
      <c r="H22" s="28">
        <f t="shared" si="0"/>
        <v>28090</v>
      </c>
      <c r="I22" s="10">
        <f t="shared" si="1"/>
        <v>56180</v>
      </c>
      <c r="J22" s="10">
        <f t="shared" si="2"/>
        <v>37453.333333333336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7.7740112994350463E-2</v>
      </c>
      <c r="R22" s="69">
        <f>R18/Q14-1</f>
        <v>9.7853107344632706E-2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1.5</v>
      </c>
      <c r="F23" s="5">
        <v>24970</v>
      </c>
      <c r="G23" s="4">
        <v>0</v>
      </c>
      <c r="H23" s="28">
        <f t="shared" si="0"/>
        <v>24970</v>
      </c>
      <c r="I23" s="10">
        <f t="shared" si="1"/>
        <v>37455</v>
      </c>
      <c r="J23" s="10">
        <f t="shared" si="2"/>
        <v>24970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2">
        <v>5.6379594799323564E-2</v>
      </c>
      <c r="E24" s="3">
        <v>2</v>
      </c>
      <c r="F24" s="5">
        <v>29700</v>
      </c>
      <c r="G24" s="7">
        <v>290</v>
      </c>
      <c r="H24" s="28">
        <f t="shared" si="0"/>
        <v>29990</v>
      </c>
      <c r="I24" s="10">
        <f t="shared" si="1"/>
        <v>59980</v>
      </c>
      <c r="J24" s="10">
        <f t="shared" si="2"/>
        <v>39986.666666666664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2</v>
      </c>
      <c r="F25" s="5">
        <v>31680</v>
      </c>
      <c r="G25" s="4">
        <v>290</v>
      </c>
      <c r="H25" s="28">
        <f t="shared" si="0"/>
        <v>31970</v>
      </c>
      <c r="I25" s="10">
        <f t="shared" si="1"/>
        <v>63940</v>
      </c>
      <c r="J25" s="10">
        <f t="shared" si="2"/>
        <v>42626.666666666664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2</v>
      </c>
      <c r="F26" s="5">
        <v>28460</v>
      </c>
      <c r="G26" s="7">
        <v>0</v>
      </c>
      <c r="H26" s="28">
        <f t="shared" si="0"/>
        <v>28460</v>
      </c>
      <c r="I26" s="10">
        <f t="shared" si="1"/>
        <v>56920</v>
      </c>
      <c r="J26" s="10">
        <f t="shared" si="2"/>
        <v>37946.666666666664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2</v>
      </c>
      <c r="F27" s="5">
        <v>23448</v>
      </c>
      <c r="G27" s="5">
        <v>220</v>
      </c>
      <c r="H27" s="28">
        <f t="shared" si="0"/>
        <v>23668</v>
      </c>
      <c r="I27" s="10">
        <f t="shared" si="1"/>
        <v>47336</v>
      </c>
      <c r="J27" s="10">
        <f t="shared" si="2"/>
        <v>31557.333333333332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2</v>
      </c>
      <c r="F28" s="5">
        <v>30960</v>
      </c>
      <c r="G28" s="5" t="s">
        <v>37</v>
      </c>
      <c r="H28" s="28" t="e">
        <f t="shared" si="0"/>
        <v>#VALUE!</v>
      </c>
      <c r="I28" s="10" t="str">
        <f t="shared" si="1"/>
        <v>n/a</v>
      </c>
      <c r="J28" s="10" t="str">
        <f t="shared" si="2"/>
        <v>n/a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2</v>
      </c>
      <c r="F29" s="5">
        <v>26600</v>
      </c>
      <c r="G29" s="5">
        <v>290</v>
      </c>
      <c r="H29" s="28">
        <f t="shared" si="0"/>
        <v>26890</v>
      </c>
      <c r="I29" s="10">
        <f t="shared" si="1"/>
        <v>53780</v>
      </c>
      <c r="J29" s="10">
        <f t="shared" si="2"/>
        <v>35853.333333333336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2</v>
      </c>
      <c r="F30" s="5">
        <v>28900</v>
      </c>
      <c r="G30" s="11">
        <v>290</v>
      </c>
      <c r="H30" s="28">
        <f t="shared" si="0"/>
        <v>29190</v>
      </c>
      <c r="I30" s="10">
        <f t="shared" si="1"/>
        <v>58380</v>
      </c>
      <c r="J30" s="10">
        <f t="shared" si="2"/>
        <v>38920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2</v>
      </c>
      <c r="F31" s="5">
        <v>21600</v>
      </c>
      <c r="G31" s="4">
        <v>0</v>
      </c>
      <c r="H31" s="28">
        <f t="shared" si="0"/>
        <v>21600</v>
      </c>
      <c r="I31" s="10">
        <f t="shared" si="1"/>
        <v>43200</v>
      </c>
      <c r="J31" s="10">
        <f t="shared" si="2"/>
        <v>28800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>
        <v>1.33</v>
      </c>
      <c r="F32" s="5">
        <v>39654.887218045114</v>
      </c>
      <c r="G32" s="4" t="s">
        <v>37</v>
      </c>
      <c r="H32" s="28" t="e">
        <f t="shared" si="0"/>
        <v>#VALUE!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2</v>
      </c>
      <c r="F33" s="5">
        <v>23940</v>
      </c>
      <c r="G33" s="12">
        <v>290</v>
      </c>
      <c r="H33" s="28">
        <f t="shared" si="0"/>
        <v>24230</v>
      </c>
      <c r="I33" s="10">
        <f t="shared" si="1"/>
        <v>48460</v>
      </c>
      <c r="J33" s="10">
        <f t="shared" si="2"/>
        <v>32306.666666666668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>
        <v>2</v>
      </c>
      <c r="F34" s="5">
        <v>22480</v>
      </c>
      <c r="G34" s="13">
        <v>290</v>
      </c>
      <c r="H34" s="28">
        <f t="shared" si="0"/>
        <v>22770</v>
      </c>
      <c r="I34" s="10">
        <f t="shared" si="1"/>
        <v>45540</v>
      </c>
      <c r="J34" s="10">
        <f t="shared" si="2"/>
        <v>30360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2</v>
      </c>
      <c r="F35" s="5">
        <v>22160</v>
      </c>
      <c r="G35" s="11">
        <v>290</v>
      </c>
      <c r="H35" s="28">
        <f t="shared" si="0"/>
        <v>22450</v>
      </c>
      <c r="I35" s="10">
        <f t="shared" si="1"/>
        <v>44900</v>
      </c>
      <c r="J35" s="10">
        <f t="shared" si="2"/>
        <v>29933.333333333332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2</v>
      </c>
      <c r="F36" s="5">
        <v>24800</v>
      </c>
      <c r="G36" s="5">
        <v>288</v>
      </c>
      <c r="H36" s="28">
        <f t="shared" si="0"/>
        <v>25088</v>
      </c>
      <c r="I36" s="10">
        <f t="shared" si="1"/>
        <v>50176</v>
      </c>
      <c r="J36" s="10">
        <f t="shared" si="2"/>
        <v>33450.666666666664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2</v>
      </c>
      <c r="F37" s="5">
        <v>21600</v>
      </c>
      <c r="G37" s="5" t="s">
        <v>37</v>
      </c>
      <c r="H37" s="28" t="e">
        <f t="shared" si="0"/>
        <v>#VALUE!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1.5</v>
      </c>
      <c r="F38" s="5">
        <v>23000</v>
      </c>
      <c r="G38" s="11">
        <v>0</v>
      </c>
      <c r="H38" s="28">
        <f t="shared" si="0"/>
        <v>23000</v>
      </c>
      <c r="I38" s="10">
        <f t="shared" si="1"/>
        <v>34500</v>
      </c>
      <c r="J38" s="10">
        <f t="shared" si="2"/>
        <v>23000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>
        <v>2</v>
      </c>
      <c r="F39" s="5">
        <v>25000</v>
      </c>
      <c r="G39" s="5">
        <v>286</v>
      </c>
      <c r="H39" s="28">
        <f t="shared" si="0"/>
        <v>25286</v>
      </c>
      <c r="I39" s="10">
        <f t="shared" si="1"/>
        <v>50572</v>
      </c>
      <c r="J39" s="10">
        <f t="shared" si="2"/>
        <v>33714.666666666664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>
        <v>2</v>
      </c>
      <c r="F40" s="5">
        <v>26800</v>
      </c>
      <c r="G40" s="5">
        <v>286</v>
      </c>
      <c r="H40" s="28">
        <f t="shared" si="0"/>
        <v>27086</v>
      </c>
      <c r="I40" s="10">
        <f t="shared" si="1"/>
        <v>54172</v>
      </c>
      <c r="J40" s="10">
        <f t="shared" si="2"/>
        <v>36114.666666666664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>
        <v>2</v>
      </c>
      <c r="F41" s="5">
        <v>23779</v>
      </c>
      <c r="G41" s="12" t="s">
        <v>37</v>
      </c>
      <c r="H41" s="28" t="e">
        <f t="shared" si="0"/>
        <v>#VALUE!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>
        <v>2</v>
      </c>
      <c r="F42" s="5">
        <v>22800</v>
      </c>
      <c r="G42" s="12" t="s">
        <v>37</v>
      </c>
      <c r="H42" s="28" t="e">
        <f t="shared" si="0"/>
        <v>#VALUE!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42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29"/>
      <c r="I49" s="38"/>
      <c r="J49" s="41"/>
      <c r="K49" s="2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28"/>
      <c r="I50" s="38"/>
      <c r="J50" s="41"/>
      <c r="K50" s="28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28"/>
      <c r="I51" s="38"/>
      <c r="J51" s="41"/>
      <c r="K51" s="28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28"/>
      <c r="I52" s="38"/>
      <c r="J52" s="41"/>
      <c r="K52" s="28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28"/>
      <c r="I53" s="38"/>
      <c r="J53" s="41"/>
      <c r="K53" s="28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28"/>
      <c r="I54" s="38"/>
      <c r="J54" s="41"/>
      <c r="K54" s="28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28"/>
      <c r="I55" s="38"/>
      <c r="J55" s="41"/>
      <c r="K55" s="28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28"/>
      <c r="I56" s="38"/>
      <c r="J56" s="41"/>
      <c r="K56" s="28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28"/>
      <c r="I57" s="38"/>
      <c r="J57" s="41"/>
      <c r="K57" s="28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28"/>
      <c r="I58" s="38"/>
      <c r="J58" s="41"/>
      <c r="K58" s="28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28"/>
      <c r="I59" s="38"/>
      <c r="J59" s="41"/>
      <c r="K59" s="28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28"/>
      <c r="I60" s="38"/>
      <c r="J60" s="41"/>
      <c r="K60" s="28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28"/>
      <c r="I61" s="38"/>
      <c r="J61" s="41"/>
      <c r="K61" s="28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28"/>
      <c r="I62" s="38"/>
      <c r="J62" s="41"/>
      <c r="K62" s="28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28"/>
      <c r="I63" s="38"/>
      <c r="J63" s="41"/>
      <c r="K63" s="28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29"/>
      <c r="I64" s="38"/>
      <c r="J64" s="41"/>
      <c r="K64" s="2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28"/>
      <c r="I65" s="38"/>
      <c r="J65" s="41"/>
      <c r="K65" s="28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28"/>
      <c r="I66" s="38"/>
      <c r="J66" s="41"/>
      <c r="K66" s="28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28"/>
      <c r="I67" s="38"/>
      <c r="J67" s="41"/>
      <c r="K67" s="28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28"/>
      <c r="I68" s="38"/>
      <c r="J68" s="41"/>
      <c r="K68" s="28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28"/>
      <c r="I69" s="38"/>
      <c r="J69" s="41"/>
      <c r="K69" s="28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28"/>
      <c r="I70" s="38"/>
      <c r="J70" s="41"/>
      <c r="K70" s="28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28"/>
      <c r="I71" s="38"/>
      <c r="J71" s="41"/>
      <c r="K71" s="28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28"/>
      <c r="I72" s="38"/>
      <c r="J72" s="41"/>
      <c r="K72" s="28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28"/>
      <c r="I73" s="38"/>
      <c r="J73" s="41"/>
      <c r="K73" s="28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28"/>
      <c r="I74" s="38"/>
      <c r="J74" s="41"/>
      <c r="K74" s="28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28"/>
      <c r="I75" s="38"/>
      <c r="J75" s="41"/>
      <c r="K75" s="28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28"/>
      <c r="I76" s="38"/>
      <c r="J76" s="41"/>
      <c r="K76" s="28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28"/>
      <c r="I77" s="38"/>
      <c r="J77" s="41"/>
      <c r="K77" s="28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28"/>
      <c r="I78" s="38"/>
      <c r="J78" s="41"/>
      <c r="K78" s="28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28"/>
      <c r="I79" s="38"/>
      <c r="J79" s="41"/>
      <c r="K79" s="28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28"/>
      <c r="I80" s="38"/>
      <c r="J80" s="41"/>
      <c r="K80" s="28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28"/>
      <c r="I81" s="38"/>
      <c r="J81" s="41"/>
      <c r="K81" s="28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28"/>
      <c r="I82" s="38"/>
      <c r="J82" s="41"/>
      <c r="K82" s="28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28"/>
      <c r="I83" s="38"/>
      <c r="J83" s="41"/>
      <c r="K83" s="28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28"/>
      <c r="I84" s="38"/>
      <c r="J84" s="41"/>
      <c r="K84" s="28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28"/>
      <c r="I85" s="38"/>
      <c r="J85" s="41"/>
      <c r="K85" s="28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28"/>
      <c r="I86" s="38"/>
      <c r="J86" s="41"/>
      <c r="K86" s="28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28"/>
      <c r="I87" s="38"/>
      <c r="J87" s="41"/>
      <c r="K87" s="28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A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63"/>
  <sheetViews>
    <sheetView tabSelected="1"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118</v>
      </c>
      <c r="I1" s="17" t="s">
        <v>111</v>
      </c>
      <c r="J1" s="86">
        <f>E17</f>
        <v>4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7"/>
      <c r="G3" s="98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35048</v>
      </c>
      <c r="G4" s="5">
        <v>0</v>
      </c>
      <c r="H4" s="28">
        <f t="shared" ref="H4:H42" si="0">IF(ISERROR(F4*1),"n/a",F4+G4)</f>
        <v>35048</v>
      </c>
      <c r="I4" s="10">
        <f t="shared" ref="I4:I42" si="1">IF(ISERROR(H4*1),"n/a",H4*E4)</f>
        <v>105144</v>
      </c>
      <c r="J4" s="10">
        <f t="shared" ref="J4:J42" si="2">IF(ISERROR(I4*1),"n/a",I4/$J$1)</f>
        <v>26286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 t="s">
        <v>101</v>
      </c>
      <c r="F5" s="5" t="s">
        <v>37</v>
      </c>
      <c r="G5" s="5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4</v>
      </c>
      <c r="F6" s="5">
        <v>37500</v>
      </c>
      <c r="G6" s="5">
        <v>290</v>
      </c>
      <c r="H6" s="28">
        <f t="shared" si="0"/>
        <v>37790</v>
      </c>
      <c r="I6" s="10">
        <f t="shared" si="1"/>
        <v>151160</v>
      </c>
      <c r="J6" s="10">
        <f t="shared" si="2"/>
        <v>37790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4</v>
      </c>
      <c r="F7" s="5">
        <v>42500</v>
      </c>
      <c r="G7" s="5">
        <v>286</v>
      </c>
      <c r="H7" s="28">
        <f t="shared" si="0"/>
        <v>42786</v>
      </c>
      <c r="I7" s="10">
        <f t="shared" si="1"/>
        <v>171144</v>
      </c>
      <c r="J7" s="10">
        <f t="shared" si="2"/>
        <v>42786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3</v>
      </c>
      <c r="F8" s="5">
        <v>39360</v>
      </c>
      <c r="G8" s="5">
        <v>0</v>
      </c>
      <c r="H8" s="28">
        <f t="shared" si="0"/>
        <v>39360</v>
      </c>
      <c r="I8" s="10">
        <f t="shared" si="1"/>
        <v>118080</v>
      </c>
      <c r="J8" s="10">
        <f t="shared" si="2"/>
        <v>29520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4</v>
      </c>
      <c r="F9" s="5">
        <v>39000</v>
      </c>
      <c r="G9" s="5">
        <v>0</v>
      </c>
      <c r="H9" s="28">
        <f t="shared" si="0"/>
        <v>39000</v>
      </c>
      <c r="I9" s="10">
        <f t="shared" si="1"/>
        <v>156000</v>
      </c>
      <c r="J9" s="10">
        <f t="shared" si="2"/>
        <v>39000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35000</v>
      </c>
      <c r="G10" s="5">
        <v>286</v>
      </c>
      <c r="H10" s="28">
        <f t="shared" si="0"/>
        <v>35286</v>
      </c>
      <c r="I10" s="10">
        <f t="shared" si="1"/>
        <v>105858</v>
      </c>
      <c r="J10" s="10">
        <f t="shared" si="2"/>
        <v>26464.5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3</v>
      </c>
      <c r="F11" s="5">
        <v>33500</v>
      </c>
      <c r="G11" s="5">
        <v>290</v>
      </c>
      <c r="H11" s="28">
        <f t="shared" si="0"/>
        <v>33790</v>
      </c>
      <c r="I11" s="10">
        <f t="shared" si="1"/>
        <v>101370</v>
      </c>
      <c r="J11" s="10">
        <f t="shared" si="2"/>
        <v>25342.5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 t="s">
        <v>101</v>
      </c>
      <c r="F12" s="5" t="s">
        <v>37</v>
      </c>
      <c r="G12" s="5" t="s">
        <v>37</v>
      </c>
      <c r="H12" s="28" t="str">
        <f t="shared" si="0"/>
        <v>n/a</v>
      </c>
      <c r="I12" s="10" t="str">
        <f t="shared" si="1"/>
        <v>n/a</v>
      </c>
      <c r="J12" s="10" t="str">
        <f t="shared" si="2"/>
        <v>n/a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 t="s">
        <v>101</v>
      </c>
      <c r="F13" s="5" t="s">
        <v>37</v>
      </c>
      <c r="G13" s="5" t="s">
        <v>37</v>
      </c>
      <c r="H13" s="28" t="str">
        <f t="shared" si="0"/>
        <v>n/a</v>
      </c>
      <c r="I13" s="10" t="str">
        <f t="shared" si="1"/>
        <v>n/a</v>
      </c>
      <c r="J13" s="10" t="str">
        <f t="shared" si="2"/>
        <v>n/a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 t="s">
        <v>101</v>
      </c>
      <c r="F14" s="5" t="s">
        <v>37</v>
      </c>
      <c r="G14" s="5" t="s">
        <v>37</v>
      </c>
      <c r="H14" s="28" t="str">
        <f t="shared" si="0"/>
        <v>n/a</v>
      </c>
      <c r="I14" s="10" t="str">
        <f t="shared" si="1"/>
        <v>n/a</v>
      </c>
      <c r="J14" s="10" t="str">
        <f t="shared" si="2"/>
        <v>n/a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28000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4</v>
      </c>
      <c r="F15" s="5">
        <v>30805</v>
      </c>
      <c r="G15" s="5">
        <v>290</v>
      </c>
      <c r="H15" s="28">
        <f t="shared" si="0"/>
        <v>31095</v>
      </c>
      <c r="I15" s="10">
        <f t="shared" si="1"/>
        <v>124380</v>
      </c>
      <c r="J15" s="10">
        <f t="shared" si="2"/>
        <v>31095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4</v>
      </c>
      <c r="F16" s="5">
        <v>30000</v>
      </c>
      <c r="G16" s="5">
        <v>290</v>
      </c>
      <c r="H16" s="28">
        <f t="shared" si="0"/>
        <v>30290</v>
      </c>
      <c r="I16" s="10">
        <f t="shared" si="1"/>
        <v>121160</v>
      </c>
      <c r="J16" s="10">
        <f t="shared" si="2"/>
        <v>30290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6</v>
      </c>
      <c r="R16" s="63">
        <f>COUNT(J12:J16)</f>
        <v>2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4</v>
      </c>
      <c r="F17" s="5">
        <v>28000</v>
      </c>
      <c r="G17" s="5">
        <v>0</v>
      </c>
      <c r="H17" s="25">
        <f t="shared" si="0"/>
        <v>28000</v>
      </c>
      <c r="I17" s="25">
        <f t="shared" si="1"/>
        <v>112000</v>
      </c>
      <c r="J17" s="25">
        <f t="shared" si="2"/>
        <v>28000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29620.5</v>
      </c>
      <c r="R17" s="65">
        <f>AVERAGE(J12:J16)</f>
        <v>30692.5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4</v>
      </c>
      <c r="F18" s="5">
        <v>27348</v>
      </c>
      <c r="G18" s="5">
        <v>290</v>
      </c>
      <c r="H18" s="28">
        <f t="shared" si="0"/>
        <v>27638</v>
      </c>
      <c r="I18" s="10">
        <f t="shared" si="1"/>
        <v>110552</v>
      </c>
      <c r="J18" s="10">
        <f t="shared" si="2"/>
        <v>27638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29145</v>
      </c>
      <c r="R18" s="65">
        <f>MEDIAN(J12:J16)</f>
        <v>30692.5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4</v>
      </c>
      <c r="F19" s="5">
        <v>32900</v>
      </c>
      <c r="G19" s="5">
        <v>0</v>
      </c>
      <c r="H19" s="28">
        <f t="shared" si="0"/>
        <v>32900</v>
      </c>
      <c r="I19" s="10">
        <f t="shared" si="1"/>
        <v>131600</v>
      </c>
      <c r="J19" s="10">
        <f t="shared" si="2"/>
        <v>32900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32900</v>
      </c>
      <c r="R19" s="65">
        <f>MAX(J12:J16)</f>
        <v>31095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4</v>
      </c>
      <c r="F20" s="5">
        <v>27800</v>
      </c>
      <c r="G20" s="5">
        <v>0</v>
      </c>
      <c r="H20" s="28">
        <f t="shared" si="0"/>
        <v>27800</v>
      </c>
      <c r="I20" s="10">
        <f t="shared" si="1"/>
        <v>111200</v>
      </c>
      <c r="J20" s="10">
        <f t="shared" si="2"/>
        <v>27800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27638</v>
      </c>
      <c r="R20" s="65">
        <f>MIN(J12:J16)</f>
        <v>30290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 t="s">
        <v>101</v>
      </c>
      <c r="F21" s="5" t="s">
        <v>37</v>
      </c>
      <c r="G21" s="5" t="s">
        <v>37</v>
      </c>
      <c r="H21" s="28" t="str">
        <f t="shared" si="0"/>
        <v>n/a</v>
      </c>
      <c r="I21" s="10" t="str">
        <f t="shared" si="1"/>
        <v>n/a</v>
      </c>
      <c r="J21" s="10" t="str">
        <f t="shared" si="2"/>
        <v>n/a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 t="s">
        <v>101</v>
      </c>
      <c r="F22" s="5" t="s">
        <v>37</v>
      </c>
      <c r="G22" s="5" t="s">
        <v>37</v>
      </c>
      <c r="H22" s="28" t="str">
        <f t="shared" si="0"/>
        <v>n/a</v>
      </c>
      <c r="I22" s="10" t="str">
        <f t="shared" si="1"/>
        <v>n/a</v>
      </c>
      <c r="J22" s="10" t="str">
        <f t="shared" si="2"/>
        <v>n/a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4.0892857142857064E-2</v>
      </c>
      <c r="R22" s="69">
        <f>R18/Q14-1</f>
        <v>9.6160714285714377E-2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 t="s">
        <v>101</v>
      </c>
      <c r="F23" s="5" t="s">
        <v>37</v>
      </c>
      <c r="G23" s="5" t="s">
        <v>37</v>
      </c>
      <c r="H23" s="28" t="str">
        <f t="shared" si="0"/>
        <v>n/a</v>
      </c>
      <c r="I23" s="10" t="str">
        <f t="shared" si="1"/>
        <v>n/a</v>
      </c>
      <c r="J23" s="10" t="str">
        <f t="shared" si="2"/>
        <v>n/a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4</v>
      </c>
      <c r="F24" s="5">
        <v>35200</v>
      </c>
      <c r="G24" s="5">
        <v>290</v>
      </c>
      <c r="H24" s="28">
        <f t="shared" si="0"/>
        <v>35490</v>
      </c>
      <c r="I24" s="10">
        <f t="shared" si="1"/>
        <v>141960</v>
      </c>
      <c r="J24" s="10">
        <f t="shared" si="2"/>
        <v>35490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4</v>
      </c>
      <c r="F25" s="5">
        <v>35520</v>
      </c>
      <c r="G25" s="5">
        <v>290</v>
      </c>
      <c r="H25" s="28">
        <f t="shared" si="0"/>
        <v>35810</v>
      </c>
      <c r="I25" s="10">
        <f t="shared" si="1"/>
        <v>143240</v>
      </c>
      <c r="J25" s="10">
        <f t="shared" si="2"/>
        <v>35810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>
        <v>4</v>
      </c>
      <c r="F26" s="5">
        <v>35680</v>
      </c>
      <c r="G26" s="5">
        <v>1137.5</v>
      </c>
      <c r="H26" s="28">
        <f t="shared" si="0"/>
        <v>36817.5</v>
      </c>
      <c r="I26" s="10">
        <f t="shared" si="1"/>
        <v>147270</v>
      </c>
      <c r="J26" s="10">
        <f t="shared" si="2"/>
        <v>36817.5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4</v>
      </c>
      <c r="F27" s="5">
        <v>24768</v>
      </c>
      <c r="G27" s="5">
        <v>220</v>
      </c>
      <c r="H27" s="28">
        <f t="shared" si="0"/>
        <v>24988</v>
      </c>
      <c r="I27" s="10">
        <f t="shared" si="1"/>
        <v>99952</v>
      </c>
      <c r="J27" s="10">
        <f t="shared" si="2"/>
        <v>24988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 t="s">
        <v>101</v>
      </c>
      <c r="F28" s="5" t="s">
        <v>37</v>
      </c>
      <c r="G28" s="5" t="s">
        <v>37</v>
      </c>
      <c r="H28" s="28" t="str">
        <f t="shared" si="0"/>
        <v>n/a</v>
      </c>
      <c r="I28" s="10" t="str">
        <f t="shared" si="1"/>
        <v>n/a</v>
      </c>
      <c r="J28" s="10" t="str">
        <f t="shared" si="2"/>
        <v>n/a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 t="s">
        <v>101</v>
      </c>
      <c r="F29" s="5" t="s">
        <v>37</v>
      </c>
      <c r="G29" s="5" t="s">
        <v>37</v>
      </c>
      <c r="H29" s="28" t="str">
        <f t="shared" si="0"/>
        <v>n/a</v>
      </c>
      <c r="I29" s="10" t="str">
        <f t="shared" si="1"/>
        <v>n/a</v>
      </c>
      <c r="J29" s="10" t="str">
        <f t="shared" si="2"/>
        <v>n/a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>
        <v>4</v>
      </c>
      <c r="F30" s="5">
        <v>26600</v>
      </c>
      <c r="G30" s="5">
        <v>290</v>
      </c>
      <c r="H30" s="28">
        <f t="shared" si="0"/>
        <v>26890</v>
      </c>
      <c r="I30" s="10">
        <f t="shared" si="1"/>
        <v>107560</v>
      </c>
      <c r="J30" s="10">
        <f t="shared" si="2"/>
        <v>26890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 t="s">
        <v>101</v>
      </c>
      <c r="F31" s="5" t="s">
        <v>37</v>
      </c>
      <c r="G31" s="5" t="s">
        <v>37</v>
      </c>
      <c r="H31" s="28" t="str">
        <f t="shared" si="0"/>
        <v>n/a</v>
      </c>
      <c r="I31" s="10" t="str">
        <f t="shared" si="1"/>
        <v>n/a</v>
      </c>
      <c r="J31" s="10" t="str">
        <f t="shared" si="2"/>
        <v>n/a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5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 t="s">
        <v>101</v>
      </c>
      <c r="F33" s="5" t="s">
        <v>37</v>
      </c>
      <c r="G33" s="5" t="s">
        <v>37</v>
      </c>
      <c r="H33" s="28" t="str">
        <f t="shared" si="0"/>
        <v>n/a</v>
      </c>
      <c r="I33" s="10" t="str">
        <f t="shared" si="1"/>
        <v>n/a</v>
      </c>
      <c r="J33" s="10" t="str">
        <f t="shared" si="2"/>
        <v>n/a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5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 t="s">
        <v>101</v>
      </c>
      <c r="F35" s="5" t="s">
        <v>37</v>
      </c>
      <c r="G35" s="5" t="s">
        <v>37</v>
      </c>
      <c r="H35" s="28" t="str">
        <f t="shared" si="0"/>
        <v>n/a</v>
      </c>
      <c r="I35" s="10" t="str">
        <f t="shared" si="1"/>
        <v>n/a</v>
      </c>
      <c r="J35" s="10" t="str">
        <f t="shared" si="2"/>
        <v>n/a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>
        <v>4</v>
      </c>
      <c r="F36" s="5">
        <v>28000</v>
      </c>
      <c r="G36" s="5">
        <v>288</v>
      </c>
      <c r="H36" s="28">
        <f t="shared" si="0"/>
        <v>28288</v>
      </c>
      <c r="I36" s="10">
        <f t="shared" si="1"/>
        <v>113152</v>
      </c>
      <c r="J36" s="10">
        <f t="shared" si="2"/>
        <v>28288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>
        <v>4</v>
      </c>
      <c r="F37" s="5">
        <v>23800</v>
      </c>
      <c r="G37" s="5">
        <v>290</v>
      </c>
      <c r="H37" s="28">
        <f t="shared" si="0"/>
        <v>24090</v>
      </c>
      <c r="I37" s="10">
        <f t="shared" si="1"/>
        <v>96360</v>
      </c>
      <c r="J37" s="10">
        <f t="shared" si="2"/>
        <v>24090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 t="s">
        <v>101</v>
      </c>
      <c r="F38" s="5" t="s">
        <v>37</v>
      </c>
      <c r="G38" s="5" t="s">
        <v>37</v>
      </c>
      <c r="H38" s="28" t="str">
        <f t="shared" si="0"/>
        <v>n/a</v>
      </c>
      <c r="I38" s="10" t="str">
        <f t="shared" si="1"/>
        <v>n/a</v>
      </c>
      <c r="J38" s="10" t="str">
        <f t="shared" si="2"/>
        <v>n/a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5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5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6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163"/>
  <sheetViews>
    <sheetView workbookViewId="0">
      <selection activeCell="L4" sqref="L4:L42"/>
    </sheetView>
  </sheetViews>
  <sheetFormatPr defaultColWidth="8.85546875" defaultRowHeight="15" x14ac:dyDescent="0.25"/>
  <cols>
    <col min="2" max="2" width="17.42578125" customWidth="1"/>
    <col min="3" max="3" width="31.42578125" customWidth="1"/>
    <col min="4" max="4" width="12.42578125" bestFit="1" customWidth="1"/>
    <col min="5" max="5" width="12.7109375" customWidth="1"/>
    <col min="16" max="18" width="10.140625" customWidth="1"/>
    <col min="19" max="21" width="8.42578125" customWidth="1"/>
  </cols>
  <sheetData>
    <row r="1" spans="1:18" x14ac:dyDescent="0.25">
      <c r="B1" t="s">
        <v>115</v>
      </c>
      <c r="I1" s="17" t="s">
        <v>111</v>
      </c>
      <c r="J1" s="86">
        <f>E17</f>
        <v>4</v>
      </c>
    </row>
    <row r="2" spans="1:18" ht="45" x14ac:dyDescent="0.25">
      <c r="A2" t="s">
        <v>53</v>
      </c>
      <c r="B2" s="8" t="s">
        <v>91</v>
      </c>
      <c r="C2" s="8" t="s">
        <v>92</v>
      </c>
      <c r="D2" s="8" t="s">
        <v>32</v>
      </c>
      <c r="E2" s="8" t="s">
        <v>33</v>
      </c>
      <c r="F2" s="8" t="s">
        <v>34</v>
      </c>
      <c r="G2" s="8" t="s">
        <v>35</v>
      </c>
      <c r="H2" s="9" t="s">
        <v>50</v>
      </c>
      <c r="I2" s="9" t="s">
        <v>105</v>
      </c>
      <c r="J2" s="9" t="s">
        <v>110</v>
      </c>
      <c r="K2" s="9" t="s">
        <v>103</v>
      </c>
      <c r="L2" s="9" t="s">
        <v>45</v>
      </c>
      <c r="M2" s="9" t="s">
        <v>52</v>
      </c>
    </row>
    <row r="3" spans="1:18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>
        <v>0</v>
      </c>
      <c r="M3" s="9">
        <v>0</v>
      </c>
    </row>
    <row r="4" spans="1:18" x14ac:dyDescent="0.25">
      <c r="A4" s="29" t="s">
        <v>51</v>
      </c>
      <c r="B4" s="33" t="s">
        <v>79</v>
      </c>
      <c r="C4" s="34" t="s">
        <v>20</v>
      </c>
      <c r="D4" s="2">
        <v>4.4192915905970936E-2</v>
      </c>
      <c r="E4" s="3">
        <v>3</v>
      </c>
      <c r="F4" s="5">
        <v>37376</v>
      </c>
      <c r="G4" s="13">
        <v>0</v>
      </c>
      <c r="H4" s="28">
        <f t="shared" ref="H4:H42" si="0">IF(ISERROR(F4*1),"n/a",F4+G4)</f>
        <v>37376</v>
      </c>
      <c r="I4" s="10">
        <f t="shared" ref="I4:I42" si="1">IF(ISERROR(H4*1),"n/a",H4*E4)</f>
        <v>112128</v>
      </c>
      <c r="J4" s="10">
        <f t="shared" ref="J4:J42" si="2">IF(ISERROR(I4*1),"n/a",I4/$J$1)</f>
        <v>28032</v>
      </c>
      <c r="K4" s="10"/>
      <c r="L4" s="29">
        <v>29</v>
      </c>
      <c r="M4" s="29">
        <f t="shared" ref="M4:M42" si="3">(TRUNC((L4-1)/100,0)+1)*100</f>
        <v>100</v>
      </c>
      <c r="N4" s="10"/>
    </row>
    <row r="5" spans="1:18" x14ac:dyDescent="0.25">
      <c r="A5" t="s">
        <v>51</v>
      </c>
      <c r="B5" s="21" t="s">
        <v>60</v>
      </c>
      <c r="C5" s="6" t="s">
        <v>1</v>
      </c>
      <c r="D5" s="2">
        <v>8.6383215515836456E-2</v>
      </c>
      <c r="E5" s="3" t="s">
        <v>101</v>
      </c>
      <c r="F5" s="5" t="s">
        <v>37</v>
      </c>
      <c r="G5" s="12" t="s">
        <v>37</v>
      </c>
      <c r="H5" s="28" t="str">
        <f t="shared" si="0"/>
        <v>n/a</v>
      </c>
      <c r="I5" s="10" t="str">
        <f t="shared" si="1"/>
        <v>n/a</v>
      </c>
      <c r="J5" s="10" t="str">
        <f t="shared" si="2"/>
        <v>n/a</v>
      </c>
      <c r="K5" s="10"/>
      <c r="L5">
        <v>37</v>
      </c>
      <c r="M5">
        <f t="shared" si="3"/>
        <v>100</v>
      </c>
      <c r="N5" s="10"/>
    </row>
    <row r="6" spans="1:18" x14ac:dyDescent="0.25">
      <c r="A6" s="29" t="s">
        <v>51</v>
      </c>
      <c r="B6" s="33" t="s">
        <v>82</v>
      </c>
      <c r="C6" s="34" t="s">
        <v>23</v>
      </c>
      <c r="D6" s="2">
        <v>0.04</v>
      </c>
      <c r="E6" s="3">
        <v>4</v>
      </c>
      <c r="F6" s="5">
        <v>36608</v>
      </c>
      <c r="G6" s="11">
        <v>485</v>
      </c>
      <c r="H6" s="28">
        <f t="shared" si="0"/>
        <v>37093</v>
      </c>
      <c r="I6" s="10">
        <f t="shared" si="1"/>
        <v>148372</v>
      </c>
      <c r="J6" s="10">
        <f t="shared" si="2"/>
        <v>37093</v>
      </c>
      <c r="K6" s="10"/>
      <c r="L6" s="29">
        <v>51</v>
      </c>
      <c r="M6" s="29">
        <f t="shared" si="3"/>
        <v>100</v>
      </c>
      <c r="N6" s="28"/>
    </row>
    <row r="7" spans="1:18" x14ac:dyDescent="0.25">
      <c r="A7" s="29" t="s">
        <v>51</v>
      </c>
      <c r="B7" s="33" t="s">
        <v>99</v>
      </c>
      <c r="C7" s="34" t="s">
        <v>43</v>
      </c>
      <c r="D7" s="2">
        <v>4.6356919429915537E-2</v>
      </c>
      <c r="E7" s="3">
        <v>4</v>
      </c>
      <c r="F7" s="5">
        <v>40000</v>
      </c>
      <c r="G7" s="5">
        <v>286</v>
      </c>
      <c r="H7" s="28">
        <f t="shared" si="0"/>
        <v>40286</v>
      </c>
      <c r="I7" s="10">
        <f t="shared" si="1"/>
        <v>161144</v>
      </c>
      <c r="J7" s="10">
        <f t="shared" si="2"/>
        <v>40286</v>
      </c>
      <c r="K7" s="10"/>
      <c r="L7" s="29">
        <v>57</v>
      </c>
      <c r="M7" s="29">
        <f t="shared" si="3"/>
        <v>100</v>
      </c>
      <c r="N7" s="28"/>
    </row>
    <row r="8" spans="1:18" x14ac:dyDescent="0.25">
      <c r="A8" s="29" t="s">
        <v>51</v>
      </c>
      <c r="B8" s="33" t="s">
        <v>97</v>
      </c>
      <c r="C8" s="34" t="s">
        <v>41</v>
      </c>
      <c r="D8" s="2">
        <v>0</v>
      </c>
      <c r="E8" s="3">
        <v>4</v>
      </c>
      <c r="F8" s="5">
        <v>39360</v>
      </c>
      <c r="G8" s="5">
        <v>0</v>
      </c>
      <c r="H8" s="28">
        <f t="shared" si="0"/>
        <v>39360</v>
      </c>
      <c r="I8" s="10">
        <f t="shared" si="1"/>
        <v>157440</v>
      </c>
      <c r="J8" s="10">
        <f t="shared" si="2"/>
        <v>39360</v>
      </c>
      <c r="K8" s="10"/>
      <c r="L8" s="29">
        <v>72</v>
      </c>
      <c r="M8" s="29">
        <f t="shared" si="3"/>
        <v>100</v>
      </c>
      <c r="N8" s="28"/>
    </row>
    <row r="9" spans="1:18" x14ac:dyDescent="0.25">
      <c r="A9" t="s">
        <v>51</v>
      </c>
      <c r="B9" s="21" t="s">
        <v>72</v>
      </c>
      <c r="C9" s="6" t="s">
        <v>13</v>
      </c>
      <c r="D9" s="2">
        <v>0.06</v>
      </c>
      <c r="E9" s="3">
        <v>4</v>
      </c>
      <c r="F9" s="5">
        <v>37900</v>
      </c>
      <c r="G9" s="5">
        <v>0</v>
      </c>
      <c r="H9" s="28">
        <f t="shared" si="0"/>
        <v>37900</v>
      </c>
      <c r="I9" s="10">
        <f t="shared" si="1"/>
        <v>151600</v>
      </c>
      <c r="J9" s="10">
        <f t="shared" si="2"/>
        <v>37900</v>
      </c>
      <c r="K9" s="10"/>
      <c r="L9">
        <v>73</v>
      </c>
      <c r="M9">
        <f t="shared" si="3"/>
        <v>100</v>
      </c>
      <c r="N9" s="28"/>
    </row>
    <row r="10" spans="1:18" x14ac:dyDescent="0.25">
      <c r="A10" s="29" t="s">
        <v>51</v>
      </c>
      <c r="B10" s="33" t="s">
        <v>100</v>
      </c>
      <c r="C10" s="34" t="s">
        <v>44</v>
      </c>
      <c r="D10" s="2">
        <v>5.0250460536202302E-2</v>
      </c>
      <c r="E10" s="3">
        <v>3</v>
      </c>
      <c r="F10" s="5">
        <v>36316</v>
      </c>
      <c r="G10" s="12">
        <v>286</v>
      </c>
      <c r="H10" s="28">
        <f t="shared" si="0"/>
        <v>36602</v>
      </c>
      <c r="I10" s="10">
        <f t="shared" si="1"/>
        <v>109806</v>
      </c>
      <c r="J10" s="10">
        <f t="shared" si="2"/>
        <v>27451.5</v>
      </c>
      <c r="K10" s="10"/>
      <c r="L10" s="29">
        <v>86</v>
      </c>
      <c r="M10" s="29">
        <f t="shared" si="3"/>
        <v>100</v>
      </c>
      <c r="N10" s="28"/>
    </row>
    <row r="11" spans="1:18" x14ac:dyDescent="0.25">
      <c r="A11" s="29" t="s">
        <v>51</v>
      </c>
      <c r="B11" s="33" t="s">
        <v>96</v>
      </c>
      <c r="C11" s="34" t="s">
        <v>40</v>
      </c>
      <c r="D11" s="32">
        <v>0.05</v>
      </c>
      <c r="E11" s="3">
        <v>4</v>
      </c>
      <c r="F11" s="5">
        <v>33500</v>
      </c>
      <c r="G11" s="7">
        <v>290</v>
      </c>
      <c r="H11" s="28">
        <f t="shared" si="0"/>
        <v>33790</v>
      </c>
      <c r="I11" s="10">
        <f t="shared" si="1"/>
        <v>135160</v>
      </c>
      <c r="J11" s="10">
        <f t="shared" si="2"/>
        <v>33790</v>
      </c>
      <c r="K11" s="10"/>
      <c r="L11" s="29">
        <v>124</v>
      </c>
      <c r="M11" s="29">
        <f t="shared" si="3"/>
        <v>200</v>
      </c>
      <c r="N11" s="28"/>
    </row>
    <row r="12" spans="1:18" x14ac:dyDescent="0.25">
      <c r="A12" s="29" t="s">
        <v>51</v>
      </c>
      <c r="B12" s="33" t="s">
        <v>71</v>
      </c>
      <c r="C12" s="34" t="s">
        <v>12</v>
      </c>
      <c r="D12" s="2">
        <v>4.7191521026908448E-2</v>
      </c>
      <c r="E12" s="3" t="s">
        <v>101</v>
      </c>
      <c r="F12" s="5" t="s">
        <v>37</v>
      </c>
      <c r="G12" s="11" t="s">
        <v>37</v>
      </c>
      <c r="H12" s="28" t="str">
        <f t="shared" si="0"/>
        <v>n/a</v>
      </c>
      <c r="I12" s="10" t="str">
        <f t="shared" si="1"/>
        <v>n/a</v>
      </c>
      <c r="J12" s="10" t="str">
        <f t="shared" si="2"/>
        <v>n/a</v>
      </c>
      <c r="K12" s="10"/>
      <c r="L12" s="29">
        <v>224</v>
      </c>
      <c r="M12" s="29">
        <f t="shared" si="3"/>
        <v>300</v>
      </c>
      <c r="N12" s="28"/>
      <c r="P12" s="95" t="s">
        <v>26</v>
      </c>
    </row>
    <row r="13" spans="1:18" x14ac:dyDescent="0.25">
      <c r="A13" s="29" t="s">
        <v>51</v>
      </c>
      <c r="B13" s="33" t="s">
        <v>89</v>
      </c>
      <c r="C13" s="34" t="s">
        <v>30</v>
      </c>
      <c r="D13" s="2">
        <v>4.9520348442797214E-2</v>
      </c>
      <c r="E13" s="3">
        <v>4</v>
      </c>
      <c r="F13" s="5">
        <v>30576</v>
      </c>
      <c r="G13" s="5">
        <v>290</v>
      </c>
      <c r="H13" s="28">
        <f t="shared" si="0"/>
        <v>30866</v>
      </c>
      <c r="I13" s="10">
        <f t="shared" si="1"/>
        <v>123464</v>
      </c>
      <c r="J13" s="10">
        <f t="shared" si="2"/>
        <v>30866</v>
      </c>
      <c r="K13" s="42"/>
      <c r="L13" s="29">
        <v>229</v>
      </c>
      <c r="M13" s="29">
        <f t="shared" si="3"/>
        <v>300</v>
      </c>
      <c r="N13" s="28"/>
      <c r="O13" s="94" t="s">
        <v>106</v>
      </c>
      <c r="P13" s="56"/>
      <c r="Q13" s="56"/>
      <c r="R13" s="57"/>
    </row>
    <row r="14" spans="1:18" x14ac:dyDescent="0.25">
      <c r="A14" s="29" t="s">
        <v>51</v>
      </c>
      <c r="B14" s="33" t="s">
        <v>86</v>
      </c>
      <c r="C14" s="34" t="s">
        <v>27</v>
      </c>
      <c r="D14" s="2">
        <v>0.06</v>
      </c>
      <c r="E14" s="3">
        <v>4</v>
      </c>
      <c r="F14" s="5">
        <v>31344</v>
      </c>
      <c r="G14" s="12">
        <v>286</v>
      </c>
      <c r="H14" s="28">
        <f t="shared" si="0"/>
        <v>31630</v>
      </c>
      <c r="I14" s="10">
        <f t="shared" si="1"/>
        <v>126520</v>
      </c>
      <c r="J14" s="10">
        <f t="shared" si="2"/>
        <v>31630</v>
      </c>
      <c r="K14" s="10"/>
      <c r="L14" s="29">
        <v>244</v>
      </c>
      <c r="M14" s="29">
        <f t="shared" si="3"/>
        <v>300</v>
      </c>
      <c r="N14" s="28"/>
      <c r="O14" s="58"/>
      <c r="P14" s="96" t="s">
        <v>112</v>
      </c>
      <c r="Q14" s="59">
        <f>VLOOKUP(P12,C4:J42,8,FALSE)</f>
        <v>28500</v>
      </c>
      <c r="R14" s="60"/>
    </row>
    <row r="15" spans="1:18" x14ac:dyDescent="0.25">
      <c r="A15" s="29" t="s">
        <v>51</v>
      </c>
      <c r="B15" s="33" t="s">
        <v>81</v>
      </c>
      <c r="C15" s="34" t="s">
        <v>22</v>
      </c>
      <c r="D15" s="2">
        <v>7.0889857451710503E-2</v>
      </c>
      <c r="E15" s="3">
        <v>4</v>
      </c>
      <c r="F15" s="5">
        <v>30225</v>
      </c>
      <c r="G15" s="12">
        <v>290</v>
      </c>
      <c r="H15" s="28">
        <f t="shared" si="0"/>
        <v>30515</v>
      </c>
      <c r="I15" s="10">
        <f t="shared" si="1"/>
        <v>122060</v>
      </c>
      <c r="J15" s="10">
        <f t="shared" si="2"/>
        <v>30515</v>
      </c>
      <c r="K15" s="28"/>
      <c r="L15" s="29">
        <v>260</v>
      </c>
      <c r="M15" s="29">
        <f t="shared" si="3"/>
        <v>300</v>
      </c>
      <c r="N15" s="28"/>
      <c r="O15" s="58"/>
      <c r="P15" s="90"/>
      <c r="Q15" s="80" t="s">
        <v>109</v>
      </c>
      <c r="R15" s="81" t="s">
        <v>108</v>
      </c>
    </row>
    <row r="16" spans="1:18" x14ac:dyDescent="0.25">
      <c r="A16" s="29" t="s">
        <v>51</v>
      </c>
      <c r="B16" s="33" t="s">
        <v>69</v>
      </c>
      <c r="C16" s="34" t="s">
        <v>10</v>
      </c>
      <c r="D16" s="2">
        <v>0.04</v>
      </c>
      <c r="E16" s="3">
        <v>4</v>
      </c>
      <c r="F16" s="5">
        <v>30000</v>
      </c>
      <c r="G16" s="4">
        <v>290</v>
      </c>
      <c r="H16" s="28">
        <f t="shared" si="0"/>
        <v>30290</v>
      </c>
      <c r="I16" s="10">
        <f t="shared" si="1"/>
        <v>121160</v>
      </c>
      <c r="J16" s="10">
        <f t="shared" si="2"/>
        <v>30290</v>
      </c>
      <c r="K16" s="28"/>
      <c r="L16" s="29">
        <v>280</v>
      </c>
      <c r="M16" s="29">
        <f t="shared" si="3"/>
        <v>300</v>
      </c>
      <c r="N16" s="28"/>
      <c r="O16" s="58"/>
      <c r="P16" s="83" t="s">
        <v>107</v>
      </c>
      <c r="Q16" s="62">
        <f>COUNT(J12:J21)</f>
        <v>9</v>
      </c>
      <c r="R16" s="63">
        <f>COUNT(J12:J16)</f>
        <v>4</v>
      </c>
    </row>
    <row r="17" spans="1:18" x14ac:dyDescent="0.25">
      <c r="A17" s="26" t="s">
        <v>51</v>
      </c>
      <c r="B17" s="48" t="s">
        <v>85</v>
      </c>
      <c r="C17" s="49" t="s">
        <v>26</v>
      </c>
      <c r="D17" s="2">
        <v>9.9157945442664361E-2</v>
      </c>
      <c r="E17" s="3">
        <v>4</v>
      </c>
      <c r="F17" s="5">
        <v>28500</v>
      </c>
      <c r="G17" s="12">
        <v>0</v>
      </c>
      <c r="H17" s="25">
        <f t="shared" si="0"/>
        <v>28500</v>
      </c>
      <c r="I17" s="25">
        <f t="shared" si="1"/>
        <v>114000</v>
      </c>
      <c r="J17" s="25">
        <f t="shared" si="2"/>
        <v>28500</v>
      </c>
      <c r="K17" s="25"/>
      <c r="L17" s="26">
        <v>282</v>
      </c>
      <c r="M17" s="26">
        <f t="shared" si="3"/>
        <v>300</v>
      </c>
      <c r="N17" s="28"/>
      <c r="O17" s="58"/>
      <c r="P17" s="83" t="s">
        <v>46</v>
      </c>
      <c r="Q17" s="64">
        <f>AVERAGE(J12:J21)</f>
        <v>29951.177777777775</v>
      </c>
      <c r="R17" s="65">
        <f>AVERAGE(J12:J16)</f>
        <v>30825.25</v>
      </c>
    </row>
    <row r="18" spans="1:18" x14ac:dyDescent="0.25">
      <c r="A18" s="29" t="s">
        <v>51</v>
      </c>
      <c r="B18" s="33" t="s">
        <v>68</v>
      </c>
      <c r="C18" s="34" t="s">
        <v>9</v>
      </c>
      <c r="D18" s="2">
        <v>4.5108138355787766E-2</v>
      </c>
      <c r="E18" s="3">
        <v>4</v>
      </c>
      <c r="F18" s="5">
        <v>21069.599999999999</v>
      </c>
      <c r="G18" s="13">
        <v>290</v>
      </c>
      <c r="H18" s="28">
        <f t="shared" si="0"/>
        <v>21359.599999999999</v>
      </c>
      <c r="I18" s="10">
        <f t="shared" si="1"/>
        <v>85438.399999999994</v>
      </c>
      <c r="J18" s="10">
        <f t="shared" si="2"/>
        <v>21359.599999999999</v>
      </c>
      <c r="K18" s="10"/>
      <c r="L18" s="29">
        <v>284</v>
      </c>
      <c r="M18" s="29">
        <f t="shared" si="3"/>
        <v>300</v>
      </c>
      <c r="N18" s="28"/>
      <c r="O18" s="58"/>
      <c r="P18" s="83" t="s">
        <v>47</v>
      </c>
      <c r="Q18" s="64">
        <f>MEDIAN(J12:J21)</f>
        <v>30515</v>
      </c>
      <c r="R18" s="65">
        <f>MEDIAN(J12:J16)</f>
        <v>30690.5</v>
      </c>
    </row>
    <row r="19" spans="1:18" x14ac:dyDescent="0.25">
      <c r="A19" s="29" t="s">
        <v>51</v>
      </c>
      <c r="B19" s="33" t="s">
        <v>64</v>
      </c>
      <c r="C19" s="34" t="s">
        <v>5</v>
      </c>
      <c r="D19" s="2">
        <v>4.2269487534833908E-2</v>
      </c>
      <c r="E19" s="3">
        <v>4</v>
      </c>
      <c r="F19" s="5">
        <v>34800</v>
      </c>
      <c r="G19" s="5">
        <v>0</v>
      </c>
      <c r="H19" s="28">
        <f t="shared" si="0"/>
        <v>34800</v>
      </c>
      <c r="I19" s="10">
        <f t="shared" si="1"/>
        <v>139200</v>
      </c>
      <c r="J19" s="10">
        <f t="shared" si="2"/>
        <v>34800</v>
      </c>
      <c r="K19" s="10"/>
      <c r="L19" s="29">
        <v>287</v>
      </c>
      <c r="M19" s="29">
        <f t="shared" si="3"/>
        <v>300</v>
      </c>
      <c r="N19" s="28"/>
      <c r="O19" s="58"/>
      <c r="P19" s="83" t="s">
        <v>48</v>
      </c>
      <c r="Q19" s="64">
        <f>MAX(J12:J21)</f>
        <v>34800</v>
      </c>
      <c r="R19" s="65">
        <f>MAX(J12:J16)</f>
        <v>31630</v>
      </c>
    </row>
    <row r="20" spans="1:18" x14ac:dyDescent="0.25">
      <c r="A20" s="29" t="s">
        <v>51</v>
      </c>
      <c r="B20" s="33" t="s">
        <v>74</v>
      </c>
      <c r="C20" s="34" t="s">
        <v>15</v>
      </c>
      <c r="D20" s="2">
        <v>4.4491299488467591E-2</v>
      </c>
      <c r="E20" s="3">
        <v>4</v>
      </c>
      <c r="F20" s="5">
        <v>29600</v>
      </c>
      <c r="G20" s="7">
        <v>0</v>
      </c>
      <c r="H20" s="28">
        <f t="shared" si="0"/>
        <v>29600</v>
      </c>
      <c r="I20" s="10">
        <f t="shared" si="1"/>
        <v>118400</v>
      </c>
      <c r="J20" s="10">
        <f t="shared" si="2"/>
        <v>29600</v>
      </c>
      <c r="K20" s="10"/>
      <c r="L20" s="29">
        <v>292</v>
      </c>
      <c r="M20" s="29">
        <f t="shared" si="3"/>
        <v>300</v>
      </c>
      <c r="N20" s="28"/>
      <c r="O20" s="58"/>
      <c r="P20" s="83" t="s">
        <v>49</v>
      </c>
      <c r="Q20" s="64">
        <f>MIN(J12:J21)</f>
        <v>21359.599999999999</v>
      </c>
      <c r="R20" s="65">
        <f>MIN(J12:J16)</f>
        <v>30290</v>
      </c>
    </row>
    <row r="21" spans="1:18" x14ac:dyDescent="0.25">
      <c r="A21" s="29" t="s">
        <v>51</v>
      </c>
      <c r="B21" s="33" t="s">
        <v>95</v>
      </c>
      <c r="C21" s="34" t="s">
        <v>39</v>
      </c>
      <c r="D21" s="2">
        <v>7.8945946605692985E-2</v>
      </c>
      <c r="E21" s="3">
        <v>4</v>
      </c>
      <c r="F21" s="5">
        <v>32000</v>
      </c>
      <c r="G21" s="7">
        <v>0</v>
      </c>
      <c r="H21" s="28">
        <f t="shared" si="0"/>
        <v>32000</v>
      </c>
      <c r="I21" s="10">
        <f t="shared" si="1"/>
        <v>128000</v>
      </c>
      <c r="J21" s="10">
        <f t="shared" si="2"/>
        <v>32000</v>
      </c>
      <c r="K21" s="10"/>
      <c r="L21" s="29">
        <v>300</v>
      </c>
      <c r="M21" s="29">
        <f t="shared" si="3"/>
        <v>300</v>
      </c>
      <c r="N21" s="28"/>
      <c r="O21" s="58"/>
      <c r="P21" s="83"/>
      <c r="Q21" s="45"/>
      <c r="R21" s="60"/>
    </row>
    <row r="22" spans="1:18" x14ac:dyDescent="0.25">
      <c r="A22" s="29" t="s">
        <v>51</v>
      </c>
      <c r="B22" s="33" t="s">
        <v>67</v>
      </c>
      <c r="C22" s="34" t="s">
        <v>8</v>
      </c>
      <c r="D22" s="2">
        <v>3.9935188247999E-2</v>
      </c>
      <c r="E22" s="3">
        <v>4</v>
      </c>
      <c r="F22" s="5">
        <v>28700</v>
      </c>
      <c r="G22" s="12">
        <v>290</v>
      </c>
      <c r="H22" s="28">
        <f t="shared" si="0"/>
        <v>28990</v>
      </c>
      <c r="I22" s="10">
        <f t="shared" si="1"/>
        <v>115960</v>
      </c>
      <c r="J22" s="10">
        <f t="shared" si="2"/>
        <v>28990</v>
      </c>
      <c r="K22" s="28"/>
      <c r="L22" s="29">
        <v>332</v>
      </c>
      <c r="M22" s="29">
        <f t="shared" si="3"/>
        <v>400</v>
      </c>
      <c r="N22" s="28"/>
      <c r="O22" s="66"/>
      <c r="P22" s="84" t="s">
        <v>116</v>
      </c>
      <c r="Q22" s="68">
        <f>Q18/Q14-1</f>
        <v>7.0701754385964932E-2</v>
      </c>
      <c r="R22" s="69">
        <f>R18/Q14-1</f>
        <v>7.6859649122807072E-2</v>
      </c>
    </row>
    <row r="23" spans="1:18" x14ac:dyDescent="0.25">
      <c r="A23" s="29" t="s">
        <v>51</v>
      </c>
      <c r="B23" s="33" t="s">
        <v>77</v>
      </c>
      <c r="C23" s="34" t="s">
        <v>18</v>
      </c>
      <c r="D23" s="2">
        <v>3.7789225510149162E-2</v>
      </c>
      <c r="E23" s="3">
        <v>4</v>
      </c>
      <c r="F23" s="5">
        <v>29450</v>
      </c>
      <c r="G23" s="4">
        <v>0</v>
      </c>
      <c r="H23" s="28">
        <f t="shared" si="0"/>
        <v>29450</v>
      </c>
      <c r="I23" s="10">
        <f t="shared" si="1"/>
        <v>117800</v>
      </c>
      <c r="J23" s="10">
        <f t="shared" si="2"/>
        <v>29450</v>
      </c>
      <c r="K23" s="28"/>
      <c r="L23" s="29">
        <v>357</v>
      </c>
      <c r="M23" s="29">
        <f t="shared" si="3"/>
        <v>400</v>
      </c>
      <c r="N23" s="28"/>
      <c r="P23" s="17"/>
    </row>
    <row r="24" spans="1:18" x14ac:dyDescent="0.25">
      <c r="A24" s="29" t="s">
        <v>51</v>
      </c>
      <c r="B24" s="33" t="s">
        <v>83</v>
      </c>
      <c r="C24" s="34" t="s">
        <v>24</v>
      </c>
      <c r="D24" s="31">
        <v>5.6379594799323564E-2</v>
      </c>
      <c r="E24" s="3">
        <v>4</v>
      </c>
      <c r="F24" s="5">
        <v>31500</v>
      </c>
      <c r="G24" s="7">
        <v>290</v>
      </c>
      <c r="H24" s="28">
        <f t="shared" si="0"/>
        <v>31790</v>
      </c>
      <c r="I24" s="10">
        <f t="shared" si="1"/>
        <v>127160</v>
      </c>
      <c r="J24" s="10">
        <f t="shared" si="2"/>
        <v>31790</v>
      </c>
      <c r="K24" s="28"/>
      <c r="L24" s="29">
        <v>432</v>
      </c>
      <c r="M24" s="29">
        <f t="shared" si="3"/>
        <v>500</v>
      </c>
      <c r="N24" s="28"/>
      <c r="P24" s="17"/>
    </row>
    <row r="25" spans="1:18" x14ac:dyDescent="0.25">
      <c r="A25" s="29" t="s">
        <v>51</v>
      </c>
      <c r="B25" s="33" t="s">
        <v>75</v>
      </c>
      <c r="C25" s="34" t="s">
        <v>16</v>
      </c>
      <c r="D25" s="2">
        <v>7.4999999999999997E-2</v>
      </c>
      <c r="E25" s="3">
        <v>4</v>
      </c>
      <c r="F25" s="5">
        <v>33600</v>
      </c>
      <c r="G25" s="4">
        <v>290</v>
      </c>
      <c r="H25" s="28">
        <f t="shared" si="0"/>
        <v>33890</v>
      </c>
      <c r="I25" s="10">
        <f t="shared" si="1"/>
        <v>135560</v>
      </c>
      <c r="J25" s="10">
        <f t="shared" si="2"/>
        <v>33890</v>
      </c>
      <c r="K25" s="28"/>
      <c r="L25" s="29">
        <v>442</v>
      </c>
      <c r="M25" s="29">
        <f t="shared" si="3"/>
        <v>500</v>
      </c>
      <c r="N25" s="28"/>
      <c r="P25" s="17"/>
    </row>
    <row r="26" spans="1:18" x14ac:dyDescent="0.25">
      <c r="A26" s="29" t="s">
        <v>51</v>
      </c>
      <c r="B26" s="33" t="s">
        <v>70</v>
      </c>
      <c r="C26" s="34" t="s">
        <v>11</v>
      </c>
      <c r="D26" s="2">
        <v>7.0000000000000007E-2</v>
      </c>
      <c r="E26" s="3" t="s">
        <v>101</v>
      </c>
      <c r="F26" s="5" t="s">
        <v>37</v>
      </c>
      <c r="G26" s="7" t="s">
        <v>37</v>
      </c>
      <c r="H26" s="28" t="str">
        <f t="shared" si="0"/>
        <v>n/a</v>
      </c>
      <c r="I26" s="10" t="str">
        <f t="shared" si="1"/>
        <v>n/a</v>
      </c>
      <c r="J26" s="10" t="str">
        <f t="shared" si="2"/>
        <v>n/a</v>
      </c>
      <c r="K26" s="28"/>
      <c r="L26" s="29">
        <v>459</v>
      </c>
      <c r="M26" s="29">
        <f t="shared" si="3"/>
        <v>500</v>
      </c>
      <c r="N26" s="29"/>
      <c r="P26" s="17"/>
    </row>
    <row r="27" spans="1:18" x14ac:dyDescent="0.25">
      <c r="A27" s="29" t="s">
        <v>51</v>
      </c>
      <c r="B27" s="33" t="s">
        <v>94</v>
      </c>
      <c r="C27" s="34" t="s">
        <v>38</v>
      </c>
      <c r="D27" s="2">
        <v>6.0944000283149502E-2</v>
      </c>
      <c r="E27" s="3">
        <v>4</v>
      </c>
      <c r="F27" s="5">
        <v>24320</v>
      </c>
      <c r="G27" s="5">
        <v>220</v>
      </c>
      <c r="H27" s="28">
        <f t="shared" si="0"/>
        <v>24540</v>
      </c>
      <c r="I27" s="10">
        <f t="shared" si="1"/>
        <v>98160</v>
      </c>
      <c r="J27" s="10">
        <f t="shared" si="2"/>
        <v>24540</v>
      </c>
      <c r="K27" s="28"/>
      <c r="L27" s="29">
        <v>488</v>
      </c>
      <c r="M27" s="29">
        <f t="shared" si="3"/>
        <v>500</v>
      </c>
      <c r="N27" s="29"/>
    </row>
    <row r="28" spans="1:18" x14ac:dyDescent="0.25">
      <c r="A28" s="29" t="s">
        <v>51</v>
      </c>
      <c r="B28" s="33" t="s">
        <v>73</v>
      </c>
      <c r="C28" s="34" t="s">
        <v>14</v>
      </c>
      <c r="D28" s="2">
        <v>7.2240771468866011E-2</v>
      </c>
      <c r="E28" s="3">
        <v>4</v>
      </c>
      <c r="F28" s="5">
        <v>30960</v>
      </c>
      <c r="G28" s="5">
        <v>290</v>
      </c>
      <c r="H28" s="28">
        <f t="shared" si="0"/>
        <v>31250</v>
      </c>
      <c r="I28" s="10">
        <f t="shared" si="1"/>
        <v>125000</v>
      </c>
      <c r="J28" s="10">
        <f t="shared" si="2"/>
        <v>31250</v>
      </c>
      <c r="K28" s="28"/>
      <c r="L28" s="29">
        <v>535</v>
      </c>
      <c r="M28" s="29">
        <f t="shared" si="3"/>
        <v>600</v>
      </c>
      <c r="N28" s="29"/>
    </row>
    <row r="29" spans="1:18" x14ac:dyDescent="0.25">
      <c r="A29" s="29" t="s">
        <v>51</v>
      </c>
      <c r="B29" s="33" t="s">
        <v>88</v>
      </c>
      <c r="C29" s="34" t="s">
        <v>29</v>
      </c>
      <c r="D29" s="2">
        <v>4.4509661391136025E-2</v>
      </c>
      <c r="E29" s="3">
        <v>4</v>
      </c>
      <c r="F29" s="5">
        <v>27680</v>
      </c>
      <c r="G29" s="5">
        <v>290</v>
      </c>
      <c r="H29" s="28">
        <f t="shared" si="0"/>
        <v>27970</v>
      </c>
      <c r="I29" s="10">
        <f t="shared" si="1"/>
        <v>111880</v>
      </c>
      <c r="J29" s="10">
        <f t="shared" si="2"/>
        <v>27970</v>
      </c>
      <c r="K29" s="42"/>
      <c r="L29" s="29">
        <v>565</v>
      </c>
      <c r="M29" s="29">
        <f t="shared" si="3"/>
        <v>600</v>
      </c>
      <c r="N29" s="29"/>
    </row>
    <row r="30" spans="1:18" x14ac:dyDescent="0.25">
      <c r="A30" s="29" t="s">
        <v>51</v>
      </c>
      <c r="B30" s="33" t="s">
        <v>78</v>
      </c>
      <c r="C30" s="34" t="s">
        <v>19</v>
      </c>
      <c r="D30" s="2">
        <v>0</v>
      </c>
      <c r="E30" s="3" t="s">
        <v>101</v>
      </c>
      <c r="F30" s="5" t="s">
        <v>37</v>
      </c>
      <c r="G30" s="11" t="s">
        <v>37</v>
      </c>
      <c r="H30" s="28" t="str">
        <f t="shared" si="0"/>
        <v>n/a</v>
      </c>
      <c r="I30" s="10" t="str">
        <f t="shared" si="1"/>
        <v>n/a</v>
      </c>
      <c r="J30" s="10" t="str">
        <f t="shared" si="2"/>
        <v>n/a</v>
      </c>
      <c r="K30" s="28"/>
      <c r="L30" s="29">
        <v>588</v>
      </c>
      <c r="M30" s="29">
        <f t="shared" si="3"/>
        <v>600</v>
      </c>
      <c r="N30" s="29"/>
    </row>
    <row r="31" spans="1:18" x14ac:dyDescent="0.25">
      <c r="A31" s="29" t="s">
        <v>51</v>
      </c>
      <c r="B31" s="33" t="s">
        <v>65</v>
      </c>
      <c r="C31" s="34" t="s">
        <v>6</v>
      </c>
      <c r="D31" s="2">
        <v>5.1824866139983106E-2</v>
      </c>
      <c r="E31" s="3">
        <v>4</v>
      </c>
      <c r="F31" s="5">
        <v>24100</v>
      </c>
      <c r="G31" s="4">
        <v>0</v>
      </c>
      <c r="H31" s="28">
        <f t="shared" si="0"/>
        <v>24100</v>
      </c>
      <c r="I31" s="10">
        <f t="shared" si="1"/>
        <v>96400</v>
      </c>
      <c r="J31" s="10">
        <f t="shared" si="2"/>
        <v>24100</v>
      </c>
      <c r="K31" s="28"/>
      <c r="L31" s="29">
        <v>679</v>
      </c>
      <c r="M31" s="29">
        <f t="shared" si="3"/>
        <v>700</v>
      </c>
      <c r="N31" s="29"/>
    </row>
    <row r="32" spans="1:18" x14ac:dyDescent="0.25">
      <c r="A32" s="29" t="s">
        <v>51</v>
      </c>
      <c r="B32" s="33" t="s">
        <v>61</v>
      </c>
      <c r="C32" s="34" t="s">
        <v>2</v>
      </c>
      <c r="D32" s="2">
        <v>2.9856210847289198E-2</v>
      </c>
      <c r="E32" s="3" t="s">
        <v>101</v>
      </c>
      <c r="F32" s="5" t="s">
        <v>37</v>
      </c>
      <c r="G32" s="4" t="s">
        <v>37</v>
      </c>
      <c r="H32" s="28" t="str">
        <f t="shared" si="0"/>
        <v>n/a</v>
      </c>
      <c r="I32" s="10" t="str">
        <f t="shared" si="1"/>
        <v>n/a</v>
      </c>
      <c r="J32" s="10" t="str">
        <f t="shared" si="2"/>
        <v>n/a</v>
      </c>
      <c r="K32" s="10"/>
      <c r="L32" s="29">
        <v>701</v>
      </c>
      <c r="M32" s="29">
        <f t="shared" si="3"/>
        <v>800</v>
      </c>
      <c r="N32" s="29"/>
    </row>
    <row r="33" spans="1:38" x14ac:dyDescent="0.25">
      <c r="A33" s="29" t="s">
        <v>51</v>
      </c>
      <c r="B33" s="33" t="s">
        <v>63</v>
      </c>
      <c r="C33" s="34" t="s">
        <v>4</v>
      </c>
      <c r="D33" s="2">
        <v>0</v>
      </c>
      <c r="E33" s="3">
        <v>4</v>
      </c>
      <c r="F33" s="5">
        <v>28080</v>
      </c>
      <c r="G33" s="12">
        <v>290</v>
      </c>
      <c r="H33" s="28">
        <f t="shared" si="0"/>
        <v>28370</v>
      </c>
      <c r="I33" s="10">
        <f t="shared" si="1"/>
        <v>113480</v>
      </c>
      <c r="J33" s="10">
        <f t="shared" si="2"/>
        <v>28370</v>
      </c>
      <c r="K33" s="28"/>
      <c r="L33" s="29">
        <v>701</v>
      </c>
      <c r="M33" s="29">
        <f t="shared" si="3"/>
        <v>800</v>
      </c>
      <c r="N33" s="29"/>
    </row>
    <row r="34" spans="1:38" x14ac:dyDescent="0.25">
      <c r="A34" s="29" t="s">
        <v>51</v>
      </c>
      <c r="B34" s="33" t="s">
        <v>76</v>
      </c>
      <c r="C34" s="34" t="s">
        <v>17</v>
      </c>
      <c r="D34" s="2">
        <v>5.7185903070188664E-2</v>
      </c>
      <c r="E34" s="3" t="s">
        <v>101</v>
      </c>
      <c r="F34" s="5" t="s">
        <v>37</v>
      </c>
      <c r="G34" s="13" t="s">
        <v>37</v>
      </c>
      <c r="H34" s="28" t="str">
        <f t="shared" si="0"/>
        <v>n/a</v>
      </c>
      <c r="I34" s="10" t="str">
        <f t="shared" si="1"/>
        <v>n/a</v>
      </c>
      <c r="J34" s="10" t="str">
        <f t="shared" si="2"/>
        <v>n/a</v>
      </c>
      <c r="K34" s="28"/>
      <c r="L34" s="29">
        <v>701</v>
      </c>
      <c r="M34" s="29">
        <f t="shared" si="3"/>
        <v>800</v>
      </c>
      <c r="N34" s="29"/>
    </row>
    <row r="35" spans="1:38" x14ac:dyDescent="0.25">
      <c r="A35" s="29" t="s">
        <v>51</v>
      </c>
      <c r="B35" s="33" t="s">
        <v>84</v>
      </c>
      <c r="C35" s="34" t="s">
        <v>25</v>
      </c>
      <c r="D35" s="2">
        <v>4.2354802042346991E-2</v>
      </c>
      <c r="E35" s="3">
        <v>3</v>
      </c>
      <c r="F35" s="5">
        <v>26640</v>
      </c>
      <c r="G35" s="11">
        <v>290</v>
      </c>
      <c r="H35" s="28">
        <f t="shared" si="0"/>
        <v>26930</v>
      </c>
      <c r="I35" s="10">
        <f t="shared" si="1"/>
        <v>80790</v>
      </c>
      <c r="J35" s="10">
        <f t="shared" si="2"/>
        <v>20197.5</v>
      </c>
      <c r="K35" s="28"/>
      <c r="L35" s="29">
        <v>701</v>
      </c>
      <c r="M35" s="29">
        <f t="shared" si="3"/>
        <v>800</v>
      </c>
      <c r="N35" s="29"/>
    </row>
    <row r="36" spans="1:38" ht="15.6" customHeight="1" x14ac:dyDescent="0.25">
      <c r="A36" s="29" t="s">
        <v>51</v>
      </c>
      <c r="B36" s="33" t="s">
        <v>62</v>
      </c>
      <c r="C36" s="34" t="s">
        <v>3</v>
      </c>
      <c r="D36" s="2">
        <v>5.538026223178262E-2</v>
      </c>
      <c r="E36" s="3" t="s">
        <v>101</v>
      </c>
      <c r="F36" s="5" t="s">
        <v>37</v>
      </c>
      <c r="G36" s="5" t="s">
        <v>37</v>
      </c>
      <c r="H36" s="28" t="str">
        <f t="shared" si="0"/>
        <v>n/a</v>
      </c>
      <c r="I36" s="10" t="str">
        <f t="shared" si="1"/>
        <v>n/a</v>
      </c>
      <c r="J36" s="10" t="str">
        <f t="shared" si="2"/>
        <v>n/a</v>
      </c>
      <c r="K36" s="28"/>
      <c r="L36" s="29">
        <v>801</v>
      </c>
      <c r="M36" s="29">
        <f t="shared" si="3"/>
        <v>900</v>
      </c>
      <c r="N36" s="29"/>
      <c r="S36" s="10"/>
    </row>
    <row r="37" spans="1:38" x14ac:dyDescent="0.25">
      <c r="A37" s="29" t="s">
        <v>51</v>
      </c>
      <c r="B37" s="33" t="s">
        <v>80</v>
      </c>
      <c r="C37" s="34" t="s">
        <v>21</v>
      </c>
      <c r="D37" s="2">
        <v>3.6922088071489161E-2</v>
      </c>
      <c r="E37" s="3" t="s">
        <v>101</v>
      </c>
      <c r="F37" s="5" t="s">
        <v>37</v>
      </c>
      <c r="G37" s="5" t="s">
        <v>37</v>
      </c>
      <c r="H37" s="28" t="str">
        <f t="shared" si="0"/>
        <v>n/a</v>
      </c>
      <c r="I37" s="10" t="str">
        <f t="shared" si="1"/>
        <v>n/a</v>
      </c>
      <c r="J37" s="10" t="str">
        <f t="shared" si="2"/>
        <v>n/a</v>
      </c>
      <c r="K37" s="28"/>
      <c r="L37" s="29">
        <v>801</v>
      </c>
      <c r="M37" s="29">
        <f t="shared" si="3"/>
        <v>900</v>
      </c>
      <c r="N37" s="29"/>
      <c r="R37" s="10"/>
      <c r="S37" s="10"/>
    </row>
    <row r="38" spans="1:38" x14ac:dyDescent="0.25">
      <c r="A38" s="29" t="s">
        <v>51</v>
      </c>
      <c r="B38" s="33" t="s">
        <v>90</v>
      </c>
      <c r="C38" s="34" t="s">
        <v>31</v>
      </c>
      <c r="D38" s="2">
        <v>4.0720964391816009E-2</v>
      </c>
      <c r="E38" s="3">
        <v>4</v>
      </c>
      <c r="F38" s="5">
        <v>24800</v>
      </c>
      <c r="G38" s="11">
        <v>0</v>
      </c>
      <c r="H38" s="28">
        <f t="shared" si="0"/>
        <v>24800</v>
      </c>
      <c r="I38" s="10">
        <f t="shared" si="1"/>
        <v>99200</v>
      </c>
      <c r="J38" s="10">
        <f t="shared" si="2"/>
        <v>24800</v>
      </c>
      <c r="K38" s="42"/>
      <c r="L38" s="29">
        <v>801</v>
      </c>
      <c r="M38" s="29">
        <f t="shared" si="3"/>
        <v>900</v>
      </c>
      <c r="N38" s="29"/>
      <c r="R38" s="53"/>
      <c r="S38" s="10"/>
    </row>
    <row r="39" spans="1:38" x14ac:dyDescent="0.25">
      <c r="A39" s="29" t="s">
        <v>51</v>
      </c>
      <c r="B39" s="33" t="s">
        <v>59</v>
      </c>
      <c r="C39" s="34" t="s">
        <v>0</v>
      </c>
      <c r="D39" s="2">
        <v>4.0547875748997139E-2</v>
      </c>
      <c r="E39" s="3" t="s">
        <v>101</v>
      </c>
      <c r="F39" s="5" t="s">
        <v>37</v>
      </c>
      <c r="G39" s="5" t="s">
        <v>37</v>
      </c>
      <c r="H39" s="28" t="str">
        <f t="shared" si="0"/>
        <v>n/a</v>
      </c>
      <c r="I39" s="10" t="str">
        <f t="shared" si="1"/>
        <v>n/a</v>
      </c>
      <c r="J39" s="10" t="str">
        <f t="shared" si="2"/>
        <v>n/a</v>
      </c>
      <c r="K39" s="28"/>
      <c r="L39" s="29" t="s">
        <v>37</v>
      </c>
      <c r="M39" s="29" t="e">
        <f t="shared" si="3"/>
        <v>#VALUE!</v>
      </c>
      <c r="N39" s="29"/>
      <c r="R39" s="10"/>
      <c r="S39" s="10"/>
    </row>
    <row r="40" spans="1:38" x14ac:dyDescent="0.25">
      <c r="A40" s="29" t="s">
        <v>51</v>
      </c>
      <c r="B40" s="33" t="s">
        <v>66</v>
      </c>
      <c r="C40" s="34" t="s">
        <v>7</v>
      </c>
      <c r="D40" s="2">
        <v>0.17478804601050718</v>
      </c>
      <c r="E40" s="3" t="s">
        <v>101</v>
      </c>
      <c r="F40" s="5" t="s">
        <v>37</v>
      </c>
      <c r="G40" s="5" t="s">
        <v>37</v>
      </c>
      <c r="H40" s="28" t="str">
        <f t="shared" si="0"/>
        <v>n/a</v>
      </c>
      <c r="I40" s="10" t="str">
        <f t="shared" si="1"/>
        <v>n/a</v>
      </c>
      <c r="J40" s="10" t="str">
        <f t="shared" si="2"/>
        <v>n/a</v>
      </c>
      <c r="K40" s="28"/>
      <c r="L40" s="29" t="s">
        <v>37</v>
      </c>
      <c r="M40" s="29" t="e">
        <f t="shared" si="3"/>
        <v>#VALUE!</v>
      </c>
      <c r="N40" s="29"/>
      <c r="R40" s="10"/>
      <c r="S40" s="10"/>
    </row>
    <row r="41" spans="1:38" x14ac:dyDescent="0.25">
      <c r="A41" s="29" t="s">
        <v>51</v>
      </c>
      <c r="B41" s="33" t="s">
        <v>98</v>
      </c>
      <c r="C41" s="34" t="s">
        <v>42</v>
      </c>
      <c r="D41" s="2">
        <v>8.6260103414712672E-2</v>
      </c>
      <c r="E41" s="3" t="s">
        <v>101</v>
      </c>
      <c r="F41" s="5" t="s">
        <v>37</v>
      </c>
      <c r="G41" s="12" t="s">
        <v>37</v>
      </c>
      <c r="H41" s="28" t="str">
        <f t="shared" si="0"/>
        <v>n/a</v>
      </c>
      <c r="I41" s="10" t="str">
        <f t="shared" si="1"/>
        <v>n/a</v>
      </c>
      <c r="J41" s="10" t="str">
        <f t="shared" si="2"/>
        <v>n/a</v>
      </c>
      <c r="K41" s="28"/>
      <c r="L41" s="29" t="s">
        <v>37</v>
      </c>
      <c r="M41" s="29" t="e">
        <f t="shared" si="3"/>
        <v>#VALUE!</v>
      </c>
      <c r="N41" s="29"/>
    </row>
    <row r="42" spans="1:38" ht="13.35" customHeight="1" x14ac:dyDescent="0.25">
      <c r="A42" s="29" t="s">
        <v>51</v>
      </c>
      <c r="B42" s="33" t="s">
        <v>87</v>
      </c>
      <c r="C42" s="34" t="s">
        <v>28</v>
      </c>
      <c r="D42" s="31">
        <v>4.817542562557961E-2</v>
      </c>
      <c r="E42" s="3" t="s">
        <v>101</v>
      </c>
      <c r="F42" s="5" t="s">
        <v>37</v>
      </c>
      <c r="G42" s="12" t="s">
        <v>37</v>
      </c>
      <c r="H42" s="28" t="str">
        <f t="shared" si="0"/>
        <v>n/a</v>
      </c>
      <c r="I42" s="10" t="str">
        <f t="shared" si="1"/>
        <v>n/a</v>
      </c>
      <c r="J42" s="10" t="str">
        <f t="shared" si="2"/>
        <v>n/a</v>
      </c>
      <c r="K42" s="42"/>
      <c r="L42" s="29" t="s">
        <v>37</v>
      </c>
      <c r="M42" s="29" t="e">
        <f t="shared" si="3"/>
        <v>#VALUE!</v>
      </c>
      <c r="N42" s="29"/>
    </row>
    <row r="43" spans="1:38" x14ac:dyDescent="0.25">
      <c r="A43" s="29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2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</row>
    <row r="44" spans="1:38" x14ac:dyDescent="0.25">
      <c r="A44" s="29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29"/>
    </row>
    <row r="45" spans="1:38" x14ac:dyDescent="0.25">
      <c r="A45" s="29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29"/>
    </row>
    <row r="46" spans="1:38" x14ac:dyDescent="0.25">
      <c r="A46" s="29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29"/>
    </row>
    <row r="47" spans="1:38" ht="60" x14ac:dyDescent="0.25">
      <c r="A47" s="29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29"/>
      <c r="O47" s="19"/>
      <c r="P47" t="s">
        <v>54</v>
      </c>
      <c r="Q47" s="16" t="s">
        <v>58</v>
      </c>
      <c r="R47" s="16" t="s">
        <v>102</v>
      </c>
      <c r="S47" s="16"/>
      <c r="T47" s="16"/>
    </row>
    <row r="48" spans="1:38" x14ac:dyDescent="0.25">
      <c r="A48" s="29"/>
      <c r="B48" s="42"/>
      <c r="C48" s="42"/>
      <c r="D48" s="42"/>
      <c r="E48" s="42"/>
      <c r="F48" s="42"/>
      <c r="G48" s="42"/>
      <c r="H48" s="42"/>
      <c r="I48" s="133"/>
      <c r="J48" s="42"/>
      <c r="K48" s="133"/>
      <c r="L48" s="42"/>
      <c r="M48" s="42"/>
      <c r="N48" s="29"/>
      <c r="O48" s="19"/>
      <c r="P48" s="18">
        <v>0</v>
      </c>
      <c r="Q48" s="30"/>
      <c r="R48" s="30"/>
    </row>
    <row r="49" spans="1:21" x14ac:dyDescent="0.25">
      <c r="A49" s="29"/>
      <c r="B49" s="45"/>
      <c r="C49" s="45"/>
      <c r="D49" s="29"/>
      <c r="E49" s="29"/>
      <c r="F49" s="29"/>
      <c r="G49" s="45"/>
      <c r="H49" s="54"/>
      <c r="I49" s="38"/>
      <c r="J49" s="41"/>
      <c r="K49" s="39"/>
      <c r="L49" s="29"/>
      <c r="M49" s="29"/>
      <c r="N49" s="29"/>
      <c r="O49" s="19"/>
      <c r="P49" s="18">
        <v>100</v>
      </c>
      <c r="Q49" s="30">
        <v>7</v>
      </c>
      <c r="R49" s="15">
        <v>36820.75</v>
      </c>
      <c r="T49" s="20">
        <v>7.5</v>
      </c>
      <c r="U49" s="15">
        <v>1</v>
      </c>
    </row>
    <row r="50" spans="1:21" x14ac:dyDescent="0.25">
      <c r="A50" s="29"/>
      <c r="B50" s="34"/>
      <c r="C50" s="46"/>
      <c r="D50" s="39"/>
      <c r="E50" s="36"/>
      <c r="F50" s="47"/>
      <c r="G50" s="38"/>
      <c r="H50" s="54"/>
      <c r="I50" s="38"/>
      <c r="J50" s="41"/>
      <c r="K50" s="39"/>
      <c r="L50" s="29"/>
      <c r="M50" s="29"/>
      <c r="N50" s="29"/>
      <c r="O50" s="19"/>
      <c r="P50" s="18">
        <v>200</v>
      </c>
      <c r="Q50" s="30">
        <v>1</v>
      </c>
      <c r="R50" s="30" t="e">
        <v>#DIV/0!</v>
      </c>
      <c r="T50" s="15">
        <v>1</v>
      </c>
      <c r="U50" s="15">
        <v>2</v>
      </c>
    </row>
    <row r="51" spans="1:21" x14ac:dyDescent="0.25">
      <c r="A51" s="29"/>
      <c r="B51" s="34"/>
      <c r="C51" s="46"/>
      <c r="D51" s="39"/>
      <c r="E51" s="36"/>
      <c r="F51" s="37"/>
      <c r="G51" s="38"/>
      <c r="H51" s="54"/>
      <c r="I51" s="38"/>
      <c r="J51" s="41"/>
      <c r="K51" s="39"/>
      <c r="L51" s="29"/>
      <c r="M51" s="29"/>
      <c r="N51" s="29"/>
      <c r="O51" s="19"/>
      <c r="P51" s="18">
        <v>300</v>
      </c>
      <c r="Q51" s="30">
        <v>10</v>
      </c>
      <c r="R51" s="15">
        <v>26329.844444444447</v>
      </c>
      <c r="T51" s="20">
        <v>10</v>
      </c>
      <c r="U51" s="15">
        <v>3</v>
      </c>
    </row>
    <row r="52" spans="1:21" x14ac:dyDescent="0.25">
      <c r="A52" s="29"/>
      <c r="B52" s="34"/>
      <c r="C52" s="46"/>
      <c r="D52" s="39"/>
      <c r="E52" s="36"/>
      <c r="F52" s="37"/>
      <c r="G52" s="38"/>
      <c r="H52" s="54"/>
      <c r="I52" s="38"/>
      <c r="J52" s="41"/>
      <c r="K52" s="39"/>
      <c r="L52" s="29"/>
      <c r="M52" s="29"/>
      <c r="N52" s="29"/>
      <c r="O52" s="19"/>
      <c r="P52" s="18">
        <v>400</v>
      </c>
      <c r="Q52" s="30">
        <v>2</v>
      </c>
      <c r="R52" s="15">
        <v>22847</v>
      </c>
      <c r="T52" s="20">
        <v>2</v>
      </c>
      <c r="U52" s="15">
        <v>4</v>
      </c>
    </row>
    <row r="53" spans="1:21" x14ac:dyDescent="0.25">
      <c r="A53" s="29"/>
      <c r="B53" s="34"/>
      <c r="C53" s="46"/>
      <c r="D53" s="39"/>
      <c r="E53" s="36"/>
      <c r="F53" s="47"/>
      <c r="G53" s="38"/>
      <c r="H53" s="54"/>
      <c r="I53" s="38"/>
      <c r="J53" s="41"/>
      <c r="K53" s="39"/>
      <c r="L53" s="29"/>
      <c r="M53" s="29"/>
      <c r="N53" s="29"/>
      <c r="O53" s="19"/>
      <c r="P53" s="18">
        <v>500</v>
      </c>
      <c r="Q53" s="30">
        <v>4</v>
      </c>
      <c r="R53" s="15">
        <v>26546.666666666668</v>
      </c>
      <c r="T53" s="20">
        <v>4</v>
      </c>
      <c r="U53" s="15">
        <v>5</v>
      </c>
    </row>
    <row r="54" spans="1:21" x14ac:dyDescent="0.25">
      <c r="A54" s="29"/>
      <c r="B54" s="34"/>
      <c r="C54" s="46"/>
      <c r="D54" s="39"/>
      <c r="E54" s="36"/>
      <c r="F54" s="37"/>
      <c r="G54" s="38"/>
      <c r="H54" s="54"/>
      <c r="I54" s="38"/>
      <c r="J54" s="41"/>
      <c r="K54" s="39"/>
      <c r="L54" s="29"/>
      <c r="M54" s="29"/>
      <c r="N54" s="29"/>
      <c r="O54" s="19"/>
      <c r="P54" s="18">
        <v>600</v>
      </c>
      <c r="Q54" s="30">
        <v>3</v>
      </c>
      <c r="R54" s="15">
        <v>24603.333333333332</v>
      </c>
      <c r="T54" s="20">
        <v>3</v>
      </c>
      <c r="U54" s="15">
        <v>6</v>
      </c>
    </row>
    <row r="55" spans="1:21" x14ac:dyDescent="0.25">
      <c r="A55" s="29"/>
      <c r="B55" s="34"/>
      <c r="C55" s="46"/>
      <c r="D55" s="39"/>
      <c r="E55" s="36"/>
      <c r="F55" s="47"/>
      <c r="G55" s="38"/>
      <c r="H55" s="54"/>
      <c r="I55" s="38"/>
      <c r="J55" s="41"/>
      <c r="K55" s="39"/>
      <c r="L55" s="29"/>
      <c r="M55" s="29"/>
      <c r="N55" s="29"/>
      <c r="P55" s="18">
        <v>700</v>
      </c>
      <c r="Q55" s="30">
        <v>1</v>
      </c>
      <c r="R55" s="15">
        <v>26000</v>
      </c>
      <c r="T55" s="20">
        <v>1</v>
      </c>
      <c r="U55" s="15">
        <v>7</v>
      </c>
    </row>
    <row r="56" spans="1:21" x14ac:dyDescent="0.25">
      <c r="A56" s="29"/>
      <c r="B56" s="34"/>
      <c r="C56" s="46"/>
      <c r="D56" s="39"/>
      <c r="E56" s="36"/>
      <c r="F56" s="47"/>
      <c r="G56" s="38"/>
      <c r="H56" s="54"/>
      <c r="I56" s="38"/>
      <c r="J56" s="41"/>
      <c r="K56" s="39"/>
      <c r="L56" s="29"/>
      <c r="M56" s="29"/>
      <c r="N56" s="29"/>
      <c r="P56" s="18">
        <v>800</v>
      </c>
      <c r="Q56" s="30">
        <v>4</v>
      </c>
      <c r="R56" s="15">
        <v>27912</v>
      </c>
      <c r="T56" s="20">
        <v>4</v>
      </c>
      <c r="U56" s="15">
        <v>8</v>
      </c>
    </row>
    <row r="57" spans="1:21" x14ac:dyDescent="0.25">
      <c r="A57" s="29"/>
      <c r="B57" s="34"/>
      <c r="C57" s="46"/>
      <c r="D57" s="39"/>
      <c r="E57" s="36"/>
      <c r="F57" s="47"/>
      <c r="G57" s="38"/>
      <c r="H57" s="54"/>
      <c r="I57" s="38"/>
      <c r="J57" s="41"/>
      <c r="K57" s="39"/>
      <c r="L57" s="29"/>
      <c r="M57" s="29"/>
      <c r="N57" s="29"/>
      <c r="P57" s="18">
        <v>900</v>
      </c>
      <c r="Q57" s="30">
        <v>3</v>
      </c>
      <c r="R57" s="15">
        <v>20880</v>
      </c>
      <c r="T57" s="15">
        <v>3</v>
      </c>
      <c r="U57" s="15">
        <v>9</v>
      </c>
    </row>
    <row r="58" spans="1:21" x14ac:dyDescent="0.25">
      <c r="A58" s="29"/>
      <c r="B58" s="34"/>
      <c r="C58" s="46"/>
      <c r="D58" s="39"/>
      <c r="E58" s="36"/>
      <c r="F58" s="37"/>
      <c r="G58" s="38"/>
      <c r="H58" s="54"/>
      <c r="I58" s="38"/>
      <c r="J58" s="41"/>
      <c r="K58" s="39"/>
      <c r="L58" s="29"/>
      <c r="M58" s="29"/>
      <c r="N58" s="29"/>
      <c r="P58" s="18" t="s">
        <v>57</v>
      </c>
      <c r="Q58" s="30">
        <v>4</v>
      </c>
      <c r="R58" s="15">
        <v>22160</v>
      </c>
      <c r="T58" s="20">
        <v>4.5</v>
      </c>
      <c r="U58" t="s">
        <v>93</v>
      </c>
    </row>
    <row r="59" spans="1:21" x14ac:dyDescent="0.25">
      <c r="A59" s="29"/>
      <c r="B59" s="34"/>
      <c r="C59" s="46"/>
      <c r="D59" s="39"/>
      <c r="E59" s="36"/>
      <c r="F59" s="47"/>
      <c r="G59" s="38"/>
      <c r="H59" s="54"/>
      <c r="I59" s="38"/>
      <c r="J59" s="41"/>
      <c r="K59" s="39"/>
      <c r="L59" s="29"/>
      <c r="M59" s="29"/>
      <c r="N59" s="29"/>
      <c r="P59" s="18" t="s">
        <v>55</v>
      </c>
      <c r="Q59" s="30"/>
      <c r="R59" s="30"/>
    </row>
    <row r="60" spans="1:21" x14ac:dyDescent="0.25">
      <c r="A60" s="29"/>
      <c r="B60" s="34"/>
      <c r="C60" s="46"/>
      <c r="D60" s="39"/>
      <c r="E60" s="36"/>
      <c r="F60" s="47"/>
      <c r="G60" s="38"/>
      <c r="H60" s="54"/>
      <c r="I60" s="38"/>
      <c r="J60" s="41"/>
      <c r="K60" s="39"/>
      <c r="L60" s="29"/>
      <c r="M60" s="29"/>
      <c r="N60" s="29"/>
      <c r="P60" s="18" t="s">
        <v>56</v>
      </c>
      <c r="Q60" s="30">
        <v>39</v>
      </c>
      <c r="R60" s="30">
        <v>26567.612499999999</v>
      </c>
    </row>
    <row r="61" spans="1:21" x14ac:dyDescent="0.25">
      <c r="A61" s="29"/>
      <c r="B61" s="34"/>
      <c r="C61" s="46"/>
      <c r="D61" s="39"/>
      <c r="E61" s="36"/>
      <c r="F61" s="37"/>
      <c r="G61" s="38"/>
      <c r="H61" s="54"/>
      <c r="I61" s="38"/>
      <c r="J61" s="41"/>
      <c r="K61" s="39"/>
      <c r="L61" s="29"/>
      <c r="M61" s="29"/>
      <c r="N61" s="29"/>
    </row>
    <row r="62" spans="1:21" x14ac:dyDescent="0.25">
      <c r="A62" s="29"/>
      <c r="B62" s="34"/>
      <c r="C62" s="46"/>
      <c r="D62" s="39"/>
      <c r="E62" s="36"/>
      <c r="F62" s="47"/>
      <c r="G62" s="47"/>
      <c r="H62" s="54"/>
      <c r="I62" s="38"/>
      <c r="J62" s="41"/>
      <c r="K62" s="39"/>
      <c r="L62" s="29"/>
      <c r="M62" s="29"/>
      <c r="N62" s="29"/>
    </row>
    <row r="63" spans="1:21" x14ac:dyDescent="0.25">
      <c r="A63" s="29"/>
      <c r="B63" s="34"/>
      <c r="C63" s="46"/>
      <c r="D63" s="39"/>
      <c r="E63" s="36"/>
      <c r="F63" s="37"/>
      <c r="G63" s="47"/>
      <c r="H63" s="54"/>
      <c r="I63" s="38"/>
      <c r="J63" s="41"/>
      <c r="K63" s="39"/>
      <c r="L63" s="29"/>
      <c r="M63" s="29"/>
      <c r="N63" s="29"/>
      <c r="O63" s="19"/>
    </row>
    <row r="64" spans="1:21" x14ac:dyDescent="0.25">
      <c r="A64" s="29"/>
      <c r="B64" s="45"/>
      <c r="C64" s="29"/>
      <c r="D64" s="29"/>
      <c r="E64" s="29"/>
      <c r="F64" s="29"/>
      <c r="G64" s="45"/>
      <c r="H64" s="54"/>
      <c r="I64" s="38"/>
      <c r="J64" s="41"/>
      <c r="K64" s="39"/>
      <c r="L64" s="29"/>
      <c r="M64" s="29"/>
      <c r="N64" s="29"/>
      <c r="O64" s="19"/>
    </row>
    <row r="65" spans="1:20" x14ac:dyDescent="0.25">
      <c r="A65" s="29"/>
      <c r="B65" s="34"/>
      <c r="C65" s="46"/>
      <c r="D65" s="39"/>
      <c r="E65" s="36"/>
      <c r="F65" s="47"/>
      <c r="G65" s="47"/>
      <c r="H65" s="54"/>
      <c r="I65" s="38"/>
      <c r="J65" s="41"/>
      <c r="K65" s="39"/>
      <c r="L65" s="29"/>
      <c r="M65" s="29"/>
      <c r="N65" s="29"/>
      <c r="O65" s="19"/>
    </row>
    <row r="66" spans="1:20" x14ac:dyDescent="0.25">
      <c r="A66" s="29"/>
      <c r="B66" s="34"/>
      <c r="C66" s="46"/>
      <c r="D66" s="39"/>
      <c r="E66" s="36"/>
      <c r="F66" s="37"/>
      <c r="G66" s="37"/>
      <c r="H66" s="54"/>
      <c r="I66" s="38"/>
      <c r="J66" s="41"/>
      <c r="K66" s="39"/>
      <c r="L66" s="29"/>
      <c r="M66" s="29"/>
      <c r="N66" s="29"/>
      <c r="O66" s="18"/>
      <c r="P66" s="18"/>
      <c r="Q66" s="15"/>
      <c r="R66" s="15"/>
      <c r="S66" s="15"/>
    </row>
    <row r="67" spans="1:20" x14ac:dyDescent="0.25">
      <c r="A67" s="29"/>
      <c r="B67" s="34"/>
      <c r="C67" s="46"/>
      <c r="D67" s="39"/>
      <c r="E67" s="36"/>
      <c r="F67" s="38"/>
      <c r="G67" s="38"/>
      <c r="H67" s="54"/>
      <c r="I67" s="38"/>
      <c r="J67" s="41"/>
      <c r="K67" s="39"/>
      <c r="L67" s="29"/>
      <c r="M67" s="29"/>
      <c r="N67" s="29"/>
      <c r="O67" s="19"/>
      <c r="P67" s="19"/>
      <c r="Q67" s="15"/>
      <c r="R67" s="15"/>
      <c r="S67" s="15"/>
    </row>
    <row r="68" spans="1:20" x14ac:dyDescent="0.25">
      <c r="A68" s="29"/>
      <c r="B68" s="34"/>
      <c r="C68" s="46"/>
      <c r="D68" s="39"/>
      <c r="E68" s="36"/>
      <c r="F68" s="38"/>
      <c r="G68" s="38"/>
      <c r="H68" s="54"/>
      <c r="I68" s="38"/>
      <c r="J68" s="41"/>
      <c r="K68" s="39"/>
      <c r="L68" s="29"/>
      <c r="M68" s="29"/>
      <c r="N68" s="29"/>
      <c r="O68" s="18"/>
      <c r="P68" s="19"/>
      <c r="Q68" s="15"/>
      <c r="R68" s="15"/>
      <c r="S68" s="15"/>
    </row>
    <row r="69" spans="1:20" x14ac:dyDescent="0.25">
      <c r="A69" s="29"/>
      <c r="B69" s="34"/>
      <c r="C69" s="46"/>
      <c r="D69" s="39"/>
      <c r="E69" s="36"/>
      <c r="F69" s="38"/>
      <c r="G69" s="38"/>
      <c r="H69" s="54"/>
      <c r="I69" s="38"/>
      <c r="J69" s="41"/>
      <c r="K69" s="39"/>
      <c r="L69" s="29"/>
      <c r="M69" s="29"/>
      <c r="N69" s="29"/>
      <c r="P69" s="19"/>
      <c r="Q69" s="15"/>
      <c r="R69" s="15"/>
      <c r="S69" s="15"/>
    </row>
    <row r="70" spans="1:20" x14ac:dyDescent="0.25">
      <c r="A70" s="29"/>
      <c r="B70" s="34"/>
      <c r="C70" s="46"/>
      <c r="D70" s="39"/>
      <c r="E70" s="36"/>
      <c r="F70" s="37"/>
      <c r="G70" s="47"/>
      <c r="H70" s="54"/>
      <c r="I70" s="38"/>
      <c r="J70" s="41"/>
      <c r="K70" s="39"/>
      <c r="L70" s="29"/>
      <c r="M70" s="29"/>
      <c r="N70" s="29"/>
      <c r="P70" s="19"/>
      <c r="Q70" s="15"/>
      <c r="R70" s="15"/>
      <c r="S70" s="15"/>
    </row>
    <row r="71" spans="1:20" x14ac:dyDescent="0.25">
      <c r="A71" s="29"/>
      <c r="B71" s="34"/>
      <c r="C71" s="46"/>
      <c r="D71" s="39"/>
      <c r="E71" s="36"/>
      <c r="F71" s="37"/>
      <c r="G71" s="47"/>
      <c r="H71" s="54"/>
      <c r="I71" s="38"/>
      <c r="J71" s="41"/>
      <c r="K71" s="39"/>
      <c r="L71" s="29"/>
      <c r="M71" s="29"/>
      <c r="N71" s="29"/>
      <c r="P71" s="19"/>
      <c r="Q71" s="15"/>
      <c r="R71" s="15"/>
      <c r="S71" s="15"/>
    </row>
    <row r="72" spans="1:20" x14ac:dyDescent="0.25">
      <c r="A72" s="29"/>
      <c r="B72" s="34"/>
      <c r="C72" s="46"/>
      <c r="D72" s="39"/>
      <c r="E72" s="36"/>
      <c r="F72" s="38"/>
      <c r="G72" s="38"/>
      <c r="H72" s="54"/>
      <c r="I72" s="38"/>
      <c r="J72" s="41"/>
      <c r="K72" s="39"/>
      <c r="L72" s="29"/>
      <c r="M72" s="29"/>
      <c r="N72" s="29"/>
      <c r="P72" s="19"/>
      <c r="Q72" s="15"/>
      <c r="R72" s="15"/>
      <c r="S72" s="15"/>
    </row>
    <row r="73" spans="1:20" x14ac:dyDescent="0.25">
      <c r="A73" s="29"/>
      <c r="B73" s="34"/>
      <c r="C73" s="46"/>
      <c r="D73" s="39"/>
      <c r="E73" s="36"/>
      <c r="F73" s="38"/>
      <c r="G73" s="38"/>
      <c r="H73" s="54"/>
      <c r="I73" s="38"/>
      <c r="J73" s="41"/>
      <c r="K73" s="39"/>
      <c r="L73" s="29"/>
      <c r="M73" s="29"/>
      <c r="N73" s="29"/>
      <c r="P73" s="19"/>
      <c r="Q73" s="15"/>
      <c r="R73" s="15"/>
      <c r="S73" s="15"/>
    </row>
    <row r="74" spans="1:20" x14ac:dyDescent="0.25">
      <c r="A74" s="29"/>
      <c r="B74" s="34"/>
      <c r="C74" s="46"/>
      <c r="D74" s="39"/>
      <c r="E74" s="36"/>
      <c r="F74" s="38"/>
      <c r="G74" s="38"/>
      <c r="H74" s="54"/>
      <c r="I74" s="38"/>
      <c r="J74" s="41"/>
      <c r="K74" s="39"/>
      <c r="L74" s="29"/>
      <c r="M74" s="29"/>
      <c r="N74" s="29"/>
      <c r="P74" s="19"/>
      <c r="Q74" s="15"/>
      <c r="R74" s="15"/>
      <c r="S74" s="15"/>
    </row>
    <row r="75" spans="1:20" x14ac:dyDescent="0.25">
      <c r="A75" s="29"/>
      <c r="B75" s="34"/>
      <c r="C75" s="46"/>
      <c r="D75" s="39"/>
      <c r="E75" s="36"/>
      <c r="F75" s="37"/>
      <c r="G75" s="37"/>
      <c r="H75" s="54"/>
      <c r="I75" s="38"/>
      <c r="J75" s="41"/>
      <c r="K75" s="39"/>
      <c r="L75" s="29"/>
      <c r="M75" s="29"/>
      <c r="N75" s="29"/>
      <c r="P75" s="18"/>
      <c r="Q75" s="15"/>
      <c r="R75" s="15"/>
      <c r="S75" s="15"/>
    </row>
    <row r="76" spans="1:20" x14ac:dyDescent="0.25">
      <c r="A76" s="29"/>
      <c r="B76" s="34"/>
      <c r="C76" s="46"/>
      <c r="D76" s="39"/>
      <c r="E76" s="36"/>
      <c r="F76" s="37"/>
      <c r="G76" s="47"/>
      <c r="H76" s="54"/>
      <c r="I76" s="38"/>
      <c r="J76" s="41"/>
      <c r="K76" s="39"/>
      <c r="L76" s="29"/>
      <c r="M76" s="29"/>
      <c r="N76" s="29"/>
      <c r="P76" s="19"/>
      <c r="Q76" s="15"/>
      <c r="R76" s="15"/>
      <c r="S76" s="15"/>
    </row>
    <row r="77" spans="1:20" x14ac:dyDescent="0.25">
      <c r="A77" s="29"/>
      <c r="B77" s="34"/>
      <c r="C77" s="46"/>
      <c r="D77" s="39"/>
      <c r="E77" s="36"/>
      <c r="F77" s="38"/>
      <c r="G77" s="38"/>
      <c r="H77" s="54"/>
      <c r="I77" s="38"/>
      <c r="J77" s="41"/>
      <c r="K77" s="39"/>
      <c r="L77" s="29"/>
      <c r="M77" s="29"/>
      <c r="N77" s="29"/>
      <c r="P77" s="19"/>
      <c r="Q77" s="15"/>
      <c r="R77" s="15"/>
      <c r="S77" s="15"/>
      <c r="T77" s="20"/>
    </row>
    <row r="78" spans="1:20" x14ac:dyDescent="0.25">
      <c r="A78" s="29"/>
      <c r="B78" s="34"/>
      <c r="C78" s="46"/>
      <c r="D78" s="39"/>
      <c r="E78" s="36"/>
      <c r="F78" s="37"/>
      <c r="G78" s="47"/>
      <c r="H78" s="54"/>
      <c r="I78" s="38"/>
      <c r="J78" s="41"/>
      <c r="K78" s="39"/>
      <c r="L78" s="29"/>
      <c r="M78" s="29"/>
      <c r="N78" s="29"/>
      <c r="P78" s="19"/>
      <c r="Q78" s="15"/>
      <c r="R78" s="15"/>
      <c r="S78" s="15"/>
    </row>
    <row r="79" spans="1:20" x14ac:dyDescent="0.25">
      <c r="A79" s="29"/>
      <c r="B79" s="34"/>
      <c r="C79" s="46"/>
      <c r="D79" s="39"/>
      <c r="E79" s="36"/>
      <c r="F79" s="37"/>
      <c r="G79" s="47"/>
      <c r="H79" s="54"/>
      <c r="I79" s="38"/>
      <c r="J79" s="41"/>
      <c r="K79" s="39"/>
      <c r="L79" s="29"/>
      <c r="M79" s="29"/>
      <c r="N79" s="29"/>
      <c r="P79" s="19"/>
      <c r="Q79" s="15"/>
      <c r="R79" s="15"/>
      <c r="S79" s="15"/>
    </row>
    <row r="80" spans="1:20" x14ac:dyDescent="0.25">
      <c r="A80" s="29"/>
      <c r="B80" s="34"/>
      <c r="C80" s="46"/>
      <c r="D80" s="39"/>
      <c r="E80" s="36"/>
      <c r="F80" s="38"/>
      <c r="G80" s="38"/>
      <c r="H80" s="54"/>
      <c r="I80" s="38"/>
      <c r="J80" s="41"/>
      <c r="K80" s="39"/>
      <c r="L80" s="29"/>
      <c r="M80" s="29"/>
      <c r="N80" s="29"/>
      <c r="P80" s="19"/>
      <c r="Q80" s="15"/>
      <c r="R80" s="15"/>
      <c r="S80" s="15"/>
    </row>
    <row r="81" spans="1:19" x14ac:dyDescent="0.25">
      <c r="A81" s="29"/>
      <c r="B81" s="34"/>
      <c r="C81" s="46"/>
      <c r="D81" s="39"/>
      <c r="E81" s="36"/>
      <c r="F81" s="38"/>
      <c r="G81" s="38"/>
      <c r="H81" s="54"/>
      <c r="I81" s="38"/>
      <c r="J81" s="41"/>
      <c r="K81" s="39"/>
      <c r="L81" s="29"/>
      <c r="M81" s="29"/>
      <c r="N81" s="29"/>
      <c r="P81" s="19"/>
      <c r="Q81" s="15"/>
      <c r="R81" s="15"/>
      <c r="S81" s="15"/>
    </row>
    <row r="82" spans="1:19" x14ac:dyDescent="0.25">
      <c r="A82" s="29"/>
      <c r="B82" s="34"/>
      <c r="C82" s="46"/>
      <c r="D82" s="39"/>
      <c r="E82" s="36"/>
      <c r="F82" s="38"/>
      <c r="G82" s="38"/>
      <c r="H82" s="54"/>
      <c r="I82" s="38"/>
      <c r="J82" s="41"/>
      <c r="K82" s="39"/>
      <c r="L82" s="29"/>
      <c r="M82" s="29"/>
      <c r="N82" s="29"/>
      <c r="P82" s="19"/>
      <c r="Q82" s="15"/>
      <c r="R82" s="15"/>
      <c r="S82" s="15"/>
    </row>
    <row r="83" spans="1:19" x14ac:dyDescent="0.25">
      <c r="A83" s="29"/>
      <c r="B83" s="34"/>
      <c r="C83" s="46"/>
      <c r="D83" s="39"/>
      <c r="E83" s="36"/>
      <c r="F83" s="38"/>
      <c r="G83" s="38"/>
      <c r="H83" s="54"/>
      <c r="I83" s="38"/>
      <c r="J83" s="41"/>
      <c r="K83" s="50"/>
      <c r="L83" s="29"/>
      <c r="M83" s="29"/>
      <c r="N83" s="29"/>
      <c r="P83" s="18"/>
      <c r="Q83" s="15"/>
      <c r="R83" s="15"/>
      <c r="S83" s="15"/>
    </row>
    <row r="84" spans="1:19" x14ac:dyDescent="0.25">
      <c r="A84" s="29"/>
      <c r="B84" s="34"/>
      <c r="C84" s="46"/>
      <c r="D84" s="39"/>
      <c r="E84" s="36"/>
      <c r="F84" s="38"/>
      <c r="G84" s="38"/>
      <c r="H84" s="54"/>
      <c r="I84" s="38"/>
      <c r="J84" s="41"/>
      <c r="K84" s="39"/>
      <c r="L84" s="29"/>
      <c r="M84" s="29"/>
      <c r="N84" s="29"/>
      <c r="P84" s="19"/>
      <c r="Q84" s="15"/>
      <c r="R84" s="15"/>
      <c r="S84" s="15"/>
    </row>
    <row r="85" spans="1:19" x14ac:dyDescent="0.25">
      <c r="A85" s="29"/>
      <c r="B85" s="34"/>
      <c r="C85" s="46"/>
      <c r="D85" s="39"/>
      <c r="E85" s="36"/>
      <c r="F85" s="38"/>
      <c r="G85" s="38"/>
      <c r="H85" s="54"/>
      <c r="I85" s="38"/>
      <c r="J85" s="41"/>
      <c r="K85" s="39"/>
      <c r="L85" s="29"/>
      <c r="M85" s="29"/>
      <c r="N85" s="29"/>
      <c r="P85" s="19"/>
      <c r="Q85" s="15"/>
      <c r="R85" s="15"/>
      <c r="S85" s="15"/>
    </row>
    <row r="86" spans="1:19" x14ac:dyDescent="0.25">
      <c r="A86" s="29"/>
      <c r="B86" s="34"/>
      <c r="C86" s="46"/>
      <c r="D86" s="39"/>
      <c r="E86" s="36"/>
      <c r="F86" s="38"/>
      <c r="G86" s="38"/>
      <c r="H86" s="54"/>
      <c r="I86" s="38"/>
      <c r="J86" s="41"/>
      <c r="K86" s="39"/>
      <c r="L86" s="29"/>
      <c r="M86" s="29"/>
      <c r="N86" s="29"/>
      <c r="P86" s="19"/>
      <c r="Q86" s="15"/>
      <c r="R86" s="15"/>
      <c r="S86" s="15"/>
    </row>
    <row r="87" spans="1:19" x14ac:dyDescent="0.25">
      <c r="A87" s="29"/>
      <c r="B87" s="34"/>
      <c r="C87" s="46"/>
      <c r="D87" s="39"/>
      <c r="E87" s="36"/>
      <c r="F87" s="37"/>
      <c r="G87" s="47"/>
      <c r="H87" s="54"/>
      <c r="I87" s="38"/>
      <c r="J87" s="41"/>
      <c r="K87" s="39"/>
      <c r="L87" s="29"/>
      <c r="M87" s="29"/>
      <c r="N87" s="29"/>
      <c r="P87" s="19"/>
      <c r="Q87" s="15"/>
      <c r="R87" s="15"/>
      <c r="S87" s="15"/>
    </row>
    <row r="88" spans="1:19" x14ac:dyDescent="0.25">
      <c r="A88" s="29"/>
      <c r="B88" s="34"/>
      <c r="C88" s="46"/>
      <c r="D88" s="39"/>
      <c r="E88" s="36"/>
      <c r="F88" s="47"/>
      <c r="G88" s="47"/>
      <c r="H88" s="28"/>
      <c r="I88" s="28"/>
      <c r="J88" s="28"/>
      <c r="K88" s="28"/>
      <c r="L88" s="29"/>
      <c r="M88" s="29"/>
      <c r="N88" s="29"/>
      <c r="P88" s="19"/>
      <c r="Q88" s="15"/>
      <c r="R88" s="15"/>
      <c r="S88" s="15"/>
    </row>
    <row r="89" spans="1:19" x14ac:dyDescent="0.25">
      <c r="A89" s="29"/>
      <c r="B89" s="34"/>
      <c r="C89" s="46"/>
      <c r="D89" s="39"/>
      <c r="E89" s="36"/>
      <c r="F89" s="38"/>
      <c r="G89" s="38"/>
      <c r="H89" s="28"/>
      <c r="I89" s="28"/>
      <c r="J89" s="28"/>
      <c r="K89" s="28"/>
      <c r="L89" s="29"/>
      <c r="M89" s="29"/>
      <c r="N89" s="29"/>
      <c r="P89" s="18"/>
      <c r="Q89" s="15"/>
      <c r="R89" s="15"/>
      <c r="S89" s="15"/>
    </row>
    <row r="90" spans="1:19" x14ac:dyDescent="0.25">
      <c r="A90" s="29"/>
      <c r="B90" s="45"/>
      <c r="C90" s="29"/>
      <c r="D90" s="29"/>
      <c r="E90" s="29"/>
      <c r="F90" s="29"/>
      <c r="G90" s="45"/>
      <c r="H90" s="29"/>
      <c r="I90" s="29"/>
      <c r="J90" s="29"/>
      <c r="K90" s="29"/>
      <c r="L90" s="29"/>
      <c r="M90" s="29"/>
      <c r="N90" s="29"/>
      <c r="P90" s="19"/>
      <c r="Q90" s="15"/>
      <c r="R90" s="15"/>
      <c r="S90" s="15"/>
    </row>
    <row r="91" spans="1:19" x14ac:dyDescent="0.25">
      <c r="A91" s="29"/>
      <c r="B91" s="34"/>
      <c r="C91" s="46"/>
      <c r="D91" s="39"/>
      <c r="E91" s="36"/>
      <c r="F91" s="37"/>
      <c r="G91" s="47"/>
      <c r="H91" s="28"/>
      <c r="I91" s="28"/>
      <c r="J91" s="28"/>
      <c r="K91" s="28"/>
      <c r="L91" s="29"/>
      <c r="M91" s="29"/>
      <c r="N91" s="29"/>
      <c r="P91" s="19"/>
      <c r="Q91" s="15"/>
      <c r="R91" s="15"/>
      <c r="S91" s="15"/>
    </row>
    <row r="92" spans="1:19" x14ac:dyDescent="0.25">
      <c r="A92" s="29"/>
      <c r="B92" s="34"/>
      <c r="C92" s="46"/>
      <c r="D92" s="39"/>
      <c r="E92" s="36"/>
      <c r="F92" s="37"/>
      <c r="G92" s="47"/>
      <c r="H92" s="28"/>
      <c r="I92" s="28"/>
      <c r="J92" s="28"/>
      <c r="K92" s="28"/>
      <c r="L92" s="29"/>
      <c r="M92" s="29"/>
      <c r="N92" s="29"/>
      <c r="P92" s="18"/>
      <c r="Q92" s="15"/>
      <c r="R92" s="15"/>
      <c r="S92" s="15"/>
    </row>
    <row r="93" spans="1:19" x14ac:dyDescent="0.25">
      <c r="A93" s="29"/>
      <c r="B93" s="34"/>
      <c r="C93" s="46"/>
      <c r="D93" s="39"/>
      <c r="E93" s="36"/>
      <c r="F93" s="37"/>
      <c r="G93" s="38"/>
      <c r="H93" s="28"/>
      <c r="I93" s="28"/>
      <c r="J93" s="28"/>
      <c r="K93" s="28"/>
      <c r="L93" s="29"/>
      <c r="M93" s="29"/>
      <c r="N93" s="29"/>
      <c r="P93" s="19"/>
      <c r="Q93" s="15"/>
      <c r="R93" s="15"/>
      <c r="S93" s="15"/>
    </row>
    <row r="94" spans="1:19" x14ac:dyDescent="0.25">
      <c r="A94" s="29"/>
      <c r="B94" s="34"/>
      <c r="C94" s="46"/>
      <c r="D94" s="39"/>
      <c r="E94" s="36"/>
      <c r="F94" s="47"/>
      <c r="G94" s="38"/>
      <c r="H94" s="28"/>
      <c r="I94" s="28"/>
      <c r="J94" s="28"/>
      <c r="K94" s="28"/>
      <c r="L94" s="29"/>
      <c r="M94" s="29"/>
      <c r="N94" s="29"/>
      <c r="P94" s="19"/>
      <c r="Q94" s="15"/>
      <c r="R94" s="15"/>
      <c r="S94" s="15"/>
    </row>
    <row r="95" spans="1:19" x14ac:dyDescent="0.25">
      <c r="A95" s="29"/>
      <c r="B95" s="34"/>
      <c r="C95" s="46"/>
      <c r="D95" s="39"/>
      <c r="E95" s="36"/>
      <c r="F95" s="37"/>
      <c r="G95" s="38"/>
      <c r="H95" s="28"/>
      <c r="I95" s="28"/>
      <c r="J95" s="28"/>
      <c r="K95" s="28"/>
      <c r="L95" s="29"/>
      <c r="M95" s="29"/>
      <c r="N95" s="29"/>
      <c r="P95" s="19"/>
      <c r="Q95" s="15"/>
      <c r="R95" s="15"/>
      <c r="S95" s="15"/>
    </row>
    <row r="96" spans="1:19" x14ac:dyDescent="0.25">
      <c r="A96" s="29"/>
      <c r="B96" s="34"/>
      <c r="C96" s="46"/>
      <c r="D96" s="39"/>
      <c r="E96" s="36"/>
      <c r="F96" s="37"/>
      <c r="G96" s="38"/>
      <c r="H96" s="28"/>
      <c r="I96" s="28"/>
      <c r="J96" s="28"/>
      <c r="K96" s="28"/>
      <c r="L96" s="29"/>
      <c r="M96" s="29"/>
      <c r="N96" s="29"/>
      <c r="P96" s="19"/>
      <c r="Q96" s="15"/>
      <c r="R96" s="15"/>
      <c r="S96" s="15"/>
    </row>
    <row r="97" spans="1:19" x14ac:dyDescent="0.25">
      <c r="A97" s="29"/>
      <c r="B97" s="34"/>
      <c r="C97" s="46"/>
      <c r="D97" s="39"/>
      <c r="E97" s="36"/>
      <c r="F97" s="37"/>
      <c r="G97" s="38"/>
      <c r="H97" s="28"/>
      <c r="I97" s="28"/>
      <c r="J97" s="28"/>
      <c r="K97" s="28"/>
      <c r="L97" s="29"/>
      <c r="M97" s="29"/>
      <c r="N97" s="29"/>
      <c r="P97" s="19"/>
      <c r="Q97" s="15"/>
      <c r="R97" s="15"/>
      <c r="S97" s="15"/>
    </row>
    <row r="98" spans="1:19" x14ac:dyDescent="0.25">
      <c r="A98" s="29"/>
      <c r="B98" s="34"/>
      <c r="C98" s="46"/>
      <c r="D98" s="39"/>
      <c r="E98" s="36"/>
      <c r="F98" s="37"/>
      <c r="G98" s="38"/>
      <c r="H98" s="28"/>
      <c r="I98" s="28"/>
      <c r="J98" s="28"/>
      <c r="K98" s="28"/>
      <c r="L98" s="29"/>
      <c r="M98" s="29"/>
      <c r="N98" s="29"/>
      <c r="P98" s="19"/>
      <c r="Q98" s="15"/>
      <c r="R98" s="15"/>
      <c r="S98" s="15"/>
    </row>
    <row r="99" spans="1:19" x14ac:dyDescent="0.25">
      <c r="A99" s="29"/>
      <c r="B99" s="34"/>
      <c r="C99" s="46"/>
      <c r="D99" s="39"/>
      <c r="E99" s="36"/>
      <c r="F99" s="37"/>
      <c r="G99" s="38"/>
      <c r="H99" s="28"/>
      <c r="I99" s="28"/>
      <c r="J99" s="28"/>
      <c r="K99" s="28"/>
      <c r="L99" s="29"/>
      <c r="M99" s="29"/>
      <c r="N99" s="29"/>
      <c r="P99" s="19"/>
      <c r="Q99" s="15"/>
      <c r="R99" s="15"/>
      <c r="S99" s="15"/>
    </row>
    <row r="100" spans="1:19" x14ac:dyDescent="0.25">
      <c r="A100" s="29"/>
      <c r="B100" s="34"/>
      <c r="C100" s="46"/>
      <c r="D100" s="39"/>
      <c r="E100" s="36"/>
      <c r="F100" s="37"/>
      <c r="G100" s="38"/>
      <c r="H100" s="28"/>
      <c r="I100" s="28"/>
      <c r="J100" s="28"/>
      <c r="K100" s="28"/>
      <c r="L100" s="29"/>
      <c r="M100" s="29"/>
      <c r="N100" s="29"/>
      <c r="P100" s="19"/>
      <c r="Q100" s="15"/>
      <c r="R100" s="15"/>
      <c r="S100" s="15"/>
    </row>
    <row r="101" spans="1:19" x14ac:dyDescent="0.25">
      <c r="A101" s="29"/>
      <c r="B101" s="34"/>
      <c r="C101" s="46"/>
      <c r="D101" s="39"/>
      <c r="E101" s="36"/>
      <c r="F101" s="37"/>
      <c r="G101" s="47"/>
      <c r="H101" s="28"/>
      <c r="I101" s="28"/>
      <c r="J101" s="28"/>
      <c r="K101" s="28"/>
      <c r="L101" s="29"/>
      <c r="M101" s="29"/>
      <c r="N101" s="29"/>
      <c r="P101" s="19"/>
      <c r="Q101" s="15"/>
      <c r="R101" s="15"/>
      <c r="S101" s="15"/>
    </row>
    <row r="102" spans="1:19" x14ac:dyDescent="0.25">
      <c r="A102" s="29"/>
      <c r="B102" s="34"/>
      <c r="C102" s="46"/>
      <c r="D102" s="39"/>
      <c r="E102" s="36"/>
      <c r="F102" s="37"/>
      <c r="G102" s="47"/>
      <c r="H102" s="28"/>
      <c r="I102" s="28"/>
      <c r="J102" s="28"/>
      <c r="K102" s="28"/>
      <c r="L102" s="29"/>
      <c r="M102" s="29"/>
      <c r="N102" s="29"/>
      <c r="P102" s="18"/>
      <c r="Q102" s="15"/>
      <c r="R102" s="15"/>
      <c r="S102" s="15"/>
    </row>
    <row r="103" spans="1:19" x14ac:dyDescent="0.25">
      <c r="A103" s="29"/>
      <c r="B103" s="34"/>
      <c r="C103" s="46"/>
      <c r="D103" s="39"/>
      <c r="E103" s="36"/>
      <c r="F103" s="47"/>
      <c r="G103" s="38"/>
      <c r="H103" s="28"/>
      <c r="I103" s="28"/>
      <c r="J103" s="28"/>
      <c r="K103" s="28"/>
      <c r="L103" s="29"/>
      <c r="M103" s="29"/>
      <c r="N103" s="29"/>
      <c r="R103" s="15"/>
    </row>
    <row r="104" spans="1:19" x14ac:dyDescent="0.25">
      <c r="A104" s="29"/>
      <c r="B104" s="34"/>
      <c r="C104" s="46"/>
      <c r="D104" s="39"/>
      <c r="E104" s="36"/>
      <c r="F104" s="37"/>
      <c r="G104" s="38"/>
      <c r="H104" s="28"/>
      <c r="I104" s="28"/>
      <c r="J104" s="28"/>
      <c r="K104" s="28"/>
      <c r="L104" s="29"/>
      <c r="M104" s="29"/>
      <c r="N104" s="29"/>
    </row>
    <row r="105" spans="1:19" x14ac:dyDescent="0.25">
      <c r="A105" s="29"/>
      <c r="B105" s="34"/>
      <c r="C105" s="46"/>
      <c r="D105" s="39"/>
      <c r="E105" s="36"/>
      <c r="F105" s="37"/>
      <c r="G105" s="38"/>
      <c r="H105" s="28"/>
      <c r="I105" s="28"/>
      <c r="J105" s="28"/>
      <c r="K105" s="28"/>
      <c r="L105" s="29"/>
      <c r="M105" s="29"/>
      <c r="N105" s="29"/>
    </row>
    <row r="106" spans="1:19" x14ac:dyDescent="0.25">
      <c r="A106" s="29"/>
      <c r="B106" s="34"/>
      <c r="C106" s="46"/>
      <c r="D106" s="39"/>
      <c r="E106" s="36"/>
      <c r="F106" s="37"/>
      <c r="G106" s="38"/>
      <c r="H106" s="28"/>
      <c r="I106" s="28"/>
      <c r="J106" s="28"/>
      <c r="K106" s="28"/>
      <c r="L106" s="29"/>
      <c r="M106" s="29"/>
      <c r="N106" s="29"/>
    </row>
    <row r="107" spans="1:19" x14ac:dyDescent="0.25">
      <c r="A107" s="29"/>
      <c r="B107" s="34"/>
      <c r="C107" s="46"/>
      <c r="D107" s="39"/>
      <c r="E107" s="36"/>
      <c r="F107" s="47"/>
      <c r="G107" s="47"/>
      <c r="H107" s="28"/>
      <c r="I107" s="28"/>
      <c r="J107" s="28"/>
      <c r="K107" s="28"/>
      <c r="L107" s="29"/>
      <c r="M107" s="29"/>
      <c r="N107" s="29"/>
    </row>
    <row r="108" spans="1:19" x14ac:dyDescent="0.25">
      <c r="A108" s="29"/>
      <c r="B108" s="34"/>
      <c r="C108" s="46"/>
      <c r="D108" s="39"/>
      <c r="E108" s="36"/>
      <c r="F108" s="37"/>
      <c r="G108" s="47"/>
      <c r="H108" s="28"/>
      <c r="I108" s="28"/>
      <c r="J108" s="28"/>
      <c r="K108" s="28"/>
      <c r="L108" s="29"/>
      <c r="M108" s="29"/>
      <c r="N108" s="29"/>
    </row>
    <row r="109" spans="1:19" x14ac:dyDescent="0.25">
      <c r="A109" s="29"/>
      <c r="B109" s="34"/>
      <c r="C109" s="46"/>
      <c r="D109" s="39"/>
      <c r="E109" s="36"/>
      <c r="F109" s="37"/>
      <c r="G109" s="47"/>
      <c r="H109" s="28"/>
      <c r="I109" s="28"/>
      <c r="J109" s="28"/>
      <c r="K109" s="28"/>
      <c r="L109" s="29"/>
      <c r="M109" s="29"/>
      <c r="N109" s="29"/>
    </row>
    <row r="110" spans="1:19" x14ac:dyDescent="0.25">
      <c r="A110" s="29"/>
      <c r="B110" s="34"/>
      <c r="C110" s="46"/>
      <c r="D110" s="39"/>
      <c r="E110" s="36"/>
      <c r="F110" s="37"/>
      <c r="G110" s="38"/>
      <c r="H110" s="28"/>
      <c r="I110" s="28"/>
      <c r="J110" s="28"/>
      <c r="K110" s="28"/>
      <c r="L110" s="29"/>
      <c r="M110" s="29"/>
      <c r="N110" s="29"/>
    </row>
    <row r="111" spans="1:19" x14ac:dyDescent="0.25">
      <c r="A111" s="29"/>
      <c r="B111" s="34"/>
      <c r="C111" s="46"/>
      <c r="D111" s="39"/>
      <c r="E111" s="36"/>
      <c r="F111" s="37"/>
      <c r="G111" s="38"/>
      <c r="H111" s="28"/>
      <c r="I111" s="28"/>
      <c r="J111" s="28"/>
      <c r="K111" s="28"/>
      <c r="L111" s="29"/>
      <c r="M111" s="29"/>
      <c r="N111" s="29"/>
    </row>
    <row r="112" spans="1:19" x14ac:dyDescent="0.25">
      <c r="A112" s="29"/>
      <c r="B112" s="34"/>
      <c r="C112" s="46"/>
      <c r="D112" s="39"/>
      <c r="E112" s="36"/>
      <c r="F112" s="47"/>
      <c r="G112" s="38"/>
      <c r="H112" s="28"/>
      <c r="I112" s="28"/>
      <c r="J112" s="28"/>
      <c r="K112" s="28"/>
      <c r="L112" s="29"/>
      <c r="M112" s="29"/>
      <c r="N112" s="29"/>
    </row>
    <row r="113" spans="1:14" x14ac:dyDescent="0.25">
      <c r="A113" s="29"/>
      <c r="B113" s="34"/>
      <c r="C113" s="46"/>
      <c r="D113" s="39"/>
      <c r="E113" s="36"/>
      <c r="F113" s="37"/>
      <c r="G113" s="38"/>
      <c r="H113" s="28"/>
      <c r="I113" s="28"/>
      <c r="J113" s="28"/>
      <c r="K113" s="28"/>
      <c r="L113" s="29"/>
      <c r="M113" s="29"/>
      <c r="N113" s="29"/>
    </row>
    <row r="114" spans="1:14" x14ac:dyDescent="0.25">
      <c r="A114" s="29"/>
      <c r="B114" s="34"/>
      <c r="C114" s="46"/>
      <c r="D114" s="39"/>
      <c r="E114" s="36"/>
      <c r="F114" s="37"/>
      <c r="G114" s="38"/>
      <c r="H114" s="28"/>
      <c r="I114" s="28"/>
      <c r="J114" s="28"/>
      <c r="K114" s="28"/>
      <c r="L114" s="29"/>
      <c r="M114" s="29"/>
      <c r="N114" s="29"/>
    </row>
    <row r="115" spans="1:14" x14ac:dyDescent="0.25">
      <c r="A115" s="29"/>
      <c r="B115" s="34"/>
      <c r="C115" s="46"/>
      <c r="D115" s="39"/>
      <c r="E115" s="36"/>
      <c r="F115" s="37"/>
      <c r="G115" s="38"/>
      <c r="H115" s="28"/>
      <c r="I115" s="28"/>
      <c r="J115" s="28"/>
      <c r="K115" s="28"/>
      <c r="L115" s="29"/>
      <c r="M115" s="29"/>
      <c r="N115" s="29"/>
    </row>
    <row r="116" spans="1:14" x14ac:dyDescent="0.25">
      <c r="A116" s="29"/>
      <c r="B116" s="34"/>
      <c r="C116" s="46"/>
      <c r="D116" s="39"/>
      <c r="E116" s="36"/>
      <c r="F116" s="37"/>
      <c r="G116" s="47"/>
      <c r="H116" s="28"/>
      <c r="I116" s="28"/>
      <c r="J116" s="28"/>
      <c r="K116" s="28"/>
      <c r="L116" s="29"/>
      <c r="M116" s="29"/>
      <c r="N116" s="29"/>
    </row>
    <row r="117" spans="1:14" x14ac:dyDescent="0.25">
      <c r="A117" s="29"/>
      <c r="B117" s="34"/>
      <c r="C117" s="46"/>
      <c r="D117" s="39"/>
      <c r="E117" s="36"/>
      <c r="F117" s="37"/>
      <c r="G117" s="47"/>
      <c r="H117" s="28"/>
      <c r="I117" s="28"/>
      <c r="J117" s="28"/>
      <c r="K117" s="28"/>
      <c r="L117" s="29"/>
      <c r="M117" s="29"/>
      <c r="N117" s="29"/>
    </row>
    <row r="118" spans="1:14" x14ac:dyDescent="0.25">
      <c r="A118" s="29"/>
      <c r="B118" s="34"/>
      <c r="C118" s="46"/>
      <c r="D118" s="39"/>
      <c r="E118" s="36"/>
      <c r="F118" s="37"/>
      <c r="G118" s="38"/>
      <c r="H118" s="28"/>
      <c r="I118" s="28"/>
      <c r="J118" s="28"/>
      <c r="K118" s="28"/>
      <c r="L118" s="29"/>
      <c r="M118" s="29"/>
      <c r="N118" s="29"/>
    </row>
    <row r="119" spans="1:14" x14ac:dyDescent="0.25">
      <c r="A119" s="29"/>
      <c r="B119" s="34"/>
      <c r="C119" s="46"/>
      <c r="D119" s="39"/>
      <c r="E119" s="36"/>
      <c r="F119" s="37"/>
      <c r="G119" s="38"/>
      <c r="H119" s="28"/>
      <c r="I119" s="28"/>
      <c r="J119" s="28"/>
      <c r="K119" s="28"/>
      <c r="L119" s="29"/>
      <c r="M119" s="29"/>
      <c r="N119" s="29"/>
    </row>
    <row r="120" spans="1:14" x14ac:dyDescent="0.25">
      <c r="A120" s="29"/>
      <c r="B120" s="34"/>
      <c r="C120" s="46"/>
      <c r="D120" s="39"/>
      <c r="E120" s="36"/>
      <c r="F120" s="37"/>
      <c r="G120" s="38"/>
      <c r="H120" s="28"/>
      <c r="I120" s="28"/>
      <c r="J120" s="28"/>
      <c r="K120" s="28"/>
      <c r="L120" s="29"/>
      <c r="M120" s="29"/>
      <c r="N120" s="29"/>
    </row>
    <row r="121" spans="1:14" x14ac:dyDescent="0.25">
      <c r="A121" s="29"/>
      <c r="B121" s="34"/>
      <c r="C121" s="46"/>
      <c r="D121" s="39"/>
      <c r="E121" s="36"/>
      <c r="F121" s="47"/>
      <c r="G121" s="38"/>
      <c r="H121" s="28"/>
      <c r="I121" s="28"/>
      <c r="J121" s="28"/>
      <c r="K121" s="28"/>
      <c r="L121" s="29"/>
      <c r="M121" s="29"/>
      <c r="N121" s="29"/>
    </row>
    <row r="122" spans="1:14" x14ac:dyDescent="0.25">
      <c r="A122" s="29"/>
      <c r="B122" s="34"/>
      <c r="C122" s="46"/>
      <c r="D122" s="39"/>
      <c r="E122" s="36"/>
      <c r="F122" s="37"/>
      <c r="G122" s="38"/>
      <c r="H122" s="28"/>
      <c r="I122" s="28"/>
      <c r="J122" s="28"/>
      <c r="K122" s="28"/>
      <c r="L122" s="29"/>
      <c r="M122" s="29"/>
      <c r="N122" s="29"/>
    </row>
    <row r="123" spans="1:14" x14ac:dyDescent="0.25">
      <c r="A123" s="29"/>
      <c r="B123" s="34"/>
      <c r="C123" s="46"/>
      <c r="D123" s="39"/>
      <c r="E123" s="36"/>
      <c r="F123" s="37"/>
      <c r="G123" s="38"/>
      <c r="H123" s="28"/>
      <c r="I123" s="28"/>
      <c r="J123" s="28"/>
      <c r="K123" s="28"/>
      <c r="L123" s="29"/>
      <c r="M123" s="29"/>
      <c r="N123" s="29"/>
    </row>
    <row r="124" spans="1:14" x14ac:dyDescent="0.25">
      <c r="A124" s="29"/>
      <c r="B124" s="34"/>
      <c r="C124" s="46"/>
      <c r="D124" s="39"/>
      <c r="E124" s="36"/>
      <c r="F124" s="37"/>
      <c r="G124" s="38"/>
      <c r="H124" s="28"/>
      <c r="I124" s="28"/>
      <c r="J124" s="28"/>
      <c r="K124" s="28"/>
      <c r="L124" s="29"/>
      <c r="M124" s="29"/>
      <c r="N124" s="29"/>
    </row>
    <row r="125" spans="1:14" x14ac:dyDescent="0.25">
      <c r="A125" s="29"/>
      <c r="B125" s="34"/>
      <c r="C125" s="46"/>
      <c r="D125" s="39"/>
      <c r="E125" s="36"/>
      <c r="F125" s="37"/>
      <c r="G125" s="47"/>
      <c r="H125" s="28"/>
      <c r="I125" s="28"/>
      <c r="J125" s="28"/>
      <c r="K125" s="28"/>
      <c r="L125" s="29"/>
      <c r="M125" s="29"/>
      <c r="N125" s="29"/>
    </row>
    <row r="126" spans="1:14" x14ac:dyDescent="0.25">
      <c r="A126" s="29"/>
      <c r="B126" s="34"/>
      <c r="C126" s="46"/>
      <c r="D126" s="39"/>
      <c r="E126" s="36"/>
      <c r="F126" s="37"/>
      <c r="G126" s="37"/>
      <c r="H126" s="28"/>
      <c r="I126" s="28"/>
      <c r="J126" s="28"/>
      <c r="K126" s="28"/>
      <c r="L126" s="29"/>
      <c r="M126" s="29"/>
      <c r="N126" s="29"/>
    </row>
    <row r="127" spans="1:14" x14ac:dyDescent="0.25">
      <c r="A127" s="29"/>
      <c r="B127" s="34"/>
      <c r="C127" s="46"/>
      <c r="D127" s="39"/>
      <c r="E127" s="36"/>
      <c r="F127" s="37"/>
      <c r="G127" s="38"/>
      <c r="H127" s="28"/>
      <c r="I127" s="28"/>
      <c r="J127" s="28"/>
      <c r="K127" s="28"/>
      <c r="L127" s="29"/>
      <c r="M127" s="29"/>
      <c r="N127" s="29"/>
    </row>
    <row r="128" spans="1:14" x14ac:dyDescent="0.25">
      <c r="A128" s="29"/>
      <c r="B128" s="34"/>
      <c r="C128" s="46"/>
      <c r="D128" s="39"/>
      <c r="E128" s="36"/>
      <c r="F128" s="37"/>
      <c r="G128" s="38"/>
      <c r="H128" s="28"/>
      <c r="I128" s="28"/>
      <c r="J128" s="28"/>
      <c r="K128" s="28"/>
      <c r="L128" s="29"/>
      <c r="M128" s="29"/>
      <c r="N128" s="29"/>
    </row>
    <row r="129" spans="1:14" x14ac:dyDescent="0.25">
      <c r="A129" s="29"/>
      <c r="B129" s="34"/>
      <c r="C129" s="46"/>
      <c r="D129" s="39"/>
      <c r="E129" s="36"/>
      <c r="F129" s="37"/>
      <c r="G129" s="38"/>
      <c r="H129" s="28"/>
      <c r="I129" s="28"/>
      <c r="J129" s="28"/>
      <c r="K129" s="28"/>
      <c r="L129" s="29"/>
      <c r="M129" s="29"/>
      <c r="N129" s="29"/>
    </row>
    <row r="130" spans="1:14" x14ac:dyDescent="0.25">
      <c r="A130" s="29"/>
      <c r="B130" s="34"/>
      <c r="C130" s="46"/>
      <c r="D130" s="39"/>
      <c r="E130" s="36"/>
      <c r="F130" s="37"/>
      <c r="G130" s="38"/>
      <c r="H130" s="28"/>
      <c r="I130" s="28"/>
      <c r="J130" s="28"/>
      <c r="K130" s="28"/>
      <c r="L130" s="29"/>
      <c r="M130" s="29"/>
      <c r="N130" s="29"/>
    </row>
    <row r="131" spans="1:14" x14ac:dyDescent="0.25">
      <c r="A131" s="29"/>
      <c r="B131" s="34"/>
      <c r="C131" s="46"/>
      <c r="D131" s="39"/>
      <c r="E131" s="36"/>
      <c r="F131" s="37"/>
      <c r="G131" s="38"/>
      <c r="H131" s="28"/>
      <c r="I131" s="28"/>
      <c r="J131" s="28"/>
      <c r="K131" s="28"/>
      <c r="L131" s="29"/>
      <c r="M131" s="29"/>
      <c r="N131" s="29"/>
    </row>
    <row r="132" spans="1:14" x14ac:dyDescent="0.25">
      <c r="A132" s="29"/>
      <c r="B132" s="34"/>
      <c r="C132" s="46"/>
      <c r="D132" s="39"/>
      <c r="E132" s="36"/>
      <c r="F132" s="37"/>
      <c r="G132" s="38"/>
      <c r="H132" s="28"/>
      <c r="I132" s="28"/>
      <c r="J132" s="28"/>
      <c r="K132" s="28"/>
      <c r="L132" s="29"/>
      <c r="M132" s="29"/>
      <c r="N132" s="29"/>
    </row>
    <row r="133" spans="1:14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</row>
    <row r="134" spans="1:14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</row>
    <row r="135" spans="1:14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</row>
    <row r="136" spans="1:14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</row>
    <row r="137" spans="1:14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</row>
    <row r="138" spans="1:14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spans="1:14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spans="1:14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</row>
    <row r="141" spans="1:14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</row>
    <row r="142" spans="1:14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</row>
    <row r="143" spans="1:14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</row>
    <row r="144" spans="1:14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</row>
    <row r="145" spans="1:14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</row>
    <row r="146" spans="1:14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</row>
    <row r="147" spans="1:14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spans="1:14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spans="1:14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spans="1:14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spans="1:14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spans="1:14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spans="1:14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spans="1:14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spans="1:14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spans="1:14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spans="1:14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spans="1:14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spans="1:14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spans="1:14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spans="1:14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spans="1:14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spans="1:14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</sheetData>
  <autoFilter ref="A2:M38" xr:uid="{00000000-0009-0000-0000-000007000000}">
    <sortState xmlns:xlrd2="http://schemas.microsoft.com/office/spreadsheetml/2017/richdata2" ref="A3:M42">
      <sortCondition ref="L2:L38"/>
    </sortState>
  </autoFilter>
  <mergeCells count="10">
    <mergeCell ref="AE43:AF43"/>
    <mergeCell ref="AG43:AH43"/>
    <mergeCell ref="AI43:AJ43"/>
    <mergeCell ref="AK43:AL43"/>
    <mergeCell ref="S43:T43"/>
    <mergeCell ref="U43:V43"/>
    <mergeCell ref="W43:X43"/>
    <mergeCell ref="Y43:Z43"/>
    <mergeCell ref="AA43:AB43"/>
    <mergeCell ref="AC43:AD43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N. Nursing</vt:lpstr>
      <vt:lpstr>B. Sc (Biol)</vt:lpstr>
      <vt:lpstr>B. Mar Sc</vt:lpstr>
      <vt:lpstr>BA (comms)</vt:lpstr>
      <vt:lpstr>B.Sc (Chem)</vt:lpstr>
      <vt:lpstr>M. Account</vt:lpstr>
      <vt:lpstr>B. Pharm</vt:lpstr>
      <vt:lpstr>B. Eng (Elect)</vt:lpstr>
      <vt:lpstr>B.Agr Sc.</vt:lpstr>
      <vt:lpstr>MBA</vt:lpstr>
      <vt:lpstr>B. Info Tech</vt:lpstr>
      <vt:lpstr>B. Bus</vt:lpstr>
      <vt:lpstr>M. Info Tech</vt:lpstr>
      <vt:lpstr>B. Law</vt:lpstr>
      <vt:lpstr>Living and Fee increase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Frappell</dc:creator>
  <cp:lastModifiedBy>Andrew McCulloch</cp:lastModifiedBy>
  <dcterms:created xsi:type="dcterms:W3CDTF">2016-05-09T04:05:37Z</dcterms:created>
  <dcterms:modified xsi:type="dcterms:W3CDTF">2020-02-19T04:00:54Z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