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finitivo Proyecto Adso\3 Trimestre\Formatos\"/>
    </mc:Choice>
  </mc:AlternateContent>
  <xr:revisionPtr revIDLastSave="0" documentId="8_{76AD04F3-DC0B-41E4-8F59-C1D4305DFDC2}" xr6:coauthVersionLast="47" xr6:coauthVersionMax="47" xr10:uidLastSave="{00000000-0000-0000-0000-000000000000}"/>
  <bookViews>
    <workbookView xWindow="-108" yWindow="-108" windowWidth="23256" windowHeight="12456" xr2:uid="{182DE61E-E77A-4177-B685-3ECCB7F864A8}"/>
  </bookViews>
  <sheets>
    <sheet name="Evaluacion de Proveedores " sheetId="4" r:id="rId1"/>
    <sheet name="Evaluación Financiera" sheetId="5" r:id="rId2"/>
    <sheet name="Hoja de Caracteristicas" sheetId="2" r:id="rId3"/>
  </sheets>
  <externalReferences>
    <externalReference r:id="rId4"/>
  </externalReferences>
  <definedNames>
    <definedName name="Type">'[1]Maintenance Work Order'!#REF!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5" l="1"/>
  <c r="H9" i="5"/>
  <c r="G9" i="5"/>
  <c r="AG5" i="5" s="1"/>
  <c r="F9" i="5"/>
  <c r="AH5" i="5" s="1"/>
  <c r="E9" i="5"/>
  <c r="D9" i="5"/>
  <c r="L8" i="5"/>
  <c r="K8" i="5"/>
  <c r="J8" i="5"/>
  <c r="L7" i="5"/>
  <c r="K7" i="5"/>
  <c r="J7" i="5"/>
  <c r="L6" i="5"/>
  <c r="K6" i="5"/>
  <c r="J6" i="5"/>
  <c r="AI5" i="5"/>
  <c r="AE5" i="5"/>
  <c r="AD5" i="5"/>
  <c r="AG4" i="5"/>
  <c r="AD4" i="5"/>
  <c r="P28" i="4"/>
  <c r="L28" i="4"/>
  <c r="J28" i="4"/>
  <c r="H28" i="4"/>
  <c r="F28" i="4"/>
  <c r="D28" i="4"/>
  <c r="P27" i="4"/>
  <c r="L27" i="4"/>
  <c r="J27" i="4"/>
  <c r="H27" i="4"/>
  <c r="F27" i="4"/>
  <c r="D27" i="4"/>
  <c r="P26" i="4"/>
  <c r="L26" i="4"/>
  <c r="J26" i="4"/>
  <c r="H26" i="4"/>
  <c r="F26" i="4"/>
  <c r="D26" i="4"/>
  <c r="P25" i="4"/>
  <c r="L25" i="4"/>
  <c r="J25" i="4"/>
  <c r="H25" i="4"/>
  <c r="F25" i="4"/>
  <c r="D25" i="4"/>
  <c r="P24" i="4"/>
  <c r="N24" i="4"/>
  <c r="L24" i="4"/>
  <c r="J24" i="4"/>
  <c r="H24" i="4"/>
  <c r="F24" i="4"/>
  <c r="D24" i="4"/>
  <c r="P19" i="4"/>
  <c r="L19" i="4"/>
  <c r="J19" i="4"/>
  <c r="H19" i="4"/>
  <c r="F19" i="4"/>
  <c r="D19" i="4"/>
  <c r="P18" i="4"/>
  <c r="L18" i="4"/>
  <c r="J18" i="4"/>
  <c r="H18" i="4"/>
  <c r="F18" i="4"/>
  <c r="D18" i="4"/>
  <c r="P17" i="4"/>
  <c r="L17" i="4"/>
  <c r="J17" i="4"/>
  <c r="H17" i="4"/>
  <c r="F17" i="4"/>
  <c r="D17" i="4"/>
  <c r="P16" i="4"/>
  <c r="L16" i="4"/>
  <c r="J16" i="4"/>
  <c r="H16" i="4"/>
  <c r="F16" i="4"/>
  <c r="D16" i="4"/>
  <c r="P15" i="4"/>
  <c r="N15" i="4"/>
  <c r="L15" i="4"/>
  <c r="J15" i="4"/>
  <c r="H15" i="4"/>
  <c r="F15" i="4"/>
  <c r="D15" i="4"/>
  <c r="P10" i="4"/>
  <c r="L10" i="4"/>
  <c r="J10" i="4"/>
  <c r="H10" i="4"/>
  <c r="F10" i="4"/>
  <c r="D10" i="4"/>
  <c r="P9" i="4"/>
  <c r="L9" i="4"/>
  <c r="J9" i="4"/>
  <c r="H9" i="4"/>
  <c r="F9" i="4"/>
  <c r="D9" i="4"/>
  <c r="P8" i="4"/>
  <c r="L8" i="4"/>
  <c r="J8" i="4"/>
  <c r="H8" i="4"/>
  <c r="F8" i="4"/>
  <c r="D8" i="4"/>
  <c r="P7" i="4"/>
  <c r="L7" i="4"/>
  <c r="J7" i="4"/>
  <c r="H7" i="4"/>
  <c r="F7" i="4"/>
  <c r="D7" i="4"/>
  <c r="N6" i="4"/>
  <c r="N10" i="4" s="1"/>
  <c r="L28" i="2"/>
  <c r="AH4" i="5" l="1"/>
  <c r="AF5" i="5"/>
  <c r="AI4" i="5"/>
  <c r="AE4" i="5"/>
  <c r="AF4" i="5"/>
  <c r="Q16" i="4"/>
  <c r="Q25" i="4"/>
  <c r="Q27" i="4"/>
  <c r="Q10" i="4"/>
  <c r="Q26" i="4"/>
  <c r="N28" i="4"/>
  <c r="Q28" i="4" s="1"/>
  <c r="N16" i="4"/>
  <c r="N17" i="4"/>
  <c r="Q17" i="4" s="1"/>
  <c r="N18" i="4"/>
  <c r="Q18" i="4" s="1"/>
  <c r="N19" i="4"/>
  <c r="Q19" i="4" s="1"/>
  <c r="N25" i="4"/>
  <c r="N26" i="4"/>
  <c r="N27" i="4"/>
  <c r="N7" i="4"/>
  <c r="Q7" i="4" s="1"/>
  <c r="N8" i="4"/>
  <c r="Q8" i="4" s="1"/>
  <c r="N9" i="4"/>
  <c r="Q9" i="4" s="1"/>
</calcChain>
</file>

<file path=xl/sharedStrings.xml><?xml version="1.0" encoding="utf-8"?>
<sst xmlns="http://schemas.openxmlformats.org/spreadsheetml/2006/main" count="159" uniqueCount="85">
  <si>
    <t>CARACTERÍSTICAS</t>
  </si>
  <si>
    <t>PUNTAJE</t>
  </si>
  <si>
    <t>CRITERIOS</t>
  </si>
  <si>
    <t xml:space="preserve">CUMPLIMIENTO Y ENTREGA
</t>
  </si>
  <si>
    <t>Entre 4,5 y 5,0</t>
  </si>
  <si>
    <t>EXCELENTE.- El contrato se terminó antes de lo estipulado.</t>
  </si>
  <si>
    <t>Entre 3,9 y 4,4</t>
  </si>
  <si>
    <t>BUENO.- El contrato se terminó en la fecha estipulada.</t>
  </si>
  <si>
    <t>Entre 3,0 y 3,8</t>
  </si>
  <si>
    <t>REGULAR.- El contrato se entregó posterior a la fecha estipulada, pero no superior al 20% de la duración del mismo.</t>
  </si>
  <si>
    <t>Entre 0,0 y 2,9</t>
  </si>
  <si>
    <t>NO CUMPLE.- El contrato se entregó en fecha posterior a la estipulada, superior al 20% de la duración del mismo.</t>
  </si>
  <si>
    <t xml:space="preserve">CALIDAD Y CUMPLIMIENTO
DE ESPECIFICACIONES
TÉCNICAS
</t>
  </si>
  <si>
    <t>EXCELENTE.- El contratista supera las expectativas y mejora las especificaciones técnicas establecidas para el bien y/o servicio adquirido.</t>
  </si>
  <si>
    <t>BUENO.- El contratista cumplió con los requisitos y especificaciones técnicas establecidas para el bien y/o servicio adquirido.</t>
  </si>
  <si>
    <t>NO CUMPLE.- El contratista presentó inconformidades graves en la calidad y cumplimiento de especificaciones técnicas exigidas, ocasionando incumplimiento del contrato y dando lugar a la aplicación de garantías.</t>
  </si>
  <si>
    <t>DOCUMENTACIÓN Y
GARANTÍAS</t>
  </si>
  <si>
    <t>BUENO.- El contratista presenta su documentación y/o actualiza su registro  antes de la  suscripción del contrato y constituye las garantías dentro del término pactado.</t>
  </si>
  <si>
    <t xml:space="preserve">Entre  3,0 y 3,8 </t>
  </si>
  <si>
    <t>REGULAR.- El contratista no actualiza los documentos de su inscripción en el Banco de Proveedores y/o constituye las garantías en fecha posterior al término pactado.</t>
  </si>
  <si>
    <t>NO CUMPLE.- El contratista no actualiza los documentos de su inscripción en el Banco de Proveedores y/o se rehúsa a constituir la garantías requeridas.</t>
  </si>
  <si>
    <t>SERVICIO POSTVENTA</t>
  </si>
  <si>
    <t>PRECIO</t>
  </si>
  <si>
    <t>Entre 3.0 y 5,0</t>
  </si>
  <si>
    <t>EXCELENTE: El precio  es competitivo</t>
  </si>
  <si>
    <t xml:space="preserve">NO CUMPLE: el  precio no es competitivo </t>
  </si>
  <si>
    <t>CAPACIDAD INSTALADA</t>
  </si>
  <si>
    <t xml:space="preserve">BUENO: las instalaciones y tecnología para atender las solicitudes es suficiente.       </t>
  </si>
  <si>
    <t xml:space="preserve">REGULAR: las instalaciones y tecnología para atender las solicitudes no es suficiente.                             </t>
  </si>
  <si>
    <t>SOPORTE TÉCNICO</t>
  </si>
  <si>
    <t xml:space="preserve">EXCELENTE: La asesoría es oportuna y acertada.    </t>
  </si>
  <si>
    <t xml:space="preserve">BUENO: Realizará asesoría cuando se requiere.      </t>
  </si>
  <si>
    <t xml:space="preserve">REGULAR: La asesoría es ocasional.                                        </t>
  </si>
  <si>
    <t>NO CUMPLE: No realiza el servicio de asesorías pactado en el contrato.</t>
  </si>
  <si>
    <t>TOTAL</t>
  </si>
  <si>
    <t>Criterios de Calificación Definida</t>
  </si>
  <si>
    <t>RESULTADO</t>
  </si>
  <si>
    <t>4,5 - 5,0</t>
  </si>
  <si>
    <t>Excelente - Proveedor confiable y recomendado.</t>
  </si>
  <si>
    <t>3,9 - 4,4</t>
  </si>
  <si>
    <t>Bueno - Proveedor confiable.</t>
  </si>
  <si>
    <t>3,0-3,8</t>
  </si>
  <si>
    <t>Regular - Proveedor poco confiable. Condicionado y/o Sancionado</t>
  </si>
  <si>
    <t>0,0 - 2,9</t>
  </si>
  <si>
    <t>No Confiable - Proveedor NO confiable. Restringido.</t>
  </si>
  <si>
    <t>PROVEEDOR</t>
  </si>
  <si>
    <t>CUMPLIMIENTO Y ENTREGA</t>
  </si>
  <si>
    <t>CALIDAD Y CUMPLIMIENTO DE ESPECIFICACIONES TÉCNICA</t>
  </si>
  <si>
    <t>CALIFICACION TOTAL</t>
  </si>
  <si>
    <t>Calificación</t>
  </si>
  <si>
    <t>Comparación de Precios entre diferentes proveedores</t>
  </si>
  <si>
    <t>ESTADÍSTICAS POR 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</si>
  <si>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</si>
  <si>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</si>
  <si>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</si>
  <si>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</si>
  <si>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</si>
  <si>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</si>
  <si>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</si>
  <si>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</si>
  <si>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</si>
  <si>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</si>
  <si>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Total</t>
  </si>
  <si>
    <t xml:space="preserve">REGULAR.- El contratista faltó a uno o más requisitos y/o especificaciones técnicas, que previo requerimiento fueron subsanadas sin incurrir en perjuicios para la Empresa. </t>
  </si>
  <si>
    <t>EXCELENTE.- El contratista mantiene actualizado su documentación en el Banco de Proveedores de la Empresa  y constituye las garantías para el perfeccionamiento del contrato en tiempo oportuno.</t>
  </si>
  <si>
    <t>EXCELENTE.- El contratista lleva control postventa sobre la calidad y/o correcto funcionamiento del bien y/o servicio contratado, sin petición y/o requerimiento de la Empresa.</t>
  </si>
  <si>
    <t>BUENO.- El contratista atiende las peticiones y/o requerimientos de la Empresa y se preocupa por garantizar la calidad y/o funcionamiento del bien y/o servicio contratado.</t>
  </si>
  <si>
    <t>REGULAR.- El contratista atiende en forma desobligada a las peticiones y/o requerimientos de la Empresa frente a la calidad y correcto funcionamiento del bien y/o servicio contratado.</t>
  </si>
  <si>
    <t>NO CUMPLE.- El contratista desatiende o atiende tardíamente   las peticiones y/o requerimientos de la Empresa frente a la calidad y correcto funcionamiento del bien y/o servicio contratado.</t>
  </si>
  <si>
    <t>EXCELENTE: las instalaciones y tecnología para atender  las solicitudes de la Empresa superan las expectativas.</t>
  </si>
  <si>
    <t>NO CUMPLE: No tiene las instalaciones y tecnología para atender las necesidades de la Empresa</t>
  </si>
  <si>
    <t>EVALUACIÓN DE PROVEEDORES</t>
  </si>
  <si>
    <t>PESO</t>
  </si>
  <si>
    <t xml:space="preserve">BIEN O SERVICIO: </t>
  </si>
  <si>
    <t>PRODUCTO / SERVICIOS</t>
  </si>
  <si>
    <t>Proveedor de servicios de seguridad web</t>
  </si>
  <si>
    <t>Proveedor de dominio</t>
  </si>
  <si>
    <t>Proveedor de hosting</t>
  </si>
  <si>
    <t xml:space="preserve"> Dongee</t>
  </si>
  <si>
    <t>Dongee</t>
  </si>
  <si>
    <t xml:space="preserve">HOSTINGER </t>
  </si>
  <si>
    <t>IONOS</t>
  </si>
  <si>
    <t>infranetworking</t>
  </si>
  <si>
    <t>bluehosting</t>
  </si>
  <si>
    <t>godaddy.com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</si>
</sst>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\ #,##0.00;[Red]\-&quot;$&quot;\ #,##0.00"/>
    <numFmt numFmtId="165" formatCode="&quot;$&quot;\ #,##0.00"/>
  </numFmts>
  <fonts count="25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9"/>
      <color rgb="FF000000"/>
      <name val="Arial"/>
      <family val="2"/>
    </font>
    <font>
      <sz val="9"/>
      <color rgb="FF595959"/>
      <name val="Calibri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0" tint="-4.9989318521683403E-2"/>
      </bottom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8745EC"/>
      </left>
      <right/>
      <top style="medium">
        <color rgb="FF8745EC"/>
      </top>
      <bottom/>
      <diagonal/>
    </border>
    <border>
      <left/>
      <right/>
      <top style="medium">
        <color rgb="FF8745EC"/>
      </top>
      <bottom/>
      <diagonal/>
    </border>
    <border>
      <left/>
      <right style="medium">
        <color rgb="FF8745EC"/>
      </right>
      <top style="medium">
        <color rgb="FF8745EC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3" fillId="0" borderId="0"/>
  </cellStyleXfs>
  <cellXfs count="122">
    <xf numFmtId="0" fontId="0" fillId="0" borderId="0" xfId="0"/>
    <xf numFmtId="0" fontId="1" fillId="4" borderId="26" xfId="0" applyFont="1" applyFill="1" applyBorder="1"/>
    <xf numFmtId="0" fontId="1" fillId="0" borderId="27" xfId="0" applyFont="1" applyBorder="1"/>
    <xf numFmtId="0" fontId="7" fillId="0" borderId="0" xfId="0" applyFont="1"/>
    <xf numFmtId="0" fontId="19" fillId="2" borderId="1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7" fillId="4" borderId="17" xfId="0" applyFont="1" applyFill="1" applyBorder="1"/>
    <xf numFmtId="0" fontId="7" fillId="4" borderId="26" xfId="0" applyFont="1" applyFill="1" applyBorder="1"/>
    <xf numFmtId="9" fontId="20" fillId="0" borderId="6" xfId="0" applyNumberFormat="1" applyFont="1" applyBorder="1" applyAlignment="1">
      <alignment horizontal="center" vertical="center"/>
    </xf>
    <xf numFmtId="0" fontId="7" fillId="0" borderId="15" xfId="0" applyFont="1" applyBorder="1"/>
    <xf numFmtId="0" fontId="7" fillId="0" borderId="27" xfId="0" applyFont="1" applyBorder="1"/>
    <xf numFmtId="0" fontId="7" fillId="0" borderId="0" xfId="0" applyFont="1" applyAlignment="1">
      <alignment horizontal="center" vertical="center"/>
    </xf>
    <xf numFmtId="0" fontId="5" fillId="0" borderId="0" xfId="1" applyFont="1"/>
    <xf numFmtId="0" fontId="4" fillId="5" borderId="6" xfId="1" applyFont="1" applyFill="1" applyBorder="1" applyAlignment="1">
      <alignment horizontal="center" vertical="center" wrapText="1"/>
    </xf>
    <xf numFmtId="0" fontId="5" fillId="0" borderId="6" xfId="1" applyFont="1" applyBorder="1"/>
    <xf numFmtId="0" fontId="4" fillId="0" borderId="6" xfId="1" applyFont="1" applyBorder="1" applyAlignment="1">
      <alignment horizontal="center"/>
    </xf>
    <xf numFmtId="9" fontId="4" fillId="0" borderId="6" xfId="1" applyNumberFormat="1" applyFont="1" applyBorder="1" applyAlignment="1">
      <alignment horizontal="center"/>
    </xf>
    <xf numFmtId="9" fontId="4" fillId="0" borderId="6" xfId="1" applyNumberFormat="1" applyFont="1" applyBorder="1"/>
    <xf numFmtId="0" fontId="5" fillId="0" borderId="6" xfId="1" applyFont="1" applyBorder="1" applyAlignment="1">
      <alignment horizontal="center" vertical="center"/>
    </xf>
    <xf numFmtId="0" fontId="5" fillId="10" borderId="6" xfId="1" applyFont="1" applyFill="1" applyBorder="1" applyAlignment="1">
      <alignment horizontal="center" vertical="center"/>
    </xf>
    <xf numFmtId="9" fontId="5" fillId="0" borderId="6" xfId="1" applyNumberFormat="1" applyFont="1" applyBorder="1"/>
    <xf numFmtId="0" fontId="5" fillId="6" borderId="6" xfId="1" applyFont="1" applyFill="1" applyBorder="1" applyAlignment="1">
      <alignment horizontal="center" vertical="center"/>
    </xf>
    <xf numFmtId="0" fontId="7" fillId="6" borderId="0" xfId="1" applyFont="1" applyFill="1"/>
    <xf numFmtId="0" fontId="7" fillId="0" borderId="0" xfId="1" applyFont="1"/>
    <xf numFmtId="0" fontId="8" fillId="0" borderId="6" xfId="1" applyFont="1" applyBorder="1" applyAlignment="1">
      <alignment vertical="center"/>
    </xf>
    <xf numFmtId="0" fontId="7" fillId="6" borderId="6" xfId="1" applyFont="1" applyFill="1" applyBorder="1"/>
    <xf numFmtId="0" fontId="9" fillId="0" borderId="6" xfId="1" applyFont="1" applyBorder="1" applyAlignment="1">
      <alignment vertical="top"/>
    </xf>
    <xf numFmtId="0" fontId="8" fillId="0" borderId="0" xfId="1" applyFont="1" applyAlignment="1">
      <alignment vertical="center"/>
    </xf>
    <xf numFmtId="0" fontId="7" fillId="6" borderId="0" xfId="1" applyFont="1" applyFill="1" applyAlignment="1">
      <alignment vertical="center"/>
    </xf>
    <xf numFmtId="1" fontId="11" fillId="0" borderId="28" xfId="1" applyNumberFormat="1" applyFont="1" applyBorder="1" applyAlignment="1">
      <alignment horizontal="center" vertical="center"/>
    </xf>
    <xf numFmtId="0" fontId="12" fillId="9" borderId="6" xfId="1" applyFont="1" applyFill="1" applyBorder="1" applyAlignment="1">
      <alignment horizontal="center" vertical="center"/>
    </xf>
    <xf numFmtId="0" fontId="12" fillId="9" borderId="6" xfId="1" applyFont="1" applyFill="1" applyBorder="1" applyAlignment="1">
      <alignment horizontal="center" vertical="center" wrapText="1"/>
    </xf>
    <xf numFmtId="0" fontId="10" fillId="11" borderId="6" xfId="1" applyFont="1" applyFill="1" applyBorder="1" applyAlignment="1">
      <alignment horizontal="center" vertical="center" wrapText="1"/>
    </xf>
    <xf numFmtId="0" fontId="7" fillId="6" borderId="0" xfId="1" applyFont="1" applyFill="1" applyAlignment="1">
      <alignment horizontal="center"/>
    </xf>
    <xf numFmtId="165" fontId="13" fillId="0" borderId="6" xfId="1" applyNumberFormat="1" applyFont="1" applyBorder="1" applyAlignment="1">
      <alignment horizontal="center" vertical="center"/>
    </xf>
    <xf numFmtId="2" fontId="13" fillId="0" borderId="6" xfId="1" applyNumberFormat="1" applyFont="1" applyBorder="1" applyAlignment="1">
      <alignment horizontal="center" vertical="center"/>
    </xf>
    <xf numFmtId="165" fontId="14" fillId="8" borderId="6" xfId="1" applyNumberFormat="1" applyFont="1" applyFill="1" applyBorder="1" applyAlignment="1">
      <alignment horizontal="center"/>
    </xf>
    <xf numFmtId="165" fontId="13" fillId="0" borderId="6" xfId="1" applyNumberFormat="1" applyFont="1" applyBorder="1" applyAlignment="1">
      <alignment horizontal="center" vertical="top" wrapText="1"/>
    </xf>
    <xf numFmtId="0" fontId="16" fillId="8" borderId="47" xfId="1" applyFont="1" applyFill="1" applyBorder="1" applyAlignment="1">
      <alignment horizontal="center" vertical="center"/>
    </xf>
    <xf numFmtId="165" fontId="16" fillId="8" borderId="47" xfId="1" applyNumberFormat="1" applyFont="1" applyFill="1" applyBorder="1" applyAlignment="1">
      <alignment horizontal="center" vertical="center"/>
    </xf>
    <xf numFmtId="0" fontId="14" fillId="0" borderId="47" xfId="1" applyFont="1" applyBorder="1" applyAlignment="1">
      <alignment horizontal="center"/>
    </xf>
    <xf numFmtId="165" fontId="14" fillId="0" borderId="47" xfId="1" applyNumberFormat="1" applyFont="1" applyBorder="1" applyAlignment="1">
      <alignment horizontal="center"/>
    </xf>
    <xf numFmtId="0" fontId="15" fillId="0" borderId="0" xfId="1" applyFont="1"/>
    <xf numFmtId="164" fontId="17" fillId="0" borderId="0" xfId="1" applyNumberFormat="1" applyFont="1" applyAlignment="1">
      <alignment vertical="center" wrapText="1"/>
    </xf>
    <xf numFmtId="164" fontId="17" fillId="0" borderId="29" xfId="1" applyNumberFormat="1" applyFont="1" applyBorder="1" applyAlignment="1">
      <alignment vertical="center" wrapText="1"/>
    </xf>
    <xf numFmtId="164" fontId="18" fillId="0" borderId="30" xfId="1" applyNumberFormat="1" applyFont="1" applyBorder="1" applyAlignment="1">
      <alignment vertical="center" wrapText="1"/>
    </xf>
    <xf numFmtId="164" fontId="17" fillId="0" borderId="31" xfId="1" applyNumberFormat="1" applyFont="1" applyBorder="1" applyAlignment="1">
      <alignment vertical="center" wrapText="1"/>
    </xf>
    <xf numFmtId="164" fontId="18" fillId="0" borderId="32" xfId="1" applyNumberFormat="1" applyFont="1" applyBorder="1" applyAlignment="1">
      <alignment vertical="center" wrapText="1"/>
    </xf>
    <xf numFmtId="0" fontId="3" fillId="2" borderId="33" xfId="1" applyFont="1" applyFill="1" applyBorder="1" applyAlignment="1">
      <alignment horizontal="left" wrapText="1"/>
    </xf>
    <xf numFmtId="0" fontId="3" fillId="2" borderId="43" xfId="1" applyFont="1" applyFill="1" applyBorder="1" applyAlignment="1">
      <alignment horizontal="left" wrapText="1"/>
    </xf>
    <xf numFmtId="0" fontId="24" fillId="11" borderId="10" xfId="1" applyFont="1" applyFill="1" applyBorder="1" applyAlignment="1">
      <alignment horizontal="center" vertical="center" wrapText="1"/>
    </xf>
    <xf numFmtId="0" fontId="24" fillId="11" borderId="11" xfId="1" applyFont="1" applyFill="1" applyBorder="1" applyAlignment="1">
      <alignment horizontal="center" vertical="center" wrapText="1"/>
    </xf>
    <xf numFmtId="0" fontId="24" fillId="11" borderId="42" xfId="1" applyFont="1" applyFill="1" applyBorder="1" applyAlignment="1">
      <alignment horizontal="center" vertical="center" wrapText="1"/>
    </xf>
    <xf numFmtId="0" fontId="24" fillId="11" borderId="36" xfId="1" applyFont="1" applyFill="1" applyBorder="1" applyAlignment="1">
      <alignment horizontal="center" vertical="center" wrapText="1"/>
    </xf>
    <xf numFmtId="0" fontId="24" fillId="11" borderId="40" xfId="1" applyFont="1" applyFill="1" applyBorder="1" applyAlignment="1">
      <alignment horizontal="center" vertical="center" wrapText="1"/>
    </xf>
    <xf numFmtId="0" fontId="24" fillId="11" borderId="38" xfId="1" applyFont="1" applyFill="1" applyBorder="1" applyAlignment="1">
      <alignment horizontal="center" vertical="center" wrapText="1"/>
    </xf>
    <xf numFmtId="0" fontId="24" fillId="11" borderId="41" xfId="1" applyFont="1" applyFill="1" applyBorder="1" applyAlignment="1">
      <alignment horizontal="center" vertical="center" wrapText="1"/>
    </xf>
    <xf numFmtId="0" fontId="24" fillId="11" borderId="37" xfId="1" applyFont="1" applyFill="1" applyBorder="1" applyAlignment="1">
      <alignment horizontal="center" vertical="center" wrapText="1"/>
    </xf>
    <xf numFmtId="0" fontId="24" fillId="11" borderId="39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wrapText="1"/>
    </xf>
    <xf numFmtId="0" fontId="3" fillId="2" borderId="21" xfId="1" applyFont="1" applyFill="1" applyBorder="1" applyAlignment="1">
      <alignment horizontal="center" wrapText="1"/>
    </xf>
    <xf numFmtId="0" fontId="3" fillId="2" borderId="19" xfId="1" applyFont="1" applyFill="1" applyBorder="1" applyAlignment="1">
      <alignment horizontal="left" wrapText="1"/>
    </xf>
    <xf numFmtId="0" fontId="3" fillId="2" borderId="35" xfId="1" applyFont="1" applyFill="1" applyBorder="1" applyAlignment="1">
      <alignment horizontal="left" wrapText="1"/>
    </xf>
    <xf numFmtId="0" fontId="3" fillId="2" borderId="33" xfId="1" applyFont="1" applyFill="1" applyBorder="1" applyAlignment="1">
      <alignment horizontal="center" wrapText="1"/>
    </xf>
    <xf numFmtId="0" fontId="3" fillId="2" borderId="34" xfId="1" applyFont="1" applyFill="1" applyBorder="1" applyAlignment="1">
      <alignment horizontal="center" wrapText="1"/>
    </xf>
    <xf numFmtId="0" fontId="5" fillId="11" borderId="6" xfId="1" applyFont="1" applyFill="1" applyBorder="1" applyAlignment="1">
      <alignment horizontal="center" vertical="center"/>
    </xf>
    <xf numFmtId="0" fontId="22" fillId="0" borderId="6" xfId="1" applyFont="1" applyBorder="1" applyAlignment="1">
      <alignment horizontal="left" vertical="center"/>
    </xf>
    <xf numFmtId="0" fontId="4" fillId="5" borderId="19" xfId="1" applyFont="1" applyFill="1" applyBorder="1" applyAlignment="1">
      <alignment horizontal="center" vertical="center" wrapText="1"/>
    </xf>
    <xf numFmtId="0" fontId="4" fillId="5" borderId="21" xfId="1" applyFont="1" applyFill="1" applyBorder="1" applyAlignment="1">
      <alignment horizontal="center" vertical="center" wrapText="1"/>
    </xf>
    <xf numFmtId="0" fontId="6" fillId="7" borderId="0" xfId="1" applyFont="1" applyFill="1" applyAlignment="1">
      <alignment horizontal="center"/>
    </xf>
    <xf numFmtId="0" fontId="10" fillId="11" borderId="44" xfId="1" applyFont="1" applyFill="1" applyBorder="1" applyAlignment="1">
      <alignment horizontal="center" vertical="center" wrapText="1"/>
    </xf>
    <xf numFmtId="0" fontId="10" fillId="11" borderId="45" xfId="1" applyFont="1" applyFill="1" applyBorder="1" applyAlignment="1">
      <alignment horizontal="center" vertical="center" wrapText="1"/>
    </xf>
    <xf numFmtId="0" fontId="10" fillId="11" borderId="46" xfId="1" applyFont="1" applyFill="1" applyBorder="1" applyAlignment="1">
      <alignment horizontal="center" vertical="center" wrapText="1"/>
    </xf>
    <xf numFmtId="9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wrapText="1"/>
    </xf>
    <xf numFmtId="0" fontId="21" fillId="0" borderId="6" xfId="0" applyFont="1" applyBorder="1" applyAlignment="1">
      <alignment horizontal="center" wrapText="1"/>
    </xf>
    <xf numFmtId="0" fontId="21" fillId="0" borderId="9" xfId="0" applyFont="1" applyBorder="1" applyAlignment="1">
      <alignment horizontal="center" wrapText="1"/>
    </xf>
    <xf numFmtId="0" fontId="21" fillId="3" borderId="9" xfId="0" applyFont="1" applyFill="1" applyBorder="1" applyAlignment="1">
      <alignment horizontal="left" wrapText="1"/>
    </xf>
    <xf numFmtId="0" fontId="21" fillId="0" borderId="18" xfId="0" applyFont="1" applyBorder="1" applyAlignment="1">
      <alignment horizontal="center" wrapText="1"/>
    </xf>
    <xf numFmtId="0" fontId="21" fillId="3" borderId="18" xfId="0" applyFont="1" applyFill="1" applyBorder="1" applyAlignment="1">
      <alignment horizontal="left" vertical="center" wrapText="1"/>
    </xf>
    <xf numFmtId="0" fontId="21" fillId="3" borderId="5" xfId="0" applyFont="1" applyFill="1" applyBorder="1" applyAlignment="1">
      <alignment horizontal="left" wrapText="1"/>
    </xf>
    <xf numFmtId="0" fontId="21" fillId="3" borderId="19" xfId="0" applyFont="1" applyFill="1" applyBorder="1" applyAlignment="1">
      <alignment horizontal="left" vertical="center" wrapText="1"/>
    </xf>
    <xf numFmtId="0" fontId="21" fillId="3" borderId="20" xfId="0" applyFont="1" applyFill="1" applyBorder="1" applyAlignment="1">
      <alignment horizontal="left" vertical="center" wrapText="1"/>
    </xf>
    <xf numFmtId="0" fontId="21" fillId="3" borderId="21" xfId="0" applyFont="1" applyFill="1" applyBorder="1" applyAlignment="1">
      <alignment horizontal="left" vertical="center" wrapText="1"/>
    </xf>
    <xf numFmtId="0" fontId="21" fillId="3" borderId="6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left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left"/>
    </xf>
    <xf numFmtId="0" fontId="21" fillId="0" borderId="18" xfId="0" applyFont="1" applyBorder="1" applyAlignment="1">
      <alignment horizontal="left"/>
    </xf>
  </cellXfs>
  <cellStyles count="2">
    <cellStyle name="Normal" xfId="0" builtinId="0"/>
    <cellStyle name="Normal 4" xfId="1" xr:uid="{D745A772-6F1A-4ED9-BC88-321FE6C130C7}"/>
  </cellStyles>
  <dxfs count="3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family val="2"/>
        <scheme val="minor"/>
      </font>
      <numFmt numFmtId="165" formatCode="&quot;$&quot;\ 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5" formatCode="&quot;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TableStyleMedium2" defaultPivotStyle="PivotStyleLight16">
    <tableStyle name="Estilo de tabla 1" pivot="0" count="3" xr9:uid="{504A0CEB-14A9-41FA-8440-D12F495B1779}">
      <tableStyleElement type="wholeTable" dxfId="31"/>
      <tableStyleElement type="headerRow" dxfId="30"/>
      <tableStyleElement type="total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4B374E-C0A8-49FF-851F-1AC18E72B599}" name="Comparación_precios" displayName="Comparación_precios" ref="B5:L9" totalsRowCount="1" headerRowDxfId="26" dataDxfId="24" totalsRowDxfId="23" headerRowBorderDxfId="25" totalsRowBorderDxfId="22">
  <tableColumns count="11">
    <tableColumn id="1" xr3:uid="{E9A2073F-E408-41BF-8746-951051E5AE26}" name="PRODUCTO / SERVICIOS" totalsRowLabel="Total" dataDxfId="21" totalsRowDxfId="20"/>
    <tableColumn id="8" xr3:uid="{A354E85A-ABC7-4E9F-9918-07A50D4EA617}" name="CANTIDAD" dataDxfId="19" totalsRowDxfId="18"/>
    <tableColumn id="2" xr3:uid="{7F19F88E-C547-470E-944A-160884809ADA}" name="PROVEEDOR 1" totalsRowFunction="custom" dataDxfId="17" totalsRowDxfId="16">
      <totalsRowFormula>ROUND(SUMPRODUCT(Comparación_precios[[CANTIDAD]:[CANTIDAD]],Comparación_precios[PROVEEDOR 1]),2)</totalsRowFormula>
    </tableColumn>
    <tableColumn id="3" xr3:uid="{75563687-8AD6-44CB-8B9A-CF69402BE5B4}" name="PROVEEDOR 2" totalsRowFunction="custom" dataDxfId="15" totalsRowDxfId="14">
      <totalsRowFormula>ROUND(SUMPRODUCT(Comparación_precios[[CANTIDAD]:[CANTIDAD]],Comparación_precios[PROVEEDOR 2]),2)</totalsRowFormula>
    </tableColumn>
    <tableColumn id="4" xr3:uid="{C97BB94F-AC34-47DB-BB6E-18C2348EC425}" name="PROVEEDOR 3" totalsRowFunction="custom" dataDxfId="13" totalsRowDxfId="12">
      <totalsRowFormula>ROUND(SUMPRODUCT(Comparación_precios[[CANTIDAD]:[CANTIDAD]],Comparación_precios[PROVEEDOR 3]),2)</totalsRowFormula>
    </tableColumn>
    <tableColumn id="5" xr3:uid="{A6721E8D-3158-4497-B4D2-3F5643669E9A}" name="PROVEEDOR 4" totalsRowFunction="custom" dataDxfId="11" totalsRowDxfId="10">
      <totalsRowFormula>ROUND(SUMPRODUCT(Comparación_precios[[CANTIDAD]:[CANTIDAD]],Comparación_precios[PROVEEDOR 4]),2)</totalsRowFormula>
    </tableColumn>
    <tableColumn id="6" xr3:uid="{16229D69-4F9A-42D8-A62F-9DCA1BB1A2AA}" name="PROVEEDOR 5" totalsRowFunction="custom" dataDxfId="9" totalsRowDxfId="8">
      <totalsRowFormula>ROUND(SUMPRODUCT(Comparación_precios[[CANTIDAD]:[CANTIDAD]],Comparación_precios[PROVEEDOR 5]),2)</totalsRowFormula>
    </tableColumn>
    <tableColumn id="7" xr3:uid="{D14C060F-DE33-466E-A73C-347F41CEF9C0}" name="PROVEEDOR 6" totalsRowFunction="custom" dataDxfId="7" totalsRowDxfId="6">
      <totalsRowFormula>ROUND(SUMPRODUCT(Comparación_precios[[CANTIDAD]:[CANTIDAD]],Comparación_precios[PROVEEDOR 6]),2)</totalsRowFormula>
    </tableColumn>
    <tableColumn id="11" xr3:uid="{A381EFE2-9F87-42F5-87AF-9828D5F4C644}" name="PRECIO MÁS BAJO" dataDxfId="5" totalsRowDxfId="4">
      <calculatedColumnFormula>MIN(Comparación_precios[[#This Row],[PROVEEDOR 1]:[PROVEEDOR 6]])</calculatedColumnFormula>
    </tableColumn>
    <tableColumn id="12" xr3:uid="{6CBA715A-C299-4F07-B2F9-C650BD7C749D}" name="PRECIO PROMEDIO" dataDxfId="3" totalsRowDxfId="2">
      <calculatedColumnFormula>IFERROR(AVERAGE(Comparación_precios[[#This Row],[PROVEEDOR 1]:[PROVEEDOR 6]]),0)</calculatedColumnFormula>
    </tableColumn>
    <tableColumn id="13" xr3:uid="{CD2FC769-A068-4C1D-A576-50ECAC39E798}" name="PRECIO MÁS ALTO" dataDxfId="1" totalsRowDxfId="0">
      <calculatedColumnFormula>MAX(Comparación_precios[[#This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7EF2-19F1-4934-BB4B-8A18C6902125}">
  <dimension ref="B2:Q38"/>
  <sheetViews>
    <sheetView tabSelected="1" workbookViewId="0">
      <selection activeCell="F33" sqref="F33:G34"/>
    </sheetView>
  </sheetViews>
  <sheetFormatPr baseColWidth="10" defaultColWidth="11.5546875" defaultRowHeight="13.8" x14ac:dyDescent="0.3"/>
  <cols>
    <col min="1" max="1" width="3.109375" style="12" customWidth="1"/>
    <col min="2" max="2" width="27.88671875" style="12" customWidth="1"/>
    <col min="3" max="4" width="11.5546875" style="12"/>
    <col min="5" max="5" width="18.5546875" style="12" customWidth="1"/>
    <col min="6" max="6" width="10.88671875" style="12" customWidth="1"/>
    <col min="7" max="7" width="14.33203125" style="12" customWidth="1"/>
    <col min="8" max="8" width="8.33203125" style="12" customWidth="1"/>
    <col min="9" max="9" width="11.109375" style="12" customWidth="1"/>
    <col min="10" max="10" width="8" style="12" customWidth="1"/>
    <col min="11" max="11" width="9.6640625" style="12" customWidth="1"/>
    <col min="12" max="12" width="9.109375" style="12" customWidth="1"/>
    <col min="13" max="13" width="9.6640625" style="12" customWidth="1"/>
    <col min="14" max="14" width="8.109375" style="12" customWidth="1"/>
    <col min="15" max="16" width="11.5546875" style="12"/>
    <col min="17" max="17" width="13.6640625" style="12" customWidth="1"/>
    <col min="18" max="16384" width="11.5546875" style="12"/>
  </cols>
  <sheetData>
    <row r="2" spans="2:17" ht="31.2" x14ac:dyDescent="0.6">
      <c r="B2" s="69" t="s">
        <v>71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4" spans="2:17" ht="28.95" customHeight="1" x14ac:dyDescent="0.3">
      <c r="B4" s="65" t="s">
        <v>73</v>
      </c>
      <c r="C4" s="65"/>
      <c r="D4" s="66" t="s">
        <v>77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</row>
    <row r="5" spans="2:17" ht="27.6" x14ac:dyDescent="0.3">
      <c r="B5" s="13" t="s">
        <v>45</v>
      </c>
      <c r="C5" s="67" t="s">
        <v>46</v>
      </c>
      <c r="D5" s="68"/>
      <c r="E5" s="67" t="s">
        <v>47</v>
      </c>
      <c r="F5" s="68"/>
      <c r="G5" s="67" t="s">
        <v>16</v>
      </c>
      <c r="H5" s="68"/>
      <c r="I5" s="67" t="s">
        <v>21</v>
      </c>
      <c r="J5" s="68"/>
      <c r="K5" s="67" t="s">
        <v>22</v>
      </c>
      <c r="L5" s="68"/>
      <c r="M5" s="67" t="s">
        <v>26</v>
      </c>
      <c r="N5" s="68"/>
      <c r="O5" s="67" t="s">
        <v>29</v>
      </c>
      <c r="P5" s="68"/>
      <c r="Q5" s="13" t="s">
        <v>48</v>
      </c>
    </row>
    <row r="6" spans="2:17" x14ac:dyDescent="0.3">
      <c r="B6" s="14"/>
      <c r="C6" s="15" t="s">
        <v>49</v>
      </c>
      <c r="D6" s="16">
        <v>0.3</v>
      </c>
      <c r="E6" s="15" t="s">
        <v>49</v>
      </c>
      <c r="F6" s="16">
        <v>0</v>
      </c>
      <c r="G6" s="15" t="s">
        <v>49</v>
      </c>
      <c r="H6" s="17">
        <v>0</v>
      </c>
      <c r="I6" s="15" t="s">
        <v>49</v>
      </c>
      <c r="J6" s="17">
        <v>0</v>
      </c>
      <c r="K6" s="15" t="s">
        <v>49</v>
      </c>
      <c r="L6" s="17">
        <v>0.7</v>
      </c>
      <c r="M6" s="15" t="s">
        <v>49</v>
      </c>
      <c r="N6" s="17">
        <f>'Hoja de Caracteristicas'!L20</f>
        <v>0.1</v>
      </c>
      <c r="O6" s="15" t="s">
        <v>49</v>
      </c>
      <c r="P6" s="16">
        <v>0</v>
      </c>
      <c r="Q6" s="14"/>
    </row>
    <row r="7" spans="2:17" x14ac:dyDescent="0.3">
      <c r="B7" s="14" t="s">
        <v>78</v>
      </c>
      <c r="C7" s="18">
        <v>4</v>
      </c>
      <c r="D7" s="18">
        <f>C7*$D$6</f>
        <v>1.2</v>
      </c>
      <c r="E7" s="18">
        <v>5</v>
      </c>
      <c r="F7" s="18">
        <f>E7*$F$6</f>
        <v>0</v>
      </c>
      <c r="G7" s="18">
        <v>4</v>
      </c>
      <c r="H7" s="18">
        <f>G7*$H$6</f>
        <v>0</v>
      </c>
      <c r="I7" s="18">
        <v>4</v>
      </c>
      <c r="J7" s="18">
        <f>I7*$J$6</f>
        <v>0</v>
      </c>
      <c r="K7" s="18">
        <v>5</v>
      </c>
      <c r="L7" s="18">
        <f>K7*$L$6</f>
        <v>3.5</v>
      </c>
      <c r="M7" s="18">
        <v>5</v>
      </c>
      <c r="N7" s="18">
        <f>M7*$N$6</f>
        <v>0.5</v>
      </c>
      <c r="O7" s="18">
        <v>5</v>
      </c>
      <c r="P7" s="18">
        <f>O7*$P$6</f>
        <v>0</v>
      </c>
      <c r="Q7" s="18">
        <f>SUM(D7+F7+H7+J7+L7+N7+P7)</f>
        <v>5.2</v>
      </c>
    </row>
    <row r="8" spans="2:17" x14ac:dyDescent="0.3">
      <c r="B8" s="14" t="s">
        <v>80</v>
      </c>
      <c r="C8" s="18">
        <v>5</v>
      </c>
      <c r="D8" s="18">
        <f>C8*$D$6</f>
        <v>1.5</v>
      </c>
      <c r="E8" s="18">
        <v>4</v>
      </c>
      <c r="F8" s="18">
        <f>E8*$F$6</f>
        <v>0</v>
      </c>
      <c r="G8" s="18">
        <v>4</v>
      </c>
      <c r="H8" s="18">
        <f>G8*$H$6</f>
        <v>0</v>
      </c>
      <c r="I8" s="18">
        <v>3</v>
      </c>
      <c r="J8" s="18">
        <f>I8*$J$6</f>
        <v>0</v>
      </c>
      <c r="K8" s="18">
        <v>5</v>
      </c>
      <c r="L8" s="18">
        <f>K8*$L$6</f>
        <v>3.5</v>
      </c>
      <c r="M8" s="18">
        <v>5</v>
      </c>
      <c r="N8" s="18">
        <f>M8*$N$6</f>
        <v>0.5</v>
      </c>
      <c r="O8" s="18">
        <v>5</v>
      </c>
      <c r="P8" s="18">
        <f>O8*$P$6</f>
        <v>0</v>
      </c>
      <c r="Q8" s="19">
        <f>SUM(D8+F8+H8+J8+L8+N8+P8)</f>
        <v>5.5</v>
      </c>
    </row>
    <row r="9" spans="2:17" x14ac:dyDescent="0.3">
      <c r="B9" s="14" t="s">
        <v>81</v>
      </c>
      <c r="C9" s="18">
        <v>5</v>
      </c>
      <c r="D9" s="18">
        <f>C9*$D$6</f>
        <v>1.5</v>
      </c>
      <c r="E9" s="18">
        <v>4</v>
      </c>
      <c r="F9" s="18">
        <f>E9*$F$6</f>
        <v>0</v>
      </c>
      <c r="G9" s="18">
        <v>5</v>
      </c>
      <c r="H9" s="18">
        <f>G9*$H$6</f>
        <v>0</v>
      </c>
      <c r="I9" s="18">
        <v>5</v>
      </c>
      <c r="J9" s="18">
        <f>I9*$J$6</f>
        <v>0</v>
      </c>
      <c r="K9" s="18">
        <v>5</v>
      </c>
      <c r="L9" s="18">
        <f>K9*$L$6</f>
        <v>3.5</v>
      </c>
      <c r="M9" s="18">
        <v>5</v>
      </c>
      <c r="N9" s="18">
        <f>M9*$N$6</f>
        <v>0.5</v>
      </c>
      <c r="O9" s="18">
        <v>2</v>
      </c>
      <c r="P9" s="18">
        <f>O9*$P$6</f>
        <v>0</v>
      </c>
      <c r="Q9" s="19">
        <f>SUM(D9+F9+H9+J9+L9+N9+P9)</f>
        <v>5.5</v>
      </c>
    </row>
    <row r="10" spans="2:17" x14ac:dyDescent="0.3">
      <c r="B10" s="14" t="s">
        <v>82</v>
      </c>
      <c r="C10" s="18">
        <v>5</v>
      </c>
      <c r="D10" s="18">
        <f>C10*$D$6</f>
        <v>1.5</v>
      </c>
      <c r="E10" s="18">
        <v>5</v>
      </c>
      <c r="F10" s="18">
        <f>E10*$F$6</f>
        <v>0</v>
      </c>
      <c r="G10" s="18">
        <v>5</v>
      </c>
      <c r="H10" s="18">
        <f>G10*$H$6</f>
        <v>0</v>
      </c>
      <c r="I10" s="18">
        <v>5</v>
      </c>
      <c r="J10" s="18">
        <f>I10*$J$6</f>
        <v>0</v>
      </c>
      <c r="K10" s="18">
        <v>2</v>
      </c>
      <c r="L10" s="18">
        <f>K10*$L$6</f>
        <v>1.4</v>
      </c>
      <c r="M10" s="18">
        <v>5</v>
      </c>
      <c r="N10" s="18">
        <f>M10*$N$6</f>
        <v>0.5</v>
      </c>
      <c r="O10" s="18">
        <v>4</v>
      </c>
      <c r="P10" s="18">
        <f>O10*$P$6</f>
        <v>0</v>
      </c>
      <c r="Q10" s="18">
        <f>SUM(D10+F10+H10+J10+L10+N10+P10)</f>
        <v>3.4</v>
      </c>
    </row>
    <row r="11" spans="2:17" x14ac:dyDescent="0.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3" spans="2:17" ht="32.4" customHeight="1" x14ac:dyDescent="0.3">
      <c r="B13" s="65" t="s">
        <v>73</v>
      </c>
      <c r="C13" s="65"/>
      <c r="D13" s="66" t="s">
        <v>76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</row>
    <row r="14" spans="2:17" ht="27.6" customHeight="1" x14ac:dyDescent="0.3">
      <c r="B14" s="13" t="s">
        <v>45</v>
      </c>
      <c r="C14" s="67" t="s">
        <v>46</v>
      </c>
      <c r="D14" s="68"/>
      <c r="E14" s="67" t="s">
        <v>47</v>
      </c>
      <c r="F14" s="68"/>
      <c r="G14" s="67" t="s">
        <v>16</v>
      </c>
      <c r="H14" s="68"/>
      <c r="I14" s="67" t="s">
        <v>21</v>
      </c>
      <c r="J14" s="68"/>
      <c r="K14" s="67" t="s">
        <v>22</v>
      </c>
      <c r="L14" s="68"/>
      <c r="M14" s="67" t="s">
        <v>26</v>
      </c>
      <c r="N14" s="68"/>
      <c r="O14" s="67" t="s">
        <v>29</v>
      </c>
      <c r="P14" s="68"/>
      <c r="Q14" s="13" t="s">
        <v>48</v>
      </c>
    </row>
    <row r="15" spans="2:17" ht="13.95" customHeight="1" x14ac:dyDescent="0.3">
      <c r="B15" s="14"/>
      <c r="C15" s="15" t="s">
        <v>49</v>
      </c>
      <c r="D15" s="16">
        <f>'Hoja de Caracteristicas'!L11</f>
        <v>0</v>
      </c>
      <c r="E15" s="15" t="s">
        <v>49</v>
      </c>
      <c r="F15" s="16">
        <f>'Hoja de Caracteristicas'!L15</f>
        <v>0</v>
      </c>
      <c r="G15" s="15" t="s">
        <v>49</v>
      </c>
      <c r="H15" s="20">
        <f>'Hoja de Caracteristicas'!L19</f>
        <v>0</v>
      </c>
      <c r="I15" s="15" t="s">
        <v>49</v>
      </c>
      <c r="J15" s="20">
        <f>'Hoja de Caracteristicas'!L23</f>
        <v>0</v>
      </c>
      <c r="K15" s="15" t="s">
        <v>49</v>
      </c>
      <c r="L15" s="20">
        <f>'Hoja de Caracteristicas'!L27</f>
        <v>0</v>
      </c>
      <c r="M15" s="15" t="s">
        <v>49</v>
      </c>
      <c r="N15" s="20">
        <f>'Hoja de Caracteristicas'!L29</f>
        <v>0</v>
      </c>
      <c r="O15" s="15" t="s">
        <v>49</v>
      </c>
      <c r="P15" s="16">
        <f>'Hoja de Caracteristicas'!L33</f>
        <v>0</v>
      </c>
      <c r="Q15" s="14"/>
    </row>
    <row r="16" spans="2:17" x14ac:dyDescent="0.3">
      <c r="B16" s="14" t="s">
        <v>79</v>
      </c>
      <c r="C16" s="18">
        <v>2</v>
      </c>
      <c r="D16" s="18">
        <f>C16*$D$6</f>
        <v>0.6</v>
      </c>
      <c r="E16" s="18">
        <v>5</v>
      </c>
      <c r="F16" s="18">
        <f>E16*$F$6</f>
        <v>0</v>
      </c>
      <c r="G16" s="18">
        <v>4</v>
      </c>
      <c r="H16" s="18">
        <f>G16*$H$6</f>
        <v>0</v>
      </c>
      <c r="I16" s="18">
        <v>4</v>
      </c>
      <c r="J16" s="18">
        <f>I16*$J$6</f>
        <v>0</v>
      </c>
      <c r="K16" s="18">
        <v>5</v>
      </c>
      <c r="L16" s="18">
        <f>K16*$L$6</f>
        <v>3.5</v>
      </c>
      <c r="M16" s="18">
        <v>5</v>
      </c>
      <c r="N16" s="18">
        <f>M16*$N$6</f>
        <v>0.5</v>
      </c>
      <c r="O16" s="18">
        <v>5</v>
      </c>
      <c r="P16" s="18">
        <f>O16*$P$6</f>
        <v>0</v>
      </c>
      <c r="Q16" s="18">
        <f>SUM(D16+F16+H16+J16+L16+N16+P16)</f>
        <v>4.5999999999999996</v>
      </c>
    </row>
    <row r="17" spans="2:17" ht="13.95" customHeight="1" x14ac:dyDescent="0.3">
      <c r="B17" s="14" t="s">
        <v>80</v>
      </c>
      <c r="C17" s="18">
        <v>4</v>
      </c>
      <c r="D17" s="18">
        <f>C17*$D$6</f>
        <v>1.2</v>
      </c>
      <c r="E17" s="18">
        <v>4</v>
      </c>
      <c r="F17" s="18">
        <f>E17*$F$6</f>
        <v>0</v>
      </c>
      <c r="G17" s="18">
        <v>4</v>
      </c>
      <c r="H17" s="18">
        <f>G17*$H$6</f>
        <v>0</v>
      </c>
      <c r="I17" s="18">
        <v>3</v>
      </c>
      <c r="J17" s="18">
        <f>I17*$J$6</f>
        <v>0</v>
      </c>
      <c r="K17" s="18">
        <v>5</v>
      </c>
      <c r="L17" s="18">
        <f>K17*$L$6</f>
        <v>3.5</v>
      </c>
      <c r="M17" s="18">
        <v>5</v>
      </c>
      <c r="N17" s="18">
        <f>M17*$N$6</f>
        <v>0.5</v>
      </c>
      <c r="O17" s="18">
        <v>5</v>
      </c>
      <c r="P17" s="18">
        <f>O17*$P$6</f>
        <v>0</v>
      </c>
      <c r="Q17" s="21">
        <f>SUM(D17+F17+H17+J17+L17+N17+P17)</f>
        <v>5.2</v>
      </c>
    </row>
    <row r="18" spans="2:17" ht="13.95" customHeight="1" x14ac:dyDescent="0.3">
      <c r="B18" s="14" t="s">
        <v>81</v>
      </c>
      <c r="C18" s="18">
        <v>5</v>
      </c>
      <c r="D18" s="18">
        <f>C18*$D$6</f>
        <v>1.5</v>
      </c>
      <c r="E18" s="18">
        <v>4</v>
      </c>
      <c r="F18" s="18">
        <f>E18*$F$6</f>
        <v>0</v>
      </c>
      <c r="G18" s="18">
        <v>4</v>
      </c>
      <c r="H18" s="18">
        <f>G18*$H$6</f>
        <v>0</v>
      </c>
      <c r="I18" s="18">
        <v>5</v>
      </c>
      <c r="J18" s="18">
        <f>I18*$J$6</f>
        <v>0</v>
      </c>
      <c r="K18" s="18">
        <v>5</v>
      </c>
      <c r="L18" s="18">
        <f>K18*$L$6</f>
        <v>3.5</v>
      </c>
      <c r="M18" s="18">
        <v>5</v>
      </c>
      <c r="N18" s="18">
        <f>M18*$N$6</f>
        <v>0.5</v>
      </c>
      <c r="O18" s="18">
        <v>2</v>
      </c>
      <c r="P18" s="18">
        <f>O18*$P$6</f>
        <v>0</v>
      </c>
      <c r="Q18" s="19">
        <f>SUM(D18+F18+H18+J18+L18+N18+P18)</f>
        <v>5.5</v>
      </c>
    </row>
    <row r="19" spans="2:17" ht="13.95" customHeight="1" x14ac:dyDescent="0.3">
      <c r="B19" s="14" t="s">
        <v>82</v>
      </c>
      <c r="C19" s="18">
        <v>4</v>
      </c>
      <c r="D19" s="18">
        <f>C19*$D$6</f>
        <v>1.2</v>
      </c>
      <c r="E19" s="18">
        <v>5</v>
      </c>
      <c r="F19" s="18">
        <f>E19*$F$6</f>
        <v>0</v>
      </c>
      <c r="G19" s="18">
        <v>5</v>
      </c>
      <c r="H19" s="18">
        <f>G19*$H$6</f>
        <v>0</v>
      </c>
      <c r="I19" s="18">
        <v>5</v>
      </c>
      <c r="J19" s="18">
        <f>I19*$J$6</f>
        <v>0</v>
      </c>
      <c r="K19" s="18">
        <v>2</v>
      </c>
      <c r="L19" s="18">
        <f>K19*$L$6</f>
        <v>1.4</v>
      </c>
      <c r="M19" s="18">
        <v>5</v>
      </c>
      <c r="N19" s="18">
        <f>M19*$N$6</f>
        <v>0.5</v>
      </c>
      <c r="O19" s="18">
        <v>4</v>
      </c>
      <c r="P19" s="18">
        <f>O19*$P$6</f>
        <v>0</v>
      </c>
      <c r="Q19" s="18">
        <f>SUM(D19+F19+H19+J19+L19+N19+P19)</f>
        <v>3.0999999999999996</v>
      </c>
    </row>
    <row r="20" spans="2:17" ht="14.4" customHeight="1" x14ac:dyDescent="0.3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2" spans="2:17" x14ac:dyDescent="0.3">
      <c r="B22" s="65" t="s">
        <v>73</v>
      </c>
      <c r="C22" s="65"/>
      <c r="D22" s="66" t="s">
        <v>75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</row>
    <row r="23" spans="2:17" ht="27.6" x14ac:dyDescent="0.3">
      <c r="B23" s="13" t="s">
        <v>45</v>
      </c>
      <c r="C23" s="67" t="s">
        <v>46</v>
      </c>
      <c r="D23" s="68"/>
      <c r="E23" s="67" t="s">
        <v>47</v>
      </c>
      <c r="F23" s="68"/>
      <c r="G23" s="67" t="s">
        <v>16</v>
      </c>
      <c r="H23" s="68"/>
      <c r="I23" s="67" t="s">
        <v>21</v>
      </c>
      <c r="J23" s="68"/>
      <c r="K23" s="67" t="s">
        <v>22</v>
      </c>
      <c r="L23" s="68"/>
      <c r="M23" s="67" t="s">
        <v>26</v>
      </c>
      <c r="N23" s="68"/>
      <c r="O23" s="67" t="s">
        <v>29</v>
      </c>
      <c r="P23" s="68"/>
      <c r="Q23" s="13" t="s">
        <v>48</v>
      </c>
    </row>
    <row r="24" spans="2:17" x14ac:dyDescent="0.3">
      <c r="B24" s="14"/>
      <c r="C24" s="15" t="s">
        <v>49</v>
      </c>
      <c r="D24" s="16">
        <f>'Hoja de Caracteristicas'!L20</f>
        <v>0.1</v>
      </c>
      <c r="E24" s="15" t="s">
        <v>49</v>
      </c>
      <c r="F24" s="16">
        <f>'Hoja de Caracteristicas'!L24</f>
        <v>0.25</v>
      </c>
      <c r="G24" s="15" t="s">
        <v>49</v>
      </c>
      <c r="H24" s="20">
        <f>'Hoja de Caracteristicas'!L28</f>
        <v>1</v>
      </c>
      <c r="I24" s="15" t="s">
        <v>49</v>
      </c>
      <c r="J24" s="20">
        <f>'Hoja de Caracteristicas'!L32</f>
        <v>0</v>
      </c>
      <c r="K24" s="15" t="s">
        <v>49</v>
      </c>
      <c r="L24" s="20">
        <f>'Hoja de Caracteristicas'!L36</f>
        <v>0</v>
      </c>
      <c r="M24" s="15" t="s">
        <v>49</v>
      </c>
      <c r="N24" s="20">
        <f>'Hoja de Caracteristicas'!L38</f>
        <v>0</v>
      </c>
      <c r="O24" s="15" t="s">
        <v>49</v>
      </c>
      <c r="P24" s="16">
        <f>'Hoja de Caracteristicas'!L42</f>
        <v>0</v>
      </c>
      <c r="Q24" s="14"/>
    </row>
    <row r="25" spans="2:17" x14ac:dyDescent="0.3">
      <c r="B25" s="14" t="s">
        <v>79</v>
      </c>
      <c r="C25" s="18">
        <v>5</v>
      </c>
      <c r="D25" s="18">
        <f>C25*$D$6</f>
        <v>1.5</v>
      </c>
      <c r="E25" s="18">
        <v>3</v>
      </c>
      <c r="F25" s="18">
        <f>E25*$F$6</f>
        <v>0</v>
      </c>
      <c r="G25" s="18">
        <v>5</v>
      </c>
      <c r="H25" s="18">
        <f>G25*$H$6</f>
        <v>0</v>
      </c>
      <c r="I25" s="18">
        <v>5</v>
      </c>
      <c r="J25" s="18">
        <f>I25*$J$6</f>
        <v>0</v>
      </c>
      <c r="K25" s="18">
        <v>4</v>
      </c>
      <c r="L25" s="18">
        <f>K25*$L$6</f>
        <v>2.8</v>
      </c>
      <c r="M25" s="18">
        <v>5</v>
      </c>
      <c r="N25" s="18">
        <f>M25*$N$6</f>
        <v>0.5</v>
      </c>
      <c r="O25" s="18">
        <v>5</v>
      </c>
      <c r="P25" s="18">
        <f>O25*$P$6</f>
        <v>0</v>
      </c>
      <c r="Q25" s="18">
        <f>SUM(D25+F25+H25+J25+L25+N25+P25)</f>
        <v>4.8</v>
      </c>
    </row>
    <row r="26" spans="2:17" x14ac:dyDescent="0.3">
      <c r="B26" s="14" t="s">
        <v>83</v>
      </c>
      <c r="C26" s="18">
        <v>4</v>
      </c>
      <c r="D26" s="18">
        <f>C26*$D$6</f>
        <v>1.2</v>
      </c>
      <c r="E26" s="18">
        <v>2</v>
      </c>
      <c r="F26" s="18">
        <f>E26*$F$6</f>
        <v>0</v>
      </c>
      <c r="G26" s="18">
        <v>4</v>
      </c>
      <c r="H26" s="18">
        <f>G26*$H$6</f>
        <v>0</v>
      </c>
      <c r="I26" s="18">
        <v>3</v>
      </c>
      <c r="J26" s="18">
        <f>I26*$J$6</f>
        <v>0</v>
      </c>
      <c r="K26" s="18">
        <v>5</v>
      </c>
      <c r="L26" s="18">
        <f>K26*$L$6</f>
        <v>3.5</v>
      </c>
      <c r="M26" s="18">
        <v>5</v>
      </c>
      <c r="N26" s="18">
        <f>M26*$N$6</f>
        <v>0.5</v>
      </c>
      <c r="O26" s="18">
        <v>5</v>
      </c>
      <c r="P26" s="18">
        <f>O26*$P$6</f>
        <v>0</v>
      </c>
      <c r="Q26" s="19">
        <f>SUM(D26+F26+H26+J26+L26+N26+P26)</f>
        <v>5.2</v>
      </c>
    </row>
    <row r="27" spans="2:17" x14ac:dyDescent="0.3">
      <c r="B27" s="14" t="s">
        <v>81</v>
      </c>
      <c r="C27" s="18">
        <v>4</v>
      </c>
      <c r="D27" s="18">
        <f>C27*$D$6</f>
        <v>1.2</v>
      </c>
      <c r="E27" s="18">
        <v>4</v>
      </c>
      <c r="F27" s="18">
        <f>E27*$F$6</f>
        <v>0</v>
      </c>
      <c r="G27" s="18">
        <v>4</v>
      </c>
      <c r="H27" s="18">
        <f>G27*$H$6</f>
        <v>0</v>
      </c>
      <c r="I27" s="18">
        <v>4</v>
      </c>
      <c r="J27" s="18">
        <f>I27*$J$6</f>
        <v>0</v>
      </c>
      <c r="K27" s="18">
        <v>2</v>
      </c>
      <c r="L27" s="18">
        <f>K27*$L$6</f>
        <v>1.4</v>
      </c>
      <c r="M27" s="18">
        <v>2</v>
      </c>
      <c r="N27" s="18">
        <f>M27*$N$6</f>
        <v>0.2</v>
      </c>
      <c r="O27" s="18">
        <v>2</v>
      </c>
      <c r="P27" s="18">
        <f>O27*$P$6</f>
        <v>0</v>
      </c>
      <c r="Q27" s="18">
        <f>SUM(D27+F27+H27+J27+L27+N27+P27)</f>
        <v>2.8</v>
      </c>
    </row>
    <row r="28" spans="2:17" x14ac:dyDescent="0.3">
      <c r="B28" s="14" t="s">
        <v>84</v>
      </c>
      <c r="C28" s="18">
        <v>3</v>
      </c>
      <c r="D28" s="18">
        <f>C28*$D$6</f>
        <v>0.89999999999999991</v>
      </c>
      <c r="E28" s="18">
        <v>5</v>
      </c>
      <c r="F28" s="18">
        <f>E28*$F$6</f>
        <v>0</v>
      </c>
      <c r="G28" s="18">
        <v>2</v>
      </c>
      <c r="H28" s="18">
        <f>G28*$H$6</f>
        <v>0</v>
      </c>
      <c r="I28" s="18">
        <v>3</v>
      </c>
      <c r="J28" s="18">
        <f>I28*$J$6</f>
        <v>0</v>
      </c>
      <c r="K28" s="18">
        <v>4</v>
      </c>
      <c r="L28" s="18">
        <f>K28*$L$6</f>
        <v>2.8</v>
      </c>
      <c r="M28" s="18">
        <v>4</v>
      </c>
      <c r="N28" s="18">
        <f>M28*$N$6</f>
        <v>0.4</v>
      </c>
      <c r="O28" s="18">
        <v>4</v>
      </c>
      <c r="P28" s="18">
        <f>O28*$P$6</f>
        <v>0</v>
      </c>
      <c r="Q28" s="18">
        <f>SUM(D28+F28+H28+J28+L28+N28+P28)</f>
        <v>4.0999999999999996</v>
      </c>
    </row>
    <row r="29" spans="2:17" x14ac:dyDescent="0.3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2" spans="2:17" ht="14.4" thickBot="1" x14ac:dyDescent="0.35"/>
    <row r="33" spans="3:7" x14ac:dyDescent="0.3">
      <c r="C33" s="50" t="s">
        <v>35</v>
      </c>
      <c r="D33" s="53" t="s">
        <v>1</v>
      </c>
      <c r="E33" s="54"/>
      <c r="F33" s="53" t="s">
        <v>36</v>
      </c>
      <c r="G33" s="57"/>
    </row>
    <row r="34" spans="3:7" x14ac:dyDescent="0.3">
      <c r="C34" s="51"/>
      <c r="D34" s="55"/>
      <c r="E34" s="56"/>
      <c r="F34" s="55"/>
      <c r="G34" s="58"/>
    </row>
    <row r="35" spans="3:7" x14ac:dyDescent="0.3">
      <c r="C35" s="51"/>
      <c r="D35" s="59" t="s">
        <v>37</v>
      </c>
      <c r="E35" s="60"/>
      <c r="F35" s="61" t="s">
        <v>38</v>
      </c>
      <c r="G35" s="62"/>
    </row>
    <row r="36" spans="3:7" x14ac:dyDescent="0.3">
      <c r="C36" s="51"/>
      <c r="D36" s="59" t="s">
        <v>39</v>
      </c>
      <c r="E36" s="60"/>
      <c r="F36" s="61" t="s">
        <v>40</v>
      </c>
      <c r="G36" s="62"/>
    </row>
    <row r="37" spans="3:7" x14ac:dyDescent="0.3">
      <c r="C37" s="51"/>
      <c r="D37" s="59" t="s">
        <v>41</v>
      </c>
      <c r="E37" s="60"/>
      <c r="F37" s="61" t="s">
        <v>42</v>
      </c>
      <c r="G37" s="62"/>
    </row>
    <row r="38" spans="3:7" ht="14.4" thickBot="1" x14ac:dyDescent="0.35">
      <c r="C38" s="52"/>
      <c r="D38" s="63" t="s">
        <v>43</v>
      </c>
      <c r="E38" s="64"/>
      <c r="F38" s="48" t="s">
        <v>44</v>
      </c>
      <c r="G38" s="49"/>
    </row>
  </sheetData>
  <mergeCells count="39">
    <mergeCell ref="B2:Q2"/>
    <mergeCell ref="B4:C4"/>
    <mergeCell ref="D4:Q4"/>
    <mergeCell ref="C5:D5"/>
    <mergeCell ref="E5:F5"/>
    <mergeCell ref="G5:H5"/>
    <mergeCell ref="I5:J5"/>
    <mergeCell ref="K5:L5"/>
    <mergeCell ref="M5:N5"/>
    <mergeCell ref="O5:P5"/>
    <mergeCell ref="B13:C13"/>
    <mergeCell ref="D13:Q13"/>
    <mergeCell ref="C14:D14"/>
    <mergeCell ref="E14:F14"/>
    <mergeCell ref="G14:H14"/>
    <mergeCell ref="I14:J14"/>
    <mergeCell ref="K14:L14"/>
    <mergeCell ref="M14:N14"/>
    <mergeCell ref="O14:P14"/>
    <mergeCell ref="B22:C22"/>
    <mergeCell ref="D22:Q22"/>
    <mergeCell ref="C23:D23"/>
    <mergeCell ref="E23:F23"/>
    <mergeCell ref="G23:H23"/>
    <mergeCell ref="I23:J23"/>
    <mergeCell ref="K23:L23"/>
    <mergeCell ref="M23:N23"/>
    <mergeCell ref="O23:P23"/>
    <mergeCell ref="F38:G38"/>
    <mergeCell ref="C33:C38"/>
    <mergeCell ref="D33:E34"/>
    <mergeCell ref="F33:G34"/>
    <mergeCell ref="D35:E35"/>
    <mergeCell ref="F35:G35"/>
    <mergeCell ref="D36:E36"/>
    <mergeCell ref="F36:G36"/>
    <mergeCell ref="D37:E37"/>
    <mergeCell ref="F37:G37"/>
    <mergeCell ref="D38:E3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FC42-EEFC-441E-AF9C-CE9BD83D7C50}">
  <dimension ref="B1:AI24"/>
  <sheetViews>
    <sheetView workbookViewId="0">
      <selection activeCell="F16" sqref="F16"/>
    </sheetView>
  </sheetViews>
  <sheetFormatPr baseColWidth="10" defaultColWidth="7.33203125" defaultRowHeight="12" x14ac:dyDescent="0.25"/>
  <cols>
    <col min="1" max="1" width="3.109375" style="22" customWidth="1"/>
    <col min="2" max="2" width="18.33203125" style="22" customWidth="1"/>
    <col min="3" max="3" width="10.88671875" style="22" bestFit="1" customWidth="1"/>
    <col min="4" max="6" width="17" style="22" bestFit="1" customWidth="1"/>
    <col min="7" max="7" width="14.44140625" style="22" bestFit="1" customWidth="1"/>
    <col min="8" max="9" width="14.44140625" style="22" hidden="1" customWidth="1"/>
    <col min="10" max="10" width="21.33203125" style="22" customWidth="1"/>
    <col min="11" max="11" width="18.33203125" style="23" customWidth="1"/>
    <col min="12" max="12" width="19.33203125" style="23" customWidth="1"/>
    <col min="13" max="13" width="15.88671875" style="22" customWidth="1"/>
    <col min="14" max="14" width="16.109375" style="22" customWidth="1"/>
    <col min="15" max="16384" width="7.33203125" style="22"/>
  </cols>
  <sheetData>
    <row r="1" spans="2:35" ht="15" customHeight="1" x14ac:dyDescent="0.25"/>
    <row r="2" spans="2:35" x14ac:dyDescent="0.25">
      <c r="B2" s="24" t="s">
        <v>50</v>
      </c>
      <c r="C2" s="24"/>
      <c r="D2" s="25"/>
    </row>
    <row r="3" spans="2:35" ht="12.6" thickBot="1" x14ac:dyDescent="0.3">
      <c r="B3" s="26"/>
      <c r="C3" s="26"/>
      <c r="D3" s="24"/>
      <c r="E3" s="27"/>
      <c r="F3" s="27"/>
      <c r="G3" s="27"/>
      <c r="H3" s="27"/>
      <c r="I3" s="27"/>
      <c r="J3" s="28"/>
      <c r="K3" s="28"/>
      <c r="L3" s="28"/>
      <c r="M3" s="28"/>
      <c r="N3" s="28"/>
    </row>
    <row r="4" spans="2:35" ht="24.75" customHeight="1" thickBot="1" x14ac:dyDescent="0.3">
      <c r="J4" s="70" t="s">
        <v>51</v>
      </c>
      <c r="K4" s="71"/>
      <c r="L4" s="72"/>
      <c r="AD4" s="29">
        <f>_xlfn.RANK.EQ(Comparación_precios[[#Totals],[PROVEEDOR 1]],Comparación_precios[[#Totals],[PROVEEDOR 1]:[PROVEEDOR 6]],1)</f>
        <v>3</v>
      </c>
      <c r="AE4" s="29">
        <f>_xlfn.RANK.EQ(Comparación_precios[[#Totals],[PROVEEDOR 2]],Comparación_precios[[#Totals],[PROVEEDOR 1]:[PROVEEDOR 6]],1)</f>
        <v>4</v>
      </c>
      <c r="AF4" s="29">
        <f>_xlfn.RANK.EQ(Comparación_precios[[#Totals],[PROVEEDOR 3]],Comparación_precios[[#Totals],[PROVEEDOR 1]:[PROVEEDOR 6]],1)</f>
        <v>5</v>
      </c>
      <c r="AG4" s="29">
        <f>_xlfn.RANK.EQ(Comparación_precios[[#Totals],[PROVEEDOR 4]],Comparación_precios[[#Totals],[PROVEEDOR 1]:[PROVEEDOR 6]],1)</f>
        <v>6</v>
      </c>
      <c r="AH4" s="29">
        <f>_xlfn.RANK.EQ(Comparación_precios[[#Totals],[PROVEEDOR 5]],Comparación_precios[[#Totals],[PROVEEDOR 1]:[PROVEEDOR 6]],1)</f>
        <v>1</v>
      </c>
      <c r="AI4" s="29">
        <f>_xlfn.RANK.EQ(Comparación_precios[[#Totals],[PROVEEDOR 6]],Comparación_precios[[#Totals],[PROVEEDOR 1]:[PROVEEDOR 6]],1)</f>
        <v>1</v>
      </c>
    </row>
    <row r="5" spans="2:35" s="33" customFormat="1" ht="46.5" customHeight="1" x14ac:dyDescent="0.25">
      <c r="B5" s="30" t="s">
        <v>74</v>
      </c>
      <c r="C5" s="30" t="s">
        <v>52</v>
      </c>
      <c r="D5" s="31" t="s">
        <v>53</v>
      </c>
      <c r="E5" s="31" t="s">
        <v>54</v>
      </c>
      <c r="F5" s="31" t="s">
        <v>55</v>
      </c>
      <c r="G5" s="31" t="s">
        <v>56</v>
      </c>
      <c r="H5" s="31" t="s">
        <v>57</v>
      </c>
      <c r="I5" s="31" t="s">
        <v>58</v>
      </c>
      <c r="J5" s="32" t="s">
        <v>59</v>
      </c>
      <c r="K5" s="32" t="s">
        <v>60</v>
      </c>
      <c r="L5" s="32" t="s">
        <v>61</v>
      </c>
      <c r="AD5" s="33">
        <f>COUNTIF(Comparación_precios[[#Totals],[PROVEEDOR 1]:[PROVEEDOR 1]],Comparación_precios[[#Totals],[PROVEEDOR 1]])-1</f>
        <v>0</v>
      </c>
      <c r="AE5" s="33">
        <f>COUNTIF(Comparación_precios[[#Totals],[PROVEEDOR 1]:[PROVEEDOR 2]],Comparación_precios[[#Totals],[PROVEEDOR 2]])-1</f>
        <v>0</v>
      </c>
      <c r="AF5" s="33">
        <f>COUNTIF(Comparación_precios[[#Totals],[PROVEEDOR 1]:[PROVEEDOR 3]],Comparación_precios[[#Totals],[PROVEEDOR 3]])-1</f>
        <v>0</v>
      </c>
      <c r="AG5" s="33">
        <f>COUNTIF(Comparación_precios[[#Totals],[PROVEEDOR 1]:[PROVEEDOR 4]],Comparación_precios[[#Totals],[PROVEEDOR 4]])-1</f>
        <v>0</v>
      </c>
      <c r="AH5" s="33">
        <f>COUNTIF(Comparación_precios[[#Totals],[PROVEEDOR 1]:[PROVEEDOR 5]],Comparación_precios[[#Totals],[PROVEEDOR 5]])-1</f>
        <v>0</v>
      </c>
      <c r="AI5" s="33">
        <f>COUNTIF(Comparación_precios[[#Totals],[PROVEEDOR 1]:[PROVEEDOR 6]],Comparación_precios[[#Totals],[PROVEEDOR 6]])-1</f>
        <v>1</v>
      </c>
    </row>
    <row r="6" spans="2:35" x14ac:dyDescent="0.25">
      <c r="B6" s="34" t="s">
        <v>77</v>
      </c>
      <c r="C6" s="35">
        <v>1</v>
      </c>
      <c r="D6" s="34">
        <v>1225000</v>
      </c>
      <c r="E6" s="34">
        <v>3010800</v>
      </c>
      <c r="F6" s="34">
        <v>3788660</v>
      </c>
      <c r="G6" s="34">
        <v>5358248</v>
      </c>
      <c r="H6" s="34"/>
      <c r="I6" s="34"/>
      <c r="J6" s="36">
        <f>MIN(Comparación_precios[[#This Row],[PROVEEDOR 1]:[PROVEEDOR 6]])</f>
        <v>1225000</v>
      </c>
      <c r="K6" s="36">
        <f>IFERROR(AVERAGE(Comparación_precios[[#This Row],[PROVEEDOR 1]:[PROVEEDOR 6]]),0)</f>
        <v>3345677</v>
      </c>
      <c r="L6" s="36">
        <f>MAX(Comparación_precios[[#This Row],[PROVEEDOR 1]:[PROVEEDOR 6]])</f>
        <v>5358248</v>
      </c>
    </row>
    <row r="7" spans="2:35" x14ac:dyDescent="0.25">
      <c r="B7" s="34" t="s">
        <v>76</v>
      </c>
      <c r="C7" s="35">
        <v>1</v>
      </c>
      <c r="D7" s="34">
        <v>59216</v>
      </c>
      <c r="E7" s="34">
        <v>43900</v>
      </c>
      <c r="F7" s="34">
        <v>0</v>
      </c>
      <c r="G7" s="34">
        <v>81185</v>
      </c>
      <c r="H7" s="34"/>
      <c r="I7" s="34"/>
      <c r="J7" s="36">
        <f>MIN(Comparación_precios[[#This Row],[PROVEEDOR 1]:[PROVEEDOR 6]])</f>
        <v>0</v>
      </c>
      <c r="K7" s="36">
        <f>IFERROR(AVERAGE(Comparación_precios[[#This Row],[PROVEEDOR 1]:[PROVEEDOR 6]]),0)</f>
        <v>46075.25</v>
      </c>
      <c r="L7" s="36">
        <f>MAX(Comparación_precios[[#This Row],[PROVEEDOR 1]:[PROVEEDOR 6]])</f>
        <v>81185</v>
      </c>
    </row>
    <row r="8" spans="2:35" ht="24" x14ac:dyDescent="0.25">
      <c r="B8" s="37" t="s">
        <v>75</v>
      </c>
      <c r="C8" s="35">
        <v>1</v>
      </c>
      <c r="D8" s="34">
        <v>0</v>
      </c>
      <c r="E8" s="34">
        <v>155000</v>
      </c>
      <c r="F8" s="34">
        <v>0</v>
      </c>
      <c r="G8" s="34">
        <v>720000</v>
      </c>
      <c r="H8" s="34"/>
      <c r="I8" s="34"/>
      <c r="J8" s="36">
        <f>MIN(Comparación_precios[[#This Row],[PROVEEDOR 1]:[PROVEEDOR 6]])</f>
        <v>0</v>
      </c>
      <c r="K8" s="36">
        <f>IFERROR(AVERAGE(Comparación_precios[[#This Row],[PROVEEDOR 1]:[PROVEEDOR 6]]),0)</f>
        <v>218750</v>
      </c>
      <c r="L8" s="36">
        <f>MAX(Comparación_precios[[#This Row],[PROVEEDOR 1]:[PROVEEDOR 6]])</f>
        <v>720000</v>
      </c>
    </row>
    <row r="9" spans="2:35" x14ac:dyDescent="0.25">
      <c r="B9" s="38" t="s">
        <v>62</v>
      </c>
      <c r="C9" s="38"/>
      <c r="D9" s="39">
        <f>ROUND(SUMPRODUCT(Comparación_precios[[CANTIDAD]:[CANTIDAD]],Comparación_precios[PROVEEDOR 1]),2)</f>
        <v>1284216</v>
      </c>
      <c r="E9" s="39">
        <f>ROUND(SUMPRODUCT(Comparación_precios[[CANTIDAD]:[CANTIDAD]],Comparación_precios[PROVEEDOR 2]),2)</f>
        <v>3209700</v>
      </c>
      <c r="F9" s="39">
        <f>ROUND(SUMPRODUCT(Comparación_precios[[CANTIDAD]:[CANTIDAD]],Comparación_precios[PROVEEDOR 3]),2)</f>
        <v>3788660</v>
      </c>
      <c r="G9" s="39">
        <f>ROUND(SUMPRODUCT(Comparación_precios[[CANTIDAD]:[CANTIDAD]],Comparación_precios[PROVEEDOR 4]),2)</f>
        <v>6159433</v>
      </c>
      <c r="H9" s="39">
        <f>ROUND(SUMPRODUCT(Comparación_precios[[CANTIDAD]:[CANTIDAD]],Comparación_precios[PROVEEDOR 5]),2)</f>
        <v>0</v>
      </c>
      <c r="I9" s="39">
        <f>ROUND(SUMPRODUCT(Comparación_precios[[CANTIDAD]:[CANTIDAD]],Comparación_precios[PROVEEDOR 6]),2)</f>
        <v>0</v>
      </c>
      <c r="J9" s="40"/>
      <c r="K9" s="40"/>
      <c r="L9" s="41"/>
    </row>
    <row r="12" spans="2:35" s="42" customFormat="1" x14ac:dyDescent="0.25">
      <c r="B12" s="22"/>
      <c r="C12" s="22"/>
      <c r="D12" s="22"/>
      <c r="E12" s="22"/>
      <c r="F12" s="22"/>
      <c r="G12" s="22"/>
      <c r="H12" s="22"/>
      <c r="I12" s="22"/>
      <c r="J12" s="23"/>
      <c r="K12" s="22"/>
      <c r="L12" s="22"/>
    </row>
    <row r="13" spans="2:35" s="42" customFormat="1" x14ac:dyDescent="0.25">
      <c r="B13" s="22"/>
      <c r="C13" s="22"/>
      <c r="D13" s="22"/>
      <c r="E13" s="22"/>
      <c r="F13" s="22"/>
      <c r="G13" s="22"/>
      <c r="H13" s="22"/>
      <c r="I13" s="22"/>
      <c r="J13" s="23"/>
      <c r="K13" s="22"/>
      <c r="L13" s="22"/>
    </row>
    <row r="14" spans="2:35" s="42" customFormat="1" x14ac:dyDescent="0.25">
      <c r="B14" s="22"/>
      <c r="C14" s="22"/>
      <c r="D14" s="43"/>
      <c r="E14" s="43"/>
      <c r="F14" s="44"/>
      <c r="G14" s="45"/>
      <c r="H14" s="46"/>
      <c r="I14" s="43"/>
      <c r="J14" s="23"/>
      <c r="K14" s="22"/>
      <c r="L14" s="22"/>
    </row>
    <row r="15" spans="2:35" s="42" customFormat="1" x14ac:dyDescent="0.25">
      <c r="B15" s="22"/>
      <c r="C15" s="22"/>
      <c r="D15" s="43"/>
      <c r="E15" s="43"/>
      <c r="F15" s="44"/>
      <c r="G15" s="47"/>
      <c r="H15" s="46"/>
      <c r="I15" s="43"/>
      <c r="J15" s="22"/>
      <c r="K15" s="23"/>
      <c r="L15" s="23"/>
    </row>
    <row r="16" spans="2:35" s="42" customFormat="1" x14ac:dyDescent="0.25">
      <c r="B16" s="22"/>
      <c r="C16" s="22"/>
      <c r="D16" s="43"/>
      <c r="E16" s="43"/>
      <c r="F16" s="44"/>
      <c r="G16" s="47"/>
      <c r="H16" s="46"/>
      <c r="I16" s="43"/>
      <c r="J16" s="22"/>
      <c r="K16" s="23"/>
      <c r="L16" s="23"/>
    </row>
    <row r="17" spans="2:12" s="42" customFormat="1" x14ac:dyDescent="0.25">
      <c r="B17" s="22"/>
      <c r="C17" s="22"/>
      <c r="D17" s="43"/>
      <c r="E17" s="43"/>
      <c r="F17" s="44"/>
      <c r="G17" s="47"/>
      <c r="H17" s="46"/>
      <c r="I17" s="43"/>
      <c r="J17" s="22"/>
      <c r="K17" s="23"/>
      <c r="L17" s="23"/>
    </row>
    <row r="18" spans="2:12" s="42" customFormat="1" x14ac:dyDescent="0.25">
      <c r="B18" s="22"/>
      <c r="C18" s="22"/>
      <c r="D18" s="43"/>
      <c r="E18" s="43"/>
      <c r="F18" s="44"/>
      <c r="G18" s="47"/>
      <c r="H18" s="46"/>
      <c r="I18" s="43"/>
      <c r="J18" s="22"/>
      <c r="K18" s="23"/>
      <c r="L18" s="23"/>
    </row>
    <row r="19" spans="2:12" s="42" customFormat="1" x14ac:dyDescent="0.25">
      <c r="B19" s="22"/>
      <c r="C19" s="22"/>
      <c r="D19" s="43"/>
      <c r="E19" s="43"/>
      <c r="F19" s="44"/>
      <c r="G19" s="47"/>
      <c r="H19" s="46"/>
      <c r="I19" s="43"/>
      <c r="J19" s="22"/>
      <c r="K19" s="23"/>
      <c r="L19" s="23"/>
    </row>
    <row r="20" spans="2:12" s="42" customForma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3"/>
      <c r="L20" s="23"/>
    </row>
    <row r="21" spans="2:12" s="42" customForma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3"/>
      <c r="L21" s="23"/>
    </row>
    <row r="22" spans="2:12" s="42" customFormat="1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3"/>
      <c r="L22" s="23"/>
    </row>
    <row r="23" spans="2:12" s="42" customFormat="1" x14ac:dyDescent="0.25">
      <c r="B23" s="22"/>
      <c r="C23" s="22"/>
      <c r="D23" s="22"/>
      <c r="E23" s="22"/>
      <c r="F23" s="22"/>
      <c r="G23" s="22"/>
      <c r="H23" s="22"/>
      <c r="I23" s="22"/>
      <c r="J23" s="22"/>
      <c r="K23" s="23"/>
      <c r="L23" s="23"/>
    </row>
    <row r="24" spans="2:12" s="42" customFormat="1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3"/>
      <c r="L24" s="23"/>
    </row>
  </sheetData>
  <mergeCells count="1">
    <mergeCell ref="J4:L4"/>
  </mergeCells>
  <conditionalFormatting sqref="D9:I9 D5:I5">
    <cfRule type="expression" dxfId="28" priority="1">
      <formula>AND(D$9=MIN($D$9:$I$9),D$9&lt;&gt;0)</formula>
    </cfRule>
  </conditionalFormatting>
  <conditionalFormatting sqref="D6:I8">
    <cfRule type="expression" dxfId="27" priority="2">
      <formula>AND(D$9=MIN($D$9:$I$9),D$9&lt;&gt;0)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D1AE-89D3-428D-82E8-F4441A44B0C0}">
  <dimension ref="A1:L29"/>
  <sheetViews>
    <sheetView topLeftCell="A15" workbookViewId="0">
      <selection activeCell="B2" sqref="B2:C2"/>
    </sheetView>
  </sheetViews>
  <sheetFormatPr baseColWidth="10" defaultColWidth="11.5546875" defaultRowHeight="12" x14ac:dyDescent="0.25"/>
  <cols>
    <col min="1" max="1" width="24.33203125" style="3" bestFit="1" customWidth="1"/>
    <col min="2" max="16384" width="11.5546875" style="3"/>
  </cols>
  <sheetData>
    <row r="1" spans="1:12" ht="12.6" thickBot="1" x14ac:dyDescent="0.3">
      <c r="A1" s="4" t="s">
        <v>0</v>
      </c>
      <c r="B1" s="78" t="s">
        <v>1</v>
      </c>
      <c r="C1" s="79"/>
      <c r="D1" s="80" t="s">
        <v>2</v>
      </c>
      <c r="E1" s="81"/>
      <c r="F1" s="81"/>
      <c r="G1" s="81"/>
      <c r="H1" s="81"/>
      <c r="I1" s="81"/>
      <c r="J1" s="81"/>
      <c r="K1" s="81"/>
      <c r="L1" s="5" t="s">
        <v>72</v>
      </c>
    </row>
    <row r="2" spans="1:12" ht="31.2" customHeight="1" x14ac:dyDescent="0.25">
      <c r="A2" s="82" t="s">
        <v>3</v>
      </c>
      <c r="B2" s="85" t="s">
        <v>4</v>
      </c>
      <c r="C2" s="85"/>
      <c r="D2" s="86" t="s">
        <v>5</v>
      </c>
      <c r="E2" s="86"/>
      <c r="F2" s="86"/>
      <c r="G2" s="86"/>
      <c r="H2" s="86"/>
      <c r="I2" s="86"/>
      <c r="J2" s="86"/>
      <c r="K2" s="86"/>
      <c r="L2" s="73">
        <v>0.1</v>
      </c>
    </row>
    <row r="3" spans="1:12" ht="31.2" customHeight="1" x14ac:dyDescent="0.25">
      <c r="A3" s="83"/>
      <c r="B3" s="75" t="s">
        <v>6</v>
      </c>
      <c r="C3" s="75"/>
      <c r="D3" s="76" t="s">
        <v>7</v>
      </c>
      <c r="E3" s="76"/>
      <c r="F3" s="76"/>
      <c r="G3" s="76"/>
      <c r="H3" s="76"/>
      <c r="I3" s="76"/>
      <c r="J3" s="76"/>
      <c r="K3" s="76"/>
      <c r="L3" s="74"/>
    </row>
    <row r="4" spans="1:12" ht="31.2" customHeight="1" x14ac:dyDescent="0.25">
      <c r="A4" s="83"/>
      <c r="B4" s="75" t="s">
        <v>8</v>
      </c>
      <c r="C4" s="75"/>
      <c r="D4" s="77" t="s">
        <v>9</v>
      </c>
      <c r="E4" s="76"/>
      <c r="F4" s="76"/>
      <c r="G4" s="76"/>
      <c r="H4" s="76"/>
      <c r="I4" s="76"/>
      <c r="J4" s="76"/>
      <c r="K4" s="76"/>
      <c r="L4" s="74"/>
    </row>
    <row r="5" spans="1:12" ht="31.2" customHeight="1" thickBot="1" x14ac:dyDescent="0.3">
      <c r="A5" s="84"/>
      <c r="B5" s="87" t="s">
        <v>10</v>
      </c>
      <c r="C5" s="87"/>
      <c r="D5" s="88" t="s">
        <v>11</v>
      </c>
      <c r="E5" s="89"/>
      <c r="F5" s="89"/>
      <c r="G5" s="89"/>
      <c r="H5" s="89"/>
      <c r="I5" s="89"/>
      <c r="J5" s="89"/>
      <c r="K5" s="89"/>
      <c r="L5" s="74"/>
    </row>
    <row r="6" spans="1:12" ht="26.4" customHeight="1" x14ac:dyDescent="0.25">
      <c r="A6" s="90" t="s">
        <v>12</v>
      </c>
      <c r="B6" s="85" t="s">
        <v>4</v>
      </c>
      <c r="C6" s="85"/>
      <c r="D6" s="92" t="s">
        <v>13</v>
      </c>
      <c r="E6" s="92"/>
      <c r="F6" s="92"/>
      <c r="G6" s="92"/>
      <c r="H6" s="92"/>
      <c r="I6" s="92"/>
      <c r="J6" s="92"/>
      <c r="K6" s="92"/>
      <c r="L6" s="73">
        <v>0.05</v>
      </c>
    </row>
    <row r="7" spans="1:12" ht="26.4" customHeight="1" x14ac:dyDescent="0.25">
      <c r="A7" s="91"/>
      <c r="B7" s="75" t="s">
        <v>6</v>
      </c>
      <c r="C7" s="75"/>
      <c r="D7" s="77" t="s">
        <v>14</v>
      </c>
      <c r="E7" s="77"/>
      <c r="F7" s="77"/>
      <c r="G7" s="77"/>
      <c r="H7" s="77"/>
      <c r="I7" s="77"/>
      <c r="J7" s="77"/>
      <c r="K7" s="77"/>
      <c r="L7" s="74"/>
    </row>
    <row r="8" spans="1:12" ht="26.4" customHeight="1" x14ac:dyDescent="0.25">
      <c r="A8" s="91"/>
      <c r="B8" s="75" t="s">
        <v>8</v>
      </c>
      <c r="C8" s="75"/>
      <c r="D8" s="77" t="s">
        <v>63</v>
      </c>
      <c r="E8" s="77"/>
      <c r="F8" s="77"/>
      <c r="G8" s="77"/>
      <c r="H8" s="77"/>
      <c r="I8" s="77"/>
      <c r="J8" s="77"/>
      <c r="K8" s="77"/>
      <c r="L8" s="74"/>
    </row>
    <row r="9" spans="1:12" ht="26.4" customHeight="1" thickBot="1" x14ac:dyDescent="0.3">
      <c r="A9" s="91"/>
      <c r="B9" s="87" t="s">
        <v>10</v>
      </c>
      <c r="C9" s="87"/>
      <c r="D9" s="93" t="s">
        <v>15</v>
      </c>
      <c r="E9" s="94"/>
      <c r="F9" s="94"/>
      <c r="G9" s="94"/>
      <c r="H9" s="94"/>
      <c r="I9" s="94"/>
      <c r="J9" s="94"/>
      <c r="K9" s="95"/>
      <c r="L9" s="74"/>
    </row>
    <row r="10" spans="1:12" ht="25.95" customHeight="1" x14ac:dyDescent="0.25">
      <c r="A10" s="96" t="s">
        <v>16</v>
      </c>
      <c r="B10" s="99" t="s">
        <v>4</v>
      </c>
      <c r="C10" s="99"/>
      <c r="D10" s="92" t="s">
        <v>64</v>
      </c>
      <c r="E10" s="92"/>
      <c r="F10" s="92"/>
      <c r="G10" s="92"/>
      <c r="H10" s="92"/>
      <c r="I10" s="92"/>
      <c r="J10" s="92"/>
      <c r="K10" s="92"/>
      <c r="L10" s="73">
        <v>0.05</v>
      </c>
    </row>
    <row r="11" spans="1:12" ht="25.95" customHeight="1" x14ac:dyDescent="0.25">
      <c r="A11" s="97"/>
      <c r="B11" s="100" t="s">
        <v>6</v>
      </c>
      <c r="C11" s="100"/>
      <c r="D11" s="77" t="s">
        <v>17</v>
      </c>
      <c r="E11" s="77"/>
      <c r="F11" s="77"/>
      <c r="G11" s="77"/>
      <c r="H11" s="77"/>
      <c r="I11" s="77"/>
      <c r="J11" s="77"/>
      <c r="K11" s="77"/>
      <c r="L11" s="74"/>
    </row>
    <row r="12" spans="1:12" ht="25.95" customHeight="1" x14ac:dyDescent="0.25">
      <c r="A12" s="97"/>
      <c r="B12" s="100" t="s">
        <v>18</v>
      </c>
      <c r="C12" s="100"/>
      <c r="D12" s="77" t="s">
        <v>19</v>
      </c>
      <c r="E12" s="77"/>
      <c r="F12" s="77"/>
      <c r="G12" s="77"/>
      <c r="H12" s="77"/>
      <c r="I12" s="77"/>
      <c r="J12" s="77"/>
      <c r="K12" s="77"/>
      <c r="L12" s="74"/>
    </row>
    <row r="13" spans="1:12" ht="25.95" customHeight="1" thickBot="1" x14ac:dyDescent="0.3">
      <c r="A13" s="98"/>
      <c r="B13" s="103" t="s">
        <v>10</v>
      </c>
      <c r="C13" s="103"/>
      <c r="D13" s="104" t="s">
        <v>20</v>
      </c>
      <c r="E13" s="104"/>
      <c r="F13" s="104"/>
      <c r="G13" s="104"/>
      <c r="H13" s="104"/>
      <c r="I13" s="104"/>
      <c r="J13" s="104"/>
      <c r="K13" s="104"/>
      <c r="L13" s="74"/>
    </row>
    <row r="14" spans="1:12" ht="27" customHeight="1" x14ac:dyDescent="0.25">
      <c r="A14" s="90" t="s">
        <v>21</v>
      </c>
      <c r="B14" s="99" t="s">
        <v>4</v>
      </c>
      <c r="C14" s="99"/>
      <c r="D14" s="105" t="s">
        <v>65</v>
      </c>
      <c r="E14" s="105"/>
      <c r="F14" s="105"/>
      <c r="G14" s="105"/>
      <c r="H14" s="105"/>
      <c r="I14" s="105"/>
      <c r="J14" s="105"/>
      <c r="K14" s="105"/>
      <c r="L14" s="73">
        <v>0.05</v>
      </c>
    </row>
    <row r="15" spans="1:12" ht="27" customHeight="1" x14ac:dyDescent="0.25">
      <c r="A15" s="91"/>
      <c r="B15" s="100" t="s">
        <v>6</v>
      </c>
      <c r="C15" s="100"/>
      <c r="D15" s="106" t="s">
        <v>66</v>
      </c>
      <c r="E15" s="107"/>
      <c r="F15" s="107"/>
      <c r="G15" s="107"/>
      <c r="H15" s="107"/>
      <c r="I15" s="107"/>
      <c r="J15" s="107"/>
      <c r="K15" s="108"/>
      <c r="L15" s="74"/>
    </row>
    <row r="16" spans="1:12" ht="27" customHeight="1" x14ac:dyDescent="0.25">
      <c r="A16" s="91"/>
      <c r="B16" s="100" t="s">
        <v>8</v>
      </c>
      <c r="C16" s="100"/>
      <c r="D16" s="109" t="s">
        <v>67</v>
      </c>
      <c r="E16" s="109"/>
      <c r="F16" s="109"/>
      <c r="G16" s="109"/>
      <c r="H16" s="109"/>
      <c r="I16" s="109"/>
      <c r="J16" s="109"/>
      <c r="K16" s="109"/>
      <c r="L16" s="74"/>
    </row>
    <row r="17" spans="1:12" ht="27" customHeight="1" thickBot="1" x14ac:dyDescent="0.3">
      <c r="A17" s="91"/>
      <c r="B17" s="101" t="s">
        <v>10</v>
      </c>
      <c r="C17" s="101"/>
      <c r="D17" s="102" t="s">
        <v>68</v>
      </c>
      <c r="E17" s="102"/>
      <c r="F17" s="102"/>
      <c r="G17" s="102"/>
      <c r="H17" s="102"/>
      <c r="I17" s="102"/>
      <c r="J17" s="102"/>
      <c r="K17" s="102"/>
      <c r="L17" s="74"/>
    </row>
    <row r="18" spans="1:12" x14ac:dyDescent="0.25">
      <c r="A18" s="110" t="s">
        <v>22</v>
      </c>
      <c r="B18" s="99" t="s">
        <v>23</v>
      </c>
      <c r="C18" s="99"/>
      <c r="D18" s="112" t="s">
        <v>24</v>
      </c>
      <c r="E18" s="112"/>
      <c r="F18" s="112"/>
      <c r="G18" s="112"/>
      <c r="H18" s="112"/>
      <c r="I18" s="112"/>
      <c r="J18" s="112"/>
      <c r="K18" s="112"/>
      <c r="L18" s="73">
        <v>0.4</v>
      </c>
    </row>
    <row r="19" spans="1:12" ht="12.6" thickBot="1" x14ac:dyDescent="0.3">
      <c r="A19" s="111"/>
      <c r="B19" s="101" t="s">
        <v>10</v>
      </c>
      <c r="C19" s="101"/>
      <c r="D19" s="102" t="s">
        <v>25</v>
      </c>
      <c r="E19" s="102"/>
      <c r="F19" s="102"/>
      <c r="G19" s="102"/>
      <c r="H19" s="102"/>
      <c r="I19" s="102"/>
      <c r="J19" s="102"/>
      <c r="K19" s="102"/>
      <c r="L19" s="74"/>
    </row>
    <row r="20" spans="1:12" ht="24" customHeight="1" x14ac:dyDescent="0.25">
      <c r="A20" s="113" t="s">
        <v>26</v>
      </c>
      <c r="B20" s="99" t="s">
        <v>4</v>
      </c>
      <c r="C20" s="99"/>
      <c r="D20" s="92" t="s">
        <v>69</v>
      </c>
      <c r="E20" s="92"/>
      <c r="F20" s="92"/>
      <c r="G20" s="92"/>
      <c r="H20" s="92"/>
      <c r="I20" s="92"/>
      <c r="J20" s="92"/>
      <c r="K20" s="92"/>
      <c r="L20" s="73">
        <v>0.1</v>
      </c>
    </row>
    <row r="21" spans="1:12" ht="24" customHeight="1" x14ac:dyDescent="0.25">
      <c r="A21" s="114"/>
      <c r="B21" s="100" t="s">
        <v>6</v>
      </c>
      <c r="C21" s="100"/>
      <c r="D21" s="77" t="s">
        <v>27</v>
      </c>
      <c r="E21" s="77"/>
      <c r="F21" s="77"/>
      <c r="G21" s="77"/>
      <c r="H21" s="77"/>
      <c r="I21" s="77"/>
      <c r="J21" s="77"/>
      <c r="K21" s="77"/>
      <c r="L21" s="74"/>
    </row>
    <row r="22" spans="1:12" ht="24" customHeight="1" x14ac:dyDescent="0.25">
      <c r="A22" s="114"/>
      <c r="B22" s="100" t="s">
        <v>8</v>
      </c>
      <c r="C22" s="100"/>
      <c r="D22" s="77" t="s">
        <v>28</v>
      </c>
      <c r="E22" s="77"/>
      <c r="F22" s="77"/>
      <c r="G22" s="77"/>
      <c r="H22" s="77"/>
      <c r="I22" s="77"/>
      <c r="J22" s="77"/>
      <c r="K22" s="77"/>
      <c r="L22" s="74"/>
    </row>
    <row r="23" spans="1:12" ht="24" customHeight="1" thickBot="1" x14ac:dyDescent="0.3">
      <c r="A23" s="115"/>
      <c r="B23" s="101" t="s">
        <v>10</v>
      </c>
      <c r="C23" s="101"/>
      <c r="D23" s="88" t="s">
        <v>70</v>
      </c>
      <c r="E23" s="88"/>
      <c r="F23" s="88"/>
      <c r="G23" s="88"/>
      <c r="H23" s="88"/>
      <c r="I23" s="88"/>
      <c r="J23" s="88"/>
      <c r="K23" s="88"/>
      <c r="L23" s="74"/>
    </row>
    <row r="24" spans="1:12" x14ac:dyDescent="0.25">
      <c r="A24" s="117" t="s">
        <v>29</v>
      </c>
      <c r="B24" s="99" t="s">
        <v>4</v>
      </c>
      <c r="C24" s="99"/>
      <c r="D24" s="112" t="s">
        <v>30</v>
      </c>
      <c r="E24" s="112"/>
      <c r="F24" s="112"/>
      <c r="G24" s="112"/>
      <c r="H24" s="112"/>
      <c r="I24" s="112"/>
      <c r="J24" s="112"/>
      <c r="K24" s="112"/>
      <c r="L24" s="73">
        <v>0.25</v>
      </c>
    </row>
    <row r="25" spans="1:12" x14ac:dyDescent="0.25">
      <c r="A25" s="118"/>
      <c r="B25" s="100" t="s">
        <v>6</v>
      </c>
      <c r="C25" s="100"/>
      <c r="D25" s="120" t="s">
        <v>31</v>
      </c>
      <c r="E25" s="120"/>
      <c r="F25" s="120"/>
      <c r="G25" s="120"/>
      <c r="H25" s="120"/>
      <c r="I25" s="120"/>
      <c r="J25" s="120"/>
      <c r="K25" s="120"/>
      <c r="L25" s="74"/>
    </row>
    <row r="26" spans="1:12" x14ac:dyDescent="0.25">
      <c r="A26" s="118"/>
      <c r="B26" s="100" t="s">
        <v>8</v>
      </c>
      <c r="C26" s="100"/>
      <c r="D26" s="120" t="s">
        <v>32</v>
      </c>
      <c r="E26" s="120"/>
      <c r="F26" s="120"/>
      <c r="G26" s="120"/>
      <c r="H26" s="120"/>
      <c r="I26" s="120"/>
      <c r="J26" s="120"/>
      <c r="K26" s="120"/>
      <c r="L26" s="74"/>
    </row>
    <row r="27" spans="1:12" ht="12.6" thickBot="1" x14ac:dyDescent="0.3">
      <c r="A27" s="119"/>
      <c r="B27" s="103" t="s">
        <v>10</v>
      </c>
      <c r="C27" s="103"/>
      <c r="D27" s="121" t="s">
        <v>33</v>
      </c>
      <c r="E27" s="121"/>
      <c r="F27" s="121"/>
      <c r="G27" s="121"/>
      <c r="H27" s="121"/>
      <c r="I27" s="121"/>
      <c r="J27" s="121"/>
      <c r="K27" s="121"/>
      <c r="L27" s="74"/>
    </row>
    <row r="28" spans="1:12" ht="12.6" thickBot="1" x14ac:dyDescent="0.3">
      <c r="A28" s="6"/>
      <c r="B28" s="7"/>
      <c r="C28" s="1"/>
      <c r="D28" s="1"/>
      <c r="E28" s="1"/>
      <c r="F28" s="1"/>
      <c r="G28" s="116" t="s">
        <v>34</v>
      </c>
      <c r="H28" s="116"/>
      <c r="I28" s="116"/>
      <c r="J28" s="116"/>
      <c r="K28" s="116"/>
      <c r="L28" s="8">
        <f>SUM(L2:L27)</f>
        <v>1</v>
      </c>
    </row>
    <row r="29" spans="1:12" x14ac:dyDescent="0.25">
      <c r="A29" s="9"/>
      <c r="B29" s="10"/>
      <c r="C29" s="2"/>
      <c r="D29" s="2"/>
      <c r="E29" s="2"/>
      <c r="F29" s="2"/>
      <c r="G29" s="2"/>
      <c r="H29" s="2"/>
      <c r="I29" s="2"/>
      <c r="J29" s="2"/>
      <c r="K29" s="2"/>
      <c r="L29" s="11"/>
    </row>
  </sheetData>
  <mergeCells count="69">
    <mergeCell ref="G28:K28"/>
    <mergeCell ref="A24:A27"/>
    <mergeCell ref="B24:C24"/>
    <mergeCell ref="D24:K24"/>
    <mergeCell ref="L24:L27"/>
    <mergeCell ref="B25:C25"/>
    <mergeCell ref="D25:K25"/>
    <mergeCell ref="B26:C26"/>
    <mergeCell ref="D26:K26"/>
    <mergeCell ref="B27:C27"/>
    <mergeCell ref="D27:K27"/>
    <mergeCell ref="L20:L23"/>
    <mergeCell ref="B21:C21"/>
    <mergeCell ref="D21:K21"/>
    <mergeCell ref="B22:C22"/>
    <mergeCell ref="D22:K22"/>
    <mergeCell ref="B23:C23"/>
    <mergeCell ref="D23:K23"/>
    <mergeCell ref="A18:A19"/>
    <mergeCell ref="B18:C18"/>
    <mergeCell ref="D18:K18"/>
    <mergeCell ref="A14:A17"/>
    <mergeCell ref="A20:A23"/>
    <mergeCell ref="B20:C20"/>
    <mergeCell ref="D20:K20"/>
    <mergeCell ref="L18:L19"/>
    <mergeCell ref="B19:C19"/>
    <mergeCell ref="D19:K19"/>
    <mergeCell ref="B13:C13"/>
    <mergeCell ref="D13:K13"/>
    <mergeCell ref="B14:C14"/>
    <mergeCell ref="D14:K14"/>
    <mergeCell ref="L14:L17"/>
    <mergeCell ref="B15:C15"/>
    <mergeCell ref="D15:K15"/>
    <mergeCell ref="B16:C16"/>
    <mergeCell ref="D16:K16"/>
    <mergeCell ref="L10:L13"/>
    <mergeCell ref="B17:C17"/>
    <mergeCell ref="D17:K17"/>
    <mergeCell ref="A10:A13"/>
    <mergeCell ref="B10:C10"/>
    <mergeCell ref="D10:K10"/>
    <mergeCell ref="B11:C11"/>
    <mergeCell ref="D11:K11"/>
    <mergeCell ref="B12:C12"/>
    <mergeCell ref="D12:K12"/>
    <mergeCell ref="A6:A9"/>
    <mergeCell ref="B6:C6"/>
    <mergeCell ref="D6:K6"/>
    <mergeCell ref="B9:C9"/>
    <mergeCell ref="D9:K9"/>
    <mergeCell ref="L6:L9"/>
    <mergeCell ref="B7:C7"/>
    <mergeCell ref="D7:K7"/>
    <mergeCell ref="B8:C8"/>
    <mergeCell ref="D8:K8"/>
    <mergeCell ref="B1:C1"/>
    <mergeCell ref="D1:K1"/>
    <mergeCell ref="A2:A5"/>
    <mergeCell ref="B2:C2"/>
    <mergeCell ref="D2:K2"/>
    <mergeCell ref="B5:C5"/>
    <mergeCell ref="D5:K5"/>
    <mergeCell ref="L2:L5"/>
    <mergeCell ref="B3:C3"/>
    <mergeCell ref="D3:K3"/>
    <mergeCell ref="B4:C4"/>
    <mergeCell ref="D4:K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F5D8D8F60D844A7B1D73B38BC60FC" ma:contentTypeVersion="7" ma:contentTypeDescription="Crear nuevo documento." ma:contentTypeScope="" ma:versionID="c28505bf318df4e3624f1f1971fc7bef">
  <xsd:schema xmlns:xsd="http://www.w3.org/2001/XMLSchema" xmlns:xs="http://www.w3.org/2001/XMLSchema" xmlns:p="http://schemas.microsoft.com/office/2006/metadata/properties" xmlns:ns3="a43362b8-f459-4910-9a08-e26e046e4376" targetNamespace="http://schemas.microsoft.com/office/2006/metadata/properties" ma:root="true" ma:fieldsID="2e95bb4d90da6b8a392d6d8504ce6140" ns3:_="">
    <xsd:import namespace="a43362b8-f459-4910-9a08-e26e046e4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3362b8-f459-4910-9a08-e26e046e43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43362b8-f459-4910-9a08-e26e046e4376" xsi:nil="true"/>
  </documentManagement>
</p:properties>
</file>

<file path=customXml/itemProps1.xml><?xml version="1.0" encoding="utf-8"?>
<ds:datastoreItem xmlns:ds="http://schemas.openxmlformats.org/officeDocument/2006/customXml" ds:itemID="{CE5C8A56-CDCB-46FD-A5B9-8B0C0D63A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3362b8-f459-4910-9a08-e26e046e4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FE1435-F4BA-4C23-8766-EA34DC36FD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0B415A-BD4C-42FD-A428-523F44DFB114}">
  <ds:schemaRefs>
    <ds:schemaRef ds:uri="http://schemas.openxmlformats.org/package/2006/metadata/core-properti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a43362b8-f459-4910-9a08-e26e046e437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Evaluacion de Proveedores </vt:lpstr>
      <vt:lpstr>Evaluación Financiera</vt:lpstr>
      <vt:lpstr>Hoja de Caracteristicas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Andres Muñoz</cp:lastModifiedBy>
  <dcterms:created xsi:type="dcterms:W3CDTF">2022-02-21T16:02:47Z</dcterms:created>
  <dcterms:modified xsi:type="dcterms:W3CDTF">2023-04-11T18:46:46Z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0x0101001A5F5D8D8F60D844A7B1D73B38BC60FC</vt:lpwstr>
  </property>
</Properties>
</file>