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1A5BFB5-6486-492C-AC2D-96D12C2B9AA7}" xr6:coauthVersionLast="45" xr6:coauthVersionMax="45" xr10:uidLastSave="{00000000-0000-0000-0000-000000000000}"/>
  <bookViews>
    <workbookView xWindow="-120" yWindow="-120" windowWidth="38640" windowHeight="21240" xr2:uid="{744C986A-0D24-487A-A5C2-8E2494A78887}"/>
  </bookViews>
  <sheets>
    <sheet name="Projections" sheetId="1" r:id="rId1"/>
    <sheet name="ABS Population by Age Range" sheetId="2" r:id="rId2"/>
    <sheet name="AU Infection Rate by A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42" i="1"/>
  <c r="B40" i="1"/>
  <c r="B38" i="1"/>
  <c r="B36" i="1"/>
  <c r="B34" i="1"/>
  <c r="B32" i="1"/>
  <c r="B30" i="1"/>
  <c r="B28" i="1"/>
  <c r="B26" i="1"/>
  <c r="Z13" i="1" l="1"/>
  <c r="T13" i="1"/>
  <c r="U13" i="1"/>
  <c r="V13" i="1"/>
  <c r="W13" i="1"/>
  <c r="X13" i="1"/>
  <c r="Y13" i="1"/>
  <c r="S13" i="1"/>
  <c r="R13" i="1"/>
  <c r="Q13" i="1"/>
  <c r="P13" i="1"/>
  <c r="O13" i="1"/>
  <c r="N13" i="1"/>
  <c r="M13" i="1"/>
  <c r="L13" i="1"/>
  <c r="K13" i="1"/>
  <c r="J13" i="1"/>
  <c r="I13" i="1"/>
  <c r="H13" i="1"/>
  <c r="G13" i="1"/>
  <c r="R15" i="1" l="1"/>
  <c r="X49" i="1"/>
  <c r="X50" i="1" s="1"/>
  <c r="Y49" i="1"/>
  <c r="Z49" i="1"/>
  <c r="Z50" i="1" s="1"/>
  <c r="Z62" i="1" s="1"/>
  <c r="Y50" i="1"/>
  <c r="X51" i="1"/>
  <c r="X52" i="1" s="1"/>
  <c r="Y51" i="1"/>
  <c r="Y52" i="1" s="1"/>
  <c r="Z51" i="1"/>
  <c r="Z52" i="1" s="1"/>
  <c r="X53" i="1"/>
  <c r="Y53" i="1"/>
  <c r="Z53" i="1"/>
  <c r="X54" i="1"/>
  <c r="Y54" i="1"/>
  <c r="Z54" i="1"/>
  <c r="X55" i="1"/>
  <c r="X56" i="1" s="1"/>
  <c r="Y55" i="1"/>
  <c r="Z55" i="1"/>
  <c r="Z56" i="1" s="1"/>
  <c r="Y56" i="1"/>
  <c r="X57" i="1"/>
  <c r="X58" i="1" s="1"/>
  <c r="Y57" i="1"/>
  <c r="Y58" i="1" s="1"/>
  <c r="Z57" i="1"/>
  <c r="Z58" i="1" s="1"/>
  <c r="X59" i="1"/>
  <c r="Y59" i="1"/>
  <c r="Z59" i="1"/>
  <c r="X61" i="1"/>
  <c r="Y61" i="1"/>
  <c r="Z61" i="1"/>
  <c r="AA11" i="1"/>
  <c r="AA53" i="1" s="1"/>
  <c r="AA54" i="1" s="1"/>
  <c r="X11" i="1"/>
  <c r="Y11" i="1" s="1"/>
  <c r="X12" i="1"/>
  <c r="X14" i="1"/>
  <c r="X15" i="1" s="1"/>
  <c r="X16" i="1"/>
  <c r="X17" i="1" s="1"/>
  <c r="X18" i="1"/>
  <c r="Y10" i="1"/>
  <c r="Z10" i="1"/>
  <c r="AA10" i="1"/>
  <c r="C59" i="1"/>
  <c r="C57" i="1"/>
  <c r="C55" i="1"/>
  <c r="C53" i="1"/>
  <c r="C51" i="1"/>
  <c r="C49" i="1"/>
  <c r="G18" i="1"/>
  <c r="C5" i="3"/>
  <c r="D28" i="1" s="1"/>
  <c r="AA55" i="1" l="1"/>
  <c r="AA56" i="1" s="1"/>
  <c r="AA51" i="1"/>
  <c r="AA52" i="1" s="1"/>
  <c r="AA49" i="1"/>
  <c r="AA50" i="1" s="1"/>
  <c r="AA59" i="1"/>
  <c r="AA57" i="1"/>
  <c r="AA58" i="1" s="1"/>
  <c r="AA61" i="1"/>
  <c r="Z28" i="1"/>
  <c r="AA28" i="1"/>
  <c r="X29" i="1"/>
  <c r="Y29" i="1"/>
  <c r="Z29" i="1"/>
  <c r="Y28" i="1"/>
  <c r="AA29" i="1"/>
  <c r="X28" i="1"/>
  <c r="Y62" i="1"/>
  <c r="X62" i="1"/>
  <c r="Y14" i="1"/>
  <c r="Y15" i="1" s="1"/>
  <c r="Y16" i="1"/>
  <c r="Z11" i="1"/>
  <c r="Y18" i="1"/>
  <c r="Y12" i="1"/>
  <c r="C7" i="3"/>
  <c r="D32" i="1" s="1"/>
  <c r="C4" i="3"/>
  <c r="D26" i="1" s="1"/>
  <c r="C12" i="3"/>
  <c r="D42" i="1" s="1"/>
  <c r="G43" i="1" s="1"/>
  <c r="C11" i="3"/>
  <c r="D40" i="1" s="1"/>
  <c r="C10" i="3"/>
  <c r="D38" i="1" s="1"/>
  <c r="C9" i="3"/>
  <c r="D36" i="1" s="1"/>
  <c r="C8" i="3"/>
  <c r="D34" i="1" s="1"/>
  <c r="C6" i="3"/>
  <c r="D30" i="1" s="1"/>
  <c r="C2" i="1"/>
  <c r="C3" i="1"/>
  <c r="G49" i="1"/>
  <c r="G50" i="1" s="1"/>
  <c r="G29" i="1"/>
  <c r="G59" i="1"/>
  <c r="G57" i="1"/>
  <c r="G55" i="1"/>
  <c r="G56" i="1" s="1"/>
  <c r="G53" i="1"/>
  <c r="G54" i="1" s="1"/>
  <c r="G51" i="1"/>
  <c r="G52" i="1" s="1"/>
  <c r="G16" i="1"/>
  <c r="G14" i="1"/>
  <c r="G15" i="1" s="1"/>
  <c r="C28" i="1"/>
  <c r="C30" i="1"/>
  <c r="C32" i="1"/>
  <c r="C34" i="1"/>
  <c r="C36" i="1"/>
  <c r="C38" i="1"/>
  <c r="C40" i="1"/>
  <c r="C42" i="1"/>
  <c r="C26" i="1"/>
  <c r="C13" i="2"/>
  <c r="D13" i="2" s="1"/>
  <c r="C25" i="2"/>
  <c r="D25" i="2" s="1"/>
  <c r="C37" i="2"/>
  <c r="D37" i="2" s="1"/>
  <c r="D49" i="2"/>
  <c r="C49" i="2"/>
  <c r="C61" i="2"/>
  <c r="D61" i="2" s="1"/>
  <c r="D73" i="2"/>
  <c r="C73" i="2"/>
  <c r="C85" i="2"/>
  <c r="D85" i="2" s="1"/>
  <c r="C107" i="2"/>
  <c r="D107" i="2" s="1"/>
  <c r="C97" i="2"/>
  <c r="D97" i="2" s="1"/>
  <c r="H10" i="1"/>
  <c r="I10" i="1" s="1"/>
  <c r="J10" i="1" s="1"/>
  <c r="K10" i="1" s="1"/>
  <c r="L10" i="1" s="1"/>
  <c r="M10" i="1" s="1"/>
  <c r="N10" i="1" s="1"/>
  <c r="O10" i="1" s="1"/>
  <c r="P10" i="1" s="1"/>
  <c r="Q10" i="1" s="1"/>
  <c r="R10" i="1" s="1"/>
  <c r="S10" i="1" s="1"/>
  <c r="T10" i="1" s="1"/>
  <c r="U10" i="1" s="1"/>
  <c r="V10" i="1" s="1"/>
  <c r="W10" i="1" s="1"/>
  <c r="X10" i="1" s="1"/>
  <c r="G12" i="1"/>
  <c r="H11" i="1"/>
  <c r="G27" i="1" l="1"/>
  <c r="G26" i="1"/>
  <c r="F27" i="1"/>
  <c r="AA62" i="1"/>
  <c r="G35" i="1"/>
  <c r="G34" i="1"/>
  <c r="X38" i="1"/>
  <c r="Y38" i="1"/>
  <c r="Z38" i="1"/>
  <c r="AA38" i="1"/>
  <c r="X39" i="1"/>
  <c r="Y39" i="1"/>
  <c r="Z39" i="1"/>
  <c r="AA39" i="1"/>
  <c r="Z40" i="1"/>
  <c r="AA40" i="1"/>
  <c r="X41" i="1"/>
  <c r="Y41" i="1"/>
  <c r="Z41" i="1"/>
  <c r="AA41" i="1"/>
  <c r="Y40" i="1"/>
  <c r="X40" i="1"/>
  <c r="Z34" i="1"/>
  <c r="AA34" i="1"/>
  <c r="X35" i="1"/>
  <c r="Y34" i="1"/>
  <c r="Y35" i="1"/>
  <c r="Z35" i="1"/>
  <c r="AA35" i="1"/>
  <c r="X34" i="1"/>
  <c r="X32" i="1"/>
  <c r="Y32" i="1"/>
  <c r="Z32" i="1"/>
  <c r="AA32" i="1"/>
  <c r="X33" i="1"/>
  <c r="Y33" i="1"/>
  <c r="Z33" i="1"/>
  <c r="AA33" i="1"/>
  <c r="Z37" i="1"/>
  <c r="AA37" i="1"/>
  <c r="X36" i="1"/>
  <c r="Y36" i="1"/>
  <c r="Z36" i="1"/>
  <c r="AA36" i="1"/>
  <c r="Y37" i="1"/>
  <c r="X37" i="1"/>
  <c r="G38" i="1"/>
  <c r="G37" i="1"/>
  <c r="G40" i="1"/>
  <c r="F35" i="1"/>
  <c r="X26" i="1"/>
  <c r="Y26" i="1"/>
  <c r="Z26" i="1"/>
  <c r="AA26" i="1"/>
  <c r="X27" i="1"/>
  <c r="Y27" i="1"/>
  <c r="Z27" i="1"/>
  <c r="AA27" i="1"/>
  <c r="Z31" i="1"/>
  <c r="AA31" i="1"/>
  <c r="X30" i="1"/>
  <c r="Y30" i="1"/>
  <c r="Y31" i="1"/>
  <c r="Z30" i="1"/>
  <c r="AA30" i="1"/>
  <c r="X31" i="1"/>
  <c r="Z43" i="1"/>
  <c r="AA43" i="1"/>
  <c r="X42" i="1"/>
  <c r="Y42" i="1"/>
  <c r="Z42" i="1"/>
  <c r="AA42" i="1"/>
  <c r="X43" i="1"/>
  <c r="Y43" i="1"/>
  <c r="G30" i="1"/>
  <c r="Z12" i="1"/>
  <c r="Z14" i="1"/>
  <c r="Z15" i="1" s="1"/>
  <c r="Z18" i="1"/>
  <c r="Z16" i="1"/>
  <c r="Z17" i="1" s="1"/>
  <c r="Y17" i="1"/>
  <c r="I11" i="1"/>
  <c r="J11" i="1" s="1"/>
  <c r="H53" i="1"/>
  <c r="H54" i="1" s="1"/>
  <c r="G17" i="1"/>
  <c r="I29" i="1"/>
  <c r="G31" i="1"/>
  <c r="I57" i="1"/>
  <c r="I58" i="1" s="1"/>
  <c r="H42" i="1"/>
  <c r="H51" i="1"/>
  <c r="H52" i="1" s="1"/>
  <c r="G39" i="1"/>
  <c r="H40" i="1"/>
  <c r="F37" i="1"/>
  <c r="F31" i="1"/>
  <c r="H59" i="1"/>
  <c r="G28" i="1"/>
  <c r="G36" i="1"/>
  <c r="H57" i="1"/>
  <c r="H58" i="1" s="1"/>
  <c r="H55" i="1"/>
  <c r="H56" i="1" s="1"/>
  <c r="I49" i="1"/>
  <c r="I50" i="1" s="1"/>
  <c r="H38" i="1"/>
  <c r="I28" i="1"/>
  <c r="F33" i="1"/>
  <c r="H31" i="1"/>
  <c r="H35" i="1"/>
  <c r="H39" i="1"/>
  <c r="H43" i="1"/>
  <c r="G61" i="1"/>
  <c r="H49" i="1"/>
  <c r="H50" i="1" s="1"/>
  <c r="G32" i="1"/>
  <c r="I42" i="1"/>
  <c r="H28" i="1"/>
  <c r="G33" i="1"/>
  <c r="G41" i="1"/>
  <c r="H32" i="1"/>
  <c r="F39" i="1"/>
  <c r="H29" i="1"/>
  <c r="I32" i="1"/>
  <c r="I36" i="1"/>
  <c r="F41" i="1"/>
  <c r="H36" i="1"/>
  <c r="F43" i="1"/>
  <c r="I37" i="1"/>
  <c r="I41" i="1"/>
  <c r="G42" i="1"/>
  <c r="H26" i="1"/>
  <c r="H33" i="1"/>
  <c r="H37" i="1"/>
  <c r="H41" i="1"/>
  <c r="I51" i="1"/>
  <c r="I52" i="1" s="1"/>
  <c r="H30" i="1"/>
  <c r="I27" i="1"/>
  <c r="H27" i="1"/>
  <c r="I53" i="1"/>
  <c r="I54" i="1" s="1"/>
  <c r="H34" i="1"/>
  <c r="F29" i="1"/>
  <c r="G58" i="1"/>
  <c r="G62" i="1" s="1"/>
  <c r="H16" i="1"/>
  <c r="H14" i="1"/>
  <c r="H15" i="1" s="1"/>
  <c r="H12" i="1"/>
  <c r="I18" i="1"/>
  <c r="H18" i="1"/>
  <c r="I12" i="1"/>
  <c r="Z45" i="1" l="1"/>
  <c r="AA44" i="1"/>
  <c r="Z44" i="1"/>
  <c r="X44" i="1"/>
  <c r="Y44" i="1"/>
  <c r="AA45" i="1"/>
  <c r="G45" i="1"/>
  <c r="Y45" i="1"/>
  <c r="H45" i="1"/>
  <c r="X45" i="1"/>
  <c r="AA16" i="1"/>
  <c r="AA12" i="1"/>
  <c r="AA18" i="1"/>
  <c r="AA13" i="1" s="1"/>
  <c r="AA14" i="1"/>
  <c r="AA15" i="1" s="1"/>
  <c r="I39" i="1"/>
  <c r="I38" i="1"/>
  <c r="I14" i="1"/>
  <c r="I15" i="1" s="1"/>
  <c r="I34" i="1"/>
  <c r="I31" i="1"/>
  <c r="I33" i="1"/>
  <c r="I26" i="1"/>
  <c r="I35" i="1"/>
  <c r="I40" i="1"/>
  <c r="I59" i="1"/>
  <c r="I30" i="1"/>
  <c r="I16" i="1"/>
  <c r="I55" i="1"/>
  <c r="I56" i="1" s="1"/>
  <c r="I62" i="1" s="1"/>
  <c r="I43" i="1"/>
  <c r="J28" i="1"/>
  <c r="J37" i="1"/>
  <c r="J59" i="1"/>
  <c r="J36" i="1"/>
  <c r="J41" i="1"/>
  <c r="J30" i="1"/>
  <c r="J34" i="1"/>
  <c r="J57" i="1"/>
  <c r="J58" i="1" s="1"/>
  <c r="J16" i="1"/>
  <c r="J17" i="1" s="1"/>
  <c r="J55" i="1"/>
  <c r="J56" i="1" s="1"/>
  <c r="J51" i="1"/>
  <c r="J52" i="1" s="1"/>
  <c r="J62" i="1" s="1"/>
  <c r="J53" i="1"/>
  <c r="J54" i="1" s="1"/>
  <c r="J42" i="1"/>
  <c r="J49" i="1"/>
  <c r="J50" i="1" s="1"/>
  <c r="J32" i="1"/>
  <c r="J38" i="1"/>
  <c r="J35" i="1"/>
  <c r="J39" i="1"/>
  <c r="J43" i="1"/>
  <c r="J14" i="1"/>
  <c r="J15" i="1" s="1"/>
  <c r="J12" i="1"/>
  <c r="J29" i="1"/>
  <c r="J27" i="1"/>
  <c r="J31" i="1"/>
  <c r="J33" i="1"/>
  <c r="J26" i="1"/>
  <c r="J18" i="1"/>
  <c r="J40" i="1"/>
  <c r="K11" i="1"/>
  <c r="H61" i="1"/>
  <c r="I17" i="1"/>
  <c r="H17" i="1"/>
  <c r="G44" i="1"/>
  <c r="H44" i="1"/>
  <c r="H62" i="1"/>
  <c r="I61" i="1"/>
  <c r="J44" i="1" l="1"/>
  <c r="I44" i="1"/>
  <c r="I45" i="1"/>
  <c r="J45" i="1"/>
  <c r="AA17" i="1"/>
  <c r="J61" i="1"/>
  <c r="L11" i="1"/>
  <c r="K41" i="1"/>
  <c r="K53" i="1"/>
  <c r="K54" i="1" s="1"/>
  <c r="K12" i="1"/>
  <c r="K16" i="1"/>
  <c r="K34" i="1"/>
  <c r="K57" i="1"/>
  <c r="K58" i="1" s="1"/>
  <c r="K27" i="1"/>
  <c r="K14" i="1"/>
  <c r="K15" i="1" s="1"/>
  <c r="K35" i="1"/>
  <c r="K40" i="1"/>
  <c r="K38" i="1"/>
  <c r="K59" i="1"/>
  <c r="K36" i="1"/>
  <c r="K32" i="1"/>
  <c r="K51" i="1"/>
  <c r="K52" i="1" s="1"/>
  <c r="K30" i="1"/>
  <c r="K39" i="1"/>
  <c r="K42" i="1"/>
  <c r="K55" i="1"/>
  <c r="K56" i="1" s="1"/>
  <c r="K33" i="1"/>
  <c r="K49" i="1"/>
  <c r="K28" i="1"/>
  <c r="K26" i="1"/>
  <c r="K31" i="1"/>
  <c r="K43" i="1"/>
  <c r="K18" i="1"/>
  <c r="K37" i="1"/>
  <c r="K29" i="1"/>
  <c r="K45" i="1" l="1"/>
  <c r="K17" i="1"/>
  <c r="K44" i="1"/>
  <c r="M11" i="1"/>
  <c r="L39" i="1"/>
  <c r="L28" i="1"/>
  <c r="L40" i="1"/>
  <c r="L33" i="1"/>
  <c r="L55" i="1"/>
  <c r="L56" i="1" s="1"/>
  <c r="L12" i="1"/>
  <c r="L32" i="1"/>
  <c r="L18" i="1"/>
  <c r="L36" i="1"/>
  <c r="L26" i="1"/>
  <c r="L29" i="1"/>
  <c r="L34" i="1"/>
  <c r="L43" i="1"/>
  <c r="L53" i="1"/>
  <c r="L54" i="1" s="1"/>
  <c r="L30" i="1"/>
  <c r="L51" i="1"/>
  <c r="L52" i="1" s="1"/>
  <c r="L59" i="1"/>
  <c r="L49" i="1"/>
  <c r="L41" i="1"/>
  <c r="L38" i="1"/>
  <c r="L14" i="1"/>
  <c r="L15" i="1" s="1"/>
  <c r="L16" i="1"/>
  <c r="L37" i="1"/>
  <c r="L57" i="1"/>
  <c r="L58" i="1" s="1"/>
  <c r="L31" i="1"/>
  <c r="L42" i="1"/>
  <c r="L27" i="1"/>
  <c r="L35" i="1"/>
  <c r="K50" i="1"/>
  <c r="K62" i="1" s="1"/>
  <c r="K61" i="1"/>
  <c r="L50" i="1" l="1"/>
  <c r="L62" i="1" s="1"/>
  <c r="L61" i="1"/>
  <c r="L45" i="1"/>
  <c r="N11" i="1"/>
  <c r="M36" i="1"/>
  <c r="M28" i="1"/>
  <c r="M26" i="1"/>
  <c r="M27" i="1"/>
  <c r="M35" i="1"/>
  <c r="M16" i="1"/>
  <c r="M17" i="1" s="1"/>
  <c r="M34" i="1"/>
  <c r="M49" i="1"/>
  <c r="M59" i="1"/>
  <c r="M40" i="1"/>
  <c r="M57" i="1"/>
  <c r="M58" i="1" s="1"/>
  <c r="M32" i="1"/>
  <c r="M33" i="1"/>
  <c r="M53" i="1"/>
  <c r="M54" i="1" s="1"/>
  <c r="M29" i="1"/>
  <c r="M55" i="1"/>
  <c r="M56" i="1" s="1"/>
  <c r="M37" i="1"/>
  <c r="M51" i="1"/>
  <c r="M52" i="1" s="1"/>
  <c r="M12" i="1"/>
  <c r="M39" i="1"/>
  <c r="M38" i="1"/>
  <c r="M30" i="1"/>
  <c r="M42" i="1"/>
  <c r="M14" i="1"/>
  <c r="M43" i="1"/>
  <c r="M31" i="1"/>
  <c r="M41" i="1"/>
  <c r="M18" i="1"/>
  <c r="L17" i="1"/>
  <c r="L44" i="1"/>
  <c r="M50" i="1" l="1"/>
  <c r="M62" i="1" s="1"/>
  <c r="M61" i="1"/>
  <c r="M45" i="1"/>
  <c r="M44" i="1"/>
  <c r="O11" i="1"/>
  <c r="N34" i="1"/>
  <c r="N40" i="1"/>
  <c r="N27" i="1"/>
  <c r="N43" i="1"/>
  <c r="N33" i="1"/>
  <c r="N38" i="1"/>
  <c r="N36" i="1"/>
  <c r="N32" i="1"/>
  <c r="N28" i="1"/>
  <c r="N30" i="1"/>
  <c r="N53" i="1"/>
  <c r="N54" i="1" s="1"/>
  <c r="N31" i="1"/>
  <c r="N42" i="1"/>
  <c r="N37" i="1"/>
  <c r="N59" i="1"/>
  <c r="N18" i="1"/>
  <c r="N26" i="1"/>
  <c r="N35" i="1"/>
  <c r="N29" i="1"/>
  <c r="N57" i="1"/>
  <c r="N58" i="1" s="1"/>
  <c r="N41" i="1"/>
  <c r="N12" i="1"/>
  <c r="N55" i="1"/>
  <c r="N56" i="1" s="1"/>
  <c r="N51" i="1"/>
  <c r="N52" i="1" s="1"/>
  <c r="N16" i="1"/>
  <c r="N49" i="1"/>
  <c r="N39" i="1"/>
  <c r="N14" i="1"/>
  <c r="N15" i="1" s="1"/>
  <c r="M15" i="1"/>
  <c r="N44" i="1" l="1"/>
  <c r="N45" i="1"/>
  <c r="N50" i="1"/>
  <c r="N62" i="1" s="1"/>
  <c r="N61" i="1"/>
  <c r="P11" i="1"/>
  <c r="O51" i="1"/>
  <c r="O52" i="1" s="1"/>
  <c r="O41" i="1"/>
  <c r="O26" i="1"/>
  <c r="O14" i="1"/>
  <c r="O15" i="1" s="1"/>
  <c r="O57" i="1"/>
  <c r="O58" i="1" s="1"/>
  <c r="O55" i="1"/>
  <c r="O56" i="1" s="1"/>
  <c r="O12" i="1"/>
  <c r="O32" i="1"/>
  <c r="O33" i="1"/>
  <c r="O27" i="1"/>
  <c r="O59" i="1"/>
  <c r="O31" i="1"/>
  <c r="O36" i="1"/>
  <c r="O37" i="1"/>
  <c r="O35" i="1"/>
  <c r="O34" i="1"/>
  <c r="O53" i="1"/>
  <c r="O54" i="1" s="1"/>
  <c r="O29" i="1"/>
  <c r="O42" i="1"/>
  <c r="O39" i="1"/>
  <c r="O43" i="1"/>
  <c r="O38" i="1"/>
  <c r="O30" i="1"/>
  <c r="O16" i="1"/>
  <c r="O49" i="1"/>
  <c r="O40" i="1"/>
  <c r="O28" i="1"/>
  <c r="O18" i="1"/>
  <c r="N17" i="1"/>
  <c r="O44" i="1" l="1"/>
  <c r="O50" i="1"/>
  <c r="O62" i="1" s="1"/>
  <c r="O61" i="1"/>
  <c r="Q11" i="1"/>
  <c r="P34" i="1"/>
  <c r="P27" i="1"/>
  <c r="P38" i="1"/>
  <c r="P42" i="1"/>
  <c r="P18" i="1"/>
  <c r="P33" i="1"/>
  <c r="P37" i="1"/>
  <c r="P14" i="1"/>
  <c r="P15" i="1" s="1"/>
  <c r="P31" i="1"/>
  <c r="P59" i="1"/>
  <c r="P30" i="1"/>
  <c r="P57" i="1"/>
  <c r="P58" i="1" s="1"/>
  <c r="P12" i="1"/>
  <c r="P55" i="1"/>
  <c r="P56" i="1" s="1"/>
  <c r="P35" i="1"/>
  <c r="P36" i="1"/>
  <c r="P32" i="1"/>
  <c r="P28" i="1"/>
  <c r="P51" i="1"/>
  <c r="P52" i="1" s="1"/>
  <c r="P49" i="1"/>
  <c r="P16" i="1"/>
  <c r="P53" i="1"/>
  <c r="P54" i="1" s="1"/>
  <c r="P39" i="1"/>
  <c r="P26" i="1"/>
  <c r="P41" i="1"/>
  <c r="P29" i="1"/>
  <c r="P40" i="1"/>
  <c r="P43" i="1"/>
  <c r="O45" i="1"/>
  <c r="O17" i="1"/>
  <c r="P44" i="1" l="1"/>
  <c r="P50" i="1"/>
  <c r="P62" i="1" s="1"/>
  <c r="P61" i="1"/>
  <c r="P45" i="1"/>
  <c r="R11" i="1"/>
  <c r="Q33" i="1"/>
  <c r="Q16" i="1"/>
  <c r="Q29" i="1"/>
  <c r="Q14" i="1"/>
  <c r="Q15" i="1" s="1"/>
  <c r="Q43" i="1"/>
  <c r="Q18" i="1"/>
  <c r="Q37" i="1"/>
  <c r="Q12" i="1"/>
  <c r="Q53" i="1"/>
  <c r="Q54" i="1" s="1"/>
  <c r="Q38" i="1"/>
  <c r="Q51" i="1"/>
  <c r="Q52" i="1" s="1"/>
  <c r="Q31" i="1"/>
  <c r="Q34" i="1"/>
  <c r="Q59" i="1"/>
  <c r="Q57" i="1"/>
  <c r="Q58" i="1" s="1"/>
  <c r="Q32" i="1"/>
  <c r="Q26" i="1"/>
  <c r="Q41" i="1"/>
  <c r="Q55" i="1"/>
  <c r="Q56" i="1" s="1"/>
  <c r="Q35" i="1"/>
  <c r="Q28" i="1"/>
  <c r="Q40" i="1"/>
  <c r="Q49" i="1"/>
  <c r="Q42" i="1"/>
  <c r="Q36" i="1"/>
  <c r="Q30" i="1"/>
  <c r="Q27" i="1"/>
  <c r="Q39" i="1"/>
  <c r="P17" i="1"/>
  <c r="Q44" i="1" l="1"/>
  <c r="Q45" i="1"/>
  <c r="Q50" i="1"/>
  <c r="Q62" i="1" s="1"/>
  <c r="Q61" i="1"/>
  <c r="S11" i="1"/>
  <c r="R43" i="1"/>
  <c r="R59" i="1"/>
  <c r="R35" i="1"/>
  <c r="R37" i="1"/>
  <c r="R18" i="1"/>
  <c r="R12" i="1"/>
  <c r="R41" i="1"/>
  <c r="R49" i="1"/>
  <c r="R34" i="1"/>
  <c r="R32" i="1"/>
  <c r="R26" i="1"/>
  <c r="R30" i="1"/>
  <c r="R29" i="1"/>
  <c r="R57" i="1"/>
  <c r="R58" i="1" s="1"/>
  <c r="R31" i="1"/>
  <c r="R16" i="1"/>
  <c r="R38" i="1"/>
  <c r="R53" i="1"/>
  <c r="R54" i="1" s="1"/>
  <c r="R14" i="1"/>
  <c r="R55" i="1"/>
  <c r="R56" i="1" s="1"/>
  <c r="R39" i="1"/>
  <c r="R51" i="1"/>
  <c r="R52" i="1" s="1"/>
  <c r="R36" i="1"/>
  <c r="R27" i="1"/>
  <c r="R28" i="1"/>
  <c r="R42" i="1"/>
  <c r="R33" i="1"/>
  <c r="R40" i="1"/>
  <c r="Q17" i="1"/>
  <c r="R50" i="1" l="1"/>
  <c r="R62" i="1" s="1"/>
  <c r="R61" i="1"/>
  <c r="T11" i="1"/>
  <c r="S29" i="1"/>
  <c r="S41" i="1"/>
  <c r="S38" i="1"/>
  <c r="S18" i="1"/>
  <c r="S31" i="1"/>
  <c r="S27" i="1"/>
  <c r="S12" i="1"/>
  <c r="S53" i="1"/>
  <c r="S54" i="1" s="1"/>
  <c r="S59" i="1"/>
  <c r="S36" i="1"/>
  <c r="S30" i="1"/>
  <c r="S43" i="1"/>
  <c r="S57" i="1"/>
  <c r="S58" i="1" s="1"/>
  <c r="S32" i="1"/>
  <c r="S33" i="1"/>
  <c r="S40" i="1"/>
  <c r="S51" i="1"/>
  <c r="S52" i="1" s="1"/>
  <c r="S34" i="1"/>
  <c r="S55" i="1"/>
  <c r="S56" i="1" s="1"/>
  <c r="S28" i="1"/>
  <c r="S35" i="1"/>
  <c r="S26" i="1"/>
  <c r="S37" i="1"/>
  <c r="S16" i="1"/>
  <c r="S14" i="1"/>
  <c r="S15" i="1" s="1"/>
  <c r="S39" i="1"/>
  <c r="S49" i="1"/>
  <c r="S42" i="1"/>
  <c r="R17" i="1"/>
  <c r="R45" i="1"/>
  <c r="R44" i="1"/>
  <c r="S44" i="1" l="1"/>
  <c r="S45" i="1"/>
  <c r="S50" i="1"/>
  <c r="S62" i="1" s="1"/>
  <c r="S61" i="1"/>
  <c r="S17" i="1"/>
  <c r="U11" i="1"/>
  <c r="T31" i="1"/>
  <c r="T36" i="1"/>
  <c r="T30" i="1"/>
  <c r="T29" i="1"/>
  <c r="T35" i="1"/>
  <c r="T14" i="1"/>
  <c r="T15" i="1" s="1"/>
  <c r="T59" i="1"/>
  <c r="T26" i="1"/>
  <c r="T40" i="1"/>
  <c r="T55" i="1"/>
  <c r="T56" i="1" s="1"/>
  <c r="T34" i="1"/>
  <c r="T16" i="1"/>
  <c r="T17" i="1" s="1"/>
  <c r="T41" i="1"/>
  <c r="T42" i="1"/>
  <c r="T38" i="1"/>
  <c r="T53" i="1"/>
  <c r="T54" i="1" s="1"/>
  <c r="T12" i="1"/>
  <c r="T51" i="1"/>
  <c r="T52" i="1" s="1"/>
  <c r="T33" i="1"/>
  <c r="T39" i="1"/>
  <c r="T32" i="1"/>
  <c r="T18" i="1"/>
  <c r="T27" i="1"/>
  <c r="T57" i="1"/>
  <c r="T58" i="1" s="1"/>
  <c r="T49" i="1"/>
  <c r="T37" i="1"/>
  <c r="T43" i="1"/>
  <c r="T28" i="1"/>
  <c r="T44" i="1" l="1"/>
  <c r="T50" i="1"/>
  <c r="T62" i="1" s="1"/>
  <c r="T61" i="1"/>
  <c r="V11" i="1"/>
  <c r="U29" i="1"/>
  <c r="U32" i="1"/>
  <c r="U34" i="1"/>
  <c r="U33" i="1"/>
  <c r="U43" i="1"/>
  <c r="U55" i="1"/>
  <c r="U56" i="1" s="1"/>
  <c r="U30" i="1"/>
  <c r="U36" i="1"/>
  <c r="U40" i="1"/>
  <c r="U51" i="1"/>
  <c r="U52" i="1" s="1"/>
  <c r="U35" i="1"/>
  <c r="U53" i="1"/>
  <c r="U54" i="1" s="1"/>
  <c r="U16" i="1"/>
  <c r="U18" i="1"/>
  <c r="U39" i="1"/>
  <c r="U59" i="1"/>
  <c r="U27" i="1"/>
  <c r="U37" i="1"/>
  <c r="U57" i="1"/>
  <c r="U58" i="1" s="1"/>
  <c r="U49" i="1"/>
  <c r="U28" i="1"/>
  <c r="U31" i="1"/>
  <c r="U26" i="1"/>
  <c r="U42" i="1"/>
  <c r="U41" i="1"/>
  <c r="U14" i="1"/>
  <c r="U15" i="1" s="1"/>
  <c r="U12" i="1"/>
  <c r="U38" i="1"/>
  <c r="T45" i="1"/>
  <c r="U45" i="1" l="1"/>
  <c r="U50" i="1"/>
  <c r="U62" i="1" s="1"/>
  <c r="U61" i="1"/>
  <c r="U17" i="1"/>
  <c r="U44" i="1"/>
  <c r="W11" i="1"/>
  <c r="V53" i="1"/>
  <c r="V54" i="1" s="1"/>
  <c r="V31" i="1"/>
  <c r="V27" i="1"/>
  <c r="V36" i="1"/>
  <c r="V57" i="1"/>
  <c r="V58" i="1" s="1"/>
  <c r="V29" i="1"/>
  <c r="V55" i="1"/>
  <c r="V56" i="1" s="1"/>
  <c r="V35" i="1"/>
  <c r="V28" i="1"/>
  <c r="V33" i="1"/>
  <c r="V16" i="1"/>
  <c r="V14" i="1"/>
  <c r="V15" i="1" s="1"/>
  <c r="V18" i="1"/>
  <c r="V49" i="1"/>
  <c r="V32" i="1"/>
  <c r="V37" i="1"/>
  <c r="V39" i="1"/>
  <c r="V12" i="1"/>
  <c r="V51" i="1"/>
  <c r="V52" i="1" s="1"/>
  <c r="V42" i="1"/>
  <c r="V30" i="1"/>
  <c r="V43" i="1"/>
  <c r="V26" i="1"/>
  <c r="V41" i="1"/>
  <c r="V40" i="1"/>
  <c r="V34" i="1"/>
  <c r="V59" i="1"/>
  <c r="V38" i="1"/>
  <c r="V44" i="1" l="1"/>
  <c r="V45" i="1"/>
  <c r="V50" i="1"/>
  <c r="V62" i="1" s="1"/>
  <c r="V61" i="1"/>
  <c r="V17" i="1"/>
  <c r="W14" i="1"/>
  <c r="W15" i="1" s="1"/>
  <c r="W32" i="1"/>
  <c r="W16" i="1"/>
  <c r="W18" i="1"/>
  <c r="W38" i="1"/>
  <c r="W35" i="1"/>
  <c r="W27" i="1"/>
  <c r="W29" i="1"/>
  <c r="W26" i="1"/>
  <c r="W59" i="1"/>
  <c r="W36" i="1"/>
  <c r="W57" i="1"/>
  <c r="W58" i="1" s="1"/>
  <c r="W30" i="1"/>
  <c r="W39" i="1"/>
  <c r="W33" i="1"/>
  <c r="W41" i="1"/>
  <c r="W55" i="1"/>
  <c r="W56" i="1" s="1"/>
  <c r="W51" i="1"/>
  <c r="W52" i="1" s="1"/>
  <c r="W49" i="1"/>
  <c r="W28" i="1"/>
  <c r="W42" i="1"/>
  <c r="W43" i="1"/>
  <c r="W40" i="1"/>
  <c r="W53" i="1"/>
  <c r="W54" i="1" s="1"/>
  <c r="W34" i="1"/>
  <c r="W37" i="1"/>
  <c r="W31" i="1"/>
  <c r="W12" i="1"/>
  <c r="W17" i="1" l="1"/>
  <c r="W44" i="1"/>
  <c r="W50" i="1"/>
  <c r="W62" i="1" s="1"/>
  <c r="W61" i="1"/>
  <c r="W45" i="1"/>
</calcChain>
</file>

<file path=xl/sharedStrings.xml><?xml version="1.0" encoding="utf-8"?>
<sst xmlns="http://schemas.openxmlformats.org/spreadsheetml/2006/main" count="198" uniqueCount="165">
  <si>
    <t>Australian Population</t>
  </si>
  <si>
    <t>By Age</t>
  </si>
  <si>
    <t>Cardiovascular Disease</t>
  </si>
  <si>
    <t>Mortality</t>
  </si>
  <si>
    <t>Number</t>
  </si>
  <si>
    <t>Diabetes</t>
  </si>
  <si>
    <t>Pop. with disease</t>
  </si>
  <si>
    <t>Chronic Respiratory Disease</t>
  </si>
  <si>
    <t>Hypertension</t>
  </si>
  <si>
    <t>Cancer</t>
  </si>
  <si>
    <t>Smoking</t>
  </si>
  <si>
    <t>?</t>
  </si>
  <si>
    <t>% Infected</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</si>
  <si>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</si>
  <si>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</si>
  <si>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</si>
  <si>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</si>
  <si>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</si>
  <si>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</si>
  <si>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</si>
  <si>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</si>
  <si>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</si>
  <si>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</si>
  <si>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</si>
  <si>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</si>
  <si>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</si>
  <si>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</si>
  <si>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</si>
  <si>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</si>
  <si>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</si>
  <si>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</si>
  <si>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</si>
  <si>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</si>
  <si>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</si>
  <si>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</si>
  <si>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</si>
  <si>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</si>
  <si>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</si>
  <si>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</si>
  <si>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</si>
  <si>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</si>
  <si>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</si>
  <si>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</si>
  <si>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</si>
  <si>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</si>
  <si>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</si>
  <si>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</si>
  <si>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</si>
  <si>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</si>
  <si>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</si>
  <si>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</si>
  <si>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</si>
  <si>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</si>
  <si>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</si>
  <si>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</si>
  <si>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</si>
  <si>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</si>
  <si>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</si>
  <si>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</si>
  <si>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</si>
  <si>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</si>
  <si>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</si>
  <si>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</si>
  <si>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</si>
  <si>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</si>
  <si>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</si>
  <si>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</si>
  <si>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</si>
  <si>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</si>
  <si>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</si>
  <si>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</si>
  <si>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</si>
  <si>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</si>
  <si>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</si>
  <si>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</si>
  <si>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</si>
  <si>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</si>
  <si>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</si>
  <si>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</si>
  <si>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</si>
  <si>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</si>
  <si>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</si>
  <si>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</si>
  <si>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</si>
  <si>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</si>
  <si>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</si>
  <si>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</si>
  <si>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</si>
  <si>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</si>
  <si>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</si>
  <si>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</si>
  <si>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</si>
  <si>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</si>
  <si>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</si>
  <si>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</si>
  <si>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</si>
  <si>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</si>
  <si>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</si>
  <si>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</si>
  <si>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</si>
  <si>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</si>
  <si>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</si>
  <si>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</si>
  <si>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</si>
  <si>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</si>
  <si>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</si>
  <si>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</si>
  <si>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</si>
  <si>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</si>
  <si>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</si>
  <si>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</si>
  <si>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</si>
  <si>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</si>
  <si>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</si>
  <si>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</si>
  <si>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</si>
  <si>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</si>
  <si>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</si>
  <si>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</si>
  <si>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</si>
  <si>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</si>
  <si>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</si>
  <si>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</si>
  <si>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</si>
  <si>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</si>
  <si>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</si>
  <si>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</si>
  <si>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</si>
  <si>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</si>
  <si>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</si>
  <si>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</si>
  <si>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</si>
  <si>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</si>
  <si>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Number in Critical Care</t>
  </si>
  <si>
    <t>Six Weeks</t>
  </si>
  <si>
    <t>Does not need to add to 100% as not necessarily exclusive, some comorbidities may be shared</t>
  </si>
  <si>
    <t>Projected COVID-19 rates in Australia</t>
  </si>
  <si>
    <t>Number in Hospital, not including Critical Care</t>
  </si>
  <si>
    <t>Hospitalisation Rate, not including Critical Care</t>
  </si>
  <si>
    <t>Actual Confirmed Infections</t>
  </si>
  <si>
    <t>Actual Mortality Count</t>
  </si>
  <si>
    <t>Projected Population Infected</t>
  </si>
  <si>
    <t>Age</t>
  </si>
  <si>
    <t>Infections</t>
  </si>
  <si>
    <t>Percent</t>
  </si>
  <si>
    <t>Total</t>
  </si>
  <si>
    <t>Projected Mortality Rate</t>
  </si>
  <si>
    <t>Actual COVID-19 rates in Australia</t>
  </si>
  <si>
    <t>Projected active infections</t>
  </si>
  <si>
    <t>Projected COVID-19 Mortality by Age</t>
  </si>
  <si>
    <t>Projected COVID-19 Mortality by Comorbidity</t>
  </si>
  <si>
    <t>Infection Ratio</t>
  </si>
  <si>
    <t>Cumulative Hospitalisation, not including Critical Care</t>
  </si>
  <si>
    <t>Cumulative Critical Care</t>
  </si>
  <si>
    <t>Critical Care Rate</t>
  </si>
  <si>
    <t>Public Hospital Beds in Australia / 1,000</t>
  </si>
  <si>
    <t>ICU Beds in Australia / 100,000</t>
  </si>
  <si>
    <t>Projected Cumulative Mortality Count</t>
  </si>
  <si>
    <t>Naively models all deaths from CoronaVirus having been in ICU and reducing the ICU numbers over time</t>
  </si>
  <si>
    <t>N.B. the mortality numbers do not model the lag from infection to recovery/death, the mortality count as estimated for the population will be in advance of actuals, so actuals will appear as a lower number for a given week.</t>
  </si>
  <si>
    <t>as of 19/3/2020</t>
  </si>
  <si>
    <t>Pop. Sep 2019</t>
  </si>
  <si>
    <t>Population estimated as at 30 June 2019</t>
  </si>
  <si>
    <t>Assumes that infection period lasts for 6 weeks, for many people it can be over within 2 weeks, for others including those requiring hospitalisation, it can be in excess of 6 weeks</t>
  </si>
  <si>
    <t>Infection counts are detected infection counts, total population infection counts will be greater, but without whole population testing or some form of random sampling testing, total population infection numbers remains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</si>
</sst>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72" formatCode="[$$-C09]#,##0.00;[Red]&quot;-&quot;[$$-C09]#,##0.00"/>
  </numFmts>
  <fonts count="9"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72" fontId="8" fillId="0" borderId="0"/>
  </cellStyleXfs>
  <cellXfs count="13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6" fontId="0" fillId="0" borderId="0" xfId="0" applyNumberFormat="1"/>
    <xf numFmtId="165" fontId="0" fillId="0" borderId="0" xfId="0" applyNumberFormat="1" applyBorder="1"/>
    <xf numFmtId="3" fontId="0" fillId="3" borderId="9" xfId="0" applyNumberFormat="1" applyFill="1" applyBorder="1"/>
    <xf numFmtId="164" fontId="0" fillId="0" borderId="10" xfId="0" applyNumberFormat="1" applyBorder="1"/>
    <xf numFmtId="3" fontId="0" fillId="0" borderId="9" xfId="0" applyNumberFormat="1" applyBorder="1"/>
    <xf numFmtId="0" fontId="0" fillId="0" borderId="5" xfId="0" applyBorder="1"/>
    <xf numFmtId="164" fontId="0" fillId="0" borderId="8" xfId="0" applyNumberFormat="1" applyBorder="1"/>
    <xf numFmtId="0" fontId="0" fillId="0" borderId="8" xfId="0" applyBorder="1"/>
    <xf numFmtId="3" fontId="0" fillId="0" borderId="11" xfId="0" applyNumberFormat="1"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3" fontId="0" fillId="0" borderId="10" xfId="0" applyNumberFormat="1" applyBorder="1"/>
    <xf numFmtId="0" fontId="0" fillId="0" borderId="3" xfId="0" applyFill="1" applyBorder="1"/>
    <xf numFmtId="0" fontId="0" fillId="0" borderId="5" xfId="0" applyFill="1" applyBorder="1"/>
    <xf numFmtId="166" fontId="0" fillId="0" borderId="0" xfId="0" applyNumberFormat="1" applyBorder="1"/>
    <xf numFmtId="16" fontId="0" fillId="0" borderId="7" xfId="0" applyNumberFormat="1" applyBorder="1"/>
    <xf numFmtId="0" fontId="0" fillId="0" borderId="13" xfId="0" applyBorder="1"/>
    <xf numFmtId="164" fontId="0" fillId="0" borderId="14" xfId="0" applyNumberFormat="1" applyBorder="1"/>
    <xf numFmtId="0" fontId="0" fillId="0" borderId="14" xfId="0" applyBorder="1"/>
    <xf numFmtId="3" fontId="0" fillId="2" borderId="13" xfId="0" applyNumberFormat="1" applyFill="1" applyBorder="1"/>
    <xf numFmtId="3" fontId="0" fillId="2" borderId="14" xfId="0" applyNumberFormat="1" applyFill="1" applyBorder="1"/>
    <xf numFmtId="3" fontId="0" fillId="4" borderId="15" xfId="0" applyNumberFormat="1" applyFill="1"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0" fillId="9" borderId="7" xfId="0" applyFill="1" applyBorder="1"/>
    <xf numFmtId="3" fontId="0" fillId="9" borderId="1" xfId="0" applyNumberForma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166" fontId="0" fillId="9" borderId="7" xfId="0" applyNumberFormat="1" applyFill="1" applyBorder="1"/>
    <xf numFmtId="3" fontId="0" fillId="0" borderId="2" xfId="0" applyNumberFormat="1" applyBorder="1"/>
    <xf numFmtId="166" fontId="0" fillId="9" borderId="8" xfId="0" applyNumberFormat="1" applyFill="1" applyBorder="1"/>
    <xf numFmtId="164" fontId="0" fillId="9" borderId="2" xfId="0" applyNumberFormat="1" applyFill="1" applyBorder="1"/>
    <xf numFmtId="164" fontId="0" fillId="9" borderId="6" xfId="0" applyNumberFormat="1" applyFill="1" applyBorder="1"/>
    <xf numFmtId="164" fontId="0" fillId="9" borderId="15" xfId="0" applyNumberFormat="1" applyFill="1" applyBorder="1"/>
    <xf numFmtId="16" fontId="0" fillId="10" borderId="7" xfId="0" applyNumberFormat="1" applyFill="1" applyBorder="1"/>
    <xf numFmtId="3" fontId="0" fillId="2" borderId="12" xfId="0" applyNumberFormat="1" applyFill="1" applyBorder="1"/>
    <xf numFmtId="167" fontId="0" fillId="0" borderId="3" xfId="0" applyNumberFormat="1" applyBorder="1"/>
    <xf numFmtId="167" fontId="0" fillId="0" borderId="0" xfId="0" applyNumberFormat="1" applyBorder="1"/>
    <xf numFmtId="0" fontId="0" fillId="7" borderId="1" xfId="0" applyFill="1" applyBorder="1"/>
    <xf numFmtId="0" fontId="0" fillId="7" borderId="7" xfId="0" applyFill="1" applyBorder="1"/>
    <xf numFmtId="3" fontId="0" fillId="7" borderId="7" xfId="0" applyNumberFormat="1" applyFill="1" applyBorder="1"/>
    <xf numFmtId="3" fontId="0" fillId="7" borderId="2" xfId="0" applyNumberFormat="1" applyFill="1" applyBorder="1"/>
    <xf numFmtId="0" fontId="0" fillId="6" borderId="13" xfId="0" applyFill="1" applyBorder="1"/>
    <xf numFmtId="0" fontId="0" fillId="6" borderId="14" xfId="0" applyFill="1" applyBorder="1"/>
    <xf numFmtId="0" fontId="0" fillId="0" borderId="0" xfId="0" applyFill="1"/>
    <xf numFmtId="3" fontId="0" fillId="0" borderId="8" xfId="0" applyNumberFormat="1" applyFill="1" applyBorder="1"/>
    <xf numFmtId="16" fontId="0" fillId="0" borderId="0" xfId="0" applyNumberFormat="1" applyFill="1" applyBorder="1"/>
    <xf numFmtId="16" fontId="0" fillId="0" borderId="1" xfId="0" applyNumberFormat="1" applyBorder="1"/>
    <xf numFmtId="16" fontId="0" fillId="0" borderId="13" xfId="0" applyNumberFormat="1" applyBorder="1"/>
    <xf numFmtId="16" fontId="0" fillId="0" borderId="14" xfId="0" applyNumberFormat="1" applyBorder="1"/>
    <xf numFmtId="16" fontId="0" fillId="0" borderId="14" xfId="0" applyNumberFormat="1" applyFill="1" applyBorder="1"/>
    <xf numFmtId="3" fontId="0" fillId="5" borderId="5" xfId="0" applyNumberFormat="1" applyFill="1" applyBorder="1"/>
    <xf numFmtId="16" fontId="0" fillId="4" borderId="15"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3" fontId="0" fillId="0" borderId="5" xfId="0" applyNumberFormat="1" applyFill="1" applyBorder="1"/>
    <xf numFmtId="9" fontId="0" fillId="0" borderId="0" xfId="0" applyNumberFormat="1" applyBorder="1"/>
    <xf numFmtId="9" fontId="0" fillId="4" borderId="4" xfId="0" applyNumberFormat="1" applyFill="1" applyBorder="1"/>
    <xf numFmtId="3" fontId="5" fillId="9" borderId="15" xfId="1" applyNumberFormat="1" applyFill="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Projections!$G$14:$AA$14</c15:sqref>
                  </c15:fullRef>
                </c:ext>
              </c:extLst>
              <c:f>Projections!$G$14:$Z$14</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3-5231-4BE2-97ED-54F0C3DB105C}"/>
            </c:ext>
          </c:extLst>
        </c:ser>
        <c:ser>
          <c:idx val="2"/>
          <c:order val="1"/>
          <c:tx>
            <c:strRef>
              <c:f>Projections!$A$15</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9595.3125</c:v>
                </c:pt>
                <c:pt idx="12">
                  <c:v>19190.625</c:v>
                </c:pt>
                <c:pt idx="13">
                  <c:v>38381.25</c:v>
                </c:pt>
                <c:pt idx="14">
                  <c:v>76762.5</c:v>
                </c:pt>
                <c:pt idx="15">
                  <c:v>153525</c:v>
                </c:pt>
                <c:pt idx="16">
                  <c:v>307050</c:v>
                </c:pt>
                <c:pt idx="17">
                  <c:v>614100</c:v>
                </c:pt>
                <c:pt idx="18">
                  <c:v>1228200</c:v>
                </c:pt>
                <c:pt idx="19">
                  <c:v>2456400</c:v>
                </c:pt>
              </c:numCache>
            </c:numRef>
          </c:val>
          <c:smooth val="0"/>
          <c:extLst>
            <c:ext xmlns:c16="http://schemas.microsoft.com/office/drawing/2014/chart" uri="{C3380CC4-5D6E-409C-BE32-E72D297353CC}">
              <c16:uniqueId val="{00000002-9381-4A4E-BB43-DCD8EC2F4E00}"/>
            </c:ext>
          </c:extLst>
        </c:ser>
        <c:ser>
          <c:idx val="0"/>
          <c:order val="2"/>
          <c:tx>
            <c:strRef>
              <c:f>Projections!$A$16</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0-9381-4A4E-BB43-DCD8EC2F4E00}"/>
            </c:ext>
          </c:extLst>
        </c:ser>
        <c:ser>
          <c:idx val="4"/>
          <c:order val="3"/>
          <c:tx>
            <c:strRef>
              <c:f>Projections!$A$17</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0.9375</c:v>
                </c:pt>
                <c:pt idx="1">
                  <c:v>1.875</c:v>
                </c:pt>
                <c:pt idx="2">
                  <c:v>3.75</c:v>
                </c:pt>
                <c:pt idx="3">
                  <c:v>7.5</c:v>
                </c:pt>
                <c:pt idx="4">
                  <c:v>15</c:v>
                </c:pt>
                <c:pt idx="5">
                  <c:v>30</c:v>
                </c:pt>
                <c:pt idx="6">
                  <c:v>60</c:v>
                </c:pt>
                <c:pt idx="7">
                  <c:v>120</c:v>
                </c:pt>
                <c:pt idx="8">
                  <c:v>240</c:v>
                </c:pt>
                <c:pt idx="9">
                  <c:v>480</c:v>
                </c:pt>
                <c:pt idx="10">
                  <c:v>960</c:v>
                </c:pt>
                <c:pt idx="11">
                  <c:v>1919.0625</c:v>
                </c:pt>
                <c:pt idx="12">
                  <c:v>3838.125</c:v>
                </c:pt>
                <c:pt idx="13">
                  <c:v>7676.25</c:v>
                </c:pt>
                <c:pt idx="14">
                  <c:v>15352.5</c:v>
                </c:pt>
                <c:pt idx="15">
                  <c:v>30705</c:v>
                </c:pt>
                <c:pt idx="16">
                  <c:v>61410</c:v>
                </c:pt>
                <c:pt idx="17">
                  <c:v>122820</c:v>
                </c:pt>
                <c:pt idx="18">
                  <c:v>245640</c:v>
                </c:pt>
                <c:pt idx="19">
                  <c:v>491280</c:v>
                </c:pt>
              </c:numCache>
            </c:numRef>
          </c:val>
          <c:smooth val="0"/>
          <c:extLst>
            <c:ext xmlns:c16="http://schemas.microsoft.com/office/drawing/2014/chart" uri="{C3380CC4-5D6E-409C-BE32-E72D297353CC}">
              <c16:uniqueId val="{00000003-9381-4A4E-BB43-DCD8EC2F4E00}"/>
            </c:ext>
          </c:extLst>
        </c:ser>
        <c:ser>
          <c:idx val="1"/>
          <c:order val="4"/>
          <c:tx>
            <c:strRef>
              <c:f>Projections!$A$18</c:f>
              <c:strCache>
                <c:ptCount val="1"/>
                <c:pt idx="0">
                  <c:v>Projected Cumulative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0.625</c:v>
                </c:pt>
                <c:pt idx="1">
                  <c:v>1.25</c:v>
                </c:pt>
                <c:pt idx="2">
                  <c:v>2.5</c:v>
                </c:pt>
                <c:pt idx="3">
                  <c:v>5</c:v>
                </c:pt>
                <c:pt idx="4">
                  <c:v>10</c:v>
                </c:pt>
                <c:pt idx="5">
                  <c:v>20</c:v>
                </c:pt>
                <c:pt idx="6">
                  <c:v>40</c:v>
                </c:pt>
                <c:pt idx="7">
                  <c:v>80</c:v>
                </c:pt>
                <c:pt idx="8">
                  <c:v>160</c:v>
                </c:pt>
                <c:pt idx="9">
                  <c:v>320</c:v>
                </c:pt>
                <c:pt idx="10">
                  <c:v>640</c:v>
                </c:pt>
                <c:pt idx="11">
                  <c:v>1280</c:v>
                </c:pt>
                <c:pt idx="12">
                  <c:v>2560</c:v>
                </c:pt>
                <c:pt idx="13">
                  <c:v>5120</c:v>
                </c:pt>
                <c:pt idx="14">
                  <c:v>10240</c:v>
                </c:pt>
                <c:pt idx="15">
                  <c:v>20480</c:v>
                </c:pt>
                <c:pt idx="16">
                  <c:v>40960</c:v>
                </c:pt>
                <c:pt idx="17">
                  <c:v>81920</c:v>
                </c:pt>
                <c:pt idx="18">
                  <c:v>163840</c:v>
                </c:pt>
                <c:pt idx="19">
                  <c:v>327680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0.1243887530562347</c:v>
                </c:pt>
                <c:pt idx="1">
                  <c:v>0.2487775061124694</c:v>
                </c:pt>
                <c:pt idx="2">
                  <c:v>0.49755501222493881</c:v>
                </c:pt>
                <c:pt idx="3">
                  <c:v>0.99511002444987762</c:v>
                </c:pt>
                <c:pt idx="4">
                  <c:v>1.9902200488997552</c:v>
                </c:pt>
                <c:pt idx="5">
                  <c:v>3.9804400977995105</c:v>
                </c:pt>
                <c:pt idx="6">
                  <c:v>7.9608801955990209</c:v>
                </c:pt>
                <c:pt idx="7">
                  <c:v>15.921760391198042</c:v>
                </c:pt>
                <c:pt idx="8">
                  <c:v>31.843520782396084</c:v>
                </c:pt>
                <c:pt idx="9">
                  <c:v>63.687041564792167</c:v>
                </c:pt>
                <c:pt idx="10">
                  <c:v>127.37408312958433</c:v>
                </c:pt>
                <c:pt idx="11">
                  <c:v>254.74816625916867</c:v>
                </c:pt>
                <c:pt idx="12">
                  <c:v>509.49633251833734</c:v>
                </c:pt>
                <c:pt idx="13">
                  <c:v>1018.9926650366747</c:v>
                </c:pt>
                <c:pt idx="14">
                  <c:v>2037.9853300733494</c:v>
                </c:pt>
                <c:pt idx="15">
                  <c:v>4075.9706601466987</c:v>
                </c:pt>
                <c:pt idx="16">
                  <c:v>8151.9413202933974</c:v>
                </c:pt>
                <c:pt idx="17">
                  <c:v>16303.882640586795</c:v>
                </c:pt>
                <c:pt idx="18">
                  <c:v>32607.76528117359</c:v>
                </c:pt>
                <c:pt idx="19">
                  <c:v>65215.53056234718</c:v>
                </c:pt>
              </c:numCache>
            </c:numRef>
          </c:val>
          <c:smooth val="0"/>
          <c:extLst>
            <c:ext xmlns:c16="http://schemas.microsoft.com/office/drawing/2014/chart" uri="{C3380CC4-5D6E-409C-BE32-E72D297353CC}">
              <c16:uniqueId val="{00000000-FE50-482D-905D-7C3B099138E4}"/>
            </c:ext>
          </c:extLst>
        </c:ser>
        <c:ser>
          <c:idx val="3"/>
          <c:order val="1"/>
          <c:tx>
            <c:strRef>
              <c:f>Projections!$A$28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0.12836185819070906</c:v>
                </c:pt>
                <c:pt idx="1">
                  <c:v>0.25672371638141811</c:v>
                </c:pt>
                <c:pt idx="2">
                  <c:v>0.51344743276283622</c:v>
                </c:pt>
                <c:pt idx="3">
                  <c:v>1.0268948655256724</c:v>
                </c:pt>
                <c:pt idx="4">
                  <c:v>2.0537897310513449</c:v>
                </c:pt>
                <c:pt idx="5">
                  <c:v>4.1075794621026898</c:v>
                </c:pt>
                <c:pt idx="6">
                  <c:v>8.2151589242053795</c:v>
                </c:pt>
                <c:pt idx="7">
                  <c:v>16.430317848410759</c:v>
                </c:pt>
                <c:pt idx="8">
                  <c:v>32.860635696821518</c:v>
                </c:pt>
                <c:pt idx="9">
                  <c:v>65.721271393643036</c:v>
                </c:pt>
                <c:pt idx="10">
                  <c:v>131.44254278728607</c:v>
                </c:pt>
                <c:pt idx="11">
                  <c:v>262.88508557457214</c:v>
                </c:pt>
                <c:pt idx="12">
                  <c:v>525.77017114914429</c:v>
                </c:pt>
                <c:pt idx="13">
                  <c:v>1051.5403422982886</c:v>
                </c:pt>
                <c:pt idx="14">
                  <c:v>2103.0806845965772</c:v>
                </c:pt>
                <c:pt idx="15">
                  <c:v>4206.1613691931543</c:v>
                </c:pt>
                <c:pt idx="16">
                  <c:v>8412.3227383863086</c:v>
                </c:pt>
                <c:pt idx="17">
                  <c:v>16824.645476772617</c:v>
                </c:pt>
                <c:pt idx="18">
                  <c:v>33649.290953545235</c:v>
                </c:pt>
                <c:pt idx="19">
                  <c:v>67298.581907090469</c:v>
                </c:pt>
              </c:numCache>
            </c:numRef>
          </c:val>
          <c:smooth val="0"/>
          <c:extLst>
            <c:ext xmlns:c16="http://schemas.microsoft.com/office/drawing/2014/chart" uri="{C3380CC4-5D6E-409C-BE32-E72D297353CC}">
              <c16:uniqueId val="{00000001-FE50-482D-905D-7C3B099138E4}"/>
            </c:ext>
          </c:extLst>
        </c:ser>
        <c:ser>
          <c:idx val="5"/>
          <c:order val="2"/>
          <c:tx>
            <c:strRef>
              <c:f>Projections!$A$30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0.17878973105134474</c:v>
                </c:pt>
                <c:pt idx="1">
                  <c:v>0.35757946210268948</c:v>
                </c:pt>
                <c:pt idx="2">
                  <c:v>0.71515892420537897</c:v>
                </c:pt>
                <c:pt idx="3">
                  <c:v>1.4303178484107579</c:v>
                </c:pt>
                <c:pt idx="4">
                  <c:v>2.8606356968215159</c:v>
                </c:pt>
                <c:pt idx="5">
                  <c:v>5.7212713936430317</c:v>
                </c:pt>
                <c:pt idx="6">
                  <c:v>11.442542787286063</c:v>
                </c:pt>
                <c:pt idx="7">
                  <c:v>22.885085574572127</c:v>
                </c:pt>
                <c:pt idx="8">
                  <c:v>45.770171149144254</c:v>
                </c:pt>
                <c:pt idx="9">
                  <c:v>91.540342298288508</c:v>
                </c:pt>
                <c:pt idx="10">
                  <c:v>183.08068459657702</c:v>
                </c:pt>
                <c:pt idx="11">
                  <c:v>366.16136919315403</c:v>
                </c:pt>
                <c:pt idx="12">
                  <c:v>732.32273838630806</c:v>
                </c:pt>
                <c:pt idx="13">
                  <c:v>1464.6454767726161</c:v>
                </c:pt>
                <c:pt idx="14">
                  <c:v>2929.2909535452322</c:v>
                </c:pt>
                <c:pt idx="15">
                  <c:v>5858.5819070904645</c:v>
                </c:pt>
                <c:pt idx="16">
                  <c:v>11717.163814180929</c:v>
                </c:pt>
                <c:pt idx="17">
                  <c:v>23434.327628361858</c:v>
                </c:pt>
                <c:pt idx="18">
                  <c:v>46868.655256723716</c:v>
                </c:pt>
                <c:pt idx="19">
                  <c:v>93737.310513447432</c:v>
                </c:pt>
              </c:numCache>
            </c:numRef>
          </c:val>
          <c:smooth val="0"/>
          <c:extLst>
            <c:ext xmlns:c16="http://schemas.microsoft.com/office/drawing/2014/chart" uri="{C3380CC4-5D6E-409C-BE32-E72D297353CC}">
              <c16:uniqueId val="{00000002-FE50-482D-905D-7C3B099138E4}"/>
            </c:ext>
          </c:extLst>
        </c:ser>
        <c:ser>
          <c:idx val="7"/>
          <c:order val="3"/>
          <c:tx>
            <c:strRef>
              <c:f>Projections!$A$32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7.4495721271393645E-2</c:v>
                </c:pt>
                <c:pt idx="1">
                  <c:v>0.14899144254278729</c:v>
                </c:pt>
                <c:pt idx="2">
                  <c:v>0.29798288508557458</c:v>
                </c:pt>
                <c:pt idx="3">
                  <c:v>0.59596577017114916</c:v>
                </c:pt>
                <c:pt idx="4">
                  <c:v>1.1919315403422983</c:v>
                </c:pt>
                <c:pt idx="5">
                  <c:v>2.3838630806845966</c:v>
                </c:pt>
                <c:pt idx="6">
                  <c:v>4.7677261613691932</c:v>
                </c:pt>
                <c:pt idx="7">
                  <c:v>9.5354523227383865</c:v>
                </c:pt>
                <c:pt idx="8">
                  <c:v>19.070904645476773</c:v>
                </c:pt>
                <c:pt idx="9">
                  <c:v>38.141809290953546</c:v>
                </c:pt>
                <c:pt idx="10">
                  <c:v>76.283618581907092</c:v>
                </c:pt>
                <c:pt idx="11">
                  <c:v>152.56723716381418</c:v>
                </c:pt>
                <c:pt idx="12">
                  <c:v>305.13447432762837</c:v>
                </c:pt>
                <c:pt idx="13">
                  <c:v>610.26894865525674</c:v>
                </c:pt>
                <c:pt idx="14">
                  <c:v>1220.5378973105135</c:v>
                </c:pt>
                <c:pt idx="15">
                  <c:v>2441.0757946210269</c:v>
                </c:pt>
                <c:pt idx="16">
                  <c:v>4882.1515892420539</c:v>
                </c:pt>
                <c:pt idx="17">
                  <c:v>9764.3031784841078</c:v>
                </c:pt>
                <c:pt idx="18">
                  <c:v>19528.606356968216</c:v>
                </c:pt>
                <c:pt idx="19">
                  <c:v>39057.212713936431</c:v>
                </c:pt>
              </c:numCache>
            </c:numRef>
          </c:val>
          <c:smooth val="0"/>
          <c:extLst>
            <c:ext xmlns:c16="http://schemas.microsoft.com/office/drawing/2014/chart" uri="{C3380CC4-5D6E-409C-BE32-E72D297353CC}">
              <c16:uniqueId val="{00000003-FE50-482D-905D-7C3B099138E4}"/>
            </c:ext>
          </c:extLst>
        </c:ser>
        <c:ser>
          <c:idx val="9"/>
          <c:order val="4"/>
          <c:tx>
            <c:strRef>
              <c:f>Projections!$A$34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2.2004889975550126E-2</c:v>
                </c:pt>
                <c:pt idx="1">
                  <c:v>4.4009779951100253E-2</c:v>
                </c:pt>
                <c:pt idx="2">
                  <c:v>8.8019559902200506E-2</c:v>
                </c:pt>
                <c:pt idx="3">
                  <c:v>0.17603911980440101</c:v>
                </c:pt>
                <c:pt idx="4">
                  <c:v>0.35207823960880202</c:v>
                </c:pt>
                <c:pt idx="5">
                  <c:v>0.70415647921760405</c:v>
                </c:pt>
                <c:pt idx="6">
                  <c:v>1.4083129584352081</c:v>
                </c:pt>
                <c:pt idx="7">
                  <c:v>2.8166259168704162</c:v>
                </c:pt>
                <c:pt idx="8">
                  <c:v>5.6332518337408324</c:v>
                </c:pt>
                <c:pt idx="9">
                  <c:v>11.266503667481665</c:v>
                </c:pt>
                <c:pt idx="10">
                  <c:v>22.53300733496333</c:v>
                </c:pt>
                <c:pt idx="11">
                  <c:v>45.066014669926659</c:v>
                </c:pt>
                <c:pt idx="12">
                  <c:v>90.132029339853318</c:v>
                </c:pt>
                <c:pt idx="13">
                  <c:v>180.26405867970664</c:v>
                </c:pt>
                <c:pt idx="14">
                  <c:v>360.52811735941327</c:v>
                </c:pt>
                <c:pt idx="15">
                  <c:v>721.05623471882654</c:v>
                </c:pt>
                <c:pt idx="16">
                  <c:v>1442.1124694376531</c:v>
                </c:pt>
                <c:pt idx="17">
                  <c:v>2884.2249388753062</c:v>
                </c:pt>
                <c:pt idx="18">
                  <c:v>5768.4498777506124</c:v>
                </c:pt>
                <c:pt idx="19">
                  <c:v>11536.899755501225</c:v>
                </c:pt>
              </c:numCache>
            </c:numRef>
          </c:val>
          <c:smooth val="0"/>
          <c:extLst>
            <c:ext xmlns:c16="http://schemas.microsoft.com/office/drawing/2014/chart" uri="{C3380CC4-5D6E-409C-BE32-E72D297353CC}">
              <c16:uniqueId val="{00000004-FE50-482D-905D-7C3B099138E4}"/>
            </c:ext>
          </c:extLst>
        </c:ser>
        <c:ser>
          <c:idx val="11"/>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1.2988997555012226E-2</c:v>
                </c:pt>
                <c:pt idx="1">
                  <c:v>2.5977995110024452E-2</c:v>
                </c:pt>
                <c:pt idx="2">
                  <c:v>5.1955990220048903E-2</c:v>
                </c:pt>
                <c:pt idx="3">
                  <c:v>0.10391198044009781</c:v>
                </c:pt>
                <c:pt idx="4">
                  <c:v>0.20782396088019561</c:v>
                </c:pt>
                <c:pt idx="5">
                  <c:v>0.41564792176039123</c:v>
                </c:pt>
                <c:pt idx="6">
                  <c:v>0.83129584352078245</c:v>
                </c:pt>
                <c:pt idx="7">
                  <c:v>1.6625916870415649</c:v>
                </c:pt>
                <c:pt idx="8">
                  <c:v>3.3251833740831298</c:v>
                </c:pt>
                <c:pt idx="9">
                  <c:v>6.6503667481662596</c:v>
                </c:pt>
                <c:pt idx="10">
                  <c:v>13.300733496332519</c:v>
                </c:pt>
                <c:pt idx="11">
                  <c:v>26.601466992665038</c:v>
                </c:pt>
                <c:pt idx="12">
                  <c:v>53.202933985330077</c:v>
                </c:pt>
                <c:pt idx="13">
                  <c:v>106.40586797066015</c:v>
                </c:pt>
                <c:pt idx="14">
                  <c:v>212.81173594132031</c:v>
                </c:pt>
                <c:pt idx="15">
                  <c:v>425.62347188264062</c:v>
                </c:pt>
                <c:pt idx="16">
                  <c:v>851.24694376528123</c:v>
                </c:pt>
                <c:pt idx="17">
                  <c:v>1702.4938875305625</c:v>
                </c:pt>
                <c:pt idx="18">
                  <c:v>3404.9877750611249</c:v>
                </c:pt>
                <c:pt idx="19">
                  <c:v>6809.9755501222498</c:v>
                </c:pt>
              </c:numCache>
            </c:numRef>
          </c:val>
          <c:smooth val="0"/>
          <c:extLst>
            <c:ext xmlns:c16="http://schemas.microsoft.com/office/drawing/2014/chart" uri="{C3380CC4-5D6E-409C-BE32-E72D297353CC}">
              <c16:uniqueId val="{00000005-FE50-482D-905D-7C3B099138E4}"/>
            </c:ext>
          </c:extLst>
        </c:ser>
        <c:ser>
          <c:idx val="13"/>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9.3215158924205375E-3</c:v>
                </c:pt>
                <c:pt idx="1">
                  <c:v>1.8643031784841075E-2</c:v>
                </c:pt>
                <c:pt idx="2">
                  <c:v>3.728606356968215E-2</c:v>
                </c:pt>
                <c:pt idx="3">
                  <c:v>7.45721271393643E-2</c:v>
                </c:pt>
                <c:pt idx="4">
                  <c:v>0.1491442542787286</c:v>
                </c:pt>
                <c:pt idx="5">
                  <c:v>0.2982885085574572</c:v>
                </c:pt>
                <c:pt idx="6">
                  <c:v>0.5965770171149144</c:v>
                </c:pt>
                <c:pt idx="7">
                  <c:v>1.1931540342298288</c:v>
                </c:pt>
                <c:pt idx="8">
                  <c:v>2.3863080684596576</c:v>
                </c:pt>
                <c:pt idx="9">
                  <c:v>4.7726161369193152</c:v>
                </c:pt>
                <c:pt idx="10">
                  <c:v>9.5452322738386304</c:v>
                </c:pt>
                <c:pt idx="11">
                  <c:v>19.090464547677261</c:v>
                </c:pt>
                <c:pt idx="12">
                  <c:v>38.180929095354522</c:v>
                </c:pt>
                <c:pt idx="13">
                  <c:v>76.361858190709043</c:v>
                </c:pt>
                <c:pt idx="14">
                  <c:v>152.72371638141809</c:v>
                </c:pt>
                <c:pt idx="15">
                  <c:v>305.44743276283617</c:v>
                </c:pt>
                <c:pt idx="16">
                  <c:v>610.89486552567234</c:v>
                </c:pt>
                <c:pt idx="17">
                  <c:v>1221.7897310513447</c:v>
                </c:pt>
                <c:pt idx="18">
                  <c:v>2443.5794621026894</c:v>
                </c:pt>
                <c:pt idx="19">
                  <c:v>4887.1589242053788</c:v>
                </c:pt>
              </c:numCache>
            </c:numRef>
          </c:val>
          <c:smooth val="0"/>
          <c:extLst>
            <c:ext xmlns:c16="http://schemas.microsoft.com/office/drawing/2014/chart" uri="{C3380CC4-5D6E-409C-BE32-E72D297353CC}">
              <c16:uniqueId val="{00000006-FE50-482D-905D-7C3B099138E4}"/>
            </c:ext>
          </c:extLst>
        </c:ser>
        <c:ser>
          <c:idx val="15"/>
          <c:order val="7"/>
          <c:tx>
            <c:strRef>
              <c:f>Projections!$A$40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2.2921760391198046E-3</c:v>
                </c:pt>
                <c:pt idx="1">
                  <c:v>4.5843520782396091E-3</c:v>
                </c:pt>
                <c:pt idx="2">
                  <c:v>9.1687041564792182E-3</c:v>
                </c:pt>
                <c:pt idx="3">
                  <c:v>1.8337408312958436E-2</c:v>
                </c:pt>
                <c:pt idx="4">
                  <c:v>3.6674816625916873E-2</c:v>
                </c:pt>
                <c:pt idx="5">
                  <c:v>7.3349633251833746E-2</c:v>
                </c:pt>
                <c:pt idx="6">
                  <c:v>0.14669926650366749</c:v>
                </c:pt>
                <c:pt idx="7">
                  <c:v>0.29339853300733498</c:v>
                </c:pt>
                <c:pt idx="8">
                  <c:v>0.58679706601466997</c:v>
                </c:pt>
                <c:pt idx="9">
                  <c:v>1.1735941320293399</c:v>
                </c:pt>
                <c:pt idx="10">
                  <c:v>2.3471882640586799</c:v>
                </c:pt>
                <c:pt idx="11">
                  <c:v>4.6943765281173597</c:v>
                </c:pt>
                <c:pt idx="12">
                  <c:v>9.3887530562347195</c:v>
                </c:pt>
                <c:pt idx="13">
                  <c:v>18.777506112469439</c:v>
                </c:pt>
                <c:pt idx="14">
                  <c:v>37.555012224938878</c:v>
                </c:pt>
                <c:pt idx="15">
                  <c:v>75.110024449877756</c:v>
                </c:pt>
                <c:pt idx="16">
                  <c:v>150.22004889975551</c:v>
                </c:pt>
                <c:pt idx="17">
                  <c:v>300.44009779951102</c:v>
                </c:pt>
                <c:pt idx="18">
                  <c:v>600.88019559902204</c:v>
                </c:pt>
                <c:pt idx="19">
                  <c:v>1201.7603911980441</c:v>
                </c:pt>
              </c:numCache>
            </c:numRef>
          </c:val>
          <c:smooth val="0"/>
          <c:extLst>
            <c:ext xmlns:c16="http://schemas.microsoft.com/office/drawing/2014/chart" uri="{C3380CC4-5D6E-409C-BE32-E72D297353CC}">
              <c16:uniqueId val="{00000007-FE50-482D-905D-7C3B099138E4}"/>
            </c:ext>
          </c:extLst>
        </c:ser>
        <c:ser>
          <c:idx val="17"/>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Projections!$A$53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Projections!$A$59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Projections!$A$49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Projections!$A$51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Projections!$A$53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Projections!$A$49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Projections!$A$51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Projections!$G$11:$AA$11</c15:sqref>
                  </c15:fullRef>
                </c:ext>
              </c:extLst>
              <c:f>Projections!$G$11:$L$11</c:f>
              <c:numCache>
                <c:formatCode>#,##0</c:formatCode>
                <c:ptCount val="6"/>
                <c:pt idx="0">
                  <c:v>31.25</c:v>
                </c:pt>
                <c:pt idx="1">
                  <c:v>62.5</c:v>
                </c:pt>
                <c:pt idx="2">
                  <c:v>125</c:v>
                </c:pt>
                <c:pt idx="3">
                  <c:v>250</c:v>
                </c:pt>
                <c:pt idx="4">
                  <c:v>500</c:v>
                </c:pt>
                <c:pt idx="5">
                  <c:v>1000</c:v>
                </c:pt>
              </c:numCache>
            </c:numRef>
          </c:val>
          <c:smooth val="0"/>
          <c:extLst>
            <c:ext xmlns:c16="http://schemas.microsoft.com/office/drawing/2014/chart" uri="{C3380CC4-5D6E-409C-BE32-E72D297353CC}">
              <c16:uniqueId val="{00000000-9DE3-43B6-B60B-9B4AA4851702}"/>
            </c:ext>
          </c:extLst>
        </c:ser>
        <c:ser>
          <c:idx val="1"/>
          <c:order val="1"/>
          <c:tx>
            <c:strRef>
              <c:f>Projections!$A$21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Projections!$G$21:$AA$21</c15:sqref>
                  </c15:fullRef>
                </c:ext>
              </c:extLst>
              <c:f>Projections!$G$21:$L$21</c:f>
              <c:numCache>
                <c:formatCode>General</c:formatCode>
                <c:ptCount val="6"/>
                <c:pt idx="0">
                  <c:v>32</c:v>
                </c:pt>
                <c:pt idx="1">
                  <c:v>63</c:v>
                </c:pt>
                <c:pt idx="2" formatCode="#,##0">
                  <c:v>112</c:v>
                </c:pt>
                <c:pt idx="3" formatCode="#,##0">
                  <c:v>249</c:v>
                </c:pt>
                <c:pt idx="4" formatCode="#,##0">
                  <c:v>567</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Cumulative Mortality Count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Projections!$G$18:$AA$18</c15:sqref>
                  </c15:fullRef>
                </c:ext>
              </c:extLst>
              <c:f>Projections!$G$18:$L$18</c:f>
              <c:numCache>
                <c:formatCode>#,##0</c:formatCode>
                <c:ptCount val="6"/>
                <c:pt idx="0">
                  <c:v>0.625</c:v>
                </c:pt>
                <c:pt idx="1">
                  <c:v>1.25</c:v>
                </c:pt>
                <c:pt idx="2">
                  <c:v>2.5</c:v>
                </c:pt>
                <c:pt idx="3">
                  <c:v>5</c:v>
                </c:pt>
                <c:pt idx="4">
                  <c:v>10</c:v>
                </c:pt>
                <c:pt idx="5">
                  <c:v>20</c:v>
                </c:pt>
              </c:numCache>
            </c:numRef>
          </c:val>
          <c:smooth val="0"/>
          <c:extLst>
            <c:ext xmlns:c16="http://schemas.microsoft.com/office/drawing/2014/chart" uri="{C3380CC4-5D6E-409C-BE32-E72D297353CC}">
              <c16:uniqueId val="{00000000-FE1B-4946-A476-7952C5C71231}"/>
            </c:ext>
          </c:extLst>
        </c:ser>
        <c:ser>
          <c:idx val="1"/>
          <c:order val="1"/>
          <c:tx>
            <c:strRef>
              <c:f>Projections!$A$22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Projections!$G$22:$AA$22</c15:sqref>
                  </c15:fullRef>
                </c:ext>
              </c:extLst>
              <c:f>Projections!$G$22:$L$22</c:f>
              <c:numCache>
                <c:formatCode>General</c:formatCode>
                <c:ptCount val="6"/>
                <c:pt idx="0">
                  <c:v>1</c:v>
                </c:pt>
                <c:pt idx="1">
                  <c:v>2</c:v>
                </c:pt>
                <c:pt idx="2" formatCode="#,##0">
                  <c:v>3</c:v>
                </c:pt>
                <c:pt idx="3" formatCode="#,##0">
                  <c:v>5</c:v>
                </c:pt>
                <c:pt idx="4" formatCode="#,##0">
                  <c:v>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0">
                  <c:v>0.84046454767726153</c:v>
                </c:pt>
                <c:pt idx="1">
                  <c:v>1.6809290953545231</c:v>
                </c:pt>
                <c:pt idx="2">
                  <c:v>3.3618581907090461</c:v>
                </c:pt>
                <c:pt idx="3">
                  <c:v>6.7237163814180922</c:v>
                </c:pt>
                <c:pt idx="4">
                  <c:v>13.447432762836184</c:v>
                </c:pt>
                <c:pt idx="5">
                  <c:v>26.894865525672369</c:v>
                </c:pt>
                <c:pt idx="6">
                  <c:v>53.789731051344738</c:v>
                </c:pt>
                <c:pt idx="7">
                  <c:v>107.57946210268948</c:v>
                </c:pt>
                <c:pt idx="8">
                  <c:v>215.15892420537895</c:v>
                </c:pt>
                <c:pt idx="9">
                  <c:v>430.3178484107579</c:v>
                </c:pt>
                <c:pt idx="10">
                  <c:v>860.63569682151581</c:v>
                </c:pt>
                <c:pt idx="11">
                  <c:v>1721.2713936430316</c:v>
                </c:pt>
                <c:pt idx="12">
                  <c:v>3442.5427872860632</c:v>
                </c:pt>
                <c:pt idx="13">
                  <c:v>6885.0855745721265</c:v>
                </c:pt>
                <c:pt idx="14">
                  <c:v>13770.171149144253</c:v>
                </c:pt>
                <c:pt idx="15">
                  <c:v>27540.342298288506</c:v>
                </c:pt>
                <c:pt idx="16">
                  <c:v>55080.684596577012</c:v>
                </c:pt>
                <c:pt idx="17">
                  <c:v>110161.36919315402</c:v>
                </c:pt>
                <c:pt idx="18">
                  <c:v>220322.73838630805</c:v>
                </c:pt>
                <c:pt idx="19">
                  <c:v>440645.47677261609</c:v>
                </c:pt>
              </c:numCache>
            </c:numRef>
          </c:val>
          <c:smooth val="0"/>
          <c:extLst>
            <c:ext xmlns:c16="http://schemas.microsoft.com/office/drawing/2014/chart" uri="{C3380CC4-5D6E-409C-BE32-E72D297353CC}">
              <c16:uniqueId val="{00000000-04B6-450D-AD81-6BF382C059D1}"/>
            </c:ext>
          </c:extLst>
        </c:ser>
        <c:ser>
          <c:idx val="2"/>
          <c:order val="1"/>
          <c:tx>
            <c:strRef>
              <c:f>Projections!$A$28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Projections!$G$28:$AA$28</c15:sqref>
                  </c15:fullRef>
                </c:ext>
              </c:extLst>
              <c:f>Projections!$G$28:$Z$28</c:f>
              <c:numCache>
                <c:formatCode>#,##0</c:formatCode>
                <c:ptCount val="20"/>
                <c:pt idx="0">
                  <c:v>1.604523227383863</c:v>
                </c:pt>
                <c:pt idx="1">
                  <c:v>3.209046454767726</c:v>
                </c:pt>
                <c:pt idx="2">
                  <c:v>6.418092909535452</c:v>
                </c:pt>
                <c:pt idx="3">
                  <c:v>12.836185819070904</c:v>
                </c:pt>
                <c:pt idx="4">
                  <c:v>25.672371638141808</c:v>
                </c:pt>
                <c:pt idx="5">
                  <c:v>51.344743276283616</c:v>
                </c:pt>
                <c:pt idx="6">
                  <c:v>102.68948655256723</c:v>
                </c:pt>
                <c:pt idx="7">
                  <c:v>205.37897310513446</c:v>
                </c:pt>
                <c:pt idx="8">
                  <c:v>410.75794621026893</c:v>
                </c:pt>
                <c:pt idx="9">
                  <c:v>821.51589242053785</c:v>
                </c:pt>
                <c:pt idx="10">
                  <c:v>1643.0317848410757</c:v>
                </c:pt>
                <c:pt idx="11">
                  <c:v>3286.0635696821514</c:v>
                </c:pt>
                <c:pt idx="12">
                  <c:v>6572.1271393643028</c:v>
                </c:pt>
                <c:pt idx="13">
                  <c:v>13144.254278728606</c:v>
                </c:pt>
                <c:pt idx="14">
                  <c:v>26288.508557457211</c:v>
                </c:pt>
                <c:pt idx="15">
                  <c:v>52577.017114914423</c:v>
                </c:pt>
                <c:pt idx="16">
                  <c:v>105154.03422982885</c:v>
                </c:pt>
                <c:pt idx="17">
                  <c:v>210308.06845965769</c:v>
                </c:pt>
                <c:pt idx="18">
                  <c:v>420616.13691931538</c:v>
                </c:pt>
                <c:pt idx="19">
                  <c:v>841232.27383863076</c:v>
                </c:pt>
              </c:numCache>
            </c:numRef>
          </c:val>
          <c:smooth val="0"/>
          <c:extLst>
            <c:ext xmlns:c16="http://schemas.microsoft.com/office/drawing/2014/chart" uri="{C3380CC4-5D6E-409C-BE32-E72D297353CC}">
              <c16:uniqueId val="{00000002-04B6-450D-AD81-6BF382C059D1}"/>
            </c:ext>
          </c:extLst>
        </c:ser>
        <c:ser>
          <c:idx val="4"/>
          <c:order val="2"/>
          <c:tx>
            <c:strRef>
              <c:f>Projections!$A$30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4.9663814180929098</c:v>
                </c:pt>
                <c:pt idx="1">
                  <c:v>9.9327628361858196</c:v>
                </c:pt>
                <c:pt idx="2">
                  <c:v>19.865525672371639</c:v>
                </c:pt>
                <c:pt idx="3">
                  <c:v>39.731051344743278</c:v>
                </c:pt>
                <c:pt idx="4">
                  <c:v>79.462102689486557</c:v>
                </c:pt>
                <c:pt idx="5">
                  <c:v>158.92420537897311</c:v>
                </c:pt>
                <c:pt idx="6">
                  <c:v>317.84841075794623</c:v>
                </c:pt>
                <c:pt idx="7">
                  <c:v>635.69682151589245</c:v>
                </c:pt>
                <c:pt idx="8">
                  <c:v>1271.3936430317849</c:v>
                </c:pt>
                <c:pt idx="9">
                  <c:v>2542.7872860635698</c:v>
                </c:pt>
                <c:pt idx="10">
                  <c:v>5085.5745721271396</c:v>
                </c:pt>
                <c:pt idx="11">
                  <c:v>10171.149144254279</c:v>
                </c:pt>
                <c:pt idx="12">
                  <c:v>20342.298288508558</c:v>
                </c:pt>
                <c:pt idx="13">
                  <c:v>40684.596577017117</c:v>
                </c:pt>
                <c:pt idx="14">
                  <c:v>81369.193154034234</c:v>
                </c:pt>
                <c:pt idx="15">
                  <c:v>162738.38630806847</c:v>
                </c:pt>
                <c:pt idx="16">
                  <c:v>325476.77261613694</c:v>
                </c:pt>
                <c:pt idx="17">
                  <c:v>650953.54523227387</c:v>
                </c:pt>
                <c:pt idx="18">
                  <c:v>1301907.0904645477</c:v>
                </c:pt>
                <c:pt idx="19">
                  <c:v>2603814.1809290955</c:v>
                </c:pt>
              </c:numCache>
            </c:numRef>
          </c:val>
          <c:smooth val="0"/>
          <c:extLst>
            <c:ext xmlns:c16="http://schemas.microsoft.com/office/drawing/2014/chart" uri="{C3380CC4-5D6E-409C-BE32-E72D297353CC}">
              <c16:uniqueId val="{00000004-04B6-450D-AD81-6BF382C059D1}"/>
            </c:ext>
          </c:extLst>
        </c:ser>
        <c:ser>
          <c:idx val="6"/>
          <c:order val="3"/>
          <c:tx>
            <c:strRef>
              <c:f>Projections!$A$32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5.7304400977995114</c:v>
                </c:pt>
                <c:pt idx="1">
                  <c:v>11.460880195599023</c:v>
                </c:pt>
                <c:pt idx="2">
                  <c:v>22.921760391198045</c:v>
                </c:pt>
                <c:pt idx="3">
                  <c:v>45.843520782396091</c:v>
                </c:pt>
                <c:pt idx="4">
                  <c:v>91.687041564792182</c:v>
                </c:pt>
                <c:pt idx="5">
                  <c:v>183.37408312958436</c:v>
                </c:pt>
                <c:pt idx="6">
                  <c:v>366.74816625916873</c:v>
                </c:pt>
                <c:pt idx="7">
                  <c:v>733.49633251833745</c:v>
                </c:pt>
                <c:pt idx="8">
                  <c:v>1466.9926650366749</c:v>
                </c:pt>
                <c:pt idx="9">
                  <c:v>2933.9853300733498</c:v>
                </c:pt>
                <c:pt idx="10">
                  <c:v>5867.9706601466996</c:v>
                </c:pt>
                <c:pt idx="11">
                  <c:v>11735.941320293399</c:v>
                </c:pt>
                <c:pt idx="12">
                  <c:v>23471.882640586799</c:v>
                </c:pt>
                <c:pt idx="13">
                  <c:v>46943.765281173597</c:v>
                </c:pt>
                <c:pt idx="14">
                  <c:v>93887.530562347194</c:v>
                </c:pt>
                <c:pt idx="15">
                  <c:v>187775.06112469439</c:v>
                </c:pt>
                <c:pt idx="16">
                  <c:v>375550.12224938878</c:v>
                </c:pt>
                <c:pt idx="17">
                  <c:v>751100.24449877755</c:v>
                </c:pt>
                <c:pt idx="18">
                  <c:v>1502200.4889975551</c:v>
                </c:pt>
                <c:pt idx="19">
                  <c:v>3004400.9779951102</c:v>
                </c:pt>
              </c:numCache>
            </c:numRef>
          </c:val>
          <c:smooth val="0"/>
          <c:extLst>
            <c:ext xmlns:c16="http://schemas.microsoft.com/office/drawing/2014/chart" uri="{C3380CC4-5D6E-409C-BE32-E72D297353CC}">
              <c16:uniqueId val="{00000006-04B6-450D-AD81-6BF382C059D1}"/>
            </c:ext>
          </c:extLst>
        </c:ser>
        <c:ser>
          <c:idx val="8"/>
          <c:order val="4"/>
          <c:tx>
            <c:strRef>
              <c:f>Projections!$A$34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5.5012224938875312</c:v>
                </c:pt>
                <c:pt idx="1">
                  <c:v>11.002444987775062</c:v>
                </c:pt>
                <c:pt idx="2">
                  <c:v>22.004889975550125</c:v>
                </c:pt>
                <c:pt idx="3">
                  <c:v>44.009779951100249</c:v>
                </c:pt>
                <c:pt idx="4">
                  <c:v>88.019559902200498</c:v>
                </c:pt>
                <c:pt idx="5">
                  <c:v>176.039119804401</c:v>
                </c:pt>
                <c:pt idx="6">
                  <c:v>352.07823960880199</c:v>
                </c:pt>
                <c:pt idx="7">
                  <c:v>704.15647921760399</c:v>
                </c:pt>
                <c:pt idx="8">
                  <c:v>1408.312958435208</c:v>
                </c:pt>
                <c:pt idx="9">
                  <c:v>2816.6259168704159</c:v>
                </c:pt>
                <c:pt idx="10">
                  <c:v>5633.2518337408319</c:v>
                </c:pt>
                <c:pt idx="11">
                  <c:v>11266.503667481664</c:v>
                </c:pt>
                <c:pt idx="12">
                  <c:v>22533.007334963328</c:v>
                </c:pt>
                <c:pt idx="13">
                  <c:v>45066.014669926655</c:v>
                </c:pt>
                <c:pt idx="14">
                  <c:v>90132.02933985331</c:v>
                </c:pt>
                <c:pt idx="15">
                  <c:v>180264.05867970662</c:v>
                </c:pt>
                <c:pt idx="16">
                  <c:v>360528.11735941324</c:v>
                </c:pt>
                <c:pt idx="17">
                  <c:v>721056.23471882648</c:v>
                </c:pt>
                <c:pt idx="18">
                  <c:v>1442112.469437653</c:v>
                </c:pt>
                <c:pt idx="19">
                  <c:v>2884224.9388753059</c:v>
                </c:pt>
              </c:numCache>
            </c:numRef>
          </c:val>
          <c:smooth val="0"/>
          <c:extLst>
            <c:ext xmlns:c16="http://schemas.microsoft.com/office/drawing/2014/chart" uri="{C3380CC4-5D6E-409C-BE32-E72D297353CC}">
              <c16:uniqueId val="{00000008-04B6-450D-AD81-6BF382C059D1}"/>
            </c:ext>
          </c:extLst>
        </c:ser>
        <c:ser>
          <c:idx val="10"/>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6.4944987775061129</c:v>
                </c:pt>
                <c:pt idx="1">
                  <c:v>12.988997555012226</c:v>
                </c:pt>
                <c:pt idx="2">
                  <c:v>25.977995110024452</c:v>
                </c:pt>
                <c:pt idx="3">
                  <c:v>51.955990220048903</c:v>
                </c:pt>
                <c:pt idx="4">
                  <c:v>103.91198044009781</c:v>
                </c:pt>
                <c:pt idx="5">
                  <c:v>207.82396088019561</c:v>
                </c:pt>
                <c:pt idx="6">
                  <c:v>415.64792176039123</c:v>
                </c:pt>
                <c:pt idx="7">
                  <c:v>831.29584352078246</c:v>
                </c:pt>
                <c:pt idx="8">
                  <c:v>1662.5916870415649</c:v>
                </c:pt>
                <c:pt idx="9">
                  <c:v>3325.1833740831298</c:v>
                </c:pt>
                <c:pt idx="10">
                  <c:v>6650.3667481662596</c:v>
                </c:pt>
                <c:pt idx="11">
                  <c:v>13300.733496332519</c:v>
                </c:pt>
                <c:pt idx="12">
                  <c:v>26601.466992665039</c:v>
                </c:pt>
                <c:pt idx="13">
                  <c:v>53202.933985330077</c:v>
                </c:pt>
                <c:pt idx="14">
                  <c:v>106405.86797066015</c:v>
                </c:pt>
                <c:pt idx="15">
                  <c:v>212811.73594132031</c:v>
                </c:pt>
                <c:pt idx="16">
                  <c:v>425623.47188264062</c:v>
                </c:pt>
                <c:pt idx="17">
                  <c:v>851246.94376528123</c:v>
                </c:pt>
                <c:pt idx="18">
                  <c:v>1702493.8875305625</c:v>
                </c:pt>
                <c:pt idx="19">
                  <c:v>3404987.7750611249</c:v>
                </c:pt>
              </c:numCache>
            </c:numRef>
          </c:val>
          <c:smooth val="0"/>
          <c:extLst>
            <c:ext xmlns:c16="http://schemas.microsoft.com/office/drawing/2014/chart" uri="{C3380CC4-5D6E-409C-BE32-E72D297353CC}">
              <c16:uniqueId val="{0000000A-04B6-450D-AD81-6BF382C059D1}"/>
            </c:ext>
          </c:extLst>
        </c:ser>
        <c:ser>
          <c:idx val="12"/>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4.6607579462102686</c:v>
                </c:pt>
                <c:pt idx="1">
                  <c:v>9.3215158924205372</c:v>
                </c:pt>
                <c:pt idx="2">
                  <c:v>18.643031784841074</c:v>
                </c:pt>
                <c:pt idx="3">
                  <c:v>37.286063569682149</c:v>
                </c:pt>
                <c:pt idx="4">
                  <c:v>74.572127139364298</c:v>
                </c:pt>
                <c:pt idx="5">
                  <c:v>149.1442542787286</c:v>
                </c:pt>
                <c:pt idx="6">
                  <c:v>298.28850855745719</c:v>
                </c:pt>
                <c:pt idx="7">
                  <c:v>596.57701711491438</c:v>
                </c:pt>
                <c:pt idx="8">
                  <c:v>1193.1540342298288</c:v>
                </c:pt>
                <c:pt idx="9">
                  <c:v>2386.3080684596575</c:v>
                </c:pt>
                <c:pt idx="10">
                  <c:v>4772.6161369193151</c:v>
                </c:pt>
                <c:pt idx="11">
                  <c:v>9545.2322738386301</c:v>
                </c:pt>
                <c:pt idx="12">
                  <c:v>19090.46454767726</c:v>
                </c:pt>
                <c:pt idx="13">
                  <c:v>38180.929095354521</c:v>
                </c:pt>
                <c:pt idx="14">
                  <c:v>76361.858190709041</c:v>
                </c:pt>
                <c:pt idx="15">
                  <c:v>152723.71638141808</c:v>
                </c:pt>
                <c:pt idx="16">
                  <c:v>305447.43276283616</c:v>
                </c:pt>
                <c:pt idx="17">
                  <c:v>610894.86552567233</c:v>
                </c:pt>
                <c:pt idx="18">
                  <c:v>1221789.7310513447</c:v>
                </c:pt>
                <c:pt idx="19">
                  <c:v>2443579.4621026893</c:v>
                </c:pt>
              </c:numCache>
            </c:numRef>
          </c:val>
          <c:smooth val="0"/>
          <c:extLst>
            <c:ext xmlns:c16="http://schemas.microsoft.com/office/drawing/2014/chart" uri="{C3380CC4-5D6E-409C-BE32-E72D297353CC}">
              <c16:uniqueId val="{0000000C-04B6-450D-AD81-6BF382C059D1}"/>
            </c:ext>
          </c:extLst>
        </c:ser>
        <c:ser>
          <c:idx val="14"/>
          <c:order val="7"/>
          <c:tx>
            <c:strRef>
              <c:f>Projections!$A$40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1.1460880195599024</c:v>
                </c:pt>
                <c:pt idx="1">
                  <c:v>2.2921760391198047</c:v>
                </c:pt>
                <c:pt idx="2">
                  <c:v>4.5843520782396094</c:v>
                </c:pt>
                <c:pt idx="3">
                  <c:v>9.1687041564792189</c:v>
                </c:pt>
                <c:pt idx="4">
                  <c:v>18.337408312958438</c:v>
                </c:pt>
                <c:pt idx="5">
                  <c:v>36.674816625916876</c:v>
                </c:pt>
                <c:pt idx="6">
                  <c:v>73.349633251833751</c:v>
                </c:pt>
                <c:pt idx="7">
                  <c:v>146.6992665036675</c:v>
                </c:pt>
                <c:pt idx="8">
                  <c:v>293.398533007335</c:v>
                </c:pt>
                <c:pt idx="9">
                  <c:v>586.79706601467001</c:v>
                </c:pt>
                <c:pt idx="10">
                  <c:v>1173.59413202934</c:v>
                </c:pt>
                <c:pt idx="11">
                  <c:v>2347.18826405868</c:v>
                </c:pt>
                <c:pt idx="12">
                  <c:v>4694.3765281173601</c:v>
                </c:pt>
                <c:pt idx="13">
                  <c:v>9388.7530562347201</c:v>
                </c:pt>
                <c:pt idx="14">
                  <c:v>18777.50611246944</c:v>
                </c:pt>
                <c:pt idx="15">
                  <c:v>37555.012224938881</c:v>
                </c:pt>
                <c:pt idx="16">
                  <c:v>75110.024449877761</c:v>
                </c:pt>
                <c:pt idx="17">
                  <c:v>150220.04889975552</c:v>
                </c:pt>
                <c:pt idx="18">
                  <c:v>300440.09779951104</c:v>
                </c:pt>
                <c:pt idx="19">
                  <c:v>600880.19559902209</c:v>
                </c:pt>
              </c:numCache>
            </c:numRef>
          </c:val>
          <c:smooth val="0"/>
          <c:extLst>
            <c:ext xmlns:c16="http://schemas.microsoft.com/office/drawing/2014/chart" uri="{C3380CC4-5D6E-409C-BE32-E72D297353CC}">
              <c16:uniqueId val="{0000000E-04B6-450D-AD81-6BF382C059D1}"/>
            </c:ext>
          </c:extLst>
        </c:ser>
        <c:ser>
          <c:idx val="16"/>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0.30562347188264061</c:v>
                </c:pt>
                <c:pt idx="1">
                  <c:v>0.61124694376528121</c:v>
                </c:pt>
                <c:pt idx="2">
                  <c:v>1.2224938875305624</c:v>
                </c:pt>
                <c:pt idx="3">
                  <c:v>2.4449877750611249</c:v>
                </c:pt>
                <c:pt idx="4">
                  <c:v>4.8899755501222497</c:v>
                </c:pt>
                <c:pt idx="5">
                  <c:v>9.7799511002444994</c:v>
                </c:pt>
                <c:pt idx="6">
                  <c:v>19.559902200488999</c:v>
                </c:pt>
                <c:pt idx="7">
                  <c:v>39.119804400977998</c:v>
                </c:pt>
                <c:pt idx="8">
                  <c:v>78.239608801955995</c:v>
                </c:pt>
                <c:pt idx="9">
                  <c:v>156.47921760391199</c:v>
                </c:pt>
                <c:pt idx="10">
                  <c:v>312.95843520782398</c:v>
                </c:pt>
                <c:pt idx="11">
                  <c:v>625.91687041564796</c:v>
                </c:pt>
                <c:pt idx="12">
                  <c:v>1251.8337408312959</c:v>
                </c:pt>
                <c:pt idx="13">
                  <c:v>2503.6674816625919</c:v>
                </c:pt>
                <c:pt idx="14">
                  <c:v>5007.3349633251837</c:v>
                </c:pt>
                <c:pt idx="15">
                  <c:v>10014.669926650367</c:v>
                </c:pt>
                <c:pt idx="16">
                  <c:v>20029.339853300735</c:v>
                </c:pt>
                <c:pt idx="17">
                  <c:v>40058.67970660147</c:v>
                </c:pt>
                <c:pt idx="18">
                  <c:v>80117.359413202939</c:v>
                </c:pt>
                <c:pt idx="19">
                  <c:v>160234.71882640588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0.1243887530562347</c:v>
                </c:pt>
                <c:pt idx="1">
                  <c:v>0.2487775061124694</c:v>
                </c:pt>
                <c:pt idx="2">
                  <c:v>0.49755501222493881</c:v>
                </c:pt>
                <c:pt idx="3">
                  <c:v>0.99511002444987762</c:v>
                </c:pt>
                <c:pt idx="4">
                  <c:v>1.9902200488997552</c:v>
                </c:pt>
                <c:pt idx="5">
                  <c:v>3.9804400977995105</c:v>
                </c:pt>
                <c:pt idx="6">
                  <c:v>7.9608801955990209</c:v>
                </c:pt>
                <c:pt idx="7">
                  <c:v>15.921760391198042</c:v>
                </c:pt>
                <c:pt idx="8">
                  <c:v>31.843520782396084</c:v>
                </c:pt>
                <c:pt idx="9">
                  <c:v>63.687041564792167</c:v>
                </c:pt>
                <c:pt idx="10">
                  <c:v>127.37408312958433</c:v>
                </c:pt>
                <c:pt idx="11">
                  <c:v>254.74816625916867</c:v>
                </c:pt>
                <c:pt idx="12">
                  <c:v>509.49633251833734</c:v>
                </c:pt>
                <c:pt idx="13">
                  <c:v>1018.9926650366747</c:v>
                </c:pt>
                <c:pt idx="14">
                  <c:v>2037.9853300733494</c:v>
                </c:pt>
                <c:pt idx="15">
                  <c:v>4075.9706601466987</c:v>
                </c:pt>
                <c:pt idx="16">
                  <c:v>8151.9413202933974</c:v>
                </c:pt>
                <c:pt idx="17">
                  <c:v>16303.882640586795</c:v>
                </c:pt>
                <c:pt idx="18">
                  <c:v>32607.76528117359</c:v>
                </c:pt>
                <c:pt idx="19">
                  <c:v>65215.53056234718</c:v>
                </c:pt>
              </c:numCache>
            </c:numRef>
          </c:val>
          <c:smooth val="0"/>
          <c:extLst>
            <c:ext xmlns:c16="http://schemas.microsoft.com/office/drawing/2014/chart" uri="{C3380CC4-5D6E-409C-BE32-E72D297353CC}">
              <c16:uniqueId val="{00000001-EBAD-48A5-9277-83F388186C0C}"/>
            </c:ext>
          </c:extLst>
        </c:ser>
        <c:ser>
          <c:idx val="3"/>
          <c:order val="1"/>
          <c:tx>
            <c:strRef>
              <c:f>Projections!$A$28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0.12836185819070906</c:v>
                </c:pt>
                <c:pt idx="1">
                  <c:v>0.25672371638141811</c:v>
                </c:pt>
                <c:pt idx="2">
                  <c:v>0.51344743276283622</c:v>
                </c:pt>
                <c:pt idx="3">
                  <c:v>1.0268948655256724</c:v>
                </c:pt>
                <c:pt idx="4">
                  <c:v>2.0537897310513449</c:v>
                </c:pt>
                <c:pt idx="5">
                  <c:v>4.1075794621026898</c:v>
                </c:pt>
                <c:pt idx="6">
                  <c:v>8.2151589242053795</c:v>
                </c:pt>
                <c:pt idx="7">
                  <c:v>16.430317848410759</c:v>
                </c:pt>
                <c:pt idx="8">
                  <c:v>32.860635696821518</c:v>
                </c:pt>
                <c:pt idx="9">
                  <c:v>65.721271393643036</c:v>
                </c:pt>
                <c:pt idx="10">
                  <c:v>131.44254278728607</c:v>
                </c:pt>
                <c:pt idx="11">
                  <c:v>262.88508557457214</c:v>
                </c:pt>
                <c:pt idx="12">
                  <c:v>525.77017114914429</c:v>
                </c:pt>
                <c:pt idx="13">
                  <c:v>1051.5403422982886</c:v>
                </c:pt>
                <c:pt idx="14">
                  <c:v>2103.0806845965772</c:v>
                </c:pt>
                <c:pt idx="15">
                  <c:v>4206.1613691931543</c:v>
                </c:pt>
                <c:pt idx="16">
                  <c:v>8412.3227383863086</c:v>
                </c:pt>
                <c:pt idx="17">
                  <c:v>16824.645476772617</c:v>
                </c:pt>
                <c:pt idx="18">
                  <c:v>33649.290953545235</c:v>
                </c:pt>
                <c:pt idx="19">
                  <c:v>67298.581907090469</c:v>
                </c:pt>
              </c:numCache>
            </c:numRef>
          </c:val>
          <c:smooth val="0"/>
          <c:extLst>
            <c:ext xmlns:c16="http://schemas.microsoft.com/office/drawing/2014/chart" uri="{C3380CC4-5D6E-409C-BE32-E72D297353CC}">
              <c16:uniqueId val="{00000003-EBAD-48A5-9277-83F388186C0C}"/>
            </c:ext>
          </c:extLst>
        </c:ser>
        <c:ser>
          <c:idx val="5"/>
          <c:order val="2"/>
          <c:tx>
            <c:strRef>
              <c:f>Projections!$A$30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0.17878973105134474</c:v>
                </c:pt>
                <c:pt idx="1">
                  <c:v>0.35757946210268948</c:v>
                </c:pt>
                <c:pt idx="2">
                  <c:v>0.71515892420537897</c:v>
                </c:pt>
                <c:pt idx="3">
                  <c:v>1.4303178484107579</c:v>
                </c:pt>
                <c:pt idx="4">
                  <c:v>2.8606356968215159</c:v>
                </c:pt>
                <c:pt idx="5">
                  <c:v>5.7212713936430317</c:v>
                </c:pt>
                <c:pt idx="6">
                  <c:v>11.442542787286063</c:v>
                </c:pt>
                <c:pt idx="7">
                  <c:v>22.885085574572127</c:v>
                </c:pt>
                <c:pt idx="8">
                  <c:v>45.770171149144254</c:v>
                </c:pt>
                <c:pt idx="9">
                  <c:v>91.540342298288508</c:v>
                </c:pt>
                <c:pt idx="10">
                  <c:v>183.08068459657702</c:v>
                </c:pt>
                <c:pt idx="11">
                  <c:v>366.16136919315403</c:v>
                </c:pt>
                <c:pt idx="12">
                  <c:v>732.32273838630806</c:v>
                </c:pt>
                <c:pt idx="13">
                  <c:v>1464.6454767726161</c:v>
                </c:pt>
                <c:pt idx="14">
                  <c:v>2929.2909535452322</c:v>
                </c:pt>
                <c:pt idx="15">
                  <c:v>5858.5819070904645</c:v>
                </c:pt>
                <c:pt idx="16">
                  <c:v>11717.163814180929</c:v>
                </c:pt>
                <c:pt idx="17">
                  <c:v>23434.327628361858</c:v>
                </c:pt>
                <c:pt idx="18">
                  <c:v>46868.655256723716</c:v>
                </c:pt>
                <c:pt idx="19">
                  <c:v>93737.310513447432</c:v>
                </c:pt>
              </c:numCache>
            </c:numRef>
          </c:val>
          <c:smooth val="0"/>
          <c:extLst>
            <c:ext xmlns:c16="http://schemas.microsoft.com/office/drawing/2014/chart" uri="{C3380CC4-5D6E-409C-BE32-E72D297353CC}">
              <c16:uniqueId val="{00000005-EBAD-48A5-9277-83F388186C0C}"/>
            </c:ext>
          </c:extLst>
        </c:ser>
        <c:ser>
          <c:idx val="7"/>
          <c:order val="3"/>
          <c:tx>
            <c:strRef>
              <c:f>Projections!$A$32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7.4495721271393645E-2</c:v>
                </c:pt>
                <c:pt idx="1">
                  <c:v>0.14899144254278729</c:v>
                </c:pt>
                <c:pt idx="2">
                  <c:v>0.29798288508557458</c:v>
                </c:pt>
                <c:pt idx="3">
                  <c:v>0.59596577017114916</c:v>
                </c:pt>
                <c:pt idx="4">
                  <c:v>1.1919315403422983</c:v>
                </c:pt>
                <c:pt idx="5">
                  <c:v>2.3838630806845966</c:v>
                </c:pt>
                <c:pt idx="6">
                  <c:v>4.7677261613691932</c:v>
                </c:pt>
                <c:pt idx="7">
                  <c:v>9.5354523227383865</c:v>
                </c:pt>
                <c:pt idx="8">
                  <c:v>19.070904645476773</c:v>
                </c:pt>
                <c:pt idx="9">
                  <c:v>38.141809290953546</c:v>
                </c:pt>
                <c:pt idx="10">
                  <c:v>76.283618581907092</c:v>
                </c:pt>
                <c:pt idx="11">
                  <c:v>152.56723716381418</c:v>
                </c:pt>
                <c:pt idx="12">
                  <c:v>305.13447432762837</c:v>
                </c:pt>
                <c:pt idx="13">
                  <c:v>610.26894865525674</c:v>
                </c:pt>
                <c:pt idx="14">
                  <c:v>1220.5378973105135</c:v>
                </c:pt>
                <c:pt idx="15">
                  <c:v>2441.0757946210269</c:v>
                </c:pt>
                <c:pt idx="16">
                  <c:v>4882.1515892420539</c:v>
                </c:pt>
                <c:pt idx="17">
                  <c:v>9764.3031784841078</c:v>
                </c:pt>
                <c:pt idx="18">
                  <c:v>19528.606356968216</c:v>
                </c:pt>
                <c:pt idx="19">
                  <c:v>39057.212713936431</c:v>
                </c:pt>
              </c:numCache>
            </c:numRef>
          </c:val>
          <c:smooth val="0"/>
          <c:extLst>
            <c:ext xmlns:c16="http://schemas.microsoft.com/office/drawing/2014/chart" uri="{C3380CC4-5D6E-409C-BE32-E72D297353CC}">
              <c16:uniqueId val="{00000007-EBAD-48A5-9277-83F388186C0C}"/>
            </c:ext>
          </c:extLst>
        </c:ser>
        <c:ser>
          <c:idx val="9"/>
          <c:order val="4"/>
          <c:tx>
            <c:strRef>
              <c:f>Projections!$A$34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2.2004889975550126E-2</c:v>
                </c:pt>
                <c:pt idx="1">
                  <c:v>4.4009779951100253E-2</c:v>
                </c:pt>
                <c:pt idx="2">
                  <c:v>8.8019559902200506E-2</c:v>
                </c:pt>
                <c:pt idx="3">
                  <c:v>0.17603911980440101</c:v>
                </c:pt>
                <c:pt idx="4">
                  <c:v>0.35207823960880202</c:v>
                </c:pt>
                <c:pt idx="5">
                  <c:v>0.70415647921760405</c:v>
                </c:pt>
                <c:pt idx="6">
                  <c:v>1.4083129584352081</c:v>
                </c:pt>
                <c:pt idx="7">
                  <c:v>2.8166259168704162</c:v>
                </c:pt>
                <c:pt idx="8">
                  <c:v>5.6332518337408324</c:v>
                </c:pt>
                <c:pt idx="9">
                  <c:v>11.266503667481665</c:v>
                </c:pt>
                <c:pt idx="10">
                  <c:v>22.53300733496333</c:v>
                </c:pt>
                <c:pt idx="11">
                  <c:v>45.066014669926659</c:v>
                </c:pt>
                <c:pt idx="12">
                  <c:v>90.132029339853318</c:v>
                </c:pt>
                <c:pt idx="13">
                  <c:v>180.26405867970664</c:v>
                </c:pt>
                <c:pt idx="14">
                  <c:v>360.52811735941327</c:v>
                </c:pt>
                <c:pt idx="15">
                  <c:v>721.05623471882654</c:v>
                </c:pt>
                <c:pt idx="16">
                  <c:v>1442.1124694376531</c:v>
                </c:pt>
                <c:pt idx="17">
                  <c:v>2884.2249388753062</c:v>
                </c:pt>
                <c:pt idx="18">
                  <c:v>5768.4498777506124</c:v>
                </c:pt>
                <c:pt idx="19">
                  <c:v>11536.899755501225</c:v>
                </c:pt>
              </c:numCache>
            </c:numRef>
          </c:val>
          <c:smooth val="0"/>
          <c:extLst>
            <c:ext xmlns:c16="http://schemas.microsoft.com/office/drawing/2014/chart" uri="{C3380CC4-5D6E-409C-BE32-E72D297353CC}">
              <c16:uniqueId val="{00000009-EBAD-48A5-9277-83F388186C0C}"/>
            </c:ext>
          </c:extLst>
        </c:ser>
        <c:ser>
          <c:idx val="11"/>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1.2988997555012226E-2</c:v>
                </c:pt>
                <c:pt idx="1">
                  <c:v>2.5977995110024452E-2</c:v>
                </c:pt>
                <c:pt idx="2">
                  <c:v>5.1955990220048903E-2</c:v>
                </c:pt>
                <c:pt idx="3">
                  <c:v>0.10391198044009781</c:v>
                </c:pt>
                <c:pt idx="4">
                  <c:v>0.20782396088019561</c:v>
                </c:pt>
                <c:pt idx="5">
                  <c:v>0.41564792176039123</c:v>
                </c:pt>
                <c:pt idx="6">
                  <c:v>0.83129584352078245</c:v>
                </c:pt>
                <c:pt idx="7">
                  <c:v>1.6625916870415649</c:v>
                </c:pt>
                <c:pt idx="8">
                  <c:v>3.3251833740831298</c:v>
                </c:pt>
                <c:pt idx="9">
                  <c:v>6.6503667481662596</c:v>
                </c:pt>
                <c:pt idx="10">
                  <c:v>13.300733496332519</c:v>
                </c:pt>
                <c:pt idx="11">
                  <c:v>26.601466992665038</c:v>
                </c:pt>
                <c:pt idx="12">
                  <c:v>53.202933985330077</c:v>
                </c:pt>
                <c:pt idx="13">
                  <c:v>106.40586797066015</c:v>
                </c:pt>
                <c:pt idx="14">
                  <c:v>212.81173594132031</c:v>
                </c:pt>
                <c:pt idx="15">
                  <c:v>425.62347188264062</c:v>
                </c:pt>
                <c:pt idx="16">
                  <c:v>851.24694376528123</c:v>
                </c:pt>
                <c:pt idx="17">
                  <c:v>1702.4938875305625</c:v>
                </c:pt>
                <c:pt idx="18">
                  <c:v>3404.9877750611249</c:v>
                </c:pt>
                <c:pt idx="19">
                  <c:v>6809.9755501222498</c:v>
                </c:pt>
              </c:numCache>
            </c:numRef>
          </c:val>
          <c:smooth val="0"/>
          <c:extLst>
            <c:ext xmlns:c16="http://schemas.microsoft.com/office/drawing/2014/chart" uri="{C3380CC4-5D6E-409C-BE32-E72D297353CC}">
              <c16:uniqueId val="{0000000B-EBAD-48A5-9277-83F388186C0C}"/>
            </c:ext>
          </c:extLst>
        </c:ser>
        <c:ser>
          <c:idx val="13"/>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9.3215158924205375E-3</c:v>
                </c:pt>
                <c:pt idx="1">
                  <c:v>1.8643031784841075E-2</c:v>
                </c:pt>
                <c:pt idx="2">
                  <c:v>3.728606356968215E-2</c:v>
                </c:pt>
                <c:pt idx="3">
                  <c:v>7.45721271393643E-2</c:v>
                </c:pt>
                <c:pt idx="4">
                  <c:v>0.1491442542787286</c:v>
                </c:pt>
                <c:pt idx="5">
                  <c:v>0.2982885085574572</c:v>
                </c:pt>
                <c:pt idx="6">
                  <c:v>0.5965770171149144</c:v>
                </c:pt>
                <c:pt idx="7">
                  <c:v>1.1931540342298288</c:v>
                </c:pt>
                <c:pt idx="8">
                  <c:v>2.3863080684596576</c:v>
                </c:pt>
                <c:pt idx="9">
                  <c:v>4.7726161369193152</c:v>
                </c:pt>
                <c:pt idx="10">
                  <c:v>9.5452322738386304</c:v>
                </c:pt>
                <c:pt idx="11">
                  <c:v>19.090464547677261</c:v>
                </c:pt>
                <c:pt idx="12">
                  <c:v>38.180929095354522</c:v>
                </c:pt>
                <c:pt idx="13">
                  <c:v>76.361858190709043</c:v>
                </c:pt>
                <c:pt idx="14">
                  <c:v>152.72371638141809</c:v>
                </c:pt>
                <c:pt idx="15">
                  <c:v>305.44743276283617</c:v>
                </c:pt>
                <c:pt idx="16">
                  <c:v>610.89486552567234</c:v>
                </c:pt>
                <c:pt idx="17">
                  <c:v>1221.7897310513447</c:v>
                </c:pt>
                <c:pt idx="18">
                  <c:v>2443.5794621026894</c:v>
                </c:pt>
                <c:pt idx="19">
                  <c:v>4887.1589242053788</c:v>
                </c:pt>
              </c:numCache>
            </c:numRef>
          </c:val>
          <c:smooth val="0"/>
          <c:extLst>
            <c:ext xmlns:c16="http://schemas.microsoft.com/office/drawing/2014/chart" uri="{C3380CC4-5D6E-409C-BE32-E72D297353CC}">
              <c16:uniqueId val="{0000000D-EBAD-48A5-9277-83F388186C0C}"/>
            </c:ext>
          </c:extLst>
        </c:ser>
        <c:ser>
          <c:idx val="15"/>
          <c:order val="7"/>
          <c:tx>
            <c:strRef>
              <c:f>Projections!$A$40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2.2921760391198046E-3</c:v>
                </c:pt>
                <c:pt idx="1">
                  <c:v>4.5843520782396091E-3</c:v>
                </c:pt>
                <c:pt idx="2">
                  <c:v>9.1687041564792182E-3</c:v>
                </c:pt>
                <c:pt idx="3">
                  <c:v>1.8337408312958436E-2</c:v>
                </c:pt>
                <c:pt idx="4">
                  <c:v>3.6674816625916873E-2</c:v>
                </c:pt>
                <c:pt idx="5">
                  <c:v>7.3349633251833746E-2</c:v>
                </c:pt>
                <c:pt idx="6">
                  <c:v>0.14669926650366749</c:v>
                </c:pt>
                <c:pt idx="7">
                  <c:v>0.29339853300733498</c:v>
                </c:pt>
                <c:pt idx="8">
                  <c:v>0.58679706601466997</c:v>
                </c:pt>
                <c:pt idx="9">
                  <c:v>1.1735941320293399</c:v>
                </c:pt>
                <c:pt idx="10">
                  <c:v>2.3471882640586799</c:v>
                </c:pt>
                <c:pt idx="11">
                  <c:v>4.6943765281173597</c:v>
                </c:pt>
                <c:pt idx="12">
                  <c:v>9.3887530562347195</c:v>
                </c:pt>
                <c:pt idx="13">
                  <c:v>18.777506112469439</c:v>
                </c:pt>
                <c:pt idx="14">
                  <c:v>37.555012224938878</c:v>
                </c:pt>
                <c:pt idx="15">
                  <c:v>75.110024449877756</c:v>
                </c:pt>
                <c:pt idx="16">
                  <c:v>150.22004889975551</c:v>
                </c:pt>
                <c:pt idx="17">
                  <c:v>300.44009779951102</c:v>
                </c:pt>
                <c:pt idx="18">
                  <c:v>600.88019559902204</c:v>
                </c:pt>
                <c:pt idx="19">
                  <c:v>1201.7603911980441</c:v>
                </c:pt>
              </c:numCache>
            </c:numRef>
          </c:val>
          <c:smooth val="0"/>
          <c:extLst>
            <c:ext xmlns:c16="http://schemas.microsoft.com/office/drawing/2014/chart" uri="{C3380CC4-5D6E-409C-BE32-E72D297353CC}">
              <c16:uniqueId val="{0000000F-EBAD-48A5-9277-83F388186C0C}"/>
            </c:ext>
          </c:extLst>
        </c:ser>
        <c:ser>
          <c:idx val="17"/>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Projections!$A$53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Projections!$A$59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Projections!$A$49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Projections!$A$51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Projections!$A$53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Projections!$A$49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Projections!$A$51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Projections!$G$11:$AA$11</c15:sqref>
                  </c15:fullRef>
                </c:ext>
              </c:extLst>
              <c:f>Projections!$G$11:$L$11</c:f>
              <c:numCache>
                <c:formatCode>#,##0</c:formatCode>
                <c:ptCount val="6"/>
                <c:pt idx="0">
                  <c:v>31.25</c:v>
                </c:pt>
                <c:pt idx="1">
                  <c:v>62.5</c:v>
                </c:pt>
                <c:pt idx="2">
                  <c:v>125</c:v>
                </c:pt>
                <c:pt idx="3">
                  <c:v>250</c:v>
                </c:pt>
                <c:pt idx="4">
                  <c:v>500</c:v>
                </c:pt>
                <c:pt idx="5">
                  <c:v>1000</c:v>
                </c:pt>
              </c:numCache>
            </c:numRef>
          </c:val>
          <c:smooth val="0"/>
          <c:extLst>
            <c:ext xmlns:c16="http://schemas.microsoft.com/office/drawing/2014/chart" uri="{C3380CC4-5D6E-409C-BE32-E72D297353CC}">
              <c16:uniqueId val="{00000004-8BCC-427B-903C-670C749E04E9}"/>
            </c:ext>
          </c:extLst>
        </c:ser>
        <c:ser>
          <c:idx val="1"/>
          <c:order val="1"/>
          <c:tx>
            <c:strRef>
              <c:f>Projections!$A$21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Projections!$G$21:$AA$21</c15:sqref>
                  </c15:fullRef>
                </c:ext>
              </c:extLst>
              <c:f>Projections!$G$21:$L$21</c:f>
              <c:numCache>
                <c:formatCode>General</c:formatCode>
                <c:ptCount val="6"/>
                <c:pt idx="0">
                  <c:v>32</c:v>
                </c:pt>
                <c:pt idx="1">
                  <c:v>63</c:v>
                </c:pt>
                <c:pt idx="2" formatCode="#,##0">
                  <c:v>112</c:v>
                </c:pt>
                <c:pt idx="3" formatCode="#,##0">
                  <c:v>249</c:v>
                </c:pt>
                <c:pt idx="4" formatCode="#,##0">
                  <c:v>567</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Cumulative Mortality Count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Projections!$G$18:$AA$18</c15:sqref>
                  </c15:fullRef>
                </c:ext>
              </c:extLst>
              <c:f>Projections!$G$18:$L$18</c:f>
              <c:numCache>
                <c:formatCode>#,##0</c:formatCode>
                <c:ptCount val="6"/>
                <c:pt idx="0">
                  <c:v>0.625</c:v>
                </c:pt>
                <c:pt idx="1">
                  <c:v>1.25</c:v>
                </c:pt>
                <c:pt idx="2">
                  <c:v>2.5</c:v>
                </c:pt>
                <c:pt idx="3">
                  <c:v>5</c:v>
                </c:pt>
                <c:pt idx="4">
                  <c:v>10</c:v>
                </c:pt>
                <c:pt idx="5">
                  <c:v>20</c:v>
                </c:pt>
              </c:numCache>
            </c:numRef>
          </c:val>
          <c:smooth val="0"/>
          <c:extLst>
            <c:ext xmlns:c16="http://schemas.microsoft.com/office/drawing/2014/chart" uri="{C3380CC4-5D6E-409C-BE32-E72D297353CC}">
              <c16:uniqueId val="{00000000-50BE-40C1-B679-81AF0BCE3FCD}"/>
            </c:ext>
          </c:extLst>
        </c:ser>
        <c:ser>
          <c:idx val="1"/>
          <c:order val="1"/>
          <c:tx>
            <c:strRef>
              <c:f>Projections!$A$22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Projections!$G$10:$L$10</c:f>
              <c:numCache>
                <c:formatCode>d\-mmm</c:formatCode>
                <c:ptCount val="6"/>
                <c:pt idx="0">
                  <c:v>43892</c:v>
                </c:pt>
                <c:pt idx="1">
                  <c:v>43896</c:v>
                </c:pt>
                <c:pt idx="2">
                  <c:v>43900</c:v>
                </c:pt>
                <c:pt idx="3">
                  <c:v>43904</c:v>
                </c:pt>
                <c:pt idx="4">
                  <c:v>43908</c:v>
                </c:pt>
                <c:pt idx="5">
                  <c:v>43912</c:v>
                </c:pt>
              </c:numCache>
            </c:numRef>
          </c:cat>
          <c:val>
            <c:numRef>
              <c:extLst>
                <c:ext xmlns:c15="http://schemas.microsoft.com/office/drawing/2012/chart" uri="{02D57815-91ED-43cb-92C2-25804820EDAC}">
                  <c15:fullRef>
                    <c15:sqref>Projections!$G$22:$AA$22</c15:sqref>
                  </c15:fullRef>
                </c:ext>
              </c:extLst>
              <c:f>Projections!$G$22:$L$22</c:f>
              <c:numCache>
                <c:formatCode>General</c:formatCode>
                <c:ptCount val="6"/>
                <c:pt idx="0">
                  <c:v>1</c:v>
                </c:pt>
                <c:pt idx="1">
                  <c:v>2</c:v>
                </c:pt>
                <c:pt idx="2" formatCode="#,##0">
                  <c:v>3</c:v>
                </c:pt>
                <c:pt idx="3" formatCode="#,##0">
                  <c:v>5</c:v>
                </c:pt>
                <c:pt idx="4" formatCode="#,##0">
                  <c:v>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Projections!$G$14:$AA$14</c15:sqref>
                  </c15:fullRef>
                </c:ext>
              </c:extLst>
              <c:f>Projections!$G$14:$Z$14</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0-A3C2-4B4C-996C-CDB1A252886F}"/>
            </c:ext>
          </c:extLst>
        </c:ser>
        <c:ser>
          <c:idx val="2"/>
          <c:order val="1"/>
          <c:tx>
            <c:strRef>
              <c:f>Projections!$A$15</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9595.3125</c:v>
                </c:pt>
                <c:pt idx="12">
                  <c:v>19190.625</c:v>
                </c:pt>
                <c:pt idx="13">
                  <c:v>38381.25</c:v>
                </c:pt>
                <c:pt idx="14">
                  <c:v>76762.5</c:v>
                </c:pt>
                <c:pt idx="15">
                  <c:v>153525</c:v>
                </c:pt>
                <c:pt idx="16">
                  <c:v>307050</c:v>
                </c:pt>
                <c:pt idx="17">
                  <c:v>614100</c:v>
                </c:pt>
                <c:pt idx="18">
                  <c:v>1228200</c:v>
                </c:pt>
                <c:pt idx="19">
                  <c:v>2456400</c:v>
                </c:pt>
              </c:numCache>
            </c:numRef>
          </c:val>
          <c:smooth val="0"/>
          <c:extLst>
            <c:ext xmlns:c16="http://schemas.microsoft.com/office/drawing/2014/chart" uri="{C3380CC4-5D6E-409C-BE32-E72D297353CC}">
              <c16:uniqueId val="{00000001-A3C2-4B4C-996C-CDB1A252886F}"/>
            </c:ext>
          </c:extLst>
        </c:ser>
        <c:ser>
          <c:idx val="0"/>
          <c:order val="2"/>
          <c:tx>
            <c:strRef>
              <c:f>Projections!$A$16</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2-A3C2-4B4C-996C-CDB1A252886F}"/>
            </c:ext>
          </c:extLst>
        </c:ser>
        <c:ser>
          <c:idx val="4"/>
          <c:order val="3"/>
          <c:tx>
            <c:strRef>
              <c:f>Projections!$A$17</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0.9375</c:v>
                </c:pt>
                <c:pt idx="1">
                  <c:v>1.875</c:v>
                </c:pt>
                <c:pt idx="2">
                  <c:v>3.75</c:v>
                </c:pt>
                <c:pt idx="3">
                  <c:v>7.5</c:v>
                </c:pt>
                <c:pt idx="4">
                  <c:v>15</c:v>
                </c:pt>
                <c:pt idx="5">
                  <c:v>30</c:v>
                </c:pt>
                <c:pt idx="6">
                  <c:v>60</c:v>
                </c:pt>
                <c:pt idx="7">
                  <c:v>120</c:v>
                </c:pt>
                <c:pt idx="8">
                  <c:v>240</c:v>
                </c:pt>
                <c:pt idx="9">
                  <c:v>480</c:v>
                </c:pt>
                <c:pt idx="10">
                  <c:v>960</c:v>
                </c:pt>
                <c:pt idx="11">
                  <c:v>1919.0625</c:v>
                </c:pt>
                <c:pt idx="12">
                  <c:v>3838.125</c:v>
                </c:pt>
                <c:pt idx="13">
                  <c:v>7676.25</c:v>
                </c:pt>
                <c:pt idx="14">
                  <c:v>15352.5</c:v>
                </c:pt>
                <c:pt idx="15">
                  <c:v>30705</c:v>
                </c:pt>
                <c:pt idx="16">
                  <c:v>61410</c:v>
                </c:pt>
                <c:pt idx="17">
                  <c:v>122820</c:v>
                </c:pt>
                <c:pt idx="18">
                  <c:v>245640</c:v>
                </c:pt>
                <c:pt idx="19">
                  <c:v>491280</c:v>
                </c:pt>
              </c:numCache>
            </c:numRef>
          </c:val>
          <c:smooth val="0"/>
          <c:extLst>
            <c:ext xmlns:c16="http://schemas.microsoft.com/office/drawing/2014/chart" uri="{C3380CC4-5D6E-409C-BE32-E72D297353CC}">
              <c16:uniqueId val="{00000003-A3C2-4B4C-996C-CDB1A252886F}"/>
            </c:ext>
          </c:extLst>
        </c:ser>
        <c:ser>
          <c:idx val="1"/>
          <c:order val="4"/>
          <c:tx>
            <c:strRef>
              <c:f>Projections!$A$18</c:f>
              <c:strCache>
                <c:ptCount val="1"/>
                <c:pt idx="0">
                  <c:v>Projected Cumulative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0.625</c:v>
                </c:pt>
                <c:pt idx="1">
                  <c:v>1.25</c:v>
                </c:pt>
                <c:pt idx="2">
                  <c:v>2.5</c:v>
                </c:pt>
                <c:pt idx="3">
                  <c:v>5</c:v>
                </c:pt>
                <c:pt idx="4">
                  <c:v>10</c:v>
                </c:pt>
                <c:pt idx="5">
                  <c:v>20</c:v>
                </c:pt>
                <c:pt idx="6">
                  <c:v>40</c:v>
                </c:pt>
                <c:pt idx="7">
                  <c:v>80</c:v>
                </c:pt>
                <c:pt idx="8">
                  <c:v>160</c:v>
                </c:pt>
                <c:pt idx="9">
                  <c:v>320</c:v>
                </c:pt>
                <c:pt idx="10">
                  <c:v>640</c:v>
                </c:pt>
                <c:pt idx="11">
                  <c:v>1280</c:v>
                </c:pt>
                <c:pt idx="12">
                  <c:v>2560</c:v>
                </c:pt>
                <c:pt idx="13">
                  <c:v>5120</c:v>
                </c:pt>
                <c:pt idx="14">
                  <c:v>10240</c:v>
                </c:pt>
                <c:pt idx="15">
                  <c:v>20480</c:v>
                </c:pt>
                <c:pt idx="16">
                  <c:v>40960</c:v>
                </c:pt>
                <c:pt idx="17">
                  <c:v>81920</c:v>
                </c:pt>
                <c:pt idx="18">
                  <c:v>163840</c:v>
                </c:pt>
                <c:pt idx="19">
                  <c:v>327680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0">
                  <c:v>0.84046454767726153</c:v>
                </c:pt>
                <c:pt idx="1">
                  <c:v>1.6809290953545231</c:v>
                </c:pt>
                <c:pt idx="2">
                  <c:v>3.3618581907090461</c:v>
                </c:pt>
                <c:pt idx="3">
                  <c:v>6.7237163814180922</c:v>
                </c:pt>
                <c:pt idx="4">
                  <c:v>13.447432762836184</c:v>
                </c:pt>
                <c:pt idx="5">
                  <c:v>26.894865525672369</c:v>
                </c:pt>
                <c:pt idx="6">
                  <c:v>53.789731051344738</c:v>
                </c:pt>
                <c:pt idx="7">
                  <c:v>107.57946210268948</c:v>
                </c:pt>
                <c:pt idx="8">
                  <c:v>215.15892420537895</c:v>
                </c:pt>
                <c:pt idx="9">
                  <c:v>430.3178484107579</c:v>
                </c:pt>
                <c:pt idx="10">
                  <c:v>860.63569682151581</c:v>
                </c:pt>
                <c:pt idx="11">
                  <c:v>1721.2713936430316</c:v>
                </c:pt>
                <c:pt idx="12">
                  <c:v>3442.5427872860632</c:v>
                </c:pt>
                <c:pt idx="13">
                  <c:v>6885.0855745721265</c:v>
                </c:pt>
                <c:pt idx="14">
                  <c:v>13770.171149144253</c:v>
                </c:pt>
                <c:pt idx="15">
                  <c:v>27540.342298288506</c:v>
                </c:pt>
                <c:pt idx="16">
                  <c:v>55080.684596577012</c:v>
                </c:pt>
                <c:pt idx="17">
                  <c:v>110161.36919315402</c:v>
                </c:pt>
                <c:pt idx="18">
                  <c:v>220322.73838630805</c:v>
                </c:pt>
                <c:pt idx="19">
                  <c:v>440645.47677261609</c:v>
                </c:pt>
              </c:numCache>
            </c:numRef>
          </c:val>
          <c:smooth val="0"/>
          <c:extLst>
            <c:ext xmlns:c16="http://schemas.microsoft.com/office/drawing/2014/chart" uri="{C3380CC4-5D6E-409C-BE32-E72D297353CC}">
              <c16:uniqueId val="{00000000-7972-43AB-83E8-C2C99B4277B0}"/>
            </c:ext>
          </c:extLst>
        </c:ser>
        <c:ser>
          <c:idx val="2"/>
          <c:order val="1"/>
          <c:tx>
            <c:strRef>
              <c:f>Projections!$A$28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Projections!$G$28:$AA$28</c15:sqref>
                  </c15:fullRef>
                </c:ext>
              </c:extLst>
              <c:f>Projections!$G$28:$Z$28</c:f>
              <c:numCache>
                <c:formatCode>#,##0</c:formatCode>
                <c:ptCount val="20"/>
                <c:pt idx="0">
                  <c:v>1.604523227383863</c:v>
                </c:pt>
                <c:pt idx="1">
                  <c:v>3.209046454767726</c:v>
                </c:pt>
                <c:pt idx="2">
                  <c:v>6.418092909535452</c:v>
                </c:pt>
                <c:pt idx="3">
                  <c:v>12.836185819070904</c:v>
                </c:pt>
                <c:pt idx="4">
                  <c:v>25.672371638141808</c:v>
                </c:pt>
                <c:pt idx="5">
                  <c:v>51.344743276283616</c:v>
                </c:pt>
                <c:pt idx="6">
                  <c:v>102.68948655256723</c:v>
                </c:pt>
                <c:pt idx="7">
                  <c:v>205.37897310513446</c:v>
                </c:pt>
                <c:pt idx="8">
                  <c:v>410.75794621026893</c:v>
                </c:pt>
                <c:pt idx="9">
                  <c:v>821.51589242053785</c:v>
                </c:pt>
                <c:pt idx="10">
                  <c:v>1643.0317848410757</c:v>
                </c:pt>
                <c:pt idx="11">
                  <c:v>3286.0635696821514</c:v>
                </c:pt>
                <c:pt idx="12">
                  <c:v>6572.1271393643028</c:v>
                </c:pt>
                <c:pt idx="13">
                  <c:v>13144.254278728606</c:v>
                </c:pt>
                <c:pt idx="14">
                  <c:v>26288.508557457211</c:v>
                </c:pt>
                <c:pt idx="15">
                  <c:v>52577.017114914423</c:v>
                </c:pt>
                <c:pt idx="16">
                  <c:v>105154.03422982885</c:v>
                </c:pt>
                <c:pt idx="17">
                  <c:v>210308.06845965769</c:v>
                </c:pt>
                <c:pt idx="18">
                  <c:v>420616.13691931538</c:v>
                </c:pt>
                <c:pt idx="19">
                  <c:v>841232.27383863076</c:v>
                </c:pt>
              </c:numCache>
            </c:numRef>
          </c:val>
          <c:smooth val="0"/>
          <c:extLst>
            <c:ext xmlns:c16="http://schemas.microsoft.com/office/drawing/2014/chart" uri="{C3380CC4-5D6E-409C-BE32-E72D297353CC}">
              <c16:uniqueId val="{00000001-7972-43AB-83E8-C2C99B4277B0}"/>
            </c:ext>
          </c:extLst>
        </c:ser>
        <c:ser>
          <c:idx val="4"/>
          <c:order val="2"/>
          <c:tx>
            <c:strRef>
              <c:f>Projections!$A$30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4.9663814180929098</c:v>
                </c:pt>
                <c:pt idx="1">
                  <c:v>9.9327628361858196</c:v>
                </c:pt>
                <c:pt idx="2">
                  <c:v>19.865525672371639</c:v>
                </c:pt>
                <c:pt idx="3">
                  <c:v>39.731051344743278</c:v>
                </c:pt>
                <c:pt idx="4">
                  <c:v>79.462102689486557</c:v>
                </c:pt>
                <c:pt idx="5">
                  <c:v>158.92420537897311</c:v>
                </c:pt>
                <c:pt idx="6">
                  <c:v>317.84841075794623</c:v>
                </c:pt>
                <c:pt idx="7">
                  <c:v>635.69682151589245</c:v>
                </c:pt>
                <c:pt idx="8">
                  <c:v>1271.3936430317849</c:v>
                </c:pt>
                <c:pt idx="9">
                  <c:v>2542.7872860635698</c:v>
                </c:pt>
                <c:pt idx="10">
                  <c:v>5085.5745721271396</c:v>
                </c:pt>
                <c:pt idx="11">
                  <c:v>10171.149144254279</c:v>
                </c:pt>
                <c:pt idx="12">
                  <c:v>20342.298288508558</c:v>
                </c:pt>
                <c:pt idx="13">
                  <c:v>40684.596577017117</c:v>
                </c:pt>
                <c:pt idx="14">
                  <c:v>81369.193154034234</c:v>
                </c:pt>
                <c:pt idx="15">
                  <c:v>162738.38630806847</c:v>
                </c:pt>
                <c:pt idx="16">
                  <c:v>325476.77261613694</c:v>
                </c:pt>
                <c:pt idx="17">
                  <c:v>650953.54523227387</c:v>
                </c:pt>
                <c:pt idx="18">
                  <c:v>1301907.0904645477</c:v>
                </c:pt>
                <c:pt idx="19">
                  <c:v>2603814.1809290955</c:v>
                </c:pt>
              </c:numCache>
            </c:numRef>
          </c:val>
          <c:smooth val="0"/>
          <c:extLst>
            <c:ext xmlns:c16="http://schemas.microsoft.com/office/drawing/2014/chart" uri="{C3380CC4-5D6E-409C-BE32-E72D297353CC}">
              <c16:uniqueId val="{00000002-7972-43AB-83E8-C2C99B4277B0}"/>
            </c:ext>
          </c:extLst>
        </c:ser>
        <c:ser>
          <c:idx val="6"/>
          <c:order val="3"/>
          <c:tx>
            <c:strRef>
              <c:f>Projections!$A$32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5.7304400977995114</c:v>
                </c:pt>
                <c:pt idx="1">
                  <c:v>11.460880195599023</c:v>
                </c:pt>
                <c:pt idx="2">
                  <c:v>22.921760391198045</c:v>
                </c:pt>
                <c:pt idx="3">
                  <c:v>45.843520782396091</c:v>
                </c:pt>
                <c:pt idx="4">
                  <c:v>91.687041564792182</c:v>
                </c:pt>
                <c:pt idx="5">
                  <c:v>183.37408312958436</c:v>
                </c:pt>
                <c:pt idx="6">
                  <c:v>366.74816625916873</c:v>
                </c:pt>
                <c:pt idx="7">
                  <c:v>733.49633251833745</c:v>
                </c:pt>
                <c:pt idx="8">
                  <c:v>1466.9926650366749</c:v>
                </c:pt>
                <c:pt idx="9">
                  <c:v>2933.9853300733498</c:v>
                </c:pt>
                <c:pt idx="10">
                  <c:v>5867.9706601466996</c:v>
                </c:pt>
                <c:pt idx="11">
                  <c:v>11735.941320293399</c:v>
                </c:pt>
                <c:pt idx="12">
                  <c:v>23471.882640586799</c:v>
                </c:pt>
                <c:pt idx="13">
                  <c:v>46943.765281173597</c:v>
                </c:pt>
                <c:pt idx="14">
                  <c:v>93887.530562347194</c:v>
                </c:pt>
                <c:pt idx="15">
                  <c:v>187775.06112469439</c:v>
                </c:pt>
                <c:pt idx="16">
                  <c:v>375550.12224938878</c:v>
                </c:pt>
                <c:pt idx="17">
                  <c:v>751100.24449877755</c:v>
                </c:pt>
                <c:pt idx="18">
                  <c:v>1502200.4889975551</c:v>
                </c:pt>
                <c:pt idx="19">
                  <c:v>3004400.9779951102</c:v>
                </c:pt>
              </c:numCache>
            </c:numRef>
          </c:val>
          <c:smooth val="0"/>
          <c:extLst>
            <c:ext xmlns:c16="http://schemas.microsoft.com/office/drawing/2014/chart" uri="{C3380CC4-5D6E-409C-BE32-E72D297353CC}">
              <c16:uniqueId val="{00000003-7972-43AB-83E8-C2C99B4277B0}"/>
            </c:ext>
          </c:extLst>
        </c:ser>
        <c:ser>
          <c:idx val="8"/>
          <c:order val="4"/>
          <c:tx>
            <c:strRef>
              <c:f>Projections!$A$34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5.5012224938875312</c:v>
                </c:pt>
                <c:pt idx="1">
                  <c:v>11.002444987775062</c:v>
                </c:pt>
                <c:pt idx="2">
                  <c:v>22.004889975550125</c:v>
                </c:pt>
                <c:pt idx="3">
                  <c:v>44.009779951100249</c:v>
                </c:pt>
                <c:pt idx="4">
                  <c:v>88.019559902200498</c:v>
                </c:pt>
                <c:pt idx="5">
                  <c:v>176.039119804401</c:v>
                </c:pt>
                <c:pt idx="6">
                  <c:v>352.07823960880199</c:v>
                </c:pt>
                <c:pt idx="7">
                  <c:v>704.15647921760399</c:v>
                </c:pt>
                <c:pt idx="8">
                  <c:v>1408.312958435208</c:v>
                </c:pt>
                <c:pt idx="9">
                  <c:v>2816.6259168704159</c:v>
                </c:pt>
                <c:pt idx="10">
                  <c:v>5633.2518337408319</c:v>
                </c:pt>
                <c:pt idx="11">
                  <c:v>11266.503667481664</c:v>
                </c:pt>
                <c:pt idx="12">
                  <c:v>22533.007334963328</c:v>
                </c:pt>
                <c:pt idx="13">
                  <c:v>45066.014669926655</c:v>
                </c:pt>
                <c:pt idx="14">
                  <c:v>90132.02933985331</c:v>
                </c:pt>
                <c:pt idx="15">
                  <c:v>180264.05867970662</c:v>
                </c:pt>
                <c:pt idx="16">
                  <c:v>360528.11735941324</c:v>
                </c:pt>
                <c:pt idx="17">
                  <c:v>721056.23471882648</c:v>
                </c:pt>
                <c:pt idx="18">
                  <c:v>1442112.469437653</c:v>
                </c:pt>
                <c:pt idx="19">
                  <c:v>2884224.9388753059</c:v>
                </c:pt>
              </c:numCache>
            </c:numRef>
          </c:val>
          <c:smooth val="0"/>
          <c:extLst>
            <c:ext xmlns:c16="http://schemas.microsoft.com/office/drawing/2014/chart" uri="{C3380CC4-5D6E-409C-BE32-E72D297353CC}">
              <c16:uniqueId val="{00000004-7972-43AB-83E8-C2C99B4277B0}"/>
            </c:ext>
          </c:extLst>
        </c:ser>
        <c:ser>
          <c:idx val="10"/>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6.4944987775061129</c:v>
                </c:pt>
                <c:pt idx="1">
                  <c:v>12.988997555012226</c:v>
                </c:pt>
                <c:pt idx="2">
                  <c:v>25.977995110024452</c:v>
                </c:pt>
                <c:pt idx="3">
                  <c:v>51.955990220048903</c:v>
                </c:pt>
                <c:pt idx="4">
                  <c:v>103.91198044009781</c:v>
                </c:pt>
                <c:pt idx="5">
                  <c:v>207.82396088019561</c:v>
                </c:pt>
                <c:pt idx="6">
                  <c:v>415.64792176039123</c:v>
                </c:pt>
                <c:pt idx="7">
                  <c:v>831.29584352078246</c:v>
                </c:pt>
                <c:pt idx="8">
                  <c:v>1662.5916870415649</c:v>
                </c:pt>
                <c:pt idx="9">
                  <c:v>3325.1833740831298</c:v>
                </c:pt>
                <c:pt idx="10">
                  <c:v>6650.3667481662596</c:v>
                </c:pt>
                <c:pt idx="11">
                  <c:v>13300.733496332519</c:v>
                </c:pt>
                <c:pt idx="12">
                  <c:v>26601.466992665039</c:v>
                </c:pt>
                <c:pt idx="13">
                  <c:v>53202.933985330077</c:v>
                </c:pt>
                <c:pt idx="14">
                  <c:v>106405.86797066015</c:v>
                </c:pt>
                <c:pt idx="15">
                  <c:v>212811.73594132031</c:v>
                </c:pt>
                <c:pt idx="16">
                  <c:v>425623.47188264062</c:v>
                </c:pt>
                <c:pt idx="17">
                  <c:v>851246.94376528123</c:v>
                </c:pt>
                <c:pt idx="18">
                  <c:v>1702493.8875305625</c:v>
                </c:pt>
                <c:pt idx="19">
                  <c:v>3404987.7750611249</c:v>
                </c:pt>
              </c:numCache>
            </c:numRef>
          </c:val>
          <c:smooth val="0"/>
          <c:extLst>
            <c:ext xmlns:c16="http://schemas.microsoft.com/office/drawing/2014/chart" uri="{C3380CC4-5D6E-409C-BE32-E72D297353CC}">
              <c16:uniqueId val="{00000005-7972-43AB-83E8-C2C99B4277B0}"/>
            </c:ext>
          </c:extLst>
        </c:ser>
        <c:ser>
          <c:idx val="12"/>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4.6607579462102686</c:v>
                </c:pt>
                <c:pt idx="1">
                  <c:v>9.3215158924205372</c:v>
                </c:pt>
                <c:pt idx="2">
                  <c:v>18.643031784841074</c:v>
                </c:pt>
                <c:pt idx="3">
                  <c:v>37.286063569682149</c:v>
                </c:pt>
                <c:pt idx="4">
                  <c:v>74.572127139364298</c:v>
                </c:pt>
                <c:pt idx="5">
                  <c:v>149.1442542787286</c:v>
                </c:pt>
                <c:pt idx="6">
                  <c:v>298.28850855745719</c:v>
                </c:pt>
                <c:pt idx="7">
                  <c:v>596.57701711491438</c:v>
                </c:pt>
                <c:pt idx="8">
                  <c:v>1193.1540342298288</c:v>
                </c:pt>
                <c:pt idx="9">
                  <c:v>2386.3080684596575</c:v>
                </c:pt>
                <c:pt idx="10">
                  <c:v>4772.6161369193151</c:v>
                </c:pt>
                <c:pt idx="11">
                  <c:v>9545.2322738386301</c:v>
                </c:pt>
                <c:pt idx="12">
                  <c:v>19090.46454767726</c:v>
                </c:pt>
                <c:pt idx="13">
                  <c:v>38180.929095354521</c:v>
                </c:pt>
                <c:pt idx="14">
                  <c:v>76361.858190709041</c:v>
                </c:pt>
                <c:pt idx="15">
                  <c:v>152723.71638141808</c:v>
                </c:pt>
                <c:pt idx="16">
                  <c:v>305447.43276283616</c:v>
                </c:pt>
                <c:pt idx="17">
                  <c:v>610894.86552567233</c:v>
                </c:pt>
                <c:pt idx="18">
                  <c:v>1221789.7310513447</c:v>
                </c:pt>
                <c:pt idx="19">
                  <c:v>2443579.4621026893</c:v>
                </c:pt>
              </c:numCache>
            </c:numRef>
          </c:val>
          <c:smooth val="0"/>
          <c:extLst>
            <c:ext xmlns:c16="http://schemas.microsoft.com/office/drawing/2014/chart" uri="{C3380CC4-5D6E-409C-BE32-E72D297353CC}">
              <c16:uniqueId val="{00000006-7972-43AB-83E8-C2C99B4277B0}"/>
            </c:ext>
          </c:extLst>
        </c:ser>
        <c:ser>
          <c:idx val="14"/>
          <c:order val="7"/>
          <c:tx>
            <c:strRef>
              <c:f>Projections!$A$40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1.1460880195599024</c:v>
                </c:pt>
                <c:pt idx="1">
                  <c:v>2.2921760391198047</c:v>
                </c:pt>
                <c:pt idx="2">
                  <c:v>4.5843520782396094</c:v>
                </c:pt>
                <c:pt idx="3">
                  <c:v>9.1687041564792189</c:v>
                </c:pt>
                <c:pt idx="4">
                  <c:v>18.337408312958438</c:v>
                </c:pt>
                <c:pt idx="5">
                  <c:v>36.674816625916876</c:v>
                </c:pt>
                <c:pt idx="6">
                  <c:v>73.349633251833751</c:v>
                </c:pt>
                <c:pt idx="7">
                  <c:v>146.6992665036675</c:v>
                </c:pt>
                <c:pt idx="8">
                  <c:v>293.398533007335</c:v>
                </c:pt>
                <c:pt idx="9">
                  <c:v>586.79706601467001</c:v>
                </c:pt>
                <c:pt idx="10">
                  <c:v>1173.59413202934</c:v>
                </c:pt>
                <c:pt idx="11">
                  <c:v>2347.18826405868</c:v>
                </c:pt>
                <c:pt idx="12">
                  <c:v>4694.3765281173601</c:v>
                </c:pt>
                <c:pt idx="13">
                  <c:v>9388.7530562347201</c:v>
                </c:pt>
                <c:pt idx="14">
                  <c:v>18777.50611246944</c:v>
                </c:pt>
                <c:pt idx="15">
                  <c:v>37555.012224938881</c:v>
                </c:pt>
                <c:pt idx="16">
                  <c:v>75110.024449877761</c:v>
                </c:pt>
                <c:pt idx="17">
                  <c:v>150220.04889975552</c:v>
                </c:pt>
                <c:pt idx="18">
                  <c:v>300440.09779951104</c:v>
                </c:pt>
                <c:pt idx="19">
                  <c:v>600880.19559902209</c:v>
                </c:pt>
              </c:numCache>
            </c:numRef>
          </c:val>
          <c:smooth val="0"/>
          <c:extLst>
            <c:ext xmlns:c16="http://schemas.microsoft.com/office/drawing/2014/chart" uri="{C3380CC4-5D6E-409C-BE32-E72D297353CC}">
              <c16:uniqueId val="{00000007-7972-43AB-83E8-C2C99B4277B0}"/>
            </c:ext>
          </c:extLst>
        </c:ser>
        <c:ser>
          <c:idx val="16"/>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43912</c:v>
                </c:pt>
                <c:pt idx="6">
                  <c:v>43916</c:v>
                </c:pt>
                <c:pt idx="7">
                  <c:v>43920</c:v>
                </c:pt>
                <c:pt idx="8">
                  <c:v>43924</c:v>
                </c:pt>
                <c:pt idx="9">
                  <c:v>43928</c:v>
                </c:pt>
                <c:pt idx="10">
                  <c:v>43932</c:v>
                </c:pt>
                <c:pt idx="11">
                  <c:v>43936</c:v>
                </c:pt>
                <c:pt idx="12">
                  <c:v>43940</c:v>
                </c:pt>
                <c:pt idx="13">
                  <c:v>43944</c:v>
                </c:pt>
                <c:pt idx="14">
                  <c:v>43948</c:v>
                </c:pt>
                <c:pt idx="15">
                  <c:v>43952</c:v>
                </c:pt>
                <c:pt idx="16">
                  <c:v>43956</c:v>
                </c:pt>
                <c:pt idx="17">
                  <c:v>43960</c:v>
                </c:pt>
                <c:pt idx="18">
                  <c:v>43964</c:v>
                </c:pt>
                <c:pt idx="19">
                  <c:v>43968</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0.30562347188264061</c:v>
                </c:pt>
                <c:pt idx="1">
                  <c:v>0.61124694376528121</c:v>
                </c:pt>
                <c:pt idx="2">
                  <c:v>1.2224938875305624</c:v>
                </c:pt>
                <c:pt idx="3">
                  <c:v>2.4449877750611249</c:v>
                </c:pt>
                <c:pt idx="4">
                  <c:v>4.8899755501222497</c:v>
                </c:pt>
                <c:pt idx="5">
                  <c:v>9.7799511002444994</c:v>
                </c:pt>
                <c:pt idx="6">
                  <c:v>19.559902200488999</c:v>
                </c:pt>
                <c:pt idx="7">
                  <c:v>39.119804400977998</c:v>
                </c:pt>
                <c:pt idx="8">
                  <c:v>78.239608801955995</c:v>
                </c:pt>
                <c:pt idx="9">
                  <c:v>156.47921760391199</c:v>
                </c:pt>
                <c:pt idx="10">
                  <c:v>312.95843520782398</c:v>
                </c:pt>
                <c:pt idx="11">
                  <c:v>625.91687041564796</c:v>
                </c:pt>
                <c:pt idx="12">
                  <c:v>1251.8337408312959</c:v>
                </c:pt>
                <c:pt idx="13">
                  <c:v>2503.6674816625919</c:v>
                </c:pt>
                <c:pt idx="14">
                  <c:v>5007.3349633251837</c:v>
                </c:pt>
                <c:pt idx="15">
                  <c:v>10014.669926650367</c:v>
                </c:pt>
                <c:pt idx="16">
                  <c:v>20029.339853300735</c:v>
                </c:pt>
                <c:pt idx="17">
                  <c:v>40058.67970660147</c:v>
                </c:pt>
                <c:pt idx="18">
                  <c:v>80117.359413202939</c:v>
                </c:pt>
                <c:pt idx="19">
                  <c:v>160234.71882640588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28</xdr:col>
      <xdr:colOff>9526</xdr:colOff>
      <xdr:row>0</xdr:row>
      <xdr:rowOff>180975</xdr:rowOff>
    </xdr:from>
    <xdr:to>
      <xdr:col>39</xdr:col>
      <xdr:colOff>600075</xdr:colOff>
      <xdr:row>17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717405</xdr:colOff>
      <xdr:row>52</xdr:row>
      <xdr:rowOff>5814</xdr:rowOff>
    </xdr:from>
    <xdr:to>
      <xdr:col>40</xdr:col>
      <xdr:colOff>0</xdr:colOff>
      <xdr:row>75</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717406</xdr:colOff>
      <xdr:row>76</xdr:row>
      <xdr:rowOff>10576</xdr:rowOff>
    </xdr:from>
    <xdr:to>
      <xdr:col>40</xdr:col>
      <xdr:colOff>0</xdr:colOff>
      <xdr:row>92</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703117</xdr:colOff>
      <xdr:row>93</xdr:row>
      <xdr:rowOff>182025</xdr:rowOff>
    </xdr:from>
    <xdr:to>
      <xdr:col>39</xdr:col>
      <xdr:colOff>609599</xdr:colOff>
      <xdr:row>109</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722169</xdr:colOff>
      <xdr:row>111</xdr:row>
      <xdr:rowOff>10575</xdr:rowOff>
    </xdr:from>
    <xdr:to>
      <xdr:col>40</xdr:col>
      <xdr:colOff>0</xdr:colOff>
      <xdr:row>130</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728662</xdr:colOff>
      <xdr:row>19</xdr:row>
      <xdr:rowOff>14287</xdr:rowOff>
    </xdr:from>
    <xdr:to>
      <xdr:col>40</xdr:col>
      <xdr:colOff>9525</xdr:colOff>
      <xdr:row>34</xdr:row>
      <xdr:rowOff>13607</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6803</xdr:colOff>
      <xdr:row>35</xdr:row>
      <xdr:rowOff>2721</xdr:rowOff>
    </xdr:from>
    <xdr:to>
      <xdr:col>39</xdr:col>
      <xdr:colOff>600075</xdr:colOff>
      <xdr:row>50</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47626</xdr:colOff>
      <xdr:row>0</xdr:row>
      <xdr:rowOff>180975</xdr:rowOff>
    </xdr:from>
    <xdr:to>
      <xdr:col>53</xdr:col>
      <xdr:colOff>209550</xdr:colOff>
      <xdr:row>17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17317</xdr:colOff>
      <xdr:row>52</xdr:row>
      <xdr:rowOff>5814</xdr:rowOff>
    </xdr:from>
    <xdr:to>
      <xdr:col>53</xdr:col>
      <xdr:colOff>228600</xdr:colOff>
      <xdr:row>75</xdr:row>
      <xdr:rowOff>15339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17318</xdr:colOff>
      <xdr:row>76</xdr:row>
      <xdr:rowOff>10576</xdr:rowOff>
    </xdr:from>
    <xdr:to>
      <xdr:col>53</xdr:col>
      <xdr:colOff>228600</xdr:colOff>
      <xdr:row>92</xdr:row>
      <xdr:rowOff>177264</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41</xdr:col>
      <xdr:colOff>3029</xdr:colOff>
      <xdr:row>93</xdr:row>
      <xdr:rowOff>182025</xdr:rowOff>
    </xdr:from>
    <xdr:to>
      <xdr:col>53</xdr:col>
      <xdr:colOff>219074</xdr:colOff>
      <xdr:row>109</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22081</xdr:colOff>
      <xdr:row>111</xdr:row>
      <xdr:rowOff>10575</xdr:rowOff>
    </xdr:from>
    <xdr:to>
      <xdr:col>53</xdr:col>
      <xdr:colOff>228600</xdr:colOff>
      <xdr:row>130</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28574</xdr:colOff>
      <xdr:row>19</xdr:row>
      <xdr:rowOff>14287</xdr:rowOff>
    </xdr:from>
    <xdr:to>
      <xdr:col>53</xdr:col>
      <xdr:colOff>238125</xdr:colOff>
      <xdr:row>34</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44903</xdr:colOff>
      <xdr:row>35</xdr:row>
      <xdr:rowOff>2721</xdr:rowOff>
    </xdr:from>
    <xdr:to>
      <xdr:col>53</xdr:col>
      <xdr:colOff>209550</xdr:colOff>
      <xdr:row>50</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1.xml"/><Relationship Id="rId2" Type="http://schemas.openxmlformats.org/officeDocument/2006/relationships/hyperlink" Target="https://ourworldindata.org/coronavirus" TargetMode="External"/><Relationship Id="rId1" Type="http://schemas.openxmlformats.org/officeDocument/2006/relationships/hyperlink" Target="https://www.covid19data.com.au/" TargetMode="External"/><Relationship Id="rId6" Type="http://schemas.openxmlformats.org/officeDocument/2006/relationships/printerSettings" Target="../printerSettings/printerSettings1.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D62"/>
  <sheetViews>
    <sheetView tabSelected="1" zoomScaleNormal="100" workbookViewId="0">
      <selection activeCell="G5" sqref="G5"/>
    </sheetView>
  </sheetViews>
  <sheetFormatPr defaultRowHeight="15" x14ac:dyDescent="0.25"/>
  <cols>
    <col min="1" max="1" width="42" customWidth="1"/>
    <col min="2" max="2" width="16.7109375" bestFit="1" customWidth="1"/>
    <col min="3" max="3" width="10.28515625" bestFit="1" customWidth="1"/>
    <col min="4" max="4" width="13.5703125" bestFit="1" customWidth="1"/>
    <col min="5" max="6" width="9.28515625" bestFit="1" customWidth="1"/>
    <col min="7" max="7" width="11.140625" bestFit="1" customWidth="1"/>
    <col min="8" max="16" width="9.28515625" bestFit="1" customWidth="1"/>
    <col min="17" max="17" width="10" bestFit="1" customWidth="1"/>
    <col min="18" max="19" width="9.28515625" bestFit="1" customWidth="1"/>
    <col min="20" max="23" width="10.140625" bestFit="1" customWidth="1"/>
    <col min="24" max="24" width="11.140625" bestFit="1" customWidth="1"/>
    <col min="25" max="25" width="10" bestFit="1" customWidth="1"/>
    <col min="26" max="28" width="11.140625" bestFit="1" customWidth="1"/>
    <col min="29" max="29" width="12.140625" bestFit="1" customWidth="1"/>
  </cols>
  <sheetData>
    <row r="1" spans="1:30" x14ac:dyDescent="0.25">
      <c r="A1" s="73" t="s">
        <v>0</v>
      </c>
      <c r="B1" s="126">
        <v>25632150</v>
      </c>
      <c r="C1" t="s">
        <v>160</v>
      </c>
      <c r="G1" t="s">
        <v>159</v>
      </c>
    </row>
    <row r="2" spans="1:30" x14ac:dyDescent="0.25">
      <c r="A2" s="16" t="s">
        <v>155</v>
      </c>
      <c r="B2" s="94">
        <v>2.6</v>
      </c>
      <c r="C2" s="95">
        <f>(B1/1000)*B2</f>
        <v>66643.590000000011</v>
      </c>
      <c r="G2" t="s">
        <v>158</v>
      </c>
    </row>
    <row r="3" spans="1:30" x14ac:dyDescent="0.25">
      <c r="A3" s="55" t="s">
        <v>156</v>
      </c>
      <c r="B3" s="96">
        <v>7.4</v>
      </c>
      <c r="C3" s="91">
        <f>(B1/100000)*B3</f>
        <v>1896.7791000000002</v>
      </c>
      <c r="G3" t="s">
        <v>163</v>
      </c>
    </row>
    <row r="4" spans="1:30" x14ac:dyDescent="0.25">
      <c r="A4" s="16" t="s">
        <v>138</v>
      </c>
      <c r="B4" s="97">
        <v>0.15</v>
      </c>
      <c r="C4" s="2"/>
      <c r="G4" t="s">
        <v>164</v>
      </c>
    </row>
    <row r="5" spans="1:30" x14ac:dyDescent="0.25">
      <c r="A5" s="55" t="s">
        <v>154</v>
      </c>
      <c r="B5" s="98">
        <v>0.05</v>
      </c>
      <c r="C5" s="2"/>
    </row>
    <row r="6" spans="1:30" x14ac:dyDescent="0.25">
      <c r="A6" s="73" t="s">
        <v>146</v>
      </c>
      <c r="B6" s="99">
        <v>0.02</v>
      </c>
      <c r="C6" s="2"/>
    </row>
    <row r="7" spans="1:30" x14ac:dyDescent="0.25">
      <c r="B7" s="50"/>
      <c r="C7" s="2"/>
    </row>
    <row r="8" spans="1:30" x14ac:dyDescent="0.25">
      <c r="A8" s="30"/>
      <c r="B8" s="71"/>
      <c r="C8" s="22"/>
      <c r="D8" s="30"/>
      <c r="E8" s="30"/>
      <c r="F8" s="30"/>
      <c r="G8" s="30"/>
      <c r="H8" s="30"/>
      <c r="I8" s="30"/>
      <c r="J8" s="30"/>
      <c r="K8" s="30"/>
      <c r="L8" s="30"/>
      <c r="M8" s="30"/>
      <c r="N8" s="30"/>
      <c r="O8" s="30"/>
      <c r="P8" s="30"/>
      <c r="Q8" s="30"/>
      <c r="R8" s="30"/>
      <c r="S8" s="30"/>
      <c r="T8" s="30"/>
      <c r="U8" s="30"/>
      <c r="V8" s="30"/>
      <c r="W8" s="30"/>
      <c r="X8" s="30"/>
    </row>
    <row r="9" spans="1:30" x14ac:dyDescent="0.25">
      <c r="A9" s="81" t="s">
        <v>136</v>
      </c>
      <c r="B9" s="22"/>
      <c r="C9" s="30"/>
      <c r="D9" s="30"/>
      <c r="E9" s="30"/>
      <c r="F9" s="30"/>
      <c r="G9" s="30"/>
      <c r="H9" s="30"/>
      <c r="I9" s="30"/>
      <c r="J9" s="30"/>
      <c r="K9" s="30"/>
      <c r="L9" s="30"/>
      <c r="M9" s="30"/>
      <c r="N9" s="30"/>
      <c r="O9" s="30"/>
      <c r="P9" s="30"/>
      <c r="Q9" s="30" t="s">
        <v>134</v>
      </c>
      <c r="R9" s="30"/>
      <c r="S9" s="30"/>
      <c r="T9" s="30"/>
      <c r="U9" s="30"/>
      <c r="V9" s="30"/>
      <c r="W9" s="30"/>
      <c r="X9" s="30"/>
    </row>
    <row r="10" spans="1:30" x14ac:dyDescent="0.25">
      <c r="A10" s="16" t="s">
        <v>13</v>
      </c>
      <c r="B10" s="82">
        <v>4</v>
      </c>
      <c r="C10" s="21"/>
      <c r="D10" s="21"/>
      <c r="E10" s="21"/>
      <c r="F10" s="21"/>
      <c r="G10" s="100">
        <v>43892</v>
      </c>
      <c r="H10" s="100">
        <f t="shared" ref="H10:X10" si="0">G10+$B$10</f>
        <v>43896</v>
      </c>
      <c r="I10" s="100">
        <f t="shared" si="0"/>
        <v>43900</v>
      </c>
      <c r="J10" s="100">
        <f t="shared" si="0"/>
        <v>43904</v>
      </c>
      <c r="K10" s="100">
        <f t="shared" si="0"/>
        <v>43908</v>
      </c>
      <c r="L10" s="72">
        <f t="shared" si="0"/>
        <v>43912</v>
      </c>
      <c r="M10" s="72">
        <f t="shared" si="0"/>
        <v>43916</v>
      </c>
      <c r="N10" s="72">
        <f t="shared" si="0"/>
        <v>43920</v>
      </c>
      <c r="O10" s="72">
        <f t="shared" si="0"/>
        <v>43924</v>
      </c>
      <c r="P10" s="72">
        <f t="shared" si="0"/>
        <v>43928</v>
      </c>
      <c r="Q10" s="113">
        <f t="shared" si="0"/>
        <v>43932</v>
      </c>
      <c r="R10" s="114">
        <f t="shared" si="0"/>
        <v>43936</v>
      </c>
      <c r="S10" s="115">
        <f t="shared" si="0"/>
        <v>43940</v>
      </c>
      <c r="T10" s="115">
        <f t="shared" si="0"/>
        <v>43944</v>
      </c>
      <c r="U10" s="115">
        <f t="shared" si="0"/>
        <v>43948</v>
      </c>
      <c r="V10" s="115">
        <f t="shared" si="0"/>
        <v>43952</v>
      </c>
      <c r="W10" s="115">
        <f t="shared" si="0"/>
        <v>43956</v>
      </c>
      <c r="X10" s="116">
        <f t="shared" si="0"/>
        <v>43960</v>
      </c>
      <c r="Y10" s="116">
        <f t="shared" ref="Y10" si="1">X10+$B$10</f>
        <v>43964</v>
      </c>
      <c r="Z10" s="116">
        <f t="shared" ref="Z10" si="2">Y10+$B$10</f>
        <v>43968</v>
      </c>
      <c r="AA10" s="118">
        <f t="shared" ref="AA10" si="3">Z10+$B$10</f>
        <v>43972</v>
      </c>
      <c r="AB10" s="112"/>
      <c r="AC10" s="112"/>
      <c r="AD10" s="110"/>
    </row>
    <row r="11" spans="1:30" x14ac:dyDescent="0.25">
      <c r="A11" s="60" t="s">
        <v>141</v>
      </c>
      <c r="B11" s="30"/>
      <c r="C11" s="30"/>
      <c r="D11" s="30"/>
      <c r="E11" s="30"/>
      <c r="F11" s="30"/>
      <c r="G11" s="83">
        <v>31.25</v>
      </c>
      <c r="H11" s="33">
        <f>G11*2</f>
        <v>62.5</v>
      </c>
      <c r="I11" s="33">
        <f t="shared" ref="I11:W11" si="4">H11*2</f>
        <v>125</v>
      </c>
      <c r="J11" s="33">
        <f t="shared" si="4"/>
        <v>250</v>
      </c>
      <c r="K11" s="33">
        <f t="shared" si="4"/>
        <v>500</v>
      </c>
      <c r="L11" s="33">
        <f t="shared" si="4"/>
        <v>1000</v>
      </c>
      <c r="M11" s="33">
        <f t="shared" si="4"/>
        <v>2000</v>
      </c>
      <c r="N11" s="33">
        <f t="shared" si="4"/>
        <v>4000</v>
      </c>
      <c r="O11" s="33">
        <f t="shared" si="4"/>
        <v>8000</v>
      </c>
      <c r="P11" s="33">
        <f t="shared" si="4"/>
        <v>16000</v>
      </c>
      <c r="Q11" s="52">
        <f t="shared" si="4"/>
        <v>32000</v>
      </c>
      <c r="R11" s="32">
        <f t="shared" si="4"/>
        <v>64000</v>
      </c>
      <c r="S11" s="33">
        <f t="shared" si="4"/>
        <v>128000</v>
      </c>
      <c r="T11" s="33">
        <f t="shared" si="4"/>
        <v>256000</v>
      </c>
      <c r="U11" s="33">
        <f t="shared" si="4"/>
        <v>512000</v>
      </c>
      <c r="V11" s="33">
        <f t="shared" si="4"/>
        <v>1024000</v>
      </c>
      <c r="W11" s="33">
        <f t="shared" si="4"/>
        <v>2048000</v>
      </c>
      <c r="X11" s="33">
        <f t="shared" ref="X11" si="5">W11*2</f>
        <v>4096000</v>
      </c>
      <c r="Y11" s="33">
        <f t="shared" ref="Y11" si="6">X11*2</f>
        <v>8192000</v>
      </c>
      <c r="Z11" s="33">
        <f t="shared" ref="Z11" si="7">Y11*2</f>
        <v>16384000</v>
      </c>
      <c r="AA11" s="47">
        <f>B1</f>
        <v>25632150</v>
      </c>
      <c r="AB11" s="64"/>
      <c r="AC11" s="64"/>
      <c r="AD11" s="110"/>
    </row>
    <row r="12" spans="1:30" x14ac:dyDescent="0.25">
      <c r="A12" s="60" t="s">
        <v>12</v>
      </c>
      <c r="B12" s="30"/>
      <c r="C12" s="30"/>
      <c r="D12" s="30"/>
      <c r="E12" s="30"/>
      <c r="F12" s="30"/>
      <c r="G12" s="102">
        <f t="shared" ref="G12:W12" si="8">G11/$B$1</f>
        <v>1.2191720163934746E-6</v>
      </c>
      <c r="H12" s="103">
        <f t="shared" si="8"/>
        <v>2.4383440327869492E-6</v>
      </c>
      <c r="I12" s="103">
        <f t="shared" si="8"/>
        <v>4.8766880655738983E-6</v>
      </c>
      <c r="J12" s="51">
        <f t="shared" si="8"/>
        <v>9.7533761311477967E-6</v>
      </c>
      <c r="K12" s="51">
        <f t="shared" si="8"/>
        <v>1.9506752262295593E-5</v>
      </c>
      <c r="L12" s="51">
        <f t="shared" si="8"/>
        <v>3.9013504524591187E-5</v>
      </c>
      <c r="M12" s="51">
        <f t="shared" si="8"/>
        <v>7.8027009049182373E-5</v>
      </c>
      <c r="N12" s="51">
        <f t="shared" si="8"/>
        <v>1.5605401809836475E-4</v>
      </c>
      <c r="O12" s="28">
        <f t="shared" si="8"/>
        <v>3.1210803619672949E-4</v>
      </c>
      <c r="P12" s="28">
        <f t="shared" si="8"/>
        <v>6.2421607239345899E-4</v>
      </c>
      <c r="Q12" s="53">
        <f t="shared" si="8"/>
        <v>1.248432144786918E-3</v>
      </c>
      <c r="R12" s="20">
        <f t="shared" si="8"/>
        <v>2.4968642895738359E-3</v>
      </c>
      <c r="S12" s="29">
        <f t="shared" si="8"/>
        <v>4.9937285791476719E-3</v>
      </c>
      <c r="T12" s="124">
        <f t="shared" si="8"/>
        <v>9.9874571582953438E-3</v>
      </c>
      <c r="U12" s="124">
        <f t="shared" si="8"/>
        <v>1.9974914316590688E-2</v>
      </c>
      <c r="V12" s="124">
        <f t="shared" si="8"/>
        <v>3.9949828633181375E-2</v>
      </c>
      <c r="W12" s="124">
        <f t="shared" si="8"/>
        <v>7.989965726636275E-2</v>
      </c>
      <c r="X12" s="124">
        <f t="shared" ref="X12:AA12" si="9">X11/$B$1</f>
        <v>0.1597993145327255</v>
      </c>
      <c r="Y12" s="124">
        <f t="shared" si="9"/>
        <v>0.319598629065451</v>
      </c>
      <c r="Z12" s="124">
        <f t="shared" si="9"/>
        <v>0.639197258130902</v>
      </c>
      <c r="AA12" s="125">
        <f t="shared" si="9"/>
        <v>1</v>
      </c>
      <c r="AB12" s="39"/>
      <c r="AC12" s="39"/>
      <c r="AD12" s="110"/>
    </row>
    <row r="13" spans="1:30" x14ac:dyDescent="0.25">
      <c r="A13" s="60" t="s">
        <v>148</v>
      </c>
      <c r="B13" s="30"/>
      <c r="C13" s="30"/>
      <c r="D13" s="30"/>
      <c r="E13" s="30"/>
      <c r="F13" s="30"/>
      <c r="G13" s="23">
        <f t="shared" ref="G13:P13" si="10">G11-G18</f>
        <v>30.625</v>
      </c>
      <c r="H13" s="24">
        <f t="shared" si="10"/>
        <v>61.25</v>
      </c>
      <c r="I13" s="24">
        <f t="shared" si="10"/>
        <v>122.5</v>
      </c>
      <c r="J13" s="24">
        <f t="shared" si="10"/>
        <v>245</v>
      </c>
      <c r="K13" s="24">
        <f t="shared" si="10"/>
        <v>490</v>
      </c>
      <c r="L13" s="24">
        <f t="shared" si="10"/>
        <v>980</v>
      </c>
      <c r="M13" s="24">
        <f t="shared" si="10"/>
        <v>1960</v>
      </c>
      <c r="N13" s="24">
        <f t="shared" si="10"/>
        <v>3920</v>
      </c>
      <c r="O13" s="24">
        <f t="shared" si="10"/>
        <v>7840</v>
      </c>
      <c r="P13" s="24">
        <f t="shared" si="10"/>
        <v>15680</v>
      </c>
      <c r="Q13" s="68">
        <f>Q11-G11-Q18</f>
        <v>31328.75</v>
      </c>
      <c r="R13" s="23">
        <f>R11-H11-R18</f>
        <v>62657.5</v>
      </c>
      <c r="S13" s="24">
        <f>S11-I11-S18</f>
        <v>125315</v>
      </c>
      <c r="T13" s="24">
        <f t="shared" ref="T13:Y13" si="11">T11-J11-T18</f>
        <v>250630</v>
      </c>
      <c r="U13" s="24">
        <f t="shared" si="11"/>
        <v>501260</v>
      </c>
      <c r="V13" s="24">
        <f t="shared" si="11"/>
        <v>1002520</v>
      </c>
      <c r="W13" s="24">
        <f t="shared" si="11"/>
        <v>2005040</v>
      </c>
      <c r="X13" s="24">
        <f t="shared" si="11"/>
        <v>4010080</v>
      </c>
      <c r="Y13" s="24">
        <f t="shared" si="11"/>
        <v>8020160</v>
      </c>
      <c r="Z13" s="24">
        <f>Z11-P11-Z18</f>
        <v>16040320</v>
      </c>
      <c r="AA13" s="48">
        <f>AA11-Q11-AA18</f>
        <v>25087507</v>
      </c>
      <c r="AB13" s="64"/>
      <c r="AC13" s="64"/>
      <c r="AD13" s="110"/>
    </row>
    <row r="14" spans="1:30" x14ac:dyDescent="0.25">
      <c r="A14" s="92" t="s">
        <v>152</v>
      </c>
      <c r="B14" s="21"/>
      <c r="C14" s="21"/>
      <c r="D14" s="21"/>
      <c r="E14" s="21"/>
      <c r="F14" s="17"/>
      <c r="G14" s="67">
        <f t="shared" ref="G14:W14" si="12">G11*$B$4</f>
        <v>4.6875</v>
      </c>
      <c r="H14" s="22">
        <f t="shared" si="12"/>
        <v>9.375</v>
      </c>
      <c r="I14" s="22">
        <f t="shared" si="12"/>
        <v>18.75</v>
      </c>
      <c r="J14" s="22">
        <f t="shared" si="12"/>
        <v>37.5</v>
      </c>
      <c r="K14" s="22">
        <f t="shared" si="12"/>
        <v>75</v>
      </c>
      <c r="L14" s="22">
        <f t="shared" si="12"/>
        <v>150</v>
      </c>
      <c r="M14" s="22">
        <f t="shared" si="12"/>
        <v>300</v>
      </c>
      <c r="N14" s="22">
        <f t="shared" si="12"/>
        <v>600</v>
      </c>
      <c r="O14" s="22">
        <f t="shared" si="12"/>
        <v>1200</v>
      </c>
      <c r="P14" s="22">
        <f t="shared" si="12"/>
        <v>2400</v>
      </c>
      <c r="Q14" s="54">
        <f t="shared" si="12"/>
        <v>4800</v>
      </c>
      <c r="R14" s="25">
        <f t="shared" si="12"/>
        <v>9600</v>
      </c>
      <c r="S14" s="26">
        <f t="shared" si="12"/>
        <v>19200</v>
      </c>
      <c r="T14" s="26">
        <f t="shared" si="12"/>
        <v>38400</v>
      </c>
      <c r="U14" s="26">
        <f t="shared" si="12"/>
        <v>76800</v>
      </c>
      <c r="V14" s="26">
        <f t="shared" si="12"/>
        <v>153600</v>
      </c>
      <c r="W14" s="26">
        <f t="shared" si="12"/>
        <v>307200</v>
      </c>
      <c r="X14" s="26">
        <f t="shared" ref="X14:AA14" si="13">X11*$B$4</f>
        <v>614400</v>
      </c>
      <c r="Y14" s="26">
        <f t="shared" si="13"/>
        <v>1228800</v>
      </c>
      <c r="Z14" s="26">
        <f t="shared" si="13"/>
        <v>2457600</v>
      </c>
      <c r="AA14" s="47">
        <f t="shared" si="13"/>
        <v>3844822.5</v>
      </c>
      <c r="AB14" s="64"/>
      <c r="AC14" s="64"/>
      <c r="AD14" s="110"/>
    </row>
    <row r="15" spans="1:30" x14ac:dyDescent="0.25">
      <c r="A15" s="55" t="s">
        <v>137</v>
      </c>
      <c r="B15" s="56"/>
      <c r="C15" s="57"/>
      <c r="D15" s="57"/>
      <c r="E15" s="57"/>
      <c r="F15" s="93"/>
      <c r="G15" s="23">
        <f>G14</f>
        <v>4.6875</v>
      </c>
      <c r="H15" s="24">
        <f>H14</f>
        <v>9.375</v>
      </c>
      <c r="I15" s="24">
        <f t="shared" ref="I15:Q15" si="14">I14</f>
        <v>18.75</v>
      </c>
      <c r="J15" s="24">
        <f t="shared" si="14"/>
        <v>37.5</v>
      </c>
      <c r="K15" s="24">
        <f t="shared" si="14"/>
        <v>75</v>
      </c>
      <c r="L15" s="24">
        <f t="shared" si="14"/>
        <v>150</v>
      </c>
      <c r="M15" s="24">
        <f t="shared" si="14"/>
        <v>300</v>
      </c>
      <c r="N15" s="24">
        <f t="shared" si="14"/>
        <v>600</v>
      </c>
      <c r="O15" s="24">
        <f t="shared" si="14"/>
        <v>1200</v>
      </c>
      <c r="P15" s="24">
        <f t="shared" si="14"/>
        <v>2400</v>
      </c>
      <c r="Q15" s="58">
        <f t="shared" si="14"/>
        <v>4800</v>
      </c>
      <c r="R15" s="123">
        <f>R14-G14</f>
        <v>9595.3125</v>
      </c>
      <c r="S15" s="24">
        <f>S14-H14</f>
        <v>19190.625</v>
      </c>
      <c r="T15" s="24">
        <f>T14-I14</f>
        <v>38381.25</v>
      </c>
      <c r="U15" s="59">
        <f t="shared" ref="U15:V15" si="15">U14-J14</f>
        <v>76762.5</v>
      </c>
      <c r="V15" s="24">
        <f t="shared" si="15"/>
        <v>153525</v>
      </c>
      <c r="W15" s="24">
        <f>W14-L14</f>
        <v>307050</v>
      </c>
      <c r="X15" s="24">
        <f t="shared" ref="X15:AA15" si="16">X14-M14</f>
        <v>614100</v>
      </c>
      <c r="Y15" s="24">
        <f t="shared" si="16"/>
        <v>1228200</v>
      </c>
      <c r="Z15" s="24">
        <f t="shared" si="16"/>
        <v>2456400</v>
      </c>
      <c r="AA15" s="48">
        <f t="shared" si="16"/>
        <v>3842422.5</v>
      </c>
      <c r="AB15" s="64"/>
      <c r="AC15" s="64"/>
      <c r="AD15" s="110"/>
    </row>
    <row r="16" spans="1:30" x14ac:dyDescent="0.25">
      <c r="A16" s="69" t="s">
        <v>153</v>
      </c>
      <c r="C16" s="21"/>
      <c r="D16" s="21"/>
      <c r="E16" s="21"/>
      <c r="F16" s="21"/>
      <c r="G16" s="25">
        <f t="shared" ref="G16:W16" si="17">G11*$B$5</f>
        <v>1.5625</v>
      </c>
      <c r="H16" s="26">
        <f t="shared" si="17"/>
        <v>3.125</v>
      </c>
      <c r="I16" s="26">
        <f t="shared" si="17"/>
        <v>6.25</v>
      </c>
      <c r="J16" s="26">
        <f t="shared" si="17"/>
        <v>12.5</v>
      </c>
      <c r="K16" s="26">
        <f t="shared" si="17"/>
        <v>25</v>
      </c>
      <c r="L16" s="26">
        <f t="shared" si="17"/>
        <v>50</v>
      </c>
      <c r="M16" s="26">
        <f t="shared" si="17"/>
        <v>100</v>
      </c>
      <c r="N16" s="26">
        <f t="shared" si="17"/>
        <v>200</v>
      </c>
      <c r="O16" s="26">
        <f t="shared" si="17"/>
        <v>400</v>
      </c>
      <c r="P16" s="26">
        <f t="shared" si="17"/>
        <v>800</v>
      </c>
      <c r="Q16" s="54">
        <f t="shared" si="17"/>
        <v>1600</v>
      </c>
      <c r="R16" s="25">
        <f t="shared" si="17"/>
        <v>3200</v>
      </c>
      <c r="S16" s="26">
        <f t="shared" si="17"/>
        <v>6400</v>
      </c>
      <c r="T16" s="26">
        <f t="shared" si="17"/>
        <v>12800</v>
      </c>
      <c r="U16" s="26">
        <f t="shared" si="17"/>
        <v>25600</v>
      </c>
      <c r="V16" s="26">
        <f t="shared" si="17"/>
        <v>51200</v>
      </c>
      <c r="W16" s="26">
        <f t="shared" si="17"/>
        <v>102400</v>
      </c>
      <c r="X16" s="26">
        <f t="shared" ref="X16:AA16" si="18">X11*$B$5</f>
        <v>204800</v>
      </c>
      <c r="Y16" s="26">
        <f t="shared" si="18"/>
        <v>409600</v>
      </c>
      <c r="Z16" s="26">
        <f t="shared" si="18"/>
        <v>819200</v>
      </c>
      <c r="AA16" s="47">
        <f t="shared" si="18"/>
        <v>1281607.5</v>
      </c>
      <c r="AB16" s="64"/>
      <c r="AC16" s="64"/>
      <c r="AD16" s="110"/>
    </row>
    <row r="17" spans="1:30" x14ac:dyDescent="0.25">
      <c r="A17" s="55" t="s">
        <v>133</v>
      </c>
      <c r="B17" s="56"/>
      <c r="C17" s="57"/>
      <c r="D17" s="57"/>
      <c r="E17" s="57"/>
      <c r="F17" s="57"/>
      <c r="G17" s="23">
        <f t="shared" ref="G17:Q17" si="19">G16-G18</f>
        <v>0.9375</v>
      </c>
      <c r="H17" s="24">
        <f t="shared" si="19"/>
        <v>1.875</v>
      </c>
      <c r="I17" s="24">
        <f t="shared" si="19"/>
        <v>3.75</v>
      </c>
      <c r="J17" s="24">
        <f t="shared" si="19"/>
        <v>7.5</v>
      </c>
      <c r="K17" s="24">
        <f t="shared" si="19"/>
        <v>15</v>
      </c>
      <c r="L17" s="24">
        <f t="shared" si="19"/>
        <v>30</v>
      </c>
      <c r="M17" s="24">
        <f t="shared" si="19"/>
        <v>60</v>
      </c>
      <c r="N17" s="24">
        <f t="shared" si="19"/>
        <v>120</v>
      </c>
      <c r="O17" s="111">
        <f t="shared" si="19"/>
        <v>240</v>
      </c>
      <c r="P17" s="24">
        <f t="shared" si="19"/>
        <v>480</v>
      </c>
      <c r="Q17" s="58">
        <f t="shared" si="19"/>
        <v>960</v>
      </c>
      <c r="R17" s="117">
        <f t="shared" ref="R17:W17" si="20">R16-R18-G17</f>
        <v>1919.0625</v>
      </c>
      <c r="S17" s="24">
        <f t="shared" si="20"/>
        <v>3838.125</v>
      </c>
      <c r="T17" s="24">
        <f t="shared" si="20"/>
        <v>7676.25</v>
      </c>
      <c r="U17" s="24">
        <f t="shared" si="20"/>
        <v>15352.5</v>
      </c>
      <c r="V17" s="24">
        <f t="shared" si="20"/>
        <v>30705</v>
      </c>
      <c r="W17" s="24">
        <f t="shared" si="20"/>
        <v>61410</v>
      </c>
      <c r="X17" s="24">
        <f t="shared" ref="X17:AA17" si="21">X16-X18-M17</f>
        <v>122820</v>
      </c>
      <c r="Y17" s="24">
        <f t="shared" si="21"/>
        <v>245640</v>
      </c>
      <c r="Z17" s="24">
        <f t="shared" si="21"/>
        <v>491280</v>
      </c>
      <c r="AA17" s="48">
        <f t="shared" si="21"/>
        <v>768484.5</v>
      </c>
      <c r="AB17" s="64"/>
      <c r="AC17" s="64"/>
      <c r="AD17" s="110"/>
    </row>
    <row r="18" spans="1:30" x14ac:dyDescent="0.25">
      <c r="A18" s="73" t="s">
        <v>157</v>
      </c>
      <c r="B18" s="74"/>
      <c r="C18" s="75"/>
      <c r="D18" s="75"/>
      <c r="E18" s="75"/>
      <c r="F18" s="75"/>
      <c r="G18" s="76">
        <f t="shared" ref="G18:W18" si="22">G11*$B$6</f>
        <v>0.625</v>
      </c>
      <c r="H18" s="77">
        <f t="shared" si="22"/>
        <v>1.25</v>
      </c>
      <c r="I18" s="77">
        <f t="shared" si="22"/>
        <v>2.5</v>
      </c>
      <c r="J18" s="77">
        <f t="shared" si="22"/>
        <v>5</v>
      </c>
      <c r="K18" s="77">
        <f t="shared" si="22"/>
        <v>10</v>
      </c>
      <c r="L18" s="77">
        <f t="shared" si="22"/>
        <v>20</v>
      </c>
      <c r="M18" s="77">
        <f t="shared" si="22"/>
        <v>40</v>
      </c>
      <c r="N18" s="77">
        <f t="shared" si="22"/>
        <v>80</v>
      </c>
      <c r="O18" s="77">
        <f t="shared" si="22"/>
        <v>160</v>
      </c>
      <c r="P18" s="77">
        <f t="shared" si="22"/>
        <v>320</v>
      </c>
      <c r="Q18" s="101">
        <f t="shared" si="22"/>
        <v>640</v>
      </c>
      <c r="R18" s="76">
        <f t="shared" si="22"/>
        <v>1280</v>
      </c>
      <c r="S18" s="77">
        <f t="shared" si="22"/>
        <v>2560</v>
      </c>
      <c r="T18" s="77">
        <f t="shared" si="22"/>
        <v>5120</v>
      </c>
      <c r="U18" s="77">
        <f t="shared" si="22"/>
        <v>10240</v>
      </c>
      <c r="V18" s="77">
        <f t="shared" si="22"/>
        <v>20480</v>
      </c>
      <c r="W18" s="77">
        <f t="shared" si="22"/>
        <v>40960</v>
      </c>
      <c r="X18" s="77">
        <f t="shared" ref="X18:AA18" si="23">X11*$B$6</f>
        <v>81920</v>
      </c>
      <c r="Y18" s="77">
        <f t="shared" si="23"/>
        <v>163840</v>
      </c>
      <c r="Z18" s="77">
        <f t="shared" si="23"/>
        <v>327680</v>
      </c>
      <c r="AA18" s="78">
        <f t="shared" si="23"/>
        <v>512643</v>
      </c>
      <c r="AB18" s="64"/>
      <c r="AC18" s="64"/>
      <c r="AD18" s="110"/>
    </row>
    <row r="20" spans="1:30" x14ac:dyDescent="0.25">
      <c r="A20" s="81" t="s">
        <v>147</v>
      </c>
      <c r="B20" s="29"/>
      <c r="C20" s="30"/>
      <c r="D20" s="30"/>
      <c r="E20" s="30"/>
      <c r="F20" s="30"/>
      <c r="G20" s="64"/>
      <c r="H20" s="64"/>
      <c r="I20" s="64"/>
      <c r="J20" s="64"/>
      <c r="K20" s="64"/>
      <c r="L20" s="64"/>
      <c r="M20" s="64"/>
      <c r="N20" s="64"/>
      <c r="O20" s="64"/>
      <c r="P20" s="64"/>
      <c r="Q20" s="64"/>
      <c r="R20" s="64"/>
      <c r="S20" s="64"/>
      <c r="T20" s="64"/>
      <c r="U20" s="64"/>
      <c r="V20" s="64"/>
      <c r="W20" s="64"/>
      <c r="X20" s="64"/>
    </row>
    <row r="21" spans="1:30" x14ac:dyDescent="0.25">
      <c r="A21" s="16" t="s">
        <v>139</v>
      </c>
      <c r="B21" s="21"/>
      <c r="C21" s="21"/>
      <c r="D21" s="21"/>
      <c r="E21" s="21"/>
      <c r="F21" s="21"/>
      <c r="G21" s="104">
        <v>32</v>
      </c>
      <c r="H21" s="105">
        <v>63</v>
      </c>
      <c r="I21" s="106">
        <v>112</v>
      </c>
      <c r="J21" s="106">
        <v>249</v>
      </c>
      <c r="K21" s="106">
        <v>567</v>
      </c>
      <c r="L21" s="106"/>
      <c r="M21" s="106"/>
      <c r="N21" s="106"/>
      <c r="O21" s="106"/>
      <c r="P21" s="106"/>
      <c r="Q21" s="106"/>
      <c r="R21" s="106"/>
      <c r="S21" s="106"/>
      <c r="T21" s="106"/>
      <c r="U21" s="106"/>
      <c r="V21" s="106"/>
      <c r="W21" s="106"/>
      <c r="X21" s="106"/>
      <c r="Y21" s="106"/>
      <c r="Z21" s="106"/>
      <c r="AA21" s="107"/>
    </row>
    <row r="22" spans="1:30" x14ac:dyDescent="0.25">
      <c r="A22" s="70" t="s">
        <v>140</v>
      </c>
      <c r="B22" s="56"/>
      <c r="C22" s="57"/>
      <c r="D22" s="57"/>
      <c r="E22" s="57"/>
      <c r="F22" s="57"/>
      <c r="G22" s="108">
        <v>1</v>
      </c>
      <c r="H22" s="109">
        <v>2</v>
      </c>
      <c r="I22" s="79">
        <v>3</v>
      </c>
      <c r="J22" s="79">
        <v>5</v>
      </c>
      <c r="K22" s="79">
        <v>6</v>
      </c>
      <c r="L22" s="79"/>
      <c r="M22" s="79"/>
      <c r="N22" s="79"/>
      <c r="O22" s="79"/>
      <c r="P22" s="79"/>
      <c r="Q22" s="79"/>
      <c r="R22" s="79"/>
      <c r="S22" s="79"/>
      <c r="T22" s="79"/>
      <c r="U22" s="79"/>
      <c r="V22" s="79"/>
      <c r="W22" s="79"/>
      <c r="X22" s="79"/>
      <c r="Y22" s="79"/>
      <c r="Z22" s="79"/>
      <c r="AA22" s="80"/>
    </row>
    <row r="23" spans="1:30" x14ac:dyDescent="0.25">
      <c r="B23" s="3"/>
      <c r="G23" s="49"/>
      <c r="H23" s="49"/>
      <c r="I23" s="49"/>
      <c r="J23" s="49"/>
      <c r="K23" s="49"/>
      <c r="L23" s="49"/>
      <c r="M23" s="49"/>
      <c r="N23" s="49"/>
      <c r="O23" s="49"/>
      <c r="P23" s="49"/>
      <c r="Q23" s="49"/>
      <c r="R23" s="49"/>
      <c r="S23" s="49"/>
      <c r="T23" s="49"/>
      <c r="U23" s="49"/>
      <c r="V23" s="49"/>
      <c r="W23" s="49"/>
      <c r="X23" s="49"/>
    </row>
    <row r="24" spans="1:30" x14ac:dyDescent="0.25">
      <c r="A24" s="122" t="s">
        <v>149</v>
      </c>
      <c r="X24" s="30"/>
    </row>
    <row r="25" spans="1:30" x14ac:dyDescent="0.25">
      <c r="A25" s="16" t="s">
        <v>1</v>
      </c>
      <c r="B25" s="87" t="s">
        <v>161</v>
      </c>
      <c r="C25" s="17" t="s">
        <v>4</v>
      </c>
      <c r="D25" s="87" t="s">
        <v>151</v>
      </c>
      <c r="E25" s="88" t="s">
        <v>3</v>
      </c>
      <c r="F25" s="21" t="s">
        <v>4</v>
      </c>
      <c r="G25" s="21"/>
      <c r="H25" s="21"/>
      <c r="I25" s="21"/>
      <c r="J25" s="21"/>
      <c r="K25" s="21"/>
      <c r="L25" s="21"/>
      <c r="M25" s="21"/>
      <c r="N25" s="21"/>
      <c r="O25" s="21"/>
      <c r="P25" s="21"/>
      <c r="Q25" s="21"/>
      <c r="R25" s="21"/>
      <c r="S25" s="21"/>
      <c r="T25" s="21"/>
      <c r="U25" s="21"/>
      <c r="V25" s="21"/>
      <c r="W25" s="21"/>
      <c r="X25" s="21"/>
      <c r="Y25" s="21"/>
      <c r="Z25" s="21"/>
      <c r="AA25" s="17"/>
    </row>
    <row r="26" spans="1:30" x14ac:dyDescent="0.25">
      <c r="A26" s="60" t="s">
        <v>14</v>
      </c>
      <c r="B26" s="27">
        <f>'ABS Population by Age Range'!D107</f>
        <v>4.0260989985204748E-2</v>
      </c>
      <c r="C26" s="26">
        <f>$B$1*B26</f>
        <v>1031975.7344492659</v>
      </c>
      <c r="D26" s="36">
        <f>'AU Infection Rate by Age'!C4</f>
        <v>2.6894865525672371E-2</v>
      </c>
      <c r="E26" s="17"/>
      <c r="F26" s="30"/>
      <c r="G26" s="32">
        <f>G$11*$D$26</f>
        <v>0.84046454767726153</v>
      </c>
      <c r="H26" s="33">
        <f t="shared" ref="G26:W26" si="24">H$11*$D$26</f>
        <v>1.6809290953545231</v>
      </c>
      <c r="I26" s="33">
        <f t="shared" si="24"/>
        <v>3.3618581907090461</v>
      </c>
      <c r="J26" s="33">
        <f t="shared" si="24"/>
        <v>6.7237163814180922</v>
      </c>
      <c r="K26" s="33">
        <f t="shared" si="24"/>
        <v>13.447432762836184</v>
      </c>
      <c r="L26" s="33">
        <f t="shared" si="24"/>
        <v>26.894865525672369</v>
      </c>
      <c r="M26" s="33">
        <f t="shared" si="24"/>
        <v>53.789731051344738</v>
      </c>
      <c r="N26" s="33">
        <f t="shared" si="24"/>
        <v>107.57946210268948</v>
      </c>
      <c r="O26" s="33">
        <f t="shared" si="24"/>
        <v>215.15892420537895</v>
      </c>
      <c r="P26" s="33">
        <f t="shared" si="24"/>
        <v>430.3178484107579</v>
      </c>
      <c r="Q26" s="33">
        <f t="shared" si="24"/>
        <v>860.63569682151581</v>
      </c>
      <c r="R26" s="33">
        <f t="shared" si="24"/>
        <v>1721.2713936430316</v>
      </c>
      <c r="S26" s="33">
        <f t="shared" si="24"/>
        <v>3442.5427872860632</v>
      </c>
      <c r="T26" s="33">
        <f t="shared" si="24"/>
        <v>6885.0855745721265</v>
      </c>
      <c r="U26" s="33">
        <f t="shared" si="24"/>
        <v>13770.171149144253</v>
      </c>
      <c r="V26" s="33">
        <f t="shared" si="24"/>
        <v>27540.342298288506</v>
      </c>
      <c r="W26" s="33">
        <f t="shared" si="24"/>
        <v>55080.684596577012</v>
      </c>
      <c r="X26" s="33">
        <f t="shared" ref="X26:AA26" si="25">X$11*$D$26</f>
        <v>110161.36919315402</v>
      </c>
      <c r="Y26" s="33">
        <f t="shared" si="25"/>
        <v>220322.73838630805</v>
      </c>
      <c r="Z26" s="33">
        <f t="shared" si="25"/>
        <v>440645.47677261609</v>
      </c>
      <c r="AA26" s="90">
        <f t="shared" si="25"/>
        <v>689373.22738386306</v>
      </c>
    </row>
    <row r="27" spans="1:30" x14ac:dyDescent="0.25">
      <c r="A27" s="60"/>
      <c r="B27" s="18"/>
      <c r="C27" s="22"/>
      <c r="D27" s="20"/>
      <c r="E27" s="41">
        <v>0.14799999999999999</v>
      </c>
      <c r="F27" s="22">
        <f>$B$1*D26*E27</f>
        <v>102027.23765281173</v>
      </c>
      <c r="G27" s="43">
        <f>G$11*$D$26*$E$27</f>
        <v>0.1243887530562347</v>
      </c>
      <c r="H27" s="44">
        <f t="shared" ref="G27:W27" si="26">H$11*$D$26*$E$27</f>
        <v>0.2487775061124694</v>
      </c>
      <c r="I27" s="44">
        <f t="shared" si="26"/>
        <v>0.49755501222493881</v>
      </c>
      <c r="J27" s="44">
        <f t="shared" si="26"/>
        <v>0.99511002444987762</v>
      </c>
      <c r="K27" s="44">
        <f t="shared" si="26"/>
        <v>1.9902200488997552</v>
      </c>
      <c r="L27" s="44">
        <f t="shared" si="26"/>
        <v>3.9804400977995105</v>
      </c>
      <c r="M27" s="44">
        <f t="shared" si="26"/>
        <v>7.9608801955990209</v>
      </c>
      <c r="N27" s="44">
        <f t="shared" si="26"/>
        <v>15.921760391198042</v>
      </c>
      <c r="O27" s="44">
        <f t="shared" si="26"/>
        <v>31.843520782396084</v>
      </c>
      <c r="P27" s="44">
        <f t="shared" si="26"/>
        <v>63.687041564792167</v>
      </c>
      <c r="Q27" s="44">
        <f t="shared" si="26"/>
        <v>127.37408312958433</v>
      </c>
      <c r="R27" s="44">
        <f t="shared" si="26"/>
        <v>254.74816625916867</v>
      </c>
      <c r="S27" s="44">
        <f t="shared" si="26"/>
        <v>509.49633251833734</v>
      </c>
      <c r="T27" s="44">
        <f t="shared" si="26"/>
        <v>1018.9926650366747</v>
      </c>
      <c r="U27" s="44">
        <f t="shared" si="26"/>
        <v>2037.9853300733494</v>
      </c>
      <c r="V27" s="44">
        <f t="shared" si="26"/>
        <v>4075.9706601466987</v>
      </c>
      <c r="W27" s="44">
        <f t="shared" si="26"/>
        <v>8151.9413202933974</v>
      </c>
      <c r="X27" s="44">
        <f t="shared" ref="X27:AA27" si="27">X$11*$D$26*$E$27</f>
        <v>16303.882640586795</v>
      </c>
      <c r="Y27" s="44">
        <f t="shared" si="27"/>
        <v>32607.76528117359</v>
      </c>
      <c r="Z27" s="44">
        <f t="shared" si="27"/>
        <v>65215.53056234718</v>
      </c>
      <c r="AA27" s="119">
        <f t="shared" si="27"/>
        <v>102027.23765281173</v>
      </c>
    </row>
    <row r="28" spans="1:30" x14ac:dyDescent="0.25">
      <c r="A28" s="60" t="s">
        <v>15</v>
      </c>
      <c r="B28" s="18">
        <f>'ABS Population by Age Range'!D97</f>
        <v>7.065336711718416E-2</v>
      </c>
      <c r="C28" s="22">
        <f t="shared" ref="C28:C42" si="28">$B$1*B28</f>
        <v>1810997.703952732</v>
      </c>
      <c r="D28" s="37">
        <f>'AU Infection Rate by Age'!C5</f>
        <v>5.1344743276283619E-2</v>
      </c>
      <c r="E28" s="31"/>
      <c r="F28" s="30"/>
      <c r="G28" s="34">
        <f t="shared" ref="G28:W28" si="29">G$11*$D$28</f>
        <v>1.604523227383863</v>
      </c>
      <c r="H28" s="35">
        <f t="shared" si="29"/>
        <v>3.209046454767726</v>
      </c>
      <c r="I28" s="35">
        <f t="shared" si="29"/>
        <v>6.418092909535452</v>
      </c>
      <c r="J28" s="35">
        <f t="shared" si="29"/>
        <v>12.836185819070904</v>
      </c>
      <c r="K28" s="35">
        <f t="shared" si="29"/>
        <v>25.672371638141808</v>
      </c>
      <c r="L28" s="35">
        <f t="shared" si="29"/>
        <v>51.344743276283616</v>
      </c>
      <c r="M28" s="35">
        <f t="shared" si="29"/>
        <v>102.68948655256723</v>
      </c>
      <c r="N28" s="35">
        <f t="shared" si="29"/>
        <v>205.37897310513446</v>
      </c>
      <c r="O28" s="35">
        <f t="shared" si="29"/>
        <v>410.75794621026893</v>
      </c>
      <c r="P28" s="35">
        <f t="shared" si="29"/>
        <v>821.51589242053785</v>
      </c>
      <c r="Q28" s="35">
        <f t="shared" si="29"/>
        <v>1643.0317848410757</v>
      </c>
      <c r="R28" s="35">
        <f t="shared" si="29"/>
        <v>3286.0635696821514</v>
      </c>
      <c r="S28" s="35">
        <f t="shared" si="29"/>
        <v>6572.1271393643028</v>
      </c>
      <c r="T28" s="35">
        <f t="shared" si="29"/>
        <v>13144.254278728606</v>
      </c>
      <c r="U28" s="35">
        <f t="shared" si="29"/>
        <v>26288.508557457211</v>
      </c>
      <c r="V28" s="35">
        <f t="shared" si="29"/>
        <v>52577.017114914423</v>
      </c>
      <c r="W28" s="35">
        <f t="shared" si="29"/>
        <v>105154.03422982885</v>
      </c>
      <c r="X28" s="35">
        <f t="shared" ref="X28:AA28" si="30">X$11*$D$28</f>
        <v>210308.06845965769</v>
      </c>
      <c r="Y28" s="35">
        <f t="shared" si="30"/>
        <v>420616.13691931538</v>
      </c>
      <c r="Z28" s="35">
        <f t="shared" si="30"/>
        <v>841232.27383863076</v>
      </c>
      <c r="AA28" s="120">
        <f t="shared" si="30"/>
        <v>1316076.1613691931</v>
      </c>
    </row>
    <row r="29" spans="1:30" x14ac:dyDescent="0.25">
      <c r="A29" s="60"/>
      <c r="B29" s="18"/>
      <c r="C29" s="22"/>
      <c r="D29" s="20"/>
      <c r="E29" s="41">
        <v>0.08</v>
      </c>
      <c r="F29" s="22">
        <f>$B$1*D28*E29</f>
        <v>105286.09290953545</v>
      </c>
      <c r="G29" s="43">
        <f t="shared" ref="G29:W29" si="31">G$11*$D$28*$E$29</f>
        <v>0.12836185819070906</v>
      </c>
      <c r="H29" s="44">
        <f t="shared" si="31"/>
        <v>0.25672371638141811</v>
      </c>
      <c r="I29" s="44">
        <f t="shared" si="31"/>
        <v>0.51344743276283622</v>
      </c>
      <c r="J29" s="44">
        <f t="shared" si="31"/>
        <v>1.0268948655256724</v>
      </c>
      <c r="K29" s="44">
        <f t="shared" si="31"/>
        <v>2.0537897310513449</v>
      </c>
      <c r="L29" s="44">
        <f t="shared" si="31"/>
        <v>4.1075794621026898</v>
      </c>
      <c r="M29" s="44">
        <f t="shared" si="31"/>
        <v>8.2151589242053795</v>
      </c>
      <c r="N29" s="44">
        <f t="shared" si="31"/>
        <v>16.430317848410759</v>
      </c>
      <c r="O29" s="44">
        <f t="shared" si="31"/>
        <v>32.860635696821518</v>
      </c>
      <c r="P29" s="44">
        <f t="shared" si="31"/>
        <v>65.721271393643036</v>
      </c>
      <c r="Q29" s="44">
        <f t="shared" si="31"/>
        <v>131.44254278728607</v>
      </c>
      <c r="R29" s="44">
        <f t="shared" si="31"/>
        <v>262.88508557457214</v>
      </c>
      <c r="S29" s="44">
        <f t="shared" si="31"/>
        <v>525.77017114914429</v>
      </c>
      <c r="T29" s="44">
        <f t="shared" si="31"/>
        <v>1051.5403422982886</v>
      </c>
      <c r="U29" s="44">
        <f t="shared" si="31"/>
        <v>2103.0806845965772</v>
      </c>
      <c r="V29" s="44">
        <f t="shared" si="31"/>
        <v>4206.1613691931543</v>
      </c>
      <c r="W29" s="44">
        <f t="shared" si="31"/>
        <v>8412.3227383863086</v>
      </c>
      <c r="X29" s="44">
        <f t="shared" ref="X29:AA29" si="32">X$11*$D$28*$E$29</f>
        <v>16824.645476772617</v>
      </c>
      <c r="Y29" s="44">
        <f t="shared" si="32"/>
        <v>33649.290953545235</v>
      </c>
      <c r="Z29" s="44">
        <f t="shared" si="32"/>
        <v>67298.581907090469</v>
      </c>
      <c r="AA29" s="119">
        <f t="shared" si="32"/>
        <v>105286.09290953545</v>
      </c>
    </row>
    <row r="30" spans="1:30" x14ac:dyDescent="0.25">
      <c r="A30" s="60" t="s">
        <v>16</v>
      </c>
      <c r="B30" s="18">
        <f>'ABS Population by Age Range'!D85</f>
        <v>0.10301766910746854</v>
      </c>
      <c r="C30" s="22">
        <f t="shared" si="28"/>
        <v>2640564.3472129996</v>
      </c>
      <c r="D30" s="37">
        <f>'AU Infection Rate by Age'!C6</f>
        <v>0.15892420537897312</v>
      </c>
      <c r="E30" s="31"/>
      <c r="F30" s="22"/>
      <c r="G30" s="34">
        <f t="shared" ref="G30:W30" si="33">G$11*$D$30</f>
        <v>4.9663814180929098</v>
      </c>
      <c r="H30" s="35">
        <f t="shared" si="33"/>
        <v>9.9327628361858196</v>
      </c>
      <c r="I30" s="35">
        <f t="shared" si="33"/>
        <v>19.865525672371639</v>
      </c>
      <c r="J30" s="35">
        <f t="shared" si="33"/>
        <v>39.731051344743278</v>
      </c>
      <c r="K30" s="35">
        <f t="shared" si="33"/>
        <v>79.462102689486557</v>
      </c>
      <c r="L30" s="35">
        <f t="shared" si="33"/>
        <v>158.92420537897311</v>
      </c>
      <c r="M30" s="35">
        <f t="shared" si="33"/>
        <v>317.84841075794623</v>
      </c>
      <c r="N30" s="35">
        <f t="shared" si="33"/>
        <v>635.69682151589245</v>
      </c>
      <c r="O30" s="35">
        <f t="shared" si="33"/>
        <v>1271.3936430317849</v>
      </c>
      <c r="P30" s="35">
        <f t="shared" si="33"/>
        <v>2542.7872860635698</v>
      </c>
      <c r="Q30" s="35">
        <f t="shared" si="33"/>
        <v>5085.5745721271396</v>
      </c>
      <c r="R30" s="35">
        <f t="shared" si="33"/>
        <v>10171.149144254279</v>
      </c>
      <c r="S30" s="35">
        <f t="shared" si="33"/>
        <v>20342.298288508558</v>
      </c>
      <c r="T30" s="35">
        <f t="shared" si="33"/>
        <v>40684.596577017117</v>
      </c>
      <c r="U30" s="35">
        <f t="shared" si="33"/>
        <v>81369.193154034234</v>
      </c>
      <c r="V30" s="35">
        <f t="shared" si="33"/>
        <v>162738.38630806847</v>
      </c>
      <c r="W30" s="35">
        <f t="shared" si="33"/>
        <v>325476.77261613694</v>
      </c>
      <c r="X30" s="35">
        <f t="shared" ref="X30:AA30" si="34">X$11*$D$30</f>
        <v>650953.54523227387</v>
      </c>
      <c r="Y30" s="35">
        <f t="shared" si="34"/>
        <v>1301907.0904645477</v>
      </c>
      <c r="Z30" s="35">
        <f t="shared" si="34"/>
        <v>2603814.1809290955</v>
      </c>
      <c r="AA30" s="120">
        <f t="shared" si="34"/>
        <v>4073569.0709046456</v>
      </c>
    </row>
    <row r="31" spans="1:30" x14ac:dyDescent="0.25">
      <c r="A31" s="60"/>
      <c r="B31" s="18"/>
      <c r="C31" s="22"/>
      <c r="D31" s="20"/>
      <c r="E31" s="41">
        <v>3.5999999999999997E-2</v>
      </c>
      <c r="F31" s="22">
        <f>$B$1*D30*E31</f>
        <v>146648.48655256722</v>
      </c>
      <c r="G31" s="43">
        <f t="shared" ref="G31:W31" si="35">G$11*$D$30*$E$31</f>
        <v>0.17878973105134474</v>
      </c>
      <c r="H31" s="44">
        <f t="shared" si="35"/>
        <v>0.35757946210268948</v>
      </c>
      <c r="I31" s="44">
        <f t="shared" si="35"/>
        <v>0.71515892420537897</v>
      </c>
      <c r="J31" s="44">
        <f t="shared" si="35"/>
        <v>1.4303178484107579</v>
      </c>
      <c r="K31" s="44">
        <f t="shared" si="35"/>
        <v>2.8606356968215159</v>
      </c>
      <c r="L31" s="44">
        <f t="shared" si="35"/>
        <v>5.7212713936430317</v>
      </c>
      <c r="M31" s="44">
        <f t="shared" si="35"/>
        <v>11.442542787286063</v>
      </c>
      <c r="N31" s="44">
        <f t="shared" si="35"/>
        <v>22.885085574572127</v>
      </c>
      <c r="O31" s="44">
        <f t="shared" si="35"/>
        <v>45.770171149144254</v>
      </c>
      <c r="P31" s="44">
        <f t="shared" si="35"/>
        <v>91.540342298288508</v>
      </c>
      <c r="Q31" s="44">
        <f t="shared" si="35"/>
        <v>183.08068459657702</v>
      </c>
      <c r="R31" s="44">
        <f t="shared" si="35"/>
        <v>366.16136919315403</v>
      </c>
      <c r="S31" s="44">
        <f t="shared" si="35"/>
        <v>732.32273838630806</v>
      </c>
      <c r="T31" s="44">
        <f t="shared" si="35"/>
        <v>1464.6454767726161</v>
      </c>
      <c r="U31" s="44">
        <f t="shared" si="35"/>
        <v>2929.2909535452322</v>
      </c>
      <c r="V31" s="44">
        <f t="shared" si="35"/>
        <v>5858.5819070904645</v>
      </c>
      <c r="W31" s="44">
        <f t="shared" si="35"/>
        <v>11717.163814180929</v>
      </c>
      <c r="X31" s="44">
        <f t="shared" ref="X31:AA31" si="36">X$11*$D$30*$E$31</f>
        <v>23434.327628361858</v>
      </c>
      <c r="Y31" s="44">
        <f t="shared" si="36"/>
        <v>46868.655256723716</v>
      </c>
      <c r="Z31" s="44">
        <f t="shared" si="36"/>
        <v>93737.310513447432</v>
      </c>
      <c r="AA31" s="119">
        <f t="shared" si="36"/>
        <v>146648.48655256722</v>
      </c>
    </row>
    <row r="32" spans="1:30" x14ac:dyDescent="0.25">
      <c r="A32" s="60" t="s">
        <v>17</v>
      </c>
      <c r="B32" s="18">
        <f>'ABS Population by Age Range'!D73</f>
        <v>0.12142789925761971</v>
      </c>
      <c r="C32" s="22">
        <f t="shared" si="28"/>
        <v>3112458.1279561971</v>
      </c>
      <c r="D32" s="37">
        <f>'AU Infection Rate by Age'!C7</f>
        <v>0.18337408312958436</v>
      </c>
      <c r="E32" s="31"/>
      <c r="F32" s="22"/>
      <c r="G32" s="34">
        <f t="shared" ref="G32:W32" si="37">G$11*$D$32</f>
        <v>5.7304400977995114</v>
      </c>
      <c r="H32" s="35">
        <f t="shared" si="37"/>
        <v>11.460880195599023</v>
      </c>
      <c r="I32" s="35">
        <f t="shared" si="37"/>
        <v>22.921760391198045</v>
      </c>
      <c r="J32" s="35">
        <f t="shared" si="37"/>
        <v>45.843520782396091</v>
      </c>
      <c r="K32" s="35">
        <f t="shared" si="37"/>
        <v>91.687041564792182</v>
      </c>
      <c r="L32" s="35">
        <f t="shared" si="37"/>
        <v>183.37408312958436</v>
      </c>
      <c r="M32" s="35">
        <f t="shared" si="37"/>
        <v>366.74816625916873</v>
      </c>
      <c r="N32" s="35">
        <f t="shared" si="37"/>
        <v>733.49633251833745</v>
      </c>
      <c r="O32" s="35">
        <f t="shared" si="37"/>
        <v>1466.9926650366749</v>
      </c>
      <c r="P32" s="35">
        <f t="shared" si="37"/>
        <v>2933.9853300733498</v>
      </c>
      <c r="Q32" s="35">
        <f t="shared" si="37"/>
        <v>5867.9706601466996</v>
      </c>
      <c r="R32" s="35">
        <f t="shared" si="37"/>
        <v>11735.941320293399</v>
      </c>
      <c r="S32" s="35">
        <f t="shared" si="37"/>
        <v>23471.882640586799</v>
      </c>
      <c r="T32" s="35">
        <f t="shared" si="37"/>
        <v>46943.765281173597</v>
      </c>
      <c r="U32" s="35">
        <f t="shared" si="37"/>
        <v>93887.530562347194</v>
      </c>
      <c r="V32" s="35">
        <f t="shared" si="37"/>
        <v>187775.06112469439</v>
      </c>
      <c r="W32" s="35">
        <f t="shared" si="37"/>
        <v>375550.12224938878</v>
      </c>
      <c r="X32" s="35">
        <f t="shared" ref="X32:AA32" si="38">X$11*$D$32</f>
        <v>751100.24449877755</v>
      </c>
      <c r="Y32" s="35">
        <f t="shared" si="38"/>
        <v>1502200.4889975551</v>
      </c>
      <c r="Z32" s="35">
        <f t="shared" si="38"/>
        <v>3004400.9779951102</v>
      </c>
      <c r="AA32" s="120">
        <f t="shared" si="38"/>
        <v>4700272.0048899762</v>
      </c>
    </row>
    <row r="33" spans="1:27" x14ac:dyDescent="0.25">
      <c r="A33" s="60"/>
      <c r="B33" s="18"/>
      <c r="C33" s="22"/>
      <c r="D33" s="20"/>
      <c r="E33" s="41">
        <v>1.2999999999999999E-2</v>
      </c>
      <c r="F33" s="22">
        <f>$B$1*D32*E33</f>
        <v>61103.536063569685</v>
      </c>
      <c r="G33" s="43">
        <f t="shared" ref="G33:W33" si="39">G$11*$D$32*$E$33</f>
        <v>7.4495721271393645E-2</v>
      </c>
      <c r="H33" s="44">
        <f t="shared" si="39"/>
        <v>0.14899144254278729</v>
      </c>
      <c r="I33" s="44">
        <f t="shared" si="39"/>
        <v>0.29798288508557458</v>
      </c>
      <c r="J33" s="44">
        <f t="shared" si="39"/>
        <v>0.59596577017114916</v>
      </c>
      <c r="K33" s="44">
        <f t="shared" si="39"/>
        <v>1.1919315403422983</v>
      </c>
      <c r="L33" s="44">
        <f t="shared" si="39"/>
        <v>2.3838630806845966</v>
      </c>
      <c r="M33" s="44">
        <f t="shared" si="39"/>
        <v>4.7677261613691932</v>
      </c>
      <c r="N33" s="44">
        <f t="shared" si="39"/>
        <v>9.5354523227383865</v>
      </c>
      <c r="O33" s="44">
        <f t="shared" si="39"/>
        <v>19.070904645476773</v>
      </c>
      <c r="P33" s="44">
        <f t="shared" si="39"/>
        <v>38.141809290953546</v>
      </c>
      <c r="Q33" s="44">
        <f t="shared" si="39"/>
        <v>76.283618581907092</v>
      </c>
      <c r="R33" s="44">
        <f t="shared" si="39"/>
        <v>152.56723716381418</v>
      </c>
      <c r="S33" s="44">
        <f t="shared" si="39"/>
        <v>305.13447432762837</v>
      </c>
      <c r="T33" s="44">
        <f t="shared" si="39"/>
        <v>610.26894865525674</v>
      </c>
      <c r="U33" s="44">
        <f t="shared" si="39"/>
        <v>1220.5378973105135</v>
      </c>
      <c r="V33" s="44">
        <f t="shared" si="39"/>
        <v>2441.0757946210269</v>
      </c>
      <c r="W33" s="44">
        <f t="shared" si="39"/>
        <v>4882.1515892420539</v>
      </c>
      <c r="X33" s="44">
        <f t="shared" ref="X33:AA33" si="40">X$11*$D$32*$E$33</f>
        <v>9764.3031784841078</v>
      </c>
      <c r="Y33" s="44">
        <f t="shared" si="40"/>
        <v>19528.606356968216</v>
      </c>
      <c r="Z33" s="44">
        <f t="shared" si="40"/>
        <v>39057.212713936431</v>
      </c>
      <c r="AA33" s="119">
        <f t="shared" si="40"/>
        <v>61103.536063569685</v>
      </c>
    </row>
    <row r="34" spans="1:27" x14ac:dyDescent="0.25">
      <c r="A34" s="60" t="s">
        <v>18</v>
      </c>
      <c r="B34" s="18">
        <f>'ABS Population by Age Range'!D61</f>
        <v>0.12908272398046944</v>
      </c>
      <c r="C34" s="22">
        <f t="shared" si="28"/>
        <v>3308667.7434759899</v>
      </c>
      <c r="D34" s="37">
        <f>'AU Infection Rate by Age'!C8</f>
        <v>0.17603911980440098</v>
      </c>
      <c r="E34" s="31"/>
      <c r="F34" s="22"/>
      <c r="G34" s="34">
        <f>G$11*$D$34</f>
        <v>5.5012224938875312</v>
      </c>
      <c r="H34" s="35">
        <f t="shared" ref="H34:W34" si="41">H$11*$D$34</f>
        <v>11.002444987775062</v>
      </c>
      <c r="I34" s="35">
        <f t="shared" si="41"/>
        <v>22.004889975550125</v>
      </c>
      <c r="J34" s="35">
        <f t="shared" si="41"/>
        <v>44.009779951100249</v>
      </c>
      <c r="K34" s="35">
        <f t="shared" si="41"/>
        <v>88.019559902200498</v>
      </c>
      <c r="L34" s="35">
        <f t="shared" si="41"/>
        <v>176.039119804401</v>
      </c>
      <c r="M34" s="35">
        <f t="shared" si="41"/>
        <v>352.07823960880199</v>
      </c>
      <c r="N34" s="35">
        <f t="shared" si="41"/>
        <v>704.15647921760399</v>
      </c>
      <c r="O34" s="35">
        <f t="shared" si="41"/>
        <v>1408.312958435208</v>
      </c>
      <c r="P34" s="35">
        <f t="shared" si="41"/>
        <v>2816.6259168704159</v>
      </c>
      <c r="Q34" s="35">
        <f t="shared" si="41"/>
        <v>5633.2518337408319</v>
      </c>
      <c r="R34" s="35">
        <f t="shared" si="41"/>
        <v>11266.503667481664</v>
      </c>
      <c r="S34" s="35">
        <f t="shared" si="41"/>
        <v>22533.007334963328</v>
      </c>
      <c r="T34" s="35">
        <f t="shared" si="41"/>
        <v>45066.014669926655</v>
      </c>
      <c r="U34" s="35">
        <f t="shared" si="41"/>
        <v>90132.02933985331</v>
      </c>
      <c r="V34" s="35">
        <f t="shared" si="41"/>
        <v>180264.05867970662</v>
      </c>
      <c r="W34" s="35">
        <f t="shared" si="41"/>
        <v>360528.11735941324</v>
      </c>
      <c r="X34" s="35">
        <f t="shared" ref="X34:AA34" si="42">X$11*$D$34</f>
        <v>721056.23471882648</v>
      </c>
      <c r="Y34" s="35">
        <f t="shared" si="42"/>
        <v>1442112.469437653</v>
      </c>
      <c r="Z34" s="35">
        <f t="shared" si="42"/>
        <v>2884224.9388753059</v>
      </c>
      <c r="AA34" s="120">
        <f t="shared" si="42"/>
        <v>4512261.1246943763</v>
      </c>
    </row>
    <row r="35" spans="1:27" x14ac:dyDescent="0.25">
      <c r="A35" s="60"/>
      <c r="B35" s="18"/>
      <c r="C35" s="22"/>
      <c r="D35" s="20"/>
      <c r="E35" s="41">
        <v>4.0000000000000001E-3</v>
      </c>
      <c r="F35" s="22">
        <f>$B$1*D34*E35</f>
        <v>18049.044498777504</v>
      </c>
      <c r="G35" s="43">
        <f>G$11*$D$34*$E$35</f>
        <v>2.2004889975550126E-2</v>
      </c>
      <c r="H35" s="44">
        <f t="shared" ref="H35:W35" si="43">H$11*$D$34*$E$35</f>
        <v>4.4009779951100253E-2</v>
      </c>
      <c r="I35" s="44">
        <f t="shared" si="43"/>
        <v>8.8019559902200506E-2</v>
      </c>
      <c r="J35" s="44">
        <f t="shared" si="43"/>
        <v>0.17603911980440101</v>
      </c>
      <c r="K35" s="44">
        <f t="shared" si="43"/>
        <v>0.35207823960880202</v>
      </c>
      <c r="L35" s="44">
        <f t="shared" si="43"/>
        <v>0.70415647921760405</v>
      </c>
      <c r="M35" s="44">
        <f t="shared" si="43"/>
        <v>1.4083129584352081</v>
      </c>
      <c r="N35" s="44">
        <f t="shared" si="43"/>
        <v>2.8166259168704162</v>
      </c>
      <c r="O35" s="44">
        <f t="shared" si="43"/>
        <v>5.6332518337408324</v>
      </c>
      <c r="P35" s="44">
        <f t="shared" si="43"/>
        <v>11.266503667481665</v>
      </c>
      <c r="Q35" s="44">
        <f t="shared" si="43"/>
        <v>22.53300733496333</v>
      </c>
      <c r="R35" s="44">
        <f t="shared" si="43"/>
        <v>45.066014669926659</v>
      </c>
      <c r="S35" s="44">
        <f t="shared" si="43"/>
        <v>90.132029339853318</v>
      </c>
      <c r="T35" s="44">
        <f t="shared" si="43"/>
        <v>180.26405867970664</v>
      </c>
      <c r="U35" s="44">
        <f t="shared" si="43"/>
        <v>360.52811735941327</v>
      </c>
      <c r="V35" s="44">
        <f t="shared" si="43"/>
        <v>721.05623471882654</v>
      </c>
      <c r="W35" s="44">
        <f t="shared" si="43"/>
        <v>1442.1124694376531</v>
      </c>
      <c r="X35" s="44">
        <f t="shared" ref="X35:AA35" si="44">X$11*$D$34*$E$35</f>
        <v>2884.2249388753062</v>
      </c>
      <c r="Y35" s="44">
        <f t="shared" si="44"/>
        <v>5768.4498777506124</v>
      </c>
      <c r="Z35" s="44">
        <f t="shared" si="44"/>
        <v>11536.899755501225</v>
      </c>
      <c r="AA35" s="119">
        <f t="shared" si="44"/>
        <v>18049.044498777504</v>
      </c>
    </row>
    <row r="36" spans="1:27" x14ac:dyDescent="0.25">
      <c r="A36" s="60" t="s">
        <v>19</v>
      </c>
      <c r="B36" s="18">
        <f>'ABS Population by Age Range'!D49</f>
        <v>0.14481341657950456</v>
      </c>
      <c r="C36" s="22">
        <f t="shared" si="28"/>
        <v>3711879.2157783476</v>
      </c>
      <c r="D36" s="37">
        <f>'AU Infection Rate by Age'!C9</f>
        <v>0.20782396088019561</v>
      </c>
      <c r="E36" s="31"/>
      <c r="F36" s="22"/>
      <c r="G36" s="34">
        <f t="shared" ref="G36:W36" si="45">G$11*$D$36</f>
        <v>6.4944987775061129</v>
      </c>
      <c r="H36" s="35">
        <f t="shared" si="45"/>
        <v>12.988997555012226</v>
      </c>
      <c r="I36" s="35">
        <f t="shared" si="45"/>
        <v>25.977995110024452</v>
      </c>
      <c r="J36" s="35">
        <f t="shared" si="45"/>
        <v>51.955990220048903</v>
      </c>
      <c r="K36" s="35">
        <f t="shared" si="45"/>
        <v>103.91198044009781</v>
      </c>
      <c r="L36" s="35">
        <f t="shared" si="45"/>
        <v>207.82396088019561</v>
      </c>
      <c r="M36" s="35">
        <f t="shared" si="45"/>
        <v>415.64792176039123</v>
      </c>
      <c r="N36" s="35">
        <f t="shared" si="45"/>
        <v>831.29584352078246</v>
      </c>
      <c r="O36" s="35">
        <f t="shared" si="45"/>
        <v>1662.5916870415649</v>
      </c>
      <c r="P36" s="35">
        <f t="shared" si="45"/>
        <v>3325.1833740831298</v>
      </c>
      <c r="Q36" s="35">
        <f t="shared" si="45"/>
        <v>6650.3667481662596</v>
      </c>
      <c r="R36" s="35">
        <f t="shared" si="45"/>
        <v>13300.733496332519</v>
      </c>
      <c r="S36" s="35">
        <f t="shared" si="45"/>
        <v>26601.466992665039</v>
      </c>
      <c r="T36" s="35">
        <f t="shared" si="45"/>
        <v>53202.933985330077</v>
      </c>
      <c r="U36" s="35">
        <f t="shared" si="45"/>
        <v>106405.86797066015</v>
      </c>
      <c r="V36" s="35">
        <f t="shared" si="45"/>
        <v>212811.73594132031</v>
      </c>
      <c r="W36" s="35">
        <f t="shared" si="45"/>
        <v>425623.47188264062</v>
      </c>
      <c r="X36" s="35">
        <f t="shared" ref="X36:AA36" si="46">X$11*$D$36</f>
        <v>851246.94376528123</v>
      </c>
      <c r="Y36" s="35">
        <f t="shared" si="46"/>
        <v>1702493.8875305625</v>
      </c>
      <c r="Z36" s="35">
        <f t="shared" si="46"/>
        <v>3404987.7750611249</v>
      </c>
      <c r="AA36" s="120">
        <f t="shared" si="46"/>
        <v>5326974.9388753064</v>
      </c>
    </row>
    <row r="37" spans="1:27" x14ac:dyDescent="0.25">
      <c r="A37" s="60"/>
      <c r="B37" s="18"/>
      <c r="C37" s="22"/>
      <c r="D37" s="20"/>
      <c r="E37" s="41">
        <v>2E-3</v>
      </c>
      <c r="F37" s="22">
        <f>$B$1*D36*E37</f>
        <v>10653.949877750612</v>
      </c>
      <c r="G37" s="43">
        <f t="shared" ref="G37:W37" si="47">G$11*$D$36*$E$37</f>
        <v>1.2988997555012226E-2</v>
      </c>
      <c r="H37" s="44">
        <f t="shared" si="47"/>
        <v>2.5977995110024452E-2</v>
      </c>
      <c r="I37" s="44">
        <f t="shared" si="47"/>
        <v>5.1955990220048903E-2</v>
      </c>
      <c r="J37" s="44">
        <f t="shared" si="47"/>
        <v>0.10391198044009781</v>
      </c>
      <c r="K37" s="44">
        <f t="shared" si="47"/>
        <v>0.20782396088019561</v>
      </c>
      <c r="L37" s="44">
        <f t="shared" si="47"/>
        <v>0.41564792176039123</v>
      </c>
      <c r="M37" s="44">
        <f t="shared" si="47"/>
        <v>0.83129584352078245</v>
      </c>
      <c r="N37" s="44">
        <f t="shared" si="47"/>
        <v>1.6625916870415649</v>
      </c>
      <c r="O37" s="44">
        <f t="shared" si="47"/>
        <v>3.3251833740831298</v>
      </c>
      <c r="P37" s="44">
        <f t="shared" si="47"/>
        <v>6.6503667481662596</v>
      </c>
      <c r="Q37" s="44">
        <f t="shared" si="47"/>
        <v>13.300733496332519</v>
      </c>
      <c r="R37" s="44">
        <f t="shared" si="47"/>
        <v>26.601466992665038</v>
      </c>
      <c r="S37" s="44">
        <f t="shared" si="47"/>
        <v>53.202933985330077</v>
      </c>
      <c r="T37" s="44">
        <f t="shared" si="47"/>
        <v>106.40586797066015</v>
      </c>
      <c r="U37" s="44">
        <f t="shared" si="47"/>
        <v>212.81173594132031</v>
      </c>
      <c r="V37" s="44">
        <f t="shared" si="47"/>
        <v>425.62347188264062</v>
      </c>
      <c r="W37" s="44">
        <f t="shared" si="47"/>
        <v>851.24694376528123</v>
      </c>
      <c r="X37" s="44">
        <f t="shared" ref="X37:AA37" si="48">X$11*$D$36*$E$37</f>
        <v>1702.4938875305625</v>
      </c>
      <c r="Y37" s="44">
        <f t="shared" si="48"/>
        <v>3404.9877750611249</v>
      </c>
      <c r="Z37" s="44">
        <f t="shared" si="48"/>
        <v>6809.9755501222498</v>
      </c>
      <c r="AA37" s="119">
        <f t="shared" si="48"/>
        <v>10653.949877750612</v>
      </c>
    </row>
    <row r="38" spans="1:27" x14ac:dyDescent="0.25">
      <c r="A38" s="60" t="s">
        <v>20</v>
      </c>
      <c r="B38" s="18">
        <f>'ABS Population by Age Range'!D37</f>
        <v>0.14458334093878666</v>
      </c>
      <c r="C38" s="22">
        <f t="shared" si="28"/>
        <v>3705981.8824441205</v>
      </c>
      <c r="D38" s="37">
        <f>'AU Infection Rate by Age'!C10</f>
        <v>0.1491442542787286</v>
      </c>
      <c r="E38" s="31"/>
      <c r="F38" s="22"/>
      <c r="G38" s="34">
        <f t="shared" ref="G38:W38" si="49">G$11*$D$38</f>
        <v>4.6607579462102686</v>
      </c>
      <c r="H38" s="35">
        <f t="shared" si="49"/>
        <v>9.3215158924205372</v>
      </c>
      <c r="I38" s="35">
        <f t="shared" si="49"/>
        <v>18.643031784841074</v>
      </c>
      <c r="J38" s="35">
        <f t="shared" si="49"/>
        <v>37.286063569682149</v>
      </c>
      <c r="K38" s="35">
        <f t="shared" si="49"/>
        <v>74.572127139364298</v>
      </c>
      <c r="L38" s="35">
        <f t="shared" si="49"/>
        <v>149.1442542787286</v>
      </c>
      <c r="M38" s="35">
        <f t="shared" si="49"/>
        <v>298.28850855745719</v>
      </c>
      <c r="N38" s="35">
        <f t="shared" si="49"/>
        <v>596.57701711491438</v>
      </c>
      <c r="O38" s="35">
        <f t="shared" si="49"/>
        <v>1193.1540342298288</v>
      </c>
      <c r="P38" s="35">
        <f t="shared" si="49"/>
        <v>2386.3080684596575</v>
      </c>
      <c r="Q38" s="35">
        <f t="shared" si="49"/>
        <v>4772.6161369193151</v>
      </c>
      <c r="R38" s="35">
        <f t="shared" si="49"/>
        <v>9545.2322738386301</v>
      </c>
      <c r="S38" s="35">
        <f t="shared" si="49"/>
        <v>19090.46454767726</v>
      </c>
      <c r="T38" s="35">
        <f t="shared" si="49"/>
        <v>38180.929095354521</v>
      </c>
      <c r="U38" s="35">
        <f t="shared" si="49"/>
        <v>76361.858190709041</v>
      </c>
      <c r="V38" s="35">
        <f t="shared" si="49"/>
        <v>152723.71638141808</v>
      </c>
      <c r="W38" s="35">
        <f t="shared" si="49"/>
        <v>305447.43276283616</v>
      </c>
      <c r="X38" s="35">
        <f t="shared" ref="X38:AA38" si="50">X$11*$D$38</f>
        <v>610894.86552567233</v>
      </c>
      <c r="Y38" s="35">
        <f t="shared" si="50"/>
        <v>1221789.7310513447</v>
      </c>
      <c r="Z38" s="35">
        <f t="shared" si="50"/>
        <v>2443579.4621026893</v>
      </c>
      <c r="AA38" s="120">
        <f t="shared" si="50"/>
        <v>3822887.8973105131</v>
      </c>
    </row>
    <row r="39" spans="1:27" x14ac:dyDescent="0.25">
      <c r="A39" s="60"/>
      <c r="B39" s="18"/>
      <c r="C39" s="22"/>
      <c r="D39" s="20"/>
      <c r="E39" s="41">
        <v>2E-3</v>
      </c>
      <c r="F39" s="22">
        <f>$B$1*D38*E39</f>
        <v>7645.7757946210259</v>
      </c>
      <c r="G39" s="43">
        <f t="shared" ref="G39:W39" si="51">G$11*$D$38*$E$39</f>
        <v>9.3215158924205375E-3</v>
      </c>
      <c r="H39" s="44">
        <f t="shared" si="51"/>
        <v>1.8643031784841075E-2</v>
      </c>
      <c r="I39" s="44">
        <f t="shared" si="51"/>
        <v>3.728606356968215E-2</v>
      </c>
      <c r="J39" s="44">
        <f t="shared" si="51"/>
        <v>7.45721271393643E-2</v>
      </c>
      <c r="K39" s="44">
        <f t="shared" si="51"/>
        <v>0.1491442542787286</v>
      </c>
      <c r="L39" s="44">
        <f t="shared" si="51"/>
        <v>0.2982885085574572</v>
      </c>
      <c r="M39" s="44">
        <f t="shared" si="51"/>
        <v>0.5965770171149144</v>
      </c>
      <c r="N39" s="44">
        <f t="shared" si="51"/>
        <v>1.1931540342298288</v>
      </c>
      <c r="O39" s="44">
        <f t="shared" si="51"/>
        <v>2.3863080684596576</v>
      </c>
      <c r="P39" s="44">
        <f t="shared" si="51"/>
        <v>4.7726161369193152</v>
      </c>
      <c r="Q39" s="44">
        <f t="shared" si="51"/>
        <v>9.5452322738386304</v>
      </c>
      <c r="R39" s="44">
        <f t="shared" si="51"/>
        <v>19.090464547677261</v>
      </c>
      <c r="S39" s="44">
        <f t="shared" si="51"/>
        <v>38.180929095354522</v>
      </c>
      <c r="T39" s="44">
        <f t="shared" si="51"/>
        <v>76.361858190709043</v>
      </c>
      <c r="U39" s="44">
        <f t="shared" si="51"/>
        <v>152.72371638141809</v>
      </c>
      <c r="V39" s="44">
        <f t="shared" si="51"/>
        <v>305.44743276283617</v>
      </c>
      <c r="W39" s="44">
        <f t="shared" si="51"/>
        <v>610.89486552567234</v>
      </c>
      <c r="X39" s="44">
        <f t="shared" ref="X39:AA39" si="52">X$11*$D$38*$E$39</f>
        <v>1221.7897310513447</v>
      </c>
      <c r="Y39" s="44">
        <f t="shared" si="52"/>
        <v>2443.5794621026894</v>
      </c>
      <c r="Z39" s="44">
        <f t="shared" si="52"/>
        <v>4887.1589242053788</v>
      </c>
      <c r="AA39" s="119">
        <f t="shared" si="52"/>
        <v>7645.7757946210259</v>
      </c>
    </row>
    <row r="40" spans="1:27" x14ac:dyDescent="0.25">
      <c r="A40" s="61" t="s">
        <v>21</v>
      </c>
      <c r="B40" s="18">
        <f>'ABS Population by Age Range'!D25</f>
        <v>0.12056476079328157</v>
      </c>
      <c r="C40" s="22">
        <f t="shared" si="28"/>
        <v>3090334.0333675123</v>
      </c>
      <c r="D40" s="37">
        <f>'AU Infection Rate by Age'!C11</f>
        <v>3.6674816625916873E-2</v>
      </c>
      <c r="E40" s="31"/>
      <c r="F40" s="22"/>
      <c r="G40" s="34">
        <f t="shared" ref="G40:W40" si="53">G$11*$D$40</f>
        <v>1.1460880195599024</v>
      </c>
      <c r="H40" s="35">
        <f t="shared" si="53"/>
        <v>2.2921760391198047</v>
      </c>
      <c r="I40" s="35">
        <f t="shared" si="53"/>
        <v>4.5843520782396094</v>
      </c>
      <c r="J40" s="35">
        <f t="shared" si="53"/>
        <v>9.1687041564792189</v>
      </c>
      <c r="K40" s="35">
        <f t="shared" si="53"/>
        <v>18.337408312958438</v>
      </c>
      <c r="L40" s="35">
        <f t="shared" si="53"/>
        <v>36.674816625916876</v>
      </c>
      <c r="M40" s="35">
        <f t="shared" si="53"/>
        <v>73.349633251833751</v>
      </c>
      <c r="N40" s="35">
        <f t="shared" si="53"/>
        <v>146.6992665036675</v>
      </c>
      <c r="O40" s="35">
        <f t="shared" si="53"/>
        <v>293.398533007335</v>
      </c>
      <c r="P40" s="35">
        <f t="shared" si="53"/>
        <v>586.79706601467001</v>
      </c>
      <c r="Q40" s="35">
        <f t="shared" si="53"/>
        <v>1173.59413202934</v>
      </c>
      <c r="R40" s="35">
        <f t="shared" si="53"/>
        <v>2347.18826405868</v>
      </c>
      <c r="S40" s="35">
        <f t="shared" si="53"/>
        <v>4694.3765281173601</v>
      </c>
      <c r="T40" s="35">
        <f t="shared" si="53"/>
        <v>9388.7530562347201</v>
      </c>
      <c r="U40" s="35">
        <f t="shared" si="53"/>
        <v>18777.50611246944</v>
      </c>
      <c r="V40" s="35">
        <f t="shared" si="53"/>
        <v>37555.012224938881</v>
      </c>
      <c r="W40" s="35">
        <f t="shared" si="53"/>
        <v>75110.024449877761</v>
      </c>
      <c r="X40" s="35">
        <f t="shared" ref="X40:AA40" si="54">X$11*$D$40</f>
        <v>150220.04889975552</v>
      </c>
      <c r="Y40" s="35">
        <f t="shared" si="54"/>
        <v>300440.09779951104</v>
      </c>
      <c r="Z40" s="35">
        <f t="shared" si="54"/>
        <v>600880.19559902209</v>
      </c>
      <c r="AA40" s="120">
        <f t="shared" si="54"/>
        <v>940054.40097799513</v>
      </c>
    </row>
    <row r="41" spans="1:27" x14ac:dyDescent="0.25">
      <c r="A41" s="61"/>
      <c r="B41" s="18"/>
      <c r="C41" s="22"/>
      <c r="D41" s="20"/>
      <c r="E41" s="41">
        <v>2E-3</v>
      </c>
      <c r="F41" s="22">
        <f>$B$1*D40*E41</f>
        <v>1880.1088019559902</v>
      </c>
      <c r="G41" s="43">
        <f t="shared" ref="G41:W41" si="55">G$11*$D$40*$E$41</f>
        <v>2.2921760391198046E-3</v>
      </c>
      <c r="H41" s="44">
        <f t="shared" si="55"/>
        <v>4.5843520782396091E-3</v>
      </c>
      <c r="I41" s="44">
        <f t="shared" si="55"/>
        <v>9.1687041564792182E-3</v>
      </c>
      <c r="J41" s="44">
        <f t="shared" si="55"/>
        <v>1.8337408312958436E-2</v>
      </c>
      <c r="K41" s="44">
        <f t="shared" si="55"/>
        <v>3.6674816625916873E-2</v>
      </c>
      <c r="L41" s="44">
        <f t="shared" si="55"/>
        <v>7.3349633251833746E-2</v>
      </c>
      <c r="M41" s="44">
        <f t="shared" si="55"/>
        <v>0.14669926650366749</v>
      </c>
      <c r="N41" s="44">
        <f t="shared" si="55"/>
        <v>0.29339853300733498</v>
      </c>
      <c r="O41" s="44">
        <f t="shared" si="55"/>
        <v>0.58679706601466997</v>
      </c>
      <c r="P41" s="44">
        <f t="shared" si="55"/>
        <v>1.1735941320293399</v>
      </c>
      <c r="Q41" s="44">
        <f t="shared" si="55"/>
        <v>2.3471882640586799</v>
      </c>
      <c r="R41" s="44">
        <f t="shared" si="55"/>
        <v>4.6943765281173597</v>
      </c>
      <c r="S41" s="44">
        <f t="shared" si="55"/>
        <v>9.3887530562347195</v>
      </c>
      <c r="T41" s="44">
        <f t="shared" si="55"/>
        <v>18.777506112469439</v>
      </c>
      <c r="U41" s="44">
        <f t="shared" si="55"/>
        <v>37.555012224938878</v>
      </c>
      <c r="V41" s="44">
        <f t="shared" si="55"/>
        <v>75.110024449877756</v>
      </c>
      <c r="W41" s="44">
        <f t="shared" si="55"/>
        <v>150.22004889975551</v>
      </c>
      <c r="X41" s="44">
        <f t="shared" ref="X41:AA41" si="56">X$11*$D$40*$E$41</f>
        <v>300.44009779951102</v>
      </c>
      <c r="Y41" s="44">
        <f t="shared" si="56"/>
        <v>600.88019559902204</v>
      </c>
      <c r="Z41" s="44">
        <f t="shared" si="56"/>
        <v>1201.7603911980441</v>
      </c>
      <c r="AA41" s="119">
        <f t="shared" si="56"/>
        <v>1880.1088019559902</v>
      </c>
    </row>
    <row r="42" spans="1:27" x14ac:dyDescent="0.25">
      <c r="A42" s="61" t="s">
        <v>22</v>
      </c>
      <c r="B42" s="18">
        <f>'ABS Population by Age Range'!D13</f>
        <v>0.1255958322404806</v>
      </c>
      <c r="C42" s="22">
        <f t="shared" si="28"/>
        <v>3219291.2113628346</v>
      </c>
      <c r="D42" s="37">
        <f>'AU Infection Rate by Age'!C12</f>
        <v>9.7799511002444987E-3</v>
      </c>
      <c r="E42" s="31"/>
      <c r="F42" s="22"/>
      <c r="G42" s="34">
        <f t="shared" ref="G42:W42" si="57">G$11*$D$42</f>
        <v>0.30562347188264061</v>
      </c>
      <c r="H42" s="35">
        <f t="shared" si="57"/>
        <v>0.61124694376528121</v>
      </c>
      <c r="I42" s="35">
        <f t="shared" si="57"/>
        <v>1.2224938875305624</v>
      </c>
      <c r="J42" s="35">
        <f t="shared" si="57"/>
        <v>2.4449877750611249</v>
      </c>
      <c r="K42" s="35">
        <f t="shared" si="57"/>
        <v>4.8899755501222497</v>
      </c>
      <c r="L42" s="35">
        <f t="shared" si="57"/>
        <v>9.7799511002444994</v>
      </c>
      <c r="M42" s="35">
        <f t="shared" si="57"/>
        <v>19.559902200488999</v>
      </c>
      <c r="N42" s="35">
        <f t="shared" si="57"/>
        <v>39.119804400977998</v>
      </c>
      <c r="O42" s="35">
        <f t="shared" si="57"/>
        <v>78.239608801955995</v>
      </c>
      <c r="P42" s="35">
        <f t="shared" si="57"/>
        <v>156.47921760391199</v>
      </c>
      <c r="Q42" s="35">
        <f t="shared" si="57"/>
        <v>312.95843520782398</v>
      </c>
      <c r="R42" s="35">
        <f t="shared" si="57"/>
        <v>625.91687041564796</v>
      </c>
      <c r="S42" s="35">
        <f t="shared" si="57"/>
        <v>1251.8337408312959</v>
      </c>
      <c r="T42" s="35">
        <f t="shared" si="57"/>
        <v>2503.6674816625919</v>
      </c>
      <c r="U42" s="35">
        <f t="shared" si="57"/>
        <v>5007.3349633251837</v>
      </c>
      <c r="V42" s="35">
        <f t="shared" si="57"/>
        <v>10014.669926650367</v>
      </c>
      <c r="W42" s="35">
        <f t="shared" si="57"/>
        <v>20029.339853300735</v>
      </c>
      <c r="X42" s="35">
        <f t="shared" ref="X42:AA42" si="58">X$11*$D$42</f>
        <v>40058.67970660147</v>
      </c>
      <c r="Y42" s="35">
        <f t="shared" si="58"/>
        <v>80117.359413202939</v>
      </c>
      <c r="Z42" s="35">
        <f t="shared" si="58"/>
        <v>160234.71882640588</v>
      </c>
      <c r="AA42" s="120">
        <f t="shared" si="58"/>
        <v>250681.17359413204</v>
      </c>
    </row>
    <row r="43" spans="1:27" x14ac:dyDescent="0.25">
      <c r="A43" s="61"/>
      <c r="B43" s="19"/>
      <c r="C43" s="24"/>
      <c r="D43" s="40"/>
      <c r="E43" s="42">
        <v>0</v>
      </c>
      <c r="F43" s="22">
        <f>$B$1*D42*E43</f>
        <v>0</v>
      </c>
      <c r="G43" s="45">
        <f t="shared" ref="G43:W43" si="59">G$11*$D$42*$E$43</f>
        <v>0</v>
      </c>
      <c r="H43" s="46">
        <f t="shared" si="59"/>
        <v>0</v>
      </c>
      <c r="I43" s="46">
        <f t="shared" si="59"/>
        <v>0</v>
      </c>
      <c r="J43" s="46">
        <f t="shared" si="59"/>
        <v>0</v>
      </c>
      <c r="K43" s="46">
        <f t="shared" si="59"/>
        <v>0</v>
      </c>
      <c r="L43" s="46">
        <f t="shared" si="59"/>
        <v>0</v>
      </c>
      <c r="M43" s="46">
        <f t="shared" si="59"/>
        <v>0</v>
      </c>
      <c r="N43" s="46">
        <f t="shared" si="59"/>
        <v>0</v>
      </c>
      <c r="O43" s="46">
        <f t="shared" si="59"/>
        <v>0</v>
      </c>
      <c r="P43" s="46">
        <f t="shared" si="59"/>
        <v>0</v>
      </c>
      <c r="Q43" s="46">
        <f t="shared" si="59"/>
        <v>0</v>
      </c>
      <c r="R43" s="46">
        <f t="shared" si="59"/>
        <v>0</v>
      </c>
      <c r="S43" s="46">
        <f t="shared" si="59"/>
        <v>0</v>
      </c>
      <c r="T43" s="46">
        <f t="shared" si="59"/>
        <v>0</v>
      </c>
      <c r="U43" s="46">
        <f t="shared" si="59"/>
        <v>0</v>
      </c>
      <c r="V43" s="46">
        <f t="shared" si="59"/>
        <v>0</v>
      </c>
      <c r="W43" s="46">
        <f t="shared" si="59"/>
        <v>0</v>
      </c>
      <c r="X43" s="46">
        <f t="shared" ref="X43:AA43" si="60">X$11*$D$42*$E$43</f>
        <v>0</v>
      </c>
      <c r="Y43" s="46">
        <f t="shared" si="60"/>
        <v>0</v>
      </c>
      <c r="Z43" s="46">
        <f t="shared" si="60"/>
        <v>0</v>
      </c>
      <c r="AA43" s="121">
        <f t="shared" si="60"/>
        <v>0</v>
      </c>
    </row>
    <row r="44" spans="1:27" x14ac:dyDescent="0.25">
      <c r="A44" s="60" t="s">
        <v>132</v>
      </c>
      <c r="B44" s="28"/>
      <c r="C44" s="22"/>
      <c r="D44" s="22"/>
      <c r="E44" s="29"/>
      <c r="F44" s="22"/>
      <c r="G44" s="32">
        <f t="shared" ref="G44:W44" si="61">SUM(G26,G28,G30,G32,G34,G36,G38,G40,G42)</f>
        <v>31.25</v>
      </c>
      <c r="H44" s="33">
        <f t="shared" si="61"/>
        <v>62.5</v>
      </c>
      <c r="I44" s="33">
        <f t="shared" si="61"/>
        <v>125</v>
      </c>
      <c r="J44" s="33">
        <f t="shared" si="61"/>
        <v>250</v>
      </c>
      <c r="K44" s="33">
        <f t="shared" si="61"/>
        <v>500</v>
      </c>
      <c r="L44" s="33">
        <f t="shared" si="61"/>
        <v>1000</v>
      </c>
      <c r="M44" s="33">
        <f t="shared" si="61"/>
        <v>2000</v>
      </c>
      <c r="N44" s="33">
        <f t="shared" si="61"/>
        <v>4000</v>
      </c>
      <c r="O44" s="33">
        <f t="shared" si="61"/>
        <v>8000</v>
      </c>
      <c r="P44" s="33">
        <f t="shared" si="61"/>
        <v>16000</v>
      </c>
      <c r="Q44" s="33">
        <f t="shared" si="61"/>
        <v>32000</v>
      </c>
      <c r="R44" s="33">
        <f t="shared" si="61"/>
        <v>64000</v>
      </c>
      <c r="S44" s="33">
        <f t="shared" si="61"/>
        <v>128000</v>
      </c>
      <c r="T44" s="33">
        <f t="shared" si="61"/>
        <v>256000</v>
      </c>
      <c r="U44" s="33">
        <f t="shared" si="61"/>
        <v>512000</v>
      </c>
      <c r="V44" s="33">
        <f t="shared" si="61"/>
        <v>1024000</v>
      </c>
      <c r="W44" s="33">
        <f t="shared" si="61"/>
        <v>2048000</v>
      </c>
      <c r="X44" s="33">
        <f t="shared" ref="X44:AA44" si="62">SUM(X26,X28,X30,X32,X34,X36,X38,X40,X42)</f>
        <v>4096000</v>
      </c>
      <c r="Y44" s="33">
        <f t="shared" si="62"/>
        <v>8192000</v>
      </c>
      <c r="Z44" s="33">
        <f t="shared" si="62"/>
        <v>16384000</v>
      </c>
      <c r="AA44" s="90">
        <f t="shared" si="62"/>
        <v>25632150.000000004</v>
      </c>
    </row>
    <row r="45" spans="1:27" x14ac:dyDescent="0.25">
      <c r="A45" s="62" t="s">
        <v>131</v>
      </c>
      <c r="B45" s="63"/>
      <c r="C45" s="24"/>
      <c r="D45" s="24"/>
      <c r="E45" s="56"/>
      <c r="F45" s="24"/>
      <c r="G45" s="45">
        <f>SUM(G27,G29,G31,G33,G35,G37,G39,G41,G43)</f>
        <v>0.55264364303178493</v>
      </c>
      <c r="H45" s="46">
        <f>SUM(H27,H29,H31,H33,H35,H37,H39,H41,H43)</f>
        <v>1.1052872860635699</v>
      </c>
      <c r="I45" s="46">
        <f t="shared" ref="I45:W45" si="63">SUM(I27,I29,I31,I33,I35,I37,I39,I41,I43)</f>
        <v>2.2105745721271397</v>
      </c>
      <c r="J45" s="46">
        <f t="shared" si="63"/>
        <v>4.4211491442542794</v>
      </c>
      <c r="K45" s="46">
        <f t="shared" si="63"/>
        <v>8.8422982885085588</v>
      </c>
      <c r="L45" s="46">
        <f t="shared" si="63"/>
        <v>17.684596577017118</v>
      </c>
      <c r="M45" s="46">
        <f t="shared" si="63"/>
        <v>35.369193154034235</v>
      </c>
      <c r="N45" s="46">
        <f t="shared" si="63"/>
        <v>70.73838630806847</v>
      </c>
      <c r="O45" s="46">
        <f t="shared" si="63"/>
        <v>141.47677261613694</v>
      </c>
      <c r="P45" s="46">
        <f t="shared" si="63"/>
        <v>282.95354523227388</v>
      </c>
      <c r="Q45" s="46">
        <f t="shared" si="63"/>
        <v>565.90709046454776</v>
      </c>
      <c r="R45" s="46">
        <f t="shared" si="63"/>
        <v>1131.8141809290955</v>
      </c>
      <c r="S45" s="46">
        <f t="shared" si="63"/>
        <v>2263.6283618581911</v>
      </c>
      <c r="T45" s="46">
        <f t="shared" si="63"/>
        <v>4527.2567237163821</v>
      </c>
      <c r="U45" s="46">
        <f t="shared" si="63"/>
        <v>9054.5134474327642</v>
      </c>
      <c r="V45" s="46">
        <f t="shared" si="63"/>
        <v>18109.026894865528</v>
      </c>
      <c r="W45" s="46">
        <f t="shared" si="63"/>
        <v>36218.053789731057</v>
      </c>
      <c r="X45" s="46">
        <f t="shared" ref="X45:AA45" si="64">SUM(X27,X29,X31,X33,X35,X37,X39,X41,X43)</f>
        <v>72436.107579462114</v>
      </c>
      <c r="Y45" s="46">
        <f t="shared" si="64"/>
        <v>144872.21515892423</v>
      </c>
      <c r="Z45" s="46">
        <f t="shared" si="64"/>
        <v>289744.43031784846</v>
      </c>
      <c r="AA45" s="121">
        <f t="shared" si="64"/>
        <v>453294.23215158924</v>
      </c>
    </row>
    <row r="46" spans="1:27" x14ac:dyDescent="0.25">
      <c r="A46" s="61"/>
      <c r="B46" s="28"/>
      <c r="C46" s="22"/>
      <c r="D46" s="22"/>
      <c r="E46" s="29"/>
      <c r="F46" s="22"/>
      <c r="G46" s="64"/>
      <c r="H46" s="64"/>
      <c r="I46" s="64"/>
      <c r="J46" s="64"/>
      <c r="K46" s="64"/>
      <c r="L46" s="64"/>
      <c r="M46" s="64"/>
      <c r="N46" s="64"/>
      <c r="O46" s="64"/>
      <c r="P46" s="64"/>
      <c r="Q46" s="64"/>
      <c r="R46" s="64"/>
      <c r="S46" s="64"/>
      <c r="T46" s="64"/>
      <c r="U46" s="64"/>
      <c r="V46" s="64"/>
      <c r="W46" s="64"/>
      <c r="X46" s="64"/>
    </row>
    <row r="47" spans="1:27" x14ac:dyDescent="0.25">
      <c r="A47" s="84" t="s">
        <v>150</v>
      </c>
      <c r="B47" s="28"/>
      <c r="C47" s="22"/>
      <c r="D47" s="22"/>
      <c r="E47" s="29"/>
      <c r="F47" s="22"/>
      <c r="G47" s="64"/>
      <c r="H47" s="64"/>
      <c r="I47" s="64"/>
      <c r="J47" s="64"/>
      <c r="K47" s="64"/>
      <c r="L47" s="64"/>
      <c r="M47" s="64"/>
      <c r="N47" s="64"/>
      <c r="O47" s="64"/>
      <c r="P47" s="64"/>
      <c r="Q47" s="64"/>
      <c r="R47" s="64"/>
      <c r="S47" s="64"/>
      <c r="T47" s="64"/>
      <c r="U47" s="64"/>
      <c r="V47" s="64"/>
      <c r="W47" s="64"/>
      <c r="X47" s="64"/>
    </row>
    <row r="48" spans="1:27" x14ac:dyDescent="0.25">
      <c r="A48" s="16"/>
      <c r="B48" s="21" t="s">
        <v>6</v>
      </c>
      <c r="C48" s="21" t="s">
        <v>4</v>
      </c>
      <c r="D48" s="21"/>
      <c r="E48" s="89" t="s">
        <v>3</v>
      </c>
      <c r="F48" s="21"/>
      <c r="G48" s="21"/>
      <c r="H48" s="21"/>
      <c r="I48" s="21"/>
      <c r="J48" s="21"/>
      <c r="K48" s="21"/>
      <c r="L48" s="21"/>
      <c r="M48" s="21"/>
      <c r="N48" s="21"/>
      <c r="O48" s="21"/>
      <c r="P48" s="21"/>
      <c r="Q48" s="21"/>
      <c r="R48" s="21"/>
      <c r="S48" s="21"/>
      <c r="T48" s="21"/>
      <c r="U48" s="21"/>
      <c r="V48" s="21"/>
      <c r="W48" s="21"/>
      <c r="X48" s="21"/>
      <c r="Y48" s="21"/>
      <c r="Z48" s="21"/>
      <c r="AA48" s="17"/>
    </row>
    <row r="49" spans="1:27" x14ac:dyDescent="0.25">
      <c r="A49" s="60" t="s">
        <v>2</v>
      </c>
      <c r="B49" s="38">
        <v>0.05</v>
      </c>
      <c r="C49" s="22">
        <f>$B$1 * B49</f>
        <v>1281607.5</v>
      </c>
      <c r="D49" s="30"/>
      <c r="E49" s="30"/>
      <c r="F49" s="30"/>
      <c r="G49" s="32">
        <f t="shared" ref="G49:W49" si="65">G$11*$B$49</f>
        <v>1.5625</v>
      </c>
      <c r="H49" s="33">
        <f t="shared" si="65"/>
        <v>3.125</v>
      </c>
      <c r="I49" s="33">
        <f t="shared" si="65"/>
        <v>6.25</v>
      </c>
      <c r="J49" s="33">
        <f t="shared" si="65"/>
        <v>12.5</v>
      </c>
      <c r="K49" s="33">
        <f t="shared" si="65"/>
        <v>25</v>
      </c>
      <c r="L49" s="33">
        <f t="shared" si="65"/>
        <v>50</v>
      </c>
      <c r="M49" s="33">
        <f t="shared" si="65"/>
        <v>100</v>
      </c>
      <c r="N49" s="33">
        <f t="shared" si="65"/>
        <v>200</v>
      </c>
      <c r="O49" s="33">
        <f t="shared" si="65"/>
        <v>400</v>
      </c>
      <c r="P49" s="33">
        <f t="shared" si="65"/>
        <v>800</v>
      </c>
      <c r="Q49" s="33">
        <f t="shared" si="65"/>
        <v>1600</v>
      </c>
      <c r="R49" s="33">
        <f t="shared" si="65"/>
        <v>3200</v>
      </c>
      <c r="S49" s="33">
        <f t="shared" si="65"/>
        <v>6400</v>
      </c>
      <c r="T49" s="33">
        <f t="shared" si="65"/>
        <v>12800</v>
      </c>
      <c r="U49" s="33">
        <f t="shared" si="65"/>
        <v>25600</v>
      </c>
      <c r="V49" s="33">
        <f t="shared" si="65"/>
        <v>51200</v>
      </c>
      <c r="W49" s="33">
        <f t="shared" si="65"/>
        <v>102400</v>
      </c>
      <c r="X49" s="33">
        <f t="shared" ref="X49:AA49" si="66">X$11*$B$49</f>
        <v>204800</v>
      </c>
      <c r="Y49" s="33">
        <f t="shared" si="66"/>
        <v>409600</v>
      </c>
      <c r="Z49" s="33">
        <f t="shared" si="66"/>
        <v>819200</v>
      </c>
      <c r="AA49" s="90">
        <f t="shared" si="66"/>
        <v>1281607.5</v>
      </c>
    </row>
    <row r="50" spans="1:27" x14ac:dyDescent="0.25">
      <c r="A50" s="60"/>
      <c r="B50" s="30"/>
      <c r="C50" s="30"/>
      <c r="D50" s="39"/>
      <c r="E50" s="65">
        <v>0.105</v>
      </c>
      <c r="F50" s="30"/>
      <c r="G50" s="43">
        <f t="shared" ref="G50:W50" si="67">G49*$E$50</f>
        <v>0.1640625</v>
      </c>
      <c r="H50" s="44">
        <f t="shared" si="67"/>
        <v>0.328125</v>
      </c>
      <c r="I50" s="44">
        <f t="shared" si="67"/>
        <v>0.65625</v>
      </c>
      <c r="J50" s="44">
        <f t="shared" si="67"/>
        <v>1.3125</v>
      </c>
      <c r="K50" s="44">
        <f t="shared" si="67"/>
        <v>2.625</v>
      </c>
      <c r="L50" s="44">
        <f t="shared" si="67"/>
        <v>5.25</v>
      </c>
      <c r="M50" s="44">
        <f t="shared" si="67"/>
        <v>10.5</v>
      </c>
      <c r="N50" s="44">
        <f t="shared" si="67"/>
        <v>21</v>
      </c>
      <c r="O50" s="44">
        <f t="shared" si="67"/>
        <v>42</v>
      </c>
      <c r="P50" s="44">
        <f t="shared" si="67"/>
        <v>84</v>
      </c>
      <c r="Q50" s="44">
        <f t="shared" si="67"/>
        <v>168</v>
      </c>
      <c r="R50" s="44">
        <f t="shared" si="67"/>
        <v>336</v>
      </c>
      <c r="S50" s="44">
        <f t="shared" si="67"/>
        <v>672</v>
      </c>
      <c r="T50" s="44">
        <f t="shared" si="67"/>
        <v>1344</v>
      </c>
      <c r="U50" s="44">
        <f t="shared" si="67"/>
        <v>2688</v>
      </c>
      <c r="V50" s="44">
        <f t="shared" si="67"/>
        <v>5376</v>
      </c>
      <c r="W50" s="44">
        <f t="shared" si="67"/>
        <v>10752</v>
      </c>
      <c r="X50" s="44">
        <f t="shared" ref="X50:AA50" si="68">X49*$E$50</f>
        <v>21504</v>
      </c>
      <c r="Y50" s="44">
        <f t="shared" si="68"/>
        <v>43008</v>
      </c>
      <c r="Z50" s="44">
        <f t="shared" si="68"/>
        <v>86016</v>
      </c>
      <c r="AA50" s="119">
        <f t="shared" si="68"/>
        <v>134568.78750000001</v>
      </c>
    </row>
    <row r="51" spans="1:27" x14ac:dyDescent="0.25">
      <c r="A51" s="60" t="s">
        <v>5</v>
      </c>
      <c r="B51" s="38">
        <v>4.5999999999999999E-2</v>
      </c>
      <c r="C51" s="22">
        <f>$B$1 * B51</f>
        <v>1179078.8999999999</v>
      </c>
      <c r="D51" s="66"/>
      <c r="E51" s="30"/>
      <c r="F51" s="30"/>
      <c r="G51" s="34">
        <f t="shared" ref="G51:W51" si="69">G$11*$B$51</f>
        <v>1.4375</v>
      </c>
      <c r="H51" s="35">
        <f t="shared" si="69"/>
        <v>2.875</v>
      </c>
      <c r="I51" s="35">
        <f t="shared" si="69"/>
        <v>5.75</v>
      </c>
      <c r="J51" s="35">
        <f t="shared" si="69"/>
        <v>11.5</v>
      </c>
      <c r="K51" s="35">
        <f t="shared" si="69"/>
        <v>23</v>
      </c>
      <c r="L51" s="35">
        <f t="shared" si="69"/>
        <v>46</v>
      </c>
      <c r="M51" s="35">
        <f t="shared" si="69"/>
        <v>92</v>
      </c>
      <c r="N51" s="35">
        <f t="shared" si="69"/>
        <v>184</v>
      </c>
      <c r="O51" s="35">
        <f t="shared" si="69"/>
        <v>368</v>
      </c>
      <c r="P51" s="35">
        <f t="shared" si="69"/>
        <v>736</v>
      </c>
      <c r="Q51" s="35">
        <f t="shared" si="69"/>
        <v>1472</v>
      </c>
      <c r="R51" s="35">
        <f t="shared" si="69"/>
        <v>2944</v>
      </c>
      <c r="S51" s="35">
        <f t="shared" si="69"/>
        <v>5888</v>
      </c>
      <c r="T51" s="35">
        <f t="shared" si="69"/>
        <v>11776</v>
      </c>
      <c r="U51" s="35">
        <f t="shared" si="69"/>
        <v>23552</v>
      </c>
      <c r="V51" s="35">
        <f t="shared" si="69"/>
        <v>47104</v>
      </c>
      <c r="W51" s="35">
        <f t="shared" si="69"/>
        <v>94208</v>
      </c>
      <c r="X51" s="35">
        <f t="shared" ref="X51:AA51" si="70">X$11*$B$51</f>
        <v>188416</v>
      </c>
      <c r="Y51" s="35">
        <f t="shared" si="70"/>
        <v>376832</v>
      </c>
      <c r="Z51" s="35">
        <f t="shared" si="70"/>
        <v>753664</v>
      </c>
      <c r="AA51" s="120">
        <f t="shared" si="70"/>
        <v>1179078.8999999999</v>
      </c>
    </row>
    <row r="52" spans="1:27" x14ac:dyDescent="0.25">
      <c r="A52" s="60"/>
      <c r="B52" s="30"/>
      <c r="C52" s="30"/>
      <c r="D52" s="39"/>
      <c r="E52" s="65">
        <v>7.2999999999999995E-2</v>
      </c>
      <c r="F52" s="30"/>
      <c r="G52" s="43">
        <f t="shared" ref="G52:W52" si="71">G51*$E$52</f>
        <v>0.10493749999999999</v>
      </c>
      <c r="H52" s="44">
        <f t="shared" si="71"/>
        <v>0.20987499999999998</v>
      </c>
      <c r="I52" s="44">
        <f t="shared" si="71"/>
        <v>0.41974999999999996</v>
      </c>
      <c r="J52" s="44">
        <f t="shared" si="71"/>
        <v>0.83949999999999991</v>
      </c>
      <c r="K52" s="44">
        <f t="shared" si="71"/>
        <v>1.6789999999999998</v>
      </c>
      <c r="L52" s="44">
        <f t="shared" si="71"/>
        <v>3.3579999999999997</v>
      </c>
      <c r="M52" s="44">
        <f t="shared" si="71"/>
        <v>6.7159999999999993</v>
      </c>
      <c r="N52" s="44">
        <f t="shared" si="71"/>
        <v>13.431999999999999</v>
      </c>
      <c r="O52" s="44">
        <f t="shared" si="71"/>
        <v>26.863999999999997</v>
      </c>
      <c r="P52" s="44">
        <f t="shared" si="71"/>
        <v>53.727999999999994</v>
      </c>
      <c r="Q52" s="44">
        <f t="shared" si="71"/>
        <v>107.45599999999999</v>
      </c>
      <c r="R52" s="44">
        <f t="shared" si="71"/>
        <v>214.91199999999998</v>
      </c>
      <c r="S52" s="44">
        <f t="shared" si="71"/>
        <v>429.82399999999996</v>
      </c>
      <c r="T52" s="44">
        <f t="shared" si="71"/>
        <v>859.64799999999991</v>
      </c>
      <c r="U52" s="44">
        <f t="shared" si="71"/>
        <v>1719.2959999999998</v>
      </c>
      <c r="V52" s="44">
        <f t="shared" si="71"/>
        <v>3438.5919999999996</v>
      </c>
      <c r="W52" s="44">
        <f t="shared" si="71"/>
        <v>6877.1839999999993</v>
      </c>
      <c r="X52" s="44">
        <f t="shared" ref="X52:AA52" si="72">X51*$E$52</f>
        <v>13754.367999999999</v>
      </c>
      <c r="Y52" s="44">
        <f t="shared" si="72"/>
        <v>27508.735999999997</v>
      </c>
      <c r="Z52" s="44">
        <f t="shared" si="72"/>
        <v>55017.471999999994</v>
      </c>
      <c r="AA52" s="119">
        <f t="shared" si="72"/>
        <v>86072.759699999995</v>
      </c>
    </row>
    <row r="53" spans="1:27" x14ac:dyDescent="0.25">
      <c r="A53" s="60" t="s">
        <v>7</v>
      </c>
      <c r="B53" s="38">
        <v>0.31</v>
      </c>
      <c r="C53" s="22">
        <f>$B$1 * B53</f>
        <v>7945966.5</v>
      </c>
      <c r="D53" s="66"/>
      <c r="E53" s="30"/>
      <c r="F53" s="30"/>
      <c r="G53" s="34">
        <f t="shared" ref="G53:W53" si="73">G$11*$B$53</f>
        <v>9.6875</v>
      </c>
      <c r="H53" s="35">
        <f t="shared" si="73"/>
        <v>19.375</v>
      </c>
      <c r="I53" s="35">
        <f t="shared" si="73"/>
        <v>38.75</v>
      </c>
      <c r="J53" s="35">
        <f t="shared" si="73"/>
        <v>77.5</v>
      </c>
      <c r="K53" s="35">
        <f t="shared" si="73"/>
        <v>155</v>
      </c>
      <c r="L53" s="35">
        <f t="shared" si="73"/>
        <v>310</v>
      </c>
      <c r="M53" s="35">
        <f t="shared" si="73"/>
        <v>620</v>
      </c>
      <c r="N53" s="35">
        <f t="shared" si="73"/>
        <v>1240</v>
      </c>
      <c r="O53" s="35">
        <f t="shared" si="73"/>
        <v>2480</v>
      </c>
      <c r="P53" s="35">
        <f t="shared" si="73"/>
        <v>4960</v>
      </c>
      <c r="Q53" s="35">
        <f t="shared" si="73"/>
        <v>9920</v>
      </c>
      <c r="R53" s="35">
        <f t="shared" si="73"/>
        <v>19840</v>
      </c>
      <c r="S53" s="35">
        <f t="shared" si="73"/>
        <v>39680</v>
      </c>
      <c r="T53" s="35">
        <f t="shared" si="73"/>
        <v>79360</v>
      </c>
      <c r="U53" s="35">
        <f t="shared" si="73"/>
        <v>158720</v>
      </c>
      <c r="V53" s="35">
        <f t="shared" si="73"/>
        <v>317440</v>
      </c>
      <c r="W53" s="35">
        <f t="shared" si="73"/>
        <v>634880</v>
      </c>
      <c r="X53" s="35">
        <f t="shared" ref="X53:AA53" si="74">X$11*$B$53</f>
        <v>1269760</v>
      </c>
      <c r="Y53" s="35">
        <f t="shared" si="74"/>
        <v>2539520</v>
      </c>
      <c r="Z53" s="35">
        <f t="shared" si="74"/>
        <v>5079040</v>
      </c>
      <c r="AA53" s="120">
        <f t="shared" si="74"/>
        <v>7945966.5</v>
      </c>
    </row>
    <row r="54" spans="1:27" x14ac:dyDescent="0.25">
      <c r="A54" s="60"/>
      <c r="B54" s="30"/>
      <c r="C54" s="30"/>
      <c r="D54" s="39"/>
      <c r="E54" s="65">
        <v>6.3E-2</v>
      </c>
      <c r="F54" s="30"/>
      <c r="G54" s="43">
        <f t="shared" ref="G54:W54" si="75">G53*$E$54</f>
        <v>0.61031250000000004</v>
      </c>
      <c r="H54" s="44">
        <f t="shared" si="75"/>
        <v>1.2206250000000001</v>
      </c>
      <c r="I54" s="44">
        <f t="shared" si="75"/>
        <v>2.4412500000000001</v>
      </c>
      <c r="J54" s="44">
        <f t="shared" si="75"/>
        <v>4.8825000000000003</v>
      </c>
      <c r="K54" s="44">
        <f t="shared" si="75"/>
        <v>9.7650000000000006</v>
      </c>
      <c r="L54" s="44">
        <f t="shared" si="75"/>
        <v>19.53</v>
      </c>
      <c r="M54" s="44">
        <f t="shared" si="75"/>
        <v>39.06</v>
      </c>
      <c r="N54" s="44">
        <f t="shared" si="75"/>
        <v>78.12</v>
      </c>
      <c r="O54" s="44">
        <f t="shared" si="75"/>
        <v>156.24</v>
      </c>
      <c r="P54" s="44">
        <f t="shared" si="75"/>
        <v>312.48</v>
      </c>
      <c r="Q54" s="44">
        <f t="shared" si="75"/>
        <v>624.96</v>
      </c>
      <c r="R54" s="44">
        <f t="shared" si="75"/>
        <v>1249.92</v>
      </c>
      <c r="S54" s="44">
        <f t="shared" si="75"/>
        <v>2499.84</v>
      </c>
      <c r="T54" s="44">
        <f t="shared" si="75"/>
        <v>4999.68</v>
      </c>
      <c r="U54" s="44">
        <f t="shared" si="75"/>
        <v>9999.36</v>
      </c>
      <c r="V54" s="44">
        <f t="shared" si="75"/>
        <v>19998.72</v>
      </c>
      <c r="W54" s="44">
        <f t="shared" si="75"/>
        <v>39997.440000000002</v>
      </c>
      <c r="X54" s="44">
        <f t="shared" ref="X54:AA54" si="76">X53*$E$54</f>
        <v>79994.880000000005</v>
      </c>
      <c r="Y54" s="44">
        <f t="shared" si="76"/>
        <v>159989.76000000001</v>
      </c>
      <c r="Z54" s="44">
        <f t="shared" si="76"/>
        <v>319979.52000000002</v>
      </c>
      <c r="AA54" s="119">
        <f t="shared" si="76"/>
        <v>500595.88949999999</v>
      </c>
    </row>
    <row r="55" spans="1:27" x14ac:dyDescent="0.25">
      <c r="A55" s="60" t="s">
        <v>8</v>
      </c>
      <c r="B55" s="38">
        <v>0.33700000000000002</v>
      </c>
      <c r="C55" s="22">
        <f>$B$1 * B55</f>
        <v>8638034.5500000007</v>
      </c>
      <c r="D55" s="66"/>
      <c r="E55" s="30"/>
      <c r="F55" s="30"/>
      <c r="G55" s="34">
        <f t="shared" ref="G55:W55" si="77">G$11*$B$55</f>
        <v>10.53125</v>
      </c>
      <c r="H55" s="35">
        <f t="shared" si="77"/>
        <v>21.0625</v>
      </c>
      <c r="I55" s="35">
        <f t="shared" si="77"/>
        <v>42.125</v>
      </c>
      <c r="J55" s="35">
        <f t="shared" si="77"/>
        <v>84.25</v>
      </c>
      <c r="K55" s="35">
        <f t="shared" si="77"/>
        <v>168.5</v>
      </c>
      <c r="L55" s="35">
        <f t="shared" si="77"/>
        <v>337</v>
      </c>
      <c r="M55" s="35">
        <f t="shared" si="77"/>
        <v>674</v>
      </c>
      <c r="N55" s="35">
        <f t="shared" si="77"/>
        <v>1348</v>
      </c>
      <c r="O55" s="35">
        <f t="shared" si="77"/>
        <v>2696</v>
      </c>
      <c r="P55" s="35">
        <f t="shared" si="77"/>
        <v>5392</v>
      </c>
      <c r="Q55" s="35">
        <f t="shared" si="77"/>
        <v>10784</v>
      </c>
      <c r="R55" s="35">
        <f t="shared" si="77"/>
        <v>21568</v>
      </c>
      <c r="S55" s="35">
        <f t="shared" si="77"/>
        <v>43136</v>
      </c>
      <c r="T55" s="35">
        <f t="shared" si="77"/>
        <v>86272</v>
      </c>
      <c r="U55" s="35">
        <f t="shared" si="77"/>
        <v>172544</v>
      </c>
      <c r="V55" s="35">
        <f t="shared" si="77"/>
        <v>345088</v>
      </c>
      <c r="W55" s="35">
        <f t="shared" si="77"/>
        <v>690176</v>
      </c>
      <c r="X55" s="35">
        <f t="shared" ref="X55:AA55" si="78">X$11*$B$55</f>
        <v>1380352</v>
      </c>
      <c r="Y55" s="35">
        <f t="shared" si="78"/>
        <v>2760704</v>
      </c>
      <c r="Z55" s="35">
        <f t="shared" si="78"/>
        <v>5521408</v>
      </c>
      <c r="AA55" s="120">
        <f t="shared" si="78"/>
        <v>8638034.5500000007</v>
      </c>
    </row>
    <row r="56" spans="1:27" x14ac:dyDescent="0.25">
      <c r="A56" s="60"/>
      <c r="B56" s="30"/>
      <c r="C56" s="30"/>
      <c r="D56" s="39"/>
      <c r="E56" s="65">
        <v>0.06</v>
      </c>
      <c r="F56" s="30"/>
      <c r="G56" s="43">
        <f t="shared" ref="G56:W56" si="79">G55*$E$56</f>
        <v>0.63187499999999996</v>
      </c>
      <c r="H56" s="44">
        <f t="shared" si="79"/>
        <v>1.2637499999999999</v>
      </c>
      <c r="I56" s="44">
        <f t="shared" si="79"/>
        <v>2.5274999999999999</v>
      </c>
      <c r="J56" s="44">
        <f t="shared" si="79"/>
        <v>5.0549999999999997</v>
      </c>
      <c r="K56" s="44">
        <f t="shared" si="79"/>
        <v>10.11</v>
      </c>
      <c r="L56" s="44">
        <f t="shared" si="79"/>
        <v>20.22</v>
      </c>
      <c r="M56" s="44">
        <f t="shared" si="79"/>
        <v>40.44</v>
      </c>
      <c r="N56" s="44">
        <f t="shared" si="79"/>
        <v>80.88</v>
      </c>
      <c r="O56" s="44">
        <f t="shared" si="79"/>
        <v>161.76</v>
      </c>
      <c r="P56" s="44">
        <f t="shared" si="79"/>
        <v>323.52</v>
      </c>
      <c r="Q56" s="44">
        <f t="shared" si="79"/>
        <v>647.04</v>
      </c>
      <c r="R56" s="44">
        <f t="shared" si="79"/>
        <v>1294.08</v>
      </c>
      <c r="S56" s="44">
        <f t="shared" si="79"/>
        <v>2588.16</v>
      </c>
      <c r="T56" s="44">
        <f t="shared" si="79"/>
        <v>5176.32</v>
      </c>
      <c r="U56" s="44">
        <f t="shared" si="79"/>
        <v>10352.64</v>
      </c>
      <c r="V56" s="44">
        <f t="shared" si="79"/>
        <v>20705.28</v>
      </c>
      <c r="W56" s="44">
        <f t="shared" si="79"/>
        <v>41410.559999999998</v>
      </c>
      <c r="X56" s="44">
        <f t="shared" ref="X56:AA56" si="80">X55*$E$56</f>
        <v>82821.119999999995</v>
      </c>
      <c r="Y56" s="44">
        <f t="shared" si="80"/>
        <v>165642.23999999999</v>
      </c>
      <c r="Z56" s="44">
        <f t="shared" si="80"/>
        <v>331284.47999999998</v>
      </c>
      <c r="AA56" s="119">
        <f t="shared" si="80"/>
        <v>518282.07300000003</v>
      </c>
    </row>
    <row r="57" spans="1:27" x14ac:dyDescent="0.25">
      <c r="A57" s="60" t="s">
        <v>9</v>
      </c>
      <c r="B57" s="38">
        <v>1.4999999999999999E-2</v>
      </c>
      <c r="C57" s="22">
        <f>$B$1 * B57</f>
        <v>384482.25</v>
      </c>
      <c r="D57" s="66"/>
      <c r="E57" s="30"/>
      <c r="F57" s="30"/>
      <c r="G57" s="34">
        <f t="shared" ref="G57:W57" si="81">G$11*$B$57</f>
        <v>0.46875</v>
      </c>
      <c r="H57" s="35">
        <f t="shared" si="81"/>
        <v>0.9375</v>
      </c>
      <c r="I57" s="35">
        <f t="shared" si="81"/>
        <v>1.875</v>
      </c>
      <c r="J57" s="35">
        <f t="shared" si="81"/>
        <v>3.75</v>
      </c>
      <c r="K57" s="35">
        <f t="shared" si="81"/>
        <v>7.5</v>
      </c>
      <c r="L57" s="35">
        <f t="shared" si="81"/>
        <v>15</v>
      </c>
      <c r="M57" s="35">
        <f t="shared" si="81"/>
        <v>30</v>
      </c>
      <c r="N57" s="35">
        <f t="shared" si="81"/>
        <v>60</v>
      </c>
      <c r="O57" s="35">
        <f t="shared" si="81"/>
        <v>120</v>
      </c>
      <c r="P57" s="35">
        <f t="shared" si="81"/>
        <v>240</v>
      </c>
      <c r="Q57" s="35">
        <f t="shared" si="81"/>
        <v>480</v>
      </c>
      <c r="R57" s="35">
        <f t="shared" si="81"/>
        <v>960</v>
      </c>
      <c r="S57" s="35">
        <f t="shared" si="81"/>
        <v>1920</v>
      </c>
      <c r="T57" s="35">
        <f t="shared" si="81"/>
        <v>3840</v>
      </c>
      <c r="U57" s="35">
        <f t="shared" si="81"/>
        <v>7680</v>
      </c>
      <c r="V57" s="35">
        <f t="shared" si="81"/>
        <v>15360</v>
      </c>
      <c r="W57" s="35">
        <f t="shared" si="81"/>
        <v>30720</v>
      </c>
      <c r="X57" s="35">
        <f t="shared" ref="X57:AA57" si="82">X$11*$B$57</f>
        <v>61440</v>
      </c>
      <c r="Y57" s="35">
        <f t="shared" si="82"/>
        <v>122880</v>
      </c>
      <c r="Z57" s="35">
        <f t="shared" si="82"/>
        <v>245760</v>
      </c>
      <c r="AA57" s="120">
        <f t="shared" si="82"/>
        <v>384482.25</v>
      </c>
    </row>
    <row r="58" spans="1:27" x14ac:dyDescent="0.25">
      <c r="A58" s="60"/>
      <c r="B58" s="30"/>
      <c r="C58" s="30"/>
      <c r="D58" s="39"/>
      <c r="E58" s="65">
        <v>5.6000000000000001E-2</v>
      </c>
      <c r="F58" s="30"/>
      <c r="G58" s="43">
        <f t="shared" ref="G58:W58" si="83">G57*$E$58</f>
        <v>2.6249999999999999E-2</v>
      </c>
      <c r="H58" s="44">
        <f t="shared" si="83"/>
        <v>5.2499999999999998E-2</v>
      </c>
      <c r="I58" s="44">
        <f t="shared" si="83"/>
        <v>0.105</v>
      </c>
      <c r="J58" s="44">
        <f t="shared" si="83"/>
        <v>0.21</v>
      </c>
      <c r="K58" s="44">
        <f t="shared" si="83"/>
        <v>0.42</v>
      </c>
      <c r="L58" s="44">
        <f t="shared" si="83"/>
        <v>0.84</v>
      </c>
      <c r="M58" s="44">
        <f t="shared" si="83"/>
        <v>1.68</v>
      </c>
      <c r="N58" s="44">
        <f t="shared" si="83"/>
        <v>3.36</v>
      </c>
      <c r="O58" s="44">
        <f t="shared" si="83"/>
        <v>6.72</v>
      </c>
      <c r="P58" s="44">
        <f t="shared" si="83"/>
        <v>13.44</v>
      </c>
      <c r="Q58" s="44">
        <f t="shared" si="83"/>
        <v>26.88</v>
      </c>
      <c r="R58" s="44">
        <f t="shared" si="83"/>
        <v>53.76</v>
      </c>
      <c r="S58" s="44">
        <f t="shared" si="83"/>
        <v>107.52</v>
      </c>
      <c r="T58" s="44">
        <f t="shared" si="83"/>
        <v>215.04</v>
      </c>
      <c r="U58" s="44">
        <f t="shared" si="83"/>
        <v>430.08</v>
      </c>
      <c r="V58" s="44">
        <f t="shared" si="83"/>
        <v>860.16</v>
      </c>
      <c r="W58" s="44">
        <f t="shared" si="83"/>
        <v>1720.32</v>
      </c>
      <c r="X58" s="44">
        <f t="shared" ref="X58:AA58" si="84">X57*$E$58</f>
        <v>3440.64</v>
      </c>
      <c r="Y58" s="44">
        <f t="shared" si="84"/>
        <v>6881.28</v>
      </c>
      <c r="Z58" s="44">
        <f t="shared" si="84"/>
        <v>13762.56</v>
      </c>
      <c r="AA58" s="119">
        <f t="shared" si="84"/>
        <v>21531.006000000001</v>
      </c>
    </row>
    <row r="59" spans="1:27" x14ac:dyDescent="0.25">
      <c r="A59" s="60" t="s">
        <v>10</v>
      </c>
      <c r="B59" s="38">
        <v>0.161</v>
      </c>
      <c r="C59" s="22">
        <f>$B$1 * B59</f>
        <v>4126776.15</v>
      </c>
      <c r="D59" s="66"/>
      <c r="E59" s="30"/>
      <c r="F59" s="30"/>
      <c r="G59" s="34">
        <f t="shared" ref="G59:W59" si="85">G$11*$B$59</f>
        <v>5.03125</v>
      </c>
      <c r="H59" s="35">
        <f t="shared" si="85"/>
        <v>10.0625</v>
      </c>
      <c r="I59" s="35">
        <f t="shared" si="85"/>
        <v>20.125</v>
      </c>
      <c r="J59" s="35">
        <f t="shared" si="85"/>
        <v>40.25</v>
      </c>
      <c r="K59" s="35">
        <f t="shared" si="85"/>
        <v>80.5</v>
      </c>
      <c r="L59" s="35">
        <f t="shared" si="85"/>
        <v>161</v>
      </c>
      <c r="M59" s="35">
        <f t="shared" si="85"/>
        <v>322</v>
      </c>
      <c r="N59" s="35">
        <f t="shared" si="85"/>
        <v>644</v>
      </c>
      <c r="O59" s="35">
        <f t="shared" si="85"/>
        <v>1288</v>
      </c>
      <c r="P59" s="35">
        <f t="shared" si="85"/>
        <v>2576</v>
      </c>
      <c r="Q59" s="35">
        <f t="shared" si="85"/>
        <v>5152</v>
      </c>
      <c r="R59" s="35">
        <f t="shared" si="85"/>
        <v>10304</v>
      </c>
      <c r="S59" s="35">
        <f t="shared" si="85"/>
        <v>20608</v>
      </c>
      <c r="T59" s="35">
        <f t="shared" si="85"/>
        <v>41216</v>
      </c>
      <c r="U59" s="35">
        <f t="shared" si="85"/>
        <v>82432</v>
      </c>
      <c r="V59" s="35">
        <f t="shared" si="85"/>
        <v>164864</v>
      </c>
      <c r="W59" s="35">
        <f t="shared" si="85"/>
        <v>329728</v>
      </c>
      <c r="X59" s="35">
        <f t="shared" ref="X59:AA59" si="86">X$11*$B$59</f>
        <v>659456</v>
      </c>
      <c r="Y59" s="35">
        <f t="shared" si="86"/>
        <v>1318912</v>
      </c>
      <c r="Z59" s="35">
        <f t="shared" si="86"/>
        <v>2637824</v>
      </c>
      <c r="AA59" s="120">
        <f t="shared" si="86"/>
        <v>4126776.15</v>
      </c>
    </row>
    <row r="60" spans="1:27" x14ac:dyDescent="0.25">
      <c r="A60" s="55"/>
      <c r="B60" s="57"/>
      <c r="C60" s="57"/>
      <c r="D60" s="85"/>
      <c r="E60" s="86" t="s">
        <v>11</v>
      </c>
      <c r="F60" s="57"/>
      <c r="G60" s="45" t="s">
        <v>11</v>
      </c>
      <c r="H60" s="46" t="s">
        <v>11</v>
      </c>
      <c r="I60" s="46" t="s">
        <v>11</v>
      </c>
      <c r="J60" s="46" t="s">
        <v>11</v>
      </c>
      <c r="K60" s="46" t="s">
        <v>11</v>
      </c>
      <c r="L60" s="46" t="s">
        <v>11</v>
      </c>
      <c r="M60" s="46" t="s">
        <v>11</v>
      </c>
      <c r="N60" s="46" t="s">
        <v>11</v>
      </c>
      <c r="O60" s="46" t="s">
        <v>11</v>
      </c>
      <c r="P60" s="46" t="s">
        <v>11</v>
      </c>
      <c r="Q60" s="46" t="s">
        <v>11</v>
      </c>
      <c r="R60" s="46" t="s">
        <v>11</v>
      </c>
      <c r="S60" s="46" t="s">
        <v>11</v>
      </c>
      <c r="T60" s="46" t="s">
        <v>11</v>
      </c>
      <c r="U60" s="46" t="s">
        <v>11</v>
      </c>
      <c r="V60" s="46" t="s">
        <v>11</v>
      </c>
      <c r="W60" s="46" t="s">
        <v>11</v>
      </c>
      <c r="X60" s="46" t="s">
        <v>11</v>
      </c>
      <c r="Y60" s="46" t="s">
        <v>11</v>
      </c>
      <c r="Z60" s="46" t="s">
        <v>11</v>
      </c>
      <c r="AA60" s="121" t="s">
        <v>11</v>
      </c>
    </row>
    <row r="61" spans="1:27" x14ac:dyDescent="0.25">
      <c r="A61" s="60"/>
      <c r="B61" s="30"/>
      <c r="C61" s="30"/>
      <c r="D61" s="66"/>
      <c r="E61" s="30"/>
      <c r="F61" s="30"/>
      <c r="G61" s="34">
        <f>SUM(G49,G51,G53,G55,G57,G59)</f>
        <v>28.71875</v>
      </c>
      <c r="H61" s="35">
        <f t="shared" ref="H61:W61" si="87">SUM(H49,H51,H53,H55,H57,H59)</f>
        <v>57.4375</v>
      </c>
      <c r="I61" s="35">
        <f t="shared" si="87"/>
        <v>114.875</v>
      </c>
      <c r="J61" s="35">
        <f t="shared" si="87"/>
        <v>229.75</v>
      </c>
      <c r="K61" s="35">
        <f t="shared" si="87"/>
        <v>459.5</v>
      </c>
      <c r="L61" s="35">
        <f t="shared" si="87"/>
        <v>919</v>
      </c>
      <c r="M61" s="35">
        <f t="shared" si="87"/>
        <v>1838</v>
      </c>
      <c r="N61" s="35">
        <f t="shared" si="87"/>
        <v>3676</v>
      </c>
      <c r="O61" s="35">
        <f t="shared" si="87"/>
        <v>7352</v>
      </c>
      <c r="P61" s="35">
        <f t="shared" si="87"/>
        <v>14704</v>
      </c>
      <c r="Q61" s="35">
        <f t="shared" si="87"/>
        <v>29408</v>
      </c>
      <c r="R61" s="35">
        <f t="shared" si="87"/>
        <v>58816</v>
      </c>
      <c r="S61" s="35">
        <f t="shared" si="87"/>
        <v>117632</v>
      </c>
      <c r="T61" s="35">
        <f t="shared" si="87"/>
        <v>235264</v>
      </c>
      <c r="U61" s="35">
        <f t="shared" si="87"/>
        <v>470528</v>
      </c>
      <c r="V61" s="35">
        <f t="shared" si="87"/>
        <v>941056</v>
      </c>
      <c r="W61" s="35">
        <f t="shared" si="87"/>
        <v>1882112</v>
      </c>
      <c r="X61" s="35">
        <f t="shared" ref="X61:Z61" si="88">SUM(X49,X51,X53,X55,X57,X59)</f>
        <v>3764224</v>
      </c>
      <c r="Y61" s="35">
        <f t="shared" si="88"/>
        <v>7528448</v>
      </c>
      <c r="Z61" s="35">
        <f t="shared" si="88"/>
        <v>15056896</v>
      </c>
      <c r="AA61" s="120">
        <f>SUM(AA49,AA51,AA53,AA55,AA57,AA59)</f>
        <v>23555945.850000001</v>
      </c>
    </row>
    <row r="62" spans="1:27" x14ac:dyDescent="0.25">
      <c r="A62" s="55" t="s">
        <v>135</v>
      </c>
      <c r="B62" s="57"/>
      <c r="C62" s="57"/>
      <c r="D62" s="57"/>
      <c r="E62" s="57"/>
      <c r="F62" s="57"/>
      <c r="G62" s="45">
        <f>SUM(G50,G52,G54,G56,G58,G60)</f>
        <v>1.5374375000000002</v>
      </c>
      <c r="H62" s="46">
        <f t="shared" ref="H62:W62" si="89">SUM(H50,H52,H54,H56,H58,H60)</f>
        <v>3.0748750000000005</v>
      </c>
      <c r="I62" s="46">
        <f t="shared" si="89"/>
        <v>6.1497500000000009</v>
      </c>
      <c r="J62" s="46">
        <f t="shared" si="89"/>
        <v>12.299500000000002</v>
      </c>
      <c r="K62" s="46">
        <f t="shared" si="89"/>
        <v>24.599000000000004</v>
      </c>
      <c r="L62" s="46">
        <f t="shared" si="89"/>
        <v>49.198000000000008</v>
      </c>
      <c r="M62" s="46">
        <f t="shared" si="89"/>
        <v>98.396000000000015</v>
      </c>
      <c r="N62" s="46">
        <f t="shared" si="89"/>
        <v>196.79200000000003</v>
      </c>
      <c r="O62" s="46">
        <f t="shared" si="89"/>
        <v>393.58400000000006</v>
      </c>
      <c r="P62" s="46">
        <f t="shared" si="89"/>
        <v>787.16800000000012</v>
      </c>
      <c r="Q62" s="46">
        <f t="shared" si="89"/>
        <v>1574.3360000000002</v>
      </c>
      <c r="R62" s="46">
        <f t="shared" si="89"/>
        <v>3148.6720000000005</v>
      </c>
      <c r="S62" s="46">
        <f t="shared" si="89"/>
        <v>6297.344000000001</v>
      </c>
      <c r="T62" s="46">
        <f t="shared" si="89"/>
        <v>12594.688000000002</v>
      </c>
      <c r="U62" s="46">
        <f t="shared" si="89"/>
        <v>25189.376000000004</v>
      </c>
      <c r="V62" s="46">
        <f t="shared" si="89"/>
        <v>50378.752000000008</v>
      </c>
      <c r="W62" s="46">
        <f t="shared" si="89"/>
        <v>100757.50400000002</v>
      </c>
      <c r="X62" s="46">
        <f t="shared" ref="X62:Z62" si="90">SUM(X50,X52,X54,X56,X58,X60)</f>
        <v>201515.00800000003</v>
      </c>
      <c r="Y62" s="46">
        <f t="shared" si="90"/>
        <v>403030.01600000006</v>
      </c>
      <c r="Z62" s="46">
        <f t="shared" si="90"/>
        <v>806060.03200000012</v>
      </c>
      <c r="AA62" s="121">
        <f>SUM(AA50,AA52,AA54,AA56,AA58,AA60)</f>
        <v>1261050.5157000001</v>
      </c>
    </row>
  </sheetData>
  <hyperlinks>
    <hyperlink ref="D25" r:id="rId1" display="Infection Rate" xr:uid="{98D6456F-EA03-4FCB-8D3D-1822F6B38CCF}"/>
    <hyperlink ref="E25" r:id="rId2" location="case-fatality-rate-of-covid-19-by-age" xr:uid="{0058192C-B05A-45D2-8597-C1F9B3D9241E}"/>
    <hyperlink ref="E48" r:id="rId3" location="case-fatality-rate-of-covid-19-by-preexisting-health-conditions" xr:uid="{110A2613-24A6-4768-B90C-571B307D13E2}"/>
    <hyperlink ref="B1" r:id="rId4" display="https://www.abs.gov.au/ausstats/abs@.nsf/0/1647509ef7e25faaca2568a900154b63?opendocument" xr:uid="{63727E5E-0850-4414-8DD8-E50A09A5AEE8}"/>
    <hyperlink ref="B25" r:id="rId5" xr:uid="{E432DB14-5D35-4B35-8F24-1C070D7F22B3}"/>
  </hyperlinks>
  <pageMargins left="0.7" right="0.7" top="0.75" bottom="0.75" header="0.3" footer="0.3"/>
  <pageSetup paperSize="9"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130</v>
      </c>
      <c r="B1" t="s">
        <v>162</v>
      </c>
    </row>
    <row r="2" spans="1:12" x14ac:dyDescent="0.25">
      <c r="A2" s="6" t="s">
        <v>23</v>
      </c>
      <c r="B2" s="7">
        <v>302684</v>
      </c>
      <c r="L2" s="127"/>
    </row>
    <row r="3" spans="1:12" x14ac:dyDescent="0.25">
      <c r="A3" s="8" t="s">
        <v>24</v>
      </c>
      <c r="B3" s="9">
        <v>304818</v>
      </c>
      <c r="L3" s="127"/>
    </row>
    <row r="4" spans="1:12" x14ac:dyDescent="0.25">
      <c r="A4" s="8" t="s">
        <v>25</v>
      </c>
      <c r="B4" s="9">
        <v>311200</v>
      </c>
      <c r="L4" s="127"/>
    </row>
    <row r="5" spans="1:12" x14ac:dyDescent="0.25">
      <c r="A5" s="8" t="s">
        <v>26</v>
      </c>
      <c r="B5" s="9">
        <v>326896</v>
      </c>
      <c r="L5" s="127"/>
    </row>
    <row r="6" spans="1:12" x14ac:dyDescent="0.25">
      <c r="A6" s="8" t="s">
        <v>27</v>
      </c>
      <c r="B6" s="9">
        <v>321565</v>
      </c>
      <c r="L6" s="127"/>
    </row>
    <row r="7" spans="1:12" x14ac:dyDescent="0.25">
      <c r="A7" s="10" t="s">
        <v>28</v>
      </c>
      <c r="B7" s="11">
        <v>1567163</v>
      </c>
      <c r="L7" s="128"/>
    </row>
    <row r="8" spans="1:12" x14ac:dyDescent="0.25">
      <c r="A8" s="8" t="s">
        <v>29</v>
      </c>
      <c r="B8" s="9">
        <v>321643</v>
      </c>
      <c r="L8" s="127"/>
    </row>
    <row r="9" spans="1:12" x14ac:dyDescent="0.25">
      <c r="A9" s="8" t="s">
        <v>30</v>
      </c>
      <c r="B9" s="9">
        <v>326729</v>
      </c>
      <c r="L9" s="127"/>
    </row>
    <row r="10" spans="1:12" x14ac:dyDescent="0.25">
      <c r="A10" s="8" t="s">
        <v>31</v>
      </c>
      <c r="B10" s="9">
        <v>323562</v>
      </c>
      <c r="L10" s="127"/>
    </row>
    <row r="11" spans="1:12" x14ac:dyDescent="0.25">
      <c r="A11" s="8" t="s">
        <v>32</v>
      </c>
      <c r="B11" s="9">
        <v>322648</v>
      </c>
      <c r="L11" s="127"/>
    </row>
    <row r="12" spans="1:12" x14ac:dyDescent="0.25">
      <c r="A12" s="8" t="s">
        <v>33</v>
      </c>
      <c r="B12" s="9">
        <v>324065</v>
      </c>
      <c r="L12" s="127"/>
    </row>
    <row r="13" spans="1:12" x14ac:dyDescent="0.25">
      <c r="A13" s="12" t="s">
        <v>34</v>
      </c>
      <c r="B13" s="13">
        <v>1618647</v>
      </c>
      <c r="C13" s="2">
        <f>SUM(B7,B13)</f>
        <v>3185810</v>
      </c>
      <c r="D13" s="1">
        <f>C13/$B$108</f>
        <v>0.1255958322404806</v>
      </c>
      <c r="L13" s="128"/>
    </row>
    <row r="14" spans="1:12" x14ac:dyDescent="0.25">
      <c r="A14" s="6" t="s">
        <v>35</v>
      </c>
      <c r="B14" s="7">
        <v>319703</v>
      </c>
      <c r="L14" s="127"/>
    </row>
    <row r="15" spans="1:12" x14ac:dyDescent="0.25">
      <c r="A15" s="8" t="s">
        <v>36</v>
      </c>
      <c r="B15" s="9">
        <v>319972</v>
      </c>
      <c r="L15" s="127"/>
    </row>
    <row r="16" spans="1:12" x14ac:dyDescent="0.25">
      <c r="A16" s="8" t="s">
        <v>37</v>
      </c>
      <c r="B16" s="9">
        <v>316523</v>
      </c>
      <c r="L16" s="127"/>
    </row>
    <row r="17" spans="1:12" x14ac:dyDescent="0.25">
      <c r="A17" s="8" t="s">
        <v>38</v>
      </c>
      <c r="B17" s="9">
        <v>305472</v>
      </c>
      <c r="L17" s="127"/>
    </row>
    <row r="18" spans="1:12" x14ac:dyDescent="0.25">
      <c r="A18" s="8" t="s">
        <v>39</v>
      </c>
      <c r="B18" s="9">
        <v>294067</v>
      </c>
      <c r="L18" s="127"/>
    </row>
    <row r="19" spans="1:12" x14ac:dyDescent="0.25">
      <c r="A19" s="10" t="s">
        <v>40</v>
      </c>
      <c r="B19" s="11">
        <v>1555737</v>
      </c>
      <c r="L19" s="128"/>
    </row>
    <row r="20" spans="1:12" x14ac:dyDescent="0.25">
      <c r="A20" s="8" t="s">
        <v>41</v>
      </c>
      <c r="B20" s="9">
        <v>290601</v>
      </c>
      <c r="L20" s="127"/>
    </row>
    <row r="21" spans="1:12" x14ac:dyDescent="0.25">
      <c r="A21" s="8" t="s">
        <v>42</v>
      </c>
      <c r="B21" s="9">
        <v>288611</v>
      </c>
      <c r="L21" s="127"/>
    </row>
    <row r="22" spans="1:12" x14ac:dyDescent="0.25">
      <c r="A22" s="8" t="s">
        <v>43</v>
      </c>
      <c r="B22" s="9">
        <v>290316</v>
      </c>
      <c r="L22" s="127"/>
    </row>
    <row r="23" spans="1:12" x14ac:dyDescent="0.25">
      <c r="A23" s="8" t="s">
        <v>44</v>
      </c>
      <c r="B23" s="9">
        <v>307634</v>
      </c>
      <c r="L23" s="127"/>
    </row>
    <row r="24" spans="1:12" x14ac:dyDescent="0.25">
      <c r="A24" s="8" t="s">
        <v>45</v>
      </c>
      <c r="B24" s="9">
        <v>325295</v>
      </c>
      <c r="L24" s="127"/>
    </row>
    <row r="25" spans="1:12" x14ac:dyDescent="0.25">
      <c r="A25" s="12" t="s">
        <v>46</v>
      </c>
      <c r="B25" s="13">
        <v>1502457</v>
      </c>
      <c r="C25" s="2">
        <f>SUM(B25,B19)</f>
        <v>3058194</v>
      </c>
      <c r="D25" s="1">
        <f>C25/$B$108</f>
        <v>0.12056476079328157</v>
      </c>
      <c r="L25" s="128"/>
    </row>
    <row r="26" spans="1:12" x14ac:dyDescent="0.25">
      <c r="A26" s="6" t="s">
        <v>47</v>
      </c>
      <c r="B26" s="7">
        <v>330388</v>
      </c>
      <c r="L26" s="127"/>
    </row>
    <row r="27" spans="1:12" x14ac:dyDescent="0.25">
      <c r="A27" s="8" t="s">
        <v>48</v>
      </c>
      <c r="B27" s="9">
        <v>335483</v>
      </c>
      <c r="L27" s="127"/>
    </row>
    <row r="28" spans="1:12" x14ac:dyDescent="0.25">
      <c r="A28" s="8" t="s">
        <v>49</v>
      </c>
      <c r="B28" s="9">
        <v>347121</v>
      </c>
      <c r="L28" s="127"/>
    </row>
    <row r="29" spans="1:12" x14ac:dyDescent="0.25">
      <c r="A29" s="8" t="s">
        <v>50</v>
      </c>
      <c r="B29" s="9">
        <v>365323</v>
      </c>
      <c r="L29" s="127"/>
    </row>
    <row r="30" spans="1:12" x14ac:dyDescent="0.25">
      <c r="A30" s="8" t="s">
        <v>51</v>
      </c>
      <c r="B30" s="9">
        <v>380725</v>
      </c>
      <c r="L30" s="127"/>
    </row>
    <row r="31" spans="1:12" x14ac:dyDescent="0.25">
      <c r="A31" s="10" t="s">
        <v>52</v>
      </c>
      <c r="B31" s="11">
        <v>1759040</v>
      </c>
      <c r="L31" s="128"/>
    </row>
    <row r="32" spans="1:12" x14ac:dyDescent="0.25">
      <c r="A32" s="8" t="s">
        <v>53</v>
      </c>
      <c r="B32" s="9">
        <v>379564</v>
      </c>
      <c r="L32" s="127"/>
    </row>
    <row r="33" spans="1:12" x14ac:dyDescent="0.25">
      <c r="A33" s="8" t="s">
        <v>54</v>
      </c>
      <c r="B33" s="9">
        <v>376903</v>
      </c>
      <c r="L33" s="127"/>
    </row>
    <row r="34" spans="1:12" x14ac:dyDescent="0.25">
      <c r="A34" s="8" t="s">
        <v>55</v>
      </c>
      <c r="B34" s="9">
        <v>378326</v>
      </c>
      <c r="L34" s="127"/>
    </row>
    <row r="35" spans="1:12" x14ac:dyDescent="0.25">
      <c r="A35" s="8" t="s">
        <v>56</v>
      </c>
      <c r="B35" s="9">
        <v>384454</v>
      </c>
      <c r="L35" s="127"/>
    </row>
    <row r="36" spans="1:12" x14ac:dyDescent="0.25">
      <c r="A36" s="8" t="s">
        <v>57</v>
      </c>
      <c r="B36" s="9">
        <v>389152</v>
      </c>
      <c r="L36" s="127"/>
    </row>
    <row r="37" spans="1:12" x14ac:dyDescent="0.25">
      <c r="A37" s="12" t="s">
        <v>58</v>
      </c>
      <c r="B37" s="13">
        <v>1908399</v>
      </c>
      <c r="C37" s="2">
        <f>SUM(B31,B37)</f>
        <v>3667439</v>
      </c>
      <c r="D37" s="1">
        <f>C37/$B$108</f>
        <v>0.14458334093878666</v>
      </c>
      <c r="L37" s="128"/>
    </row>
    <row r="38" spans="1:12" x14ac:dyDescent="0.25">
      <c r="A38" s="6" t="s">
        <v>59</v>
      </c>
      <c r="B38" s="7">
        <v>381627</v>
      </c>
      <c r="L38" s="127"/>
    </row>
    <row r="39" spans="1:12" x14ac:dyDescent="0.25">
      <c r="A39" s="8" t="s">
        <v>60</v>
      </c>
      <c r="B39" s="9">
        <v>380703</v>
      </c>
      <c r="L39" s="127"/>
    </row>
    <row r="40" spans="1:12" x14ac:dyDescent="0.25">
      <c r="A40" s="8" t="s">
        <v>61</v>
      </c>
      <c r="B40" s="9">
        <v>376308</v>
      </c>
      <c r="L40" s="127"/>
    </row>
    <row r="41" spans="1:12" x14ac:dyDescent="0.25">
      <c r="A41" s="8" t="s">
        <v>62</v>
      </c>
      <c r="B41" s="9">
        <v>378900</v>
      </c>
      <c r="L41" s="127"/>
    </row>
    <row r="42" spans="1:12" x14ac:dyDescent="0.25">
      <c r="A42" s="8" t="s">
        <v>63</v>
      </c>
      <c r="B42" s="9">
        <v>374563</v>
      </c>
      <c r="L42" s="127"/>
    </row>
    <row r="43" spans="1:12" x14ac:dyDescent="0.25">
      <c r="A43" s="10" t="s">
        <v>64</v>
      </c>
      <c r="B43" s="11">
        <v>1892101</v>
      </c>
      <c r="L43" s="128"/>
    </row>
    <row r="44" spans="1:12" x14ac:dyDescent="0.25">
      <c r="A44" s="8" t="s">
        <v>65</v>
      </c>
      <c r="B44" s="9">
        <v>371946</v>
      </c>
      <c r="L44" s="127"/>
    </row>
    <row r="45" spans="1:12" x14ac:dyDescent="0.25">
      <c r="A45" s="8" t="s">
        <v>66</v>
      </c>
      <c r="B45" s="9">
        <v>368877</v>
      </c>
      <c r="L45" s="127"/>
    </row>
    <row r="46" spans="1:12" x14ac:dyDescent="0.25">
      <c r="A46" s="8" t="s">
        <v>67</v>
      </c>
      <c r="B46" s="9">
        <v>357736</v>
      </c>
      <c r="L46" s="127"/>
    </row>
    <row r="47" spans="1:12" x14ac:dyDescent="0.25">
      <c r="A47" s="8" t="s">
        <v>68</v>
      </c>
      <c r="B47" s="9">
        <v>348170</v>
      </c>
      <c r="L47" s="127"/>
    </row>
    <row r="48" spans="1:12" x14ac:dyDescent="0.25">
      <c r="A48" s="8" t="s">
        <v>69</v>
      </c>
      <c r="B48" s="9">
        <v>334445</v>
      </c>
      <c r="L48" s="127"/>
    </row>
    <row r="49" spans="1:12" x14ac:dyDescent="0.25">
      <c r="A49" s="12" t="s">
        <v>70</v>
      </c>
      <c r="B49" s="13">
        <v>1781174</v>
      </c>
      <c r="C49" s="2">
        <f>SUM(B43,B49)</f>
        <v>3673275</v>
      </c>
      <c r="D49" s="1">
        <f>C49/$B$108</f>
        <v>0.14481341657950456</v>
      </c>
      <c r="L49" s="128"/>
    </row>
    <row r="50" spans="1:12" x14ac:dyDescent="0.25">
      <c r="A50" s="6" t="s">
        <v>71</v>
      </c>
      <c r="B50" s="7">
        <v>324591</v>
      </c>
      <c r="L50" s="127"/>
    </row>
    <row r="51" spans="1:12" x14ac:dyDescent="0.25">
      <c r="A51" s="8" t="s">
        <v>72</v>
      </c>
      <c r="B51" s="9">
        <v>318448</v>
      </c>
      <c r="L51" s="127"/>
    </row>
    <row r="52" spans="1:12" x14ac:dyDescent="0.25">
      <c r="A52" s="8" t="s">
        <v>73</v>
      </c>
      <c r="B52" s="9">
        <v>315770</v>
      </c>
      <c r="L52" s="127"/>
    </row>
    <row r="53" spans="1:12" x14ac:dyDescent="0.25">
      <c r="A53" s="8" t="s">
        <v>74</v>
      </c>
      <c r="B53" s="9">
        <v>318107</v>
      </c>
      <c r="L53" s="127"/>
    </row>
    <row r="54" spans="1:12" x14ac:dyDescent="0.25">
      <c r="A54" s="8" t="s">
        <v>75</v>
      </c>
      <c r="B54" s="9">
        <v>318926</v>
      </c>
      <c r="L54" s="127"/>
    </row>
    <row r="55" spans="1:12" x14ac:dyDescent="0.25">
      <c r="A55" s="10" t="s">
        <v>76</v>
      </c>
      <c r="B55" s="11">
        <v>1595842</v>
      </c>
      <c r="L55" s="128"/>
    </row>
    <row r="56" spans="1:12" x14ac:dyDescent="0.25">
      <c r="A56" s="8" t="s">
        <v>77</v>
      </c>
      <c r="B56" s="9">
        <v>327436</v>
      </c>
      <c r="L56" s="127"/>
    </row>
    <row r="57" spans="1:12" x14ac:dyDescent="0.25">
      <c r="A57" s="8" t="s">
        <v>78</v>
      </c>
      <c r="B57" s="9">
        <v>332934</v>
      </c>
      <c r="L57" s="127"/>
    </row>
    <row r="58" spans="1:12" x14ac:dyDescent="0.25">
      <c r="A58" s="8" t="s">
        <v>79</v>
      </c>
      <c r="B58" s="9">
        <v>344168</v>
      </c>
      <c r="L58" s="127"/>
    </row>
    <row r="59" spans="1:12" x14ac:dyDescent="0.25">
      <c r="A59" s="8" t="s">
        <v>80</v>
      </c>
      <c r="B59" s="9">
        <v>347705</v>
      </c>
      <c r="L59" s="127"/>
    </row>
    <row r="60" spans="1:12" x14ac:dyDescent="0.25">
      <c r="A60" s="8" t="s">
        <v>81</v>
      </c>
      <c r="B60" s="9">
        <v>326172</v>
      </c>
      <c r="L60" s="127"/>
    </row>
    <row r="61" spans="1:12" x14ac:dyDescent="0.25">
      <c r="A61" s="12" t="s">
        <v>82</v>
      </c>
      <c r="B61" s="13">
        <v>1678415</v>
      </c>
      <c r="C61" s="2">
        <f>SUM(B55,B61)</f>
        <v>3274257</v>
      </c>
      <c r="D61" s="1">
        <f>C61/$B$108</f>
        <v>0.12908272398046944</v>
      </c>
      <c r="L61" s="128"/>
    </row>
    <row r="62" spans="1:12" x14ac:dyDescent="0.25">
      <c r="A62" s="6" t="s">
        <v>83</v>
      </c>
      <c r="B62" s="7">
        <v>320460</v>
      </c>
      <c r="L62" s="127"/>
    </row>
    <row r="63" spans="1:12" x14ac:dyDescent="0.25">
      <c r="A63" s="8" t="s">
        <v>84</v>
      </c>
      <c r="B63" s="9">
        <v>310043</v>
      </c>
      <c r="L63" s="127"/>
    </row>
    <row r="64" spans="1:12" x14ac:dyDescent="0.25">
      <c r="A64" s="8" t="s">
        <v>85</v>
      </c>
      <c r="B64" s="9">
        <v>301380</v>
      </c>
      <c r="L64" s="127"/>
    </row>
    <row r="65" spans="1:12" x14ac:dyDescent="0.25">
      <c r="A65" s="8" t="s">
        <v>86</v>
      </c>
      <c r="B65" s="9">
        <v>301965</v>
      </c>
      <c r="L65" s="127"/>
    </row>
    <row r="66" spans="1:12" x14ac:dyDescent="0.25">
      <c r="A66" s="8" t="s">
        <v>87</v>
      </c>
      <c r="B66" s="9">
        <v>300916</v>
      </c>
      <c r="L66" s="127"/>
    </row>
    <row r="67" spans="1:12" x14ac:dyDescent="0.25">
      <c r="A67" s="10" t="s">
        <v>88</v>
      </c>
      <c r="B67" s="11">
        <v>1534764</v>
      </c>
      <c r="L67" s="128"/>
    </row>
    <row r="68" spans="1:12" x14ac:dyDescent="0.25">
      <c r="A68" s="8" t="s">
        <v>89</v>
      </c>
      <c r="B68" s="9">
        <v>311890</v>
      </c>
      <c r="L68" s="127"/>
    </row>
    <row r="69" spans="1:12" x14ac:dyDescent="0.25">
      <c r="A69" s="8" t="s">
        <v>90</v>
      </c>
      <c r="B69" s="9">
        <v>313933</v>
      </c>
      <c r="L69" s="127"/>
    </row>
    <row r="70" spans="1:12" x14ac:dyDescent="0.25">
      <c r="A70" s="8" t="s">
        <v>91</v>
      </c>
      <c r="B70" s="9">
        <v>311527</v>
      </c>
      <c r="L70" s="127"/>
    </row>
    <row r="71" spans="1:12" x14ac:dyDescent="0.25">
      <c r="A71" s="8" t="s">
        <v>92</v>
      </c>
      <c r="B71" s="9">
        <v>309248</v>
      </c>
      <c r="L71" s="127"/>
    </row>
    <row r="72" spans="1:12" x14ac:dyDescent="0.25">
      <c r="A72" s="8" t="s">
        <v>93</v>
      </c>
      <c r="B72" s="9">
        <v>298726</v>
      </c>
      <c r="L72" s="127"/>
    </row>
    <row r="73" spans="1:12" x14ac:dyDescent="0.25">
      <c r="A73" s="14" t="s">
        <v>94</v>
      </c>
      <c r="B73" s="15">
        <v>1545324</v>
      </c>
      <c r="C73" s="2">
        <f>SUM(B67,B73)</f>
        <v>3080088</v>
      </c>
      <c r="D73" s="1">
        <f>C73/$B$108</f>
        <v>0.12142789925761971</v>
      </c>
      <c r="L73" s="128"/>
    </row>
    <row r="74" spans="1:12" x14ac:dyDescent="0.25">
      <c r="A74" s="6" t="s">
        <v>95</v>
      </c>
      <c r="B74" s="7">
        <v>290624</v>
      </c>
      <c r="L74" s="127"/>
    </row>
    <row r="75" spans="1:12" x14ac:dyDescent="0.25">
      <c r="A75" s="8" t="s">
        <v>96</v>
      </c>
      <c r="B75" s="9">
        <v>285521</v>
      </c>
      <c r="L75" s="127"/>
    </row>
    <row r="76" spans="1:12" x14ac:dyDescent="0.25">
      <c r="A76" s="8" t="s">
        <v>97</v>
      </c>
      <c r="B76" s="9">
        <v>277305</v>
      </c>
      <c r="L76" s="127"/>
    </row>
    <row r="77" spans="1:12" x14ac:dyDescent="0.25">
      <c r="A77" s="8" t="s">
        <v>98</v>
      </c>
      <c r="B77" s="9">
        <v>272986</v>
      </c>
      <c r="L77" s="127"/>
    </row>
    <row r="78" spans="1:12" x14ac:dyDescent="0.25">
      <c r="A78" s="8" t="s">
        <v>99</v>
      </c>
      <c r="B78" s="9">
        <v>261893</v>
      </c>
      <c r="L78" s="127"/>
    </row>
    <row r="79" spans="1:12" x14ac:dyDescent="0.25">
      <c r="A79" s="10" t="s">
        <v>100</v>
      </c>
      <c r="B79" s="11">
        <v>1388329</v>
      </c>
      <c r="L79" s="128"/>
    </row>
    <row r="80" spans="1:12" x14ac:dyDescent="0.25">
      <c r="A80" s="8" t="s">
        <v>101</v>
      </c>
      <c r="B80" s="9">
        <v>254839</v>
      </c>
      <c r="L80" s="127"/>
    </row>
    <row r="81" spans="1:12" x14ac:dyDescent="0.25">
      <c r="A81" s="8" t="s">
        <v>102</v>
      </c>
      <c r="B81" s="9">
        <v>251416</v>
      </c>
      <c r="L81" s="127"/>
    </row>
    <row r="82" spans="1:12" x14ac:dyDescent="0.25">
      <c r="A82" s="8" t="s">
        <v>103</v>
      </c>
      <c r="B82" s="9">
        <v>243468</v>
      </c>
      <c r="L82" s="127"/>
    </row>
    <row r="83" spans="1:12" x14ac:dyDescent="0.25">
      <c r="A83" s="8" t="s">
        <v>104</v>
      </c>
      <c r="B83" s="9">
        <v>240724</v>
      </c>
      <c r="L83" s="127"/>
    </row>
    <row r="84" spans="1:12" x14ac:dyDescent="0.25">
      <c r="A84" s="8" t="s">
        <v>105</v>
      </c>
      <c r="B84" s="9">
        <v>234326</v>
      </c>
      <c r="L84" s="127"/>
    </row>
    <row r="85" spans="1:12" x14ac:dyDescent="0.25">
      <c r="A85" s="12" t="s">
        <v>106</v>
      </c>
      <c r="B85" s="13">
        <v>1224773</v>
      </c>
      <c r="C85" s="2">
        <f>SUM(B79,B85)</f>
        <v>2613102</v>
      </c>
      <c r="D85" s="1">
        <f>C85/$B$108</f>
        <v>0.10301766910746854</v>
      </c>
      <c r="L85" s="128"/>
    </row>
    <row r="86" spans="1:12" x14ac:dyDescent="0.25">
      <c r="A86" s="6" t="s">
        <v>107</v>
      </c>
      <c r="B86" s="7">
        <v>226082</v>
      </c>
      <c r="L86" s="127"/>
    </row>
    <row r="87" spans="1:12" x14ac:dyDescent="0.25">
      <c r="A87" s="8" t="s">
        <v>108</v>
      </c>
      <c r="B87" s="9">
        <v>226412</v>
      </c>
      <c r="L87" s="127"/>
    </row>
    <row r="88" spans="1:12" x14ac:dyDescent="0.25">
      <c r="A88" s="8" t="s">
        <v>109</v>
      </c>
      <c r="B88" s="9">
        <v>231019</v>
      </c>
      <c r="L88" s="127"/>
    </row>
    <row r="89" spans="1:12" x14ac:dyDescent="0.25">
      <c r="A89" s="8" t="s">
        <v>110</v>
      </c>
      <c r="B89" s="9">
        <v>192937</v>
      </c>
      <c r="L89" s="127"/>
    </row>
    <row r="90" spans="1:12" x14ac:dyDescent="0.25">
      <c r="A90" s="8" t="s">
        <v>111</v>
      </c>
      <c r="B90" s="9">
        <v>181454</v>
      </c>
      <c r="L90" s="127"/>
    </row>
    <row r="91" spans="1:12" x14ac:dyDescent="0.25">
      <c r="A91" s="10" t="s">
        <v>112</v>
      </c>
      <c r="B91" s="11">
        <v>1057904</v>
      </c>
      <c r="L91" s="128"/>
    </row>
    <row r="92" spans="1:12" x14ac:dyDescent="0.25">
      <c r="A92" s="8" t="s">
        <v>113</v>
      </c>
      <c r="B92" s="9">
        <v>171139</v>
      </c>
      <c r="L92" s="127"/>
    </row>
    <row r="93" spans="1:12" x14ac:dyDescent="0.25">
      <c r="A93" s="8" t="s">
        <v>114</v>
      </c>
      <c r="B93" s="9">
        <v>151876</v>
      </c>
      <c r="L93" s="127"/>
    </row>
    <row r="94" spans="1:12" x14ac:dyDescent="0.25">
      <c r="A94" s="8" t="s">
        <v>115</v>
      </c>
      <c r="B94" s="9">
        <v>148212</v>
      </c>
      <c r="L94" s="127"/>
    </row>
    <row r="95" spans="1:12" x14ac:dyDescent="0.25">
      <c r="A95" s="8" t="s">
        <v>116</v>
      </c>
      <c r="B95" s="9">
        <v>135541</v>
      </c>
      <c r="L95" s="127"/>
    </row>
    <row r="96" spans="1:12" x14ac:dyDescent="0.25">
      <c r="A96" s="8" t="s">
        <v>117</v>
      </c>
      <c r="B96" s="9">
        <v>127491</v>
      </c>
      <c r="L96" s="127"/>
    </row>
    <row r="97" spans="1:12" x14ac:dyDescent="0.25">
      <c r="A97" s="12" t="s">
        <v>118</v>
      </c>
      <c r="B97" s="13">
        <v>734259</v>
      </c>
      <c r="C97" s="2">
        <f>SUM(B91,B97)</f>
        <v>1792163</v>
      </c>
      <c r="D97" s="1">
        <f>C97/$B$108</f>
        <v>7.065336711718416E-2</v>
      </c>
      <c r="L97" s="128"/>
    </row>
    <row r="98" spans="1:12" x14ac:dyDescent="0.25">
      <c r="A98" s="6" t="s">
        <v>119</v>
      </c>
      <c r="B98" s="7">
        <v>118484</v>
      </c>
      <c r="L98" s="127"/>
    </row>
    <row r="99" spans="1:12" x14ac:dyDescent="0.25">
      <c r="A99" s="8" t="s">
        <v>120</v>
      </c>
      <c r="B99" s="9">
        <v>109564</v>
      </c>
      <c r="L99" s="127"/>
    </row>
    <row r="100" spans="1:12" x14ac:dyDescent="0.25">
      <c r="A100" s="8" t="s">
        <v>121</v>
      </c>
      <c r="B100" s="9">
        <v>101897</v>
      </c>
      <c r="L100" s="127"/>
    </row>
    <row r="101" spans="1:12" x14ac:dyDescent="0.25">
      <c r="A101" s="8" t="s">
        <v>122</v>
      </c>
      <c r="B101" s="9">
        <v>93053</v>
      </c>
      <c r="L101" s="127"/>
    </row>
    <row r="102" spans="1:12" x14ac:dyDescent="0.25">
      <c r="A102" s="8" t="s">
        <v>123</v>
      </c>
      <c r="B102" s="9">
        <v>82541</v>
      </c>
      <c r="L102" s="127"/>
    </row>
    <row r="103" spans="1:12" x14ac:dyDescent="0.25">
      <c r="A103" s="10" t="s">
        <v>124</v>
      </c>
      <c r="B103" s="11">
        <v>505539</v>
      </c>
      <c r="L103" s="128"/>
    </row>
    <row r="104" spans="1:12" x14ac:dyDescent="0.25">
      <c r="A104" s="10" t="s">
        <v>125</v>
      </c>
      <c r="B104" s="11">
        <v>313008</v>
      </c>
      <c r="L104" s="128"/>
    </row>
    <row r="105" spans="1:12" x14ac:dyDescent="0.25">
      <c r="A105" s="10" t="s">
        <v>126</v>
      </c>
      <c r="B105" s="11">
        <v>153468</v>
      </c>
      <c r="L105" s="128"/>
    </row>
    <row r="106" spans="1:12" x14ac:dyDescent="0.25">
      <c r="A106" s="10" t="s">
        <v>127</v>
      </c>
      <c r="B106" s="11">
        <v>44201</v>
      </c>
      <c r="L106" s="128"/>
    </row>
    <row r="107" spans="1:12" x14ac:dyDescent="0.25">
      <c r="A107" s="12" t="s">
        <v>128</v>
      </c>
      <c r="B107" s="13">
        <v>5027</v>
      </c>
      <c r="C107" s="2">
        <f>SUM(B103:B107)</f>
        <v>1021243</v>
      </c>
      <c r="D107" s="1">
        <f>C107/$B$108</f>
        <v>4.0260989985204748E-2</v>
      </c>
      <c r="L107" s="128"/>
    </row>
    <row r="108" spans="1:12" x14ac:dyDescent="0.25">
      <c r="A108" s="4" t="s">
        <v>129</v>
      </c>
      <c r="B108" s="5">
        <v>25365571</v>
      </c>
      <c r="L108" s="1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D28" sqref="D28"/>
    </sheetView>
  </sheetViews>
  <sheetFormatPr defaultRowHeight="15" x14ac:dyDescent="0.25"/>
  <sheetData>
    <row r="3" spans="1:3" x14ac:dyDescent="0.25">
      <c r="A3" t="s">
        <v>142</v>
      </c>
      <c r="B3" t="s">
        <v>143</v>
      </c>
      <c r="C3" t="s">
        <v>144</v>
      </c>
    </row>
    <row r="4" spans="1:3" x14ac:dyDescent="0.25">
      <c r="A4" s="60" t="s">
        <v>14</v>
      </c>
      <c r="B4">
        <v>11</v>
      </c>
      <c r="C4" s="3">
        <f t="shared" ref="C4:C12" si="0">B4/$B$14</f>
        <v>2.6894865525672371E-2</v>
      </c>
    </row>
    <row r="5" spans="1:3" x14ac:dyDescent="0.25">
      <c r="A5" s="60" t="s">
        <v>15</v>
      </c>
      <c r="B5">
        <v>21</v>
      </c>
      <c r="C5" s="3">
        <f t="shared" si="0"/>
        <v>5.1344743276283619E-2</v>
      </c>
    </row>
    <row r="6" spans="1:3" x14ac:dyDescent="0.25">
      <c r="A6" s="60" t="s">
        <v>16</v>
      </c>
      <c r="B6">
        <v>65</v>
      </c>
      <c r="C6" s="3">
        <f t="shared" si="0"/>
        <v>0.15892420537897312</v>
      </c>
    </row>
    <row r="7" spans="1:3" x14ac:dyDescent="0.25">
      <c r="A7" s="60" t="s">
        <v>17</v>
      </c>
      <c r="B7">
        <v>75</v>
      </c>
      <c r="C7" s="3">
        <f t="shared" si="0"/>
        <v>0.18337408312958436</v>
      </c>
    </row>
    <row r="8" spans="1:3" x14ac:dyDescent="0.25">
      <c r="A8" s="60" t="s">
        <v>18</v>
      </c>
      <c r="B8">
        <v>72</v>
      </c>
      <c r="C8" s="3">
        <f t="shared" si="0"/>
        <v>0.17603911980440098</v>
      </c>
    </row>
    <row r="9" spans="1:3" x14ac:dyDescent="0.25">
      <c r="A9" s="60" t="s">
        <v>19</v>
      </c>
      <c r="B9">
        <v>85</v>
      </c>
      <c r="C9" s="3">
        <f t="shared" si="0"/>
        <v>0.20782396088019561</v>
      </c>
    </row>
    <row r="10" spans="1:3" x14ac:dyDescent="0.25">
      <c r="A10" s="60" t="s">
        <v>20</v>
      </c>
      <c r="B10">
        <v>61</v>
      </c>
      <c r="C10" s="3">
        <f t="shared" si="0"/>
        <v>0.1491442542787286</v>
      </c>
    </row>
    <row r="11" spans="1:3" ht="15.75" customHeight="1" x14ac:dyDescent="0.25">
      <c r="A11" s="61" t="s">
        <v>21</v>
      </c>
      <c r="B11">
        <v>15</v>
      </c>
      <c r="C11" s="3">
        <f t="shared" si="0"/>
        <v>3.6674816625916873E-2</v>
      </c>
    </row>
    <row r="12" spans="1:3" x14ac:dyDescent="0.25">
      <c r="A12" s="61" t="s">
        <v>22</v>
      </c>
      <c r="B12">
        <v>4</v>
      </c>
      <c r="C12" s="3">
        <f t="shared" si="0"/>
        <v>9.7799511002444987E-3</v>
      </c>
    </row>
    <row r="14" spans="1:3" x14ac:dyDescent="0.25">
      <c r="A14" t="s">
        <v>145</v>
      </c>
      <c r="B14">
        <f>SUM(B4:B12)</f>
        <v>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Projections</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2020-03-19T04:36:09Z</dcterms:modified>
</cp:coreProperties>
</file>