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861934E6-50DC-484D-B5FC-AD33C00AC059}" xr6:coauthVersionLast="45" xr6:coauthVersionMax="45" xr10:uidLastSave="{00000000-0000-0000-0000-000000000000}"/>
  <bookViews>
    <workbookView xWindow="-120" yWindow="-120" windowWidth="38640" windowHeight="21240" xr2:uid="{744C986A-0D24-487A-A5C2-8E2494A78887}"/>
  </bookViews>
  <sheets>
    <sheet name="Projections" sheetId="1" r:id="rId1"/>
    <sheet name="ABS Population by Age Range" sheetId="2" r:id="rId2"/>
    <sheet name="AU Infection Rate by Ag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6" i="1" l="1"/>
  <c r="R14" i="1"/>
  <c r="S14" i="1"/>
  <c r="T14" i="1"/>
  <c r="U14" i="1"/>
  <c r="V14" i="1"/>
  <c r="W14" i="1"/>
  <c r="X14" i="1"/>
  <c r="Y14" i="1"/>
  <c r="Z14" i="1"/>
  <c r="Q14" i="1"/>
  <c r="L14" i="1"/>
  <c r="M14" i="1"/>
  <c r="N14" i="1"/>
  <c r="O14" i="1"/>
  <c r="P14" i="1"/>
  <c r="K14" i="1"/>
  <c r="I14" i="1"/>
  <c r="J14" i="1"/>
  <c r="H14" i="1"/>
  <c r="G14" i="1"/>
  <c r="R20" i="1"/>
  <c r="S20" i="1"/>
  <c r="T20" i="1"/>
  <c r="U20" i="1"/>
  <c r="V20" i="1"/>
  <c r="W20" i="1"/>
  <c r="X20" i="1"/>
  <c r="Y20" i="1"/>
  <c r="Z20" i="1"/>
  <c r="AA20" i="1"/>
  <c r="Q20" i="1"/>
  <c r="AA14" i="1"/>
  <c r="T13" i="1"/>
  <c r="U13" i="1"/>
  <c r="V13" i="1"/>
  <c r="W13" i="1"/>
  <c r="X13" i="1"/>
  <c r="Y13" i="1"/>
  <c r="Z13" i="1"/>
  <c r="AA13" i="1"/>
  <c r="K13" i="1"/>
  <c r="L13" i="1"/>
  <c r="N13" i="1"/>
  <c r="O13" i="1"/>
  <c r="P13" i="1"/>
  <c r="Q13" i="1"/>
  <c r="R13" i="1"/>
  <c r="S13" i="1"/>
  <c r="M13" i="1"/>
  <c r="T18" i="1"/>
  <c r="G53" i="1"/>
  <c r="G52" i="1"/>
  <c r="B14" i="3" l="1"/>
  <c r="M64" i="1" l="1"/>
  <c r="S11" i="1"/>
  <c r="S12" i="1" s="1"/>
  <c r="S15" i="1"/>
  <c r="S16" i="1" s="1"/>
  <c r="S17" i="1"/>
  <c r="S19" i="1"/>
  <c r="P11" i="1"/>
  <c r="Q11" i="1" s="1"/>
  <c r="P15" i="1"/>
  <c r="P16" i="1" s="1"/>
  <c r="P17" i="1"/>
  <c r="P19" i="1"/>
  <c r="P10" i="1"/>
  <c r="Q10" i="1"/>
  <c r="R10" i="1"/>
  <c r="S10" i="1" s="1"/>
  <c r="T10" i="1" s="1"/>
  <c r="U10" i="1" s="1"/>
  <c r="V10" i="1" s="1"/>
  <c r="W10" i="1" s="1"/>
  <c r="X10" i="1" s="1"/>
  <c r="Y10" i="1" s="1"/>
  <c r="Z10" i="1" s="1"/>
  <c r="AA10" i="1" s="1"/>
  <c r="M10" i="1"/>
  <c r="N10" i="1" s="1"/>
  <c r="O10" i="1" s="1"/>
  <c r="L10" i="1"/>
  <c r="P18" i="1" l="1"/>
  <c r="S18" i="1"/>
  <c r="Q15" i="1"/>
  <c r="Q16" i="1" s="1"/>
  <c r="R11" i="1"/>
  <c r="Q12" i="1"/>
  <c r="Q17" i="1"/>
  <c r="Q19" i="1"/>
  <c r="P12" i="1"/>
  <c r="B45" i="1"/>
  <c r="B43" i="1"/>
  <c r="B41" i="1"/>
  <c r="B39" i="1"/>
  <c r="B37" i="1"/>
  <c r="B35" i="1"/>
  <c r="B33" i="1"/>
  <c r="B31" i="1"/>
  <c r="B29" i="1"/>
  <c r="Q18" i="1" l="1"/>
  <c r="R15" i="1"/>
  <c r="R16" i="1" s="1"/>
  <c r="R17" i="1"/>
  <c r="R12" i="1"/>
  <c r="R19" i="1"/>
  <c r="R18" i="1" l="1"/>
  <c r="AA11" i="1"/>
  <c r="C62" i="1"/>
  <c r="C60" i="1"/>
  <c r="C58" i="1"/>
  <c r="C56" i="1"/>
  <c r="C54" i="1"/>
  <c r="C52" i="1"/>
  <c r="G19" i="1"/>
  <c r="C5" i="3"/>
  <c r="D31" i="1" s="1"/>
  <c r="AA56" i="1" l="1"/>
  <c r="AA57" i="1" s="1"/>
  <c r="AA19" i="1"/>
  <c r="AA17" i="1"/>
  <c r="AA15" i="1"/>
  <c r="AA16" i="1" s="1"/>
  <c r="AA52" i="1"/>
  <c r="AA64" i="1" s="1"/>
  <c r="AA58" i="1"/>
  <c r="AA59" i="1" s="1"/>
  <c r="AA54" i="1"/>
  <c r="AA55" i="1" s="1"/>
  <c r="AA53" i="1"/>
  <c r="AA62" i="1"/>
  <c r="AA60" i="1"/>
  <c r="AA61" i="1" s="1"/>
  <c r="AA31" i="1"/>
  <c r="AA32" i="1"/>
  <c r="C7" i="3"/>
  <c r="D35" i="1" s="1"/>
  <c r="C4" i="3"/>
  <c r="D29" i="1" s="1"/>
  <c r="C12" i="3"/>
  <c r="D45" i="1" s="1"/>
  <c r="G46" i="1" s="1"/>
  <c r="C11" i="3"/>
  <c r="D43" i="1" s="1"/>
  <c r="C10" i="3"/>
  <c r="D41" i="1" s="1"/>
  <c r="C9" i="3"/>
  <c r="D39" i="1" s="1"/>
  <c r="C8" i="3"/>
  <c r="D37" i="1" s="1"/>
  <c r="C6" i="3"/>
  <c r="D33" i="1" s="1"/>
  <c r="AA33" i="1" s="1"/>
  <c r="C2" i="1"/>
  <c r="C3" i="1"/>
  <c r="G32" i="1"/>
  <c r="G62" i="1"/>
  <c r="G60" i="1"/>
  <c r="G58" i="1"/>
  <c r="G59" i="1" s="1"/>
  <c r="G56" i="1"/>
  <c r="G57" i="1" s="1"/>
  <c r="G54" i="1"/>
  <c r="G55" i="1" s="1"/>
  <c r="G17" i="1"/>
  <c r="G15" i="1"/>
  <c r="G16" i="1" s="1"/>
  <c r="C31" i="1"/>
  <c r="C33" i="1"/>
  <c r="C35" i="1"/>
  <c r="C37" i="1"/>
  <c r="C39" i="1"/>
  <c r="C41" i="1"/>
  <c r="C43" i="1"/>
  <c r="C45" i="1"/>
  <c r="C29" i="1"/>
  <c r="C13" i="2"/>
  <c r="D13" i="2" s="1"/>
  <c r="C25" i="2"/>
  <c r="D25" i="2" s="1"/>
  <c r="C37" i="2"/>
  <c r="D37" i="2" s="1"/>
  <c r="D49" i="2"/>
  <c r="C49" i="2"/>
  <c r="C61" i="2"/>
  <c r="D61" i="2" s="1"/>
  <c r="D73" i="2"/>
  <c r="C73" i="2"/>
  <c r="C85" i="2"/>
  <c r="D85" i="2" s="1"/>
  <c r="C107" i="2"/>
  <c r="D107" i="2" s="1"/>
  <c r="C97" i="2"/>
  <c r="D97" i="2" s="1"/>
  <c r="H10" i="1"/>
  <c r="I10" i="1" s="1"/>
  <c r="J10" i="1" s="1"/>
  <c r="K10" i="1" s="1"/>
  <c r="G12" i="1"/>
  <c r="H11" i="1"/>
  <c r="G30" i="1" l="1"/>
  <c r="G29" i="1"/>
  <c r="AA65" i="1"/>
  <c r="G38" i="1"/>
  <c r="G37" i="1"/>
  <c r="AA41" i="1"/>
  <c r="AA42" i="1"/>
  <c r="AA43" i="1"/>
  <c r="AA44" i="1"/>
  <c r="AA37" i="1"/>
  <c r="AA38" i="1"/>
  <c r="AA35" i="1"/>
  <c r="AA36" i="1"/>
  <c r="AA40" i="1"/>
  <c r="AA39" i="1"/>
  <c r="G41" i="1"/>
  <c r="G40" i="1"/>
  <c r="G43" i="1"/>
  <c r="AA29" i="1"/>
  <c r="AA30" i="1"/>
  <c r="AA34" i="1"/>
  <c r="AA46" i="1"/>
  <c r="AA45" i="1"/>
  <c r="G33" i="1"/>
  <c r="I11" i="1"/>
  <c r="J11" i="1" s="1"/>
  <c r="H56" i="1"/>
  <c r="H57" i="1" s="1"/>
  <c r="G18" i="1"/>
  <c r="I32" i="1"/>
  <c r="G34" i="1"/>
  <c r="I60" i="1"/>
  <c r="I61" i="1" s="1"/>
  <c r="H45" i="1"/>
  <c r="H54" i="1"/>
  <c r="H55" i="1" s="1"/>
  <c r="G42" i="1"/>
  <c r="H43" i="1"/>
  <c r="H62" i="1"/>
  <c r="G31" i="1"/>
  <c r="G39" i="1"/>
  <c r="H60" i="1"/>
  <c r="H61" i="1" s="1"/>
  <c r="H58" i="1"/>
  <c r="H59" i="1" s="1"/>
  <c r="I52" i="1"/>
  <c r="I53" i="1" s="1"/>
  <c r="H41" i="1"/>
  <c r="I31" i="1"/>
  <c r="H34" i="1"/>
  <c r="H38" i="1"/>
  <c r="H42" i="1"/>
  <c r="H46" i="1"/>
  <c r="G64" i="1"/>
  <c r="H52" i="1"/>
  <c r="H53" i="1" s="1"/>
  <c r="G35" i="1"/>
  <c r="I45" i="1"/>
  <c r="H31" i="1"/>
  <c r="G36" i="1"/>
  <c r="G44" i="1"/>
  <c r="H35" i="1"/>
  <c r="H32" i="1"/>
  <c r="I35" i="1"/>
  <c r="I39" i="1"/>
  <c r="H39" i="1"/>
  <c r="I40" i="1"/>
  <c r="I44" i="1"/>
  <c r="G45" i="1"/>
  <c r="H29" i="1"/>
  <c r="H36" i="1"/>
  <c r="H40" i="1"/>
  <c r="H44" i="1"/>
  <c r="I54" i="1"/>
  <c r="I55" i="1" s="1"/>
  <c r="H33" i="1"/>
  <c r="I30" i="1"/>
  <c r="H30" i="1"/>
  <c r="I56" i="1"/>
  <c r="I57" i="1" s="1"/>
  <c r="H37" i="1"/>
  <c r="G61" i="1"/>
  <c r="G65" i="1" s="1"/>
  <c r="H17" i="1"/>
  <c r="H15" i="1"/>
  <c r="H16" i="1" s="1"/>
  <c r="H12" i="1"/>
  <c r="I19" i="1"/>
  <c r="H19" i="1"/>
  <c r="I12" i="1"/>
  <c r="AA47" i="1" l="1"/>
  <c r="AA48" i="1"/>
  <c r="G48" i="1"/>
  <c r="H48" i="1"/>
  <c r="AA12" i="1"/>
  <c r="I42" i="1"/>
  <c r="I41" i="1"/>
  <c r="I15" i="1"/>
  <c r="I16" i="1" s="1"/>
  <c r="I37" i="1"/>
  <c r="I34" i="1"/>
  <c r="I36" i="1"/>
  <c r="I29" i="1"/>
  <c r="I38" i="1"/>
  <c r="I43" i="1"/>
  <c r="I62" i="1"/>
  <c r="I33" i="1"/>
  <c r="I17" i="1"/>
  <c r="I58" i="1"/>
  <c r="I59" i="1" s="1"/>
  <c r="I65" i="1" s="1"/>
  <c r="I46" i="1"/>
  <c r="J31" i="1"/>
  <c r="J40" i="1"/>
  <c r="J62" i="1"/>
  <c r="J39" i="1"/>
  <c r="J44" i="1"/>
  <c r="J33" i="1"/>
  <c r="J37" i="1"/>
  <c r="J60" i="1"/>
  <c r="J61" i="1" s="1"/>
  <c r="J17" i="1"/>
  <c r="J58" i="1"/>
  <c r="J59" i="1" s="1"/>
  <c r="J54" i="1"/>
  <c r="J55" i="1" s="1"/>
  <c r="J65" i="1" s="1"/>
  <c r="J56" i="1"/>
  <c r="J57" i="1" s="1"/>
  <c r="J45" i="1"/>
  <c r="J52" i="1"/>
  <c r="J53" i="1" s="1"/>
  <c r="J35" i="1"/>
  <c r="J41" i="1"/>
  <c r="J38" i="1"/>
  <c r="J42" i="1"/>
  <c r="J46" i="1"/>
  <c r="J15" i="1"/>
  <c r="J16" i="1" s="1"/>
  <c r="J12" i="1"/>
  <c r="J32" i="1"/>
  <c r="J30" i="1"/>
  <c r="J34" i="1"/>
  <c r="J36" i="1"/>
  <c r="J29" i="1"/>
  <c r="J19" i="1"/>
  <c r="J43" i="1"/>
  <c r="K11" i="1"/>
  <c r="H64" i="1"/>
  <c r="I18" i="1"/>
  <c r="H18" i="1"/>
  <c r="G47" i="1"/>
  <c r="H47" i="1"/>
  <c r="H65" i="1"/>
  <c r="I64" i="1"/>
  <c r="J18" i="1" l="1"/>
  <c r="J47" i="1"/>
  <c r="I47" i="1"/>
  <c r="I48" i="1"/>
  <c r="J48" i="1"/>
  <c r="J64" i="1"/>
  <c r="L11" i="1"/>
  <c r="K44" i="1"/>
  <c r="K56" i="1"/>
  <c r="K57" i="1" s="1"/>
  <c r="K12" i="1"/>
  <c r="K17" i="1"/>
  <c r="K37" i="1"/>
  <c r="K60" i="1"/>
  <c r="K61" i="1" s="1"/>
  <c r="K30" i="1"/>
  <c r="K15" i="1"/>
  <c r="K16" i="1" s="1"/>
  <c r="K38" i="1"/>
  <c r="K43" i="1"/>
  <c r="K41" i="1"/>
  <c r="K62" i="1"/>
  <c r="K39" i="1"/>
  <c r="K35" i="1"/>
  <c r="K54" i="1"/>
  <c r="K55" i="1" s="1"/>
  <c r="K33" i="1"/>
  <c r="K42" i="1"/>
  <c r="K45" i="1"/>
  <c r="K58" i="1"/>
  <c r="K59" i="1" s="1"/>
  <c r="K36" i="1"/>
  <c r="K52" i="1"/>
  <c r="K31" i="1"/>
  <c r="K29" i="1"/>
  <c r="K34" i="1"/>
  <c r="K46" i="1"/>
  <c r="K19" i="1"/>
  <c r="K40" i="1"/>
  <c r="K32" i="1"/>
  <c r="K48" i="1" l="1"/>
  <c r="K18" i="1"/>
  <c r="K47" i="1"/>
  <c r="M11" i="1"/>
  <c r="L42" i="1"/>
  <c r="L31" i="1"/>
  <c r="L43" i="1"/>
  <c r="L36" i="1"/>
  <c r="L58" i="1"/>
  <c r="L59" i="1" s="1"/>
  <c r="L12" i="1"/>
  <c r="L35" i="1"/>
  <c r="L19" i="1"/>
  <c r="L39" i="1"/>
  <c r="L29" i="1"/>
  <c r="L32" i="1"/>
  <c r="L37" i="1"/>
  <c r="L46" i="1"/>
  <c r="L56" i="1"/>
  <c r="L57" i="1" s="1"/>
  <c r="L33" i="1"/>
  <c r="L54" i="1"/>
  <c r="L55" i="1" s="1"/>
  <c r="L62" i="1"/>
  <c r="L52" i="1"/>
  <c r="L44" i="1"/>
  <c r="L41" i="1"/>
  <c r="L15" i="1"/>
  <c r="L16" i="1" s="1"/>
  <c r="L17" i="1"/>
  <c r="L40" i="1"/>
  <c r="L60" i="1"/>
  <c r="L61" i="1" s="1"/>
  <c r="L34" i="1"/>
  <c r="L45" i="1"/>
  <c r="L30" i="1"/>
  <c r="L38" i="1"/>
  <c r="K53" i="1"/>
  <c r="K65" i="1" s="1"/>
  <c r="K64" i="1"/>
  <c r="L47" i="1" l="1"/>
  <c r="L53" i="1"/>
  <c r="L65" i="1" s="1"/>
  <c r="L64" i="1"/>
  <c r="L48" i="1"/>
  <c r="N11" i="1"/>
  <c r="M39" i="1"/>
  <c r="M31" i="1"/>
  <c r="M29" i="1"/>
  <c r="M30" i="1"/>
  <c r="M38" i="1"/>
  <c r="M17" i="1"/>
  <c r="M18" i="1" s="1"/>
  <c r="M37" i="1"/>
  <c r="M52" i="1"/>
  <c r="M62" i="1"/>
  <c r="M43" i="1"/>
  <c r="M60" i="1"/>
  <c r="M61" i="1" s="1"/>
  <c r="M35" i="1"/>
  <c r="M36" i="1"/>
  <c r="M56" i="1"/>
  <c r="M57" i="1" s="1"/>
  <c r="M32" i="1"/>
  <c r="M58" i="1"/>
  <c r="M59" i="1" s="1"/>
  <c r="M40" i="1"/>
  <c r="M54" i="1"/>
  <c r="M55" i="1" s="1"/>
  <c r="M12" i="1"/>
  <c r="M42" i="1"/>
  <c r="M41" i="1"/>
  <c r="M33" i="1"/>
  <c r="M45" i="1"/>
  <c r="M15" i="1"/>
  <c r="M46" i="1"/>
  <c r="M34" i="1"/>
  <c r="M44" i="1"/>
  <c r="M19" i="1"/>
  <c r="L18" i="1"/>
  <c r="M53" i="1" l="1"/>
  <c r="M65" i="1" s="1"/>
  <c r="M48" i="1"/>
  <c r="M47" i="1"/>
  <c r="O11" i="1"/>
  <c r="N37" i="1"/>
  <c r="N43" i="1"/>
  <c r="N30" i="1"/>
  <c r="N46" i="1"/>
  <c r="N36" i="1"/>
  <c r="N41" i="1"/>
  <c r="N39" i="1"/>
  <c r="N35" i="1"/>
  <c r="N31" i="1"/>
  <c r="N33" i="1"/>
  <c r="N56" i="1"/>
  <c r="N57" i="1" s="1"/>
  <c r="N34" i="1"/>
  <c r="N45" i="1"/>
  <c r="N40" i="1"/>
  <c r="N62" i="1"/>
  <c r="N19" i="1"/>
  <c r="N29" i="1"/>
  <c r="N38" i="1"/>
  <c r="N32" i="1"/>
  <c r="N60" i="1"/>
  <c r="N61" i="1" s="1"/>
  <c r="N44" i="1"/>
  <c r="N12" i="1"/>
  <c r="N58" i="1"/>
  <c r="N59" i="1" s="1"/>
  <c r="N54" i="1"/>
  <c r="N55" i="1" s="1"/>
  <c r="N17" i="1"/>
  <c r="N52" i="1"/>
  <c r="N42" i="1"/>
  <c r="N15" i="1"/>
  <c r="N16" i="1" s="1"/>
  <c r="M16" i="1"/>
  <c r="N47" i="1" l="1"/>
  <c r="N48" i="1"/>
  <c r="N53" i="1"/>
  <c r="N65" i="1" s="1"/>
  <c r="N64" i="1"/>
  <c r="O54" i="1"/>
  <c r="O55" i="1" s="1"/>
  <c r="O44" i="1"/>
  <c r="O29" i="1"/>
  <c r="O15" i="1"/>
  <c r="O16" i="1" s="1"/>
  <c r="O60" i="1"/>
  <c r="O61" i="1" s="1"/>
  <c r="O58" i="1"/>
  <c r="O59" i="1" s="1"/>
  <c r="O12" i="1"/>
  <c r="O35" i="1"/>
  <c r="O36" i="1"/>
  <c r="O30" i="1"/>
  <c r="O62" i="1"/>
  <c r="O34" i="1"/>
  <c r="O39" i="1"/>
  <c r="O40" i="1"/>
  <c r="O38" i="1"/>
  <c r="O37" i="1"/>
  <c r="O56" i="1"/>
  <c r="O57" i="1" s="1"/>
  <c r="O32" i="1"/>
  <c r="O45" i="1"/>
  <c r="O42" i="1"/>
  <c r="O46" i="1"/>
  <c r="O41" i="1"/>
  <c r="O33" i="1"/>
  <c r="O17" i="1"/>
  <c r="O52" i="1"/>
  <c r="O43" i="1"/>
  <c r="O31" i="1"/>
  <c r="O19" i="1"/>
  <c r="N18" i="1"/>
  <c r="AA18" i="1" s="1"/>
  <c r="O47" i="1" l="1"/>
  <c r="O53" i="1"/>
  <c r="O65" i="1" s="1"/>
  <c r="O64" i="1"/>
  <c r="P37" i="1"/>
  <c r="P30" i="1"/>
  <c r="P41" i="1"/>
  <c r="P45" i="1"/>
  <c r="P36" i="1"/>
  <c r="P40" i="1"/>
  <c r="P34" i="1"/>
  <c r="P62" i="1"/>
  <c r="P33" i="1"/>
  <c r="P60" i="1"/>
  <c r="P61" i="1" s="1"/>
  <c r="P58" i="1"/>
  <c r="P59" i="1" s="1"/>
  <c r="P38" i="1"/>
  <c r="P39" i="1"/>
  <c r="P35" i="1"/>
  <c r="P31" i="1"/>
  <c r="P54" i="1"/>
  <c r="P55" i="1" s="1"/>
  <c r="P52" i="1"/>
  <c r="P56" i="1"/>
  <c r="P57" i="1" s="1"/>
  <c r="P42" i="1"/>
  <c r="P29" i="1"/>
  <c r="P44" i="1"/>
  <c r="P32" i="1"/>
  <c r="P43" i="1"/>
  <c r="P46" i="1"/>
  <c r="O48" i="1"/>
  <c r="O18" i="1"/>
  <c r="P47" i="1" l="1"/>
  <c r="P53" i="1"/>
  <c r="P65" i="1" s="1"/>
  <c r="P64" i="1"/>
  <c r="P48" i="1"/>
  <c r="Q36" i="1"/>
  <c r="Q32" i="1"/>
  <c r="Q46" i="1"/>
  <c r="Q40" i="1"/>
  <c r="Q56" i="1"/>
  <c r="Q57" i="1" s="1"/>
  <c r="Q41" i="1"/>
  <c r="Q54" i="1"/>
  <c r="Q55" i="1" s="1"/>
  <c r="Q34" i="1"/>
  <c r="Q37" i="1"/>
  <c r="Q62" i="1"/>
  <c r="Q60" i="1"/>
  <c r="Q61" i="1" s="1"/>
  <c r="Q35" i="1"/>
  <c r="Q29" i="1"/>
  <c r="Q44" i="1"/>
  <c r="Q58" i="1"/>
  <c r="Q59" i="1" s="1"/>
  <c r="Q38" i="1"/>
  <c r="Q31" i="1"/>
  <c r="Q43" i="1"/>
  <c r="Q52" i="1"/>
  <c r="Q45" i="1"/>
  <c r="Q39" i="1"/>
  <c r="Q33" i="1"/>
  <c r="Q30" i="1"/>
  <c r="Q42" i="1"/>
  <c r="Q47" i="1" l="1"/>
  <c r="Q48" i="1"/>
  <c r="Q53" i="1"/>
  <c r="Q65" i="1" s="1"/>
  <c r="Q64" i="1"/>
  <c r="R46" i="1"/>
  <c r="R62" i="1"/>
  <c r="R38" i="1"/>
  <c r="R40" i="1"/>
  <c r="R44" i="1"/>
  <c r="R52" i="1"/>
  <c r="R37" i="1"/>
  <c r="R35" i="1"/>
  <c r="R29" i="1"/>
  <c r="R33" i="1"/>
  <c r="R32" i="1"/>
  <c r="R60" i="1"/>
  <c r="R61" i="1" s="1"/>
  <c r="R34" i="1"/>
  <c r="R41" i="1"/>
  <c r="R56" i="1"/>
  <c r="R57" i="1" s="1"/>
  <c r="R58" i="1"/>
  <c r="R59" i="1" s="1"/>
  <c r="R42" i="1"/>
  <c r="R54" i="1"/>
  <c r="R55" i="1" s="1"/>
  <c r="R39" i="1"/>
  <c r="R30" i="1"/>
  <c r="R31" i="1"/>
  <c r="R45" i="1"/>
  <c r="R36" i="1"/>
  <c r="R43" i="1"/>
  <c r="R53" i="1" l="1"/>
  <c r="R65" i="1" s="1"/>
  <c r="R64" i="1"/>
  <c r="T11" i="1"/>
  <c r="S32" i="1"/>
  <c r="S44" i="1"/>
  <c r="S41" i="1"/>
  <c r="S34" i="1"/>
  <c r="S30" i="1"/>
  <c r="S56" i="1"/>
  <c r="S57" i="1" s="1"/>
  <c r="S62" i="1"/>
  <c r="S39" i="1"/>
  <c r="S33" i="1"/>
  <c r="S46" i="1"/>
  <c r="S60" i="1"/>
  <c r="S61" i="1" s="1"/>
  <c r="S35" i="1"/>
  <c r="S36" i="1"/>
  <c r="S43" i="1"/>
  <c r="S54" i="1"/>
  <c r="S55" i="1" s="1"/>
  <c r="S37" i="1"/>
  <c r="S58" i="1"/>
  <c r="S59" i="1" s="1"/>
  <c r="S31" i="1"/>
  <c r="S38" i="1"/>
  <c r="S29" i="1"/>
  <c r="S40" i="1"/>
  <c r="S42" i="1"/>
  <c r="S52" i="1"/>
  <c r="S45" i="1"/>
  <c r="R48" i="1"/>
  <c r="R47" i="1"/>
  <c r="T19" i="1" l="1"/>
  <c r="T17" i="1"/>
  <c r="S47" i="1"/>
  <c r="S48" i="1"/>
  <c r="S53" i="1"/>
  <c r="S65" i="1" s="1"/>
  <c r="S64" i="1"/>
  <c r="U11" i="1"/>
  <c r="T34" i="1"/>
  <c r="T39" i="1"/>
  <c r="T33" i="1"/>
  <c r="T32" i="1"/>
  <c r="T38" i="1"/>
  <c r="T15" i="1"/>
  <c r="T62" i="1"/>
  <c r="T29" i="1"/>
  <c r="T43" i="1"/>
  <c r="T58" i="1"/>
  <c r="T59" i="1" s="1"/>
  <c r="T37" i="1"/>
  <c r="T44" i="1"/>
  <c r="T45" i="1"/>
  <c r="T41" i="1"/>
  <c r="T56" i="1"/>
  <c r="T57" i="1" s="1"/>
  <c r="T12" i="1"/>
  <c r="T54" i="1"/>
  <c r="T55" i="1" s="1"/>
  <c r="T36" i="1"/>
  <c r="T42" i="1"/>
  <c r="T35" i="1"/>
  <c r="T30" i="1"/>
  <c r="T60" i="1"/>
  <c r="T61" i="1" s="1"/>
  <c r="T52" i="1"/>
  <c r="T40" i="1"/>
  <c r="T46" i="1"/>
  <c r="T31" i="1"/>
  <c r="U15" i="1" l="1"/>
  <c r="U16" i="1" s="1"/>
  <c r="U19" i="1"/>
  <c r="U17" i="1"/>
  <c r="T47" i="1"/>
  <c r="T53" i="1"/>
  <c r="T65" i="1" s="1"/>
  <c r="T64" i="1"/>
  <c r="V11" i="1"/>
  <c r="U32" i="1"/>
  <c r="U35" i="1"/>
  <c r="U37" i="1"/>
  <c r="U36" i="1"/>
  <c r="U46" i="1"/>
  <c r="U58" i="1"/>
  <c r="U59" i="1" s="1"/>
  <c r="U33" i="1"/>
  <c r="U39" i="1"/>
  <c r="U43" i="1"/>
  <c r="U54" i="1"/>
  <c r="U55" i="1" s="1"/>
  <c r="U38" i="1"/>
  <c r="U56" i="1"/>
  <c r="U57" i="1" s="1"/>
  <c r="U42" i="1"/>
  <c r="U62" i="1"/>
  <c r="U30" i="1"/>
  <c r="U40" i="1"/>
  <c r="U60" i="1"/>
  <c r="U61" i="1" s="1"/>
  <c r="U52" i="1"/>
  <c r="U31" i="1"/>
  <c r="U34" i="1"/>
  <c r="U29" i="1"/>
  <c r="U45" i="1"/>
  <c r="U44" i="1"/>
  <c r="U12" i="1"/>
  <c r="U41" i="1"/>
  <c r="T48" i="1"/>
  <c r="U18" i="1" l="1"/>
  <c r="V19" i="1"/>
  <c r="V15" i="1"/>
  <c r="V16" i="1" s="1"/>
  <c r="V17" i="1"/>
  <c r="V18" i="1" s="1"/>
  <c r="U48" i="1"/>
  <c r="U53" i="1"/>
  <c r="U65" i="1" s="1"/>
  <c r="U64" i="1"/>
  <c r="U47" i="1"/>
  <c r="W11" i="1"/>
  <c r="V56" i="1"/>
  <c r="V57" i="1" s="1"/>
  <c r="V34" i="1"/>
  <c r="V30" i="1"/>
  <c r="V39" i="1"/>
  <c r="V60" i="1"/>
  <c r="V61" i="1" s="1"/>
  <c r="V32" i="1"/>
  <c r="V58" i="1"/>
  <c r="V59" i="1" s="1"/>
  <c r="V38" i="1"/>
  <c r="V31" i="1"/>
  <c r="V36" i="1"/>
  <c r="V52" i="1"/>
  <c r="V35" i="1"/>
  <c r="V40" i="1"/>
  <c r="V42" i="1"/>
  <c r="V12" i="1"/>
  <c r="V54" i="1"/>
  <c r="V55" i="1" s="1"/>
  <c r="V45" i="1"/>
  <c r="V33" i="1"/>
  <c r="V46" i="1"/>
  <c r="V29" i="1"/>
  <c r="V44" i="1"/>
  <c r="V43" i="1"/>
  <c r="V37" i="1"/>
  <c r="V62" i="1"/>
  <c r="V41" i="1"/>
  <c r="W19" i="1" l="1"/>
  <c r="W15" i="1"/>
  <c r="W16" i="1" s="1"/>
  <c r="W17" i="1"/>
  <c r="X11" i="1"/>
  <c r="V47" i="1"/>
  <c r="V48" i="1"/>
  <c r="V53" i="1"/>
  <c r="V65" i="1" s="1"/>
  <c r="V64" i="1"/>
  <c r="W35" i="1"/>
  <c r="W41" i="1"/>
  <c r="W38" i="1"/>
  <c r="W30" i="1"/>
  <c r="W32" i="1"/>
  <c r="W29" i="1"/>
  <c r="W62" i="1"/>
  <c r="W39" i="1"/>
  <c r="W60" i="1"/>
  <c r="W61" i="1" s="1"/>
  <c r="W33" i="1"/>
  <c r="W42" i="1"/>
  <c r="W36" i="1"/>
  <c r="W44" i="1"/>
  <c r="W58" i="1"/>
  <c r="W59" i="1" s="1"/>
  <c r="W54" i="1"/>
  <c r="W55" i="1" s="1"/>
  <c r="W52" i="1"/>
  <c r="W31" i="1"/>
  <c r="W45" i="1"/>
  <c r="W46" i="1"/>
  <c r="W43" i="1"/>
  <c r="W56" i="1"/>
  <c r="W57" i="1" s="1"/>
  <c r="W37" i="1"/>
  <c r="W40" i="1"/>
  <c r="W34" i="1"/>
  <c r="W12" i="1"/>
  <c r="W18" i="1" l="1"/>
  <c r="X17" i="1"/>
  <c r="X19" i="1"/>
  <c r="X15" i="1"/>
  <c r="X16" i="1" s="1"/>
  <c r="Y11" i="1"/>
  <c r="X52" i="1"/>
  <c r="X58" i="1"/>
  <c r="X59" i="1" s="1"/>
  <c r="X54" i="1"/>
  <c r="X55" i="1" s="1"/>
  <c r="X12" i="1"/>
  <c r="X60" i="1"/>
  <c r="X61" i="1" s="1"/>
  <c r="X56" i="1"/>
  <c r="X57" i="1" s="1"/>
  <c r="X62" i="1"/>
  <c r="X31" i="1"/>
  <c r="X32" i="1"/>
  <c r="X38" i="1"/>
  <c r="X33" i="1"/>
  <c r="X46" i="1"/>
  <c r="X37" i="1"/>
  <c r="X45" i="1"/>
  <c r="X43" i="1"/>
  <c r="X29" i="1"/>
  <c r="X34" i="1"/>
  <c r="X44" i="1"/>
  <c r="X39" i="1"/>
  <c r="X30" i="1"/>
  <c r="X40" i="1"/>
  <c r="X41" i="1"/>
  <c r="X35" i="1"/>
  <c r="X42" i="1"/>
  <c r="X36" i="1"/>
  <c r="W47" i="1"/>
  <c r="W53" i="1"/>
  <c r="W65" i="1" s="1"/>
  <c r="W64" i="1"/>
  <c r="W48" i="1"/>
  <c r="Y15" i="1" l="1"/>
  <c r="Y16" i="1" s="1"/>
  <c r="Y19" i="1"/>
  <c r="Y17" i="1"/>
  <c r="Y18" i="1" s="1"/>
  <c r="X18" i="1"/>
  <c r="X53" i="1"/>
  <c r="X65" i="1" s="1"/>
  <c r="X64" i="1"/>
  <c r="X47" i="1"/>
  <c r="X48" i="1"/>
  <c r="Y52" i="1"/>
  <c r="Y58" i="1"/>
  <c r="Y59" i="1" s="1"/>
  <c r="Y60" i="1"/>
  <c r="Y61" i="1" s="1"/>
  <c r="Y56" i="1"/>
  <c r="Y57" i="1" s="1"/>
  <c r="Y62" i="1"/>
  <c r="Y54" i="1"/>
  <c r="Y55" i="1" s="1"/>
  <c r="Y32" i="1"/>
  <c r="Z11" i="1"/>
  <c r="Y12" i="1"/>
  <c r="Y31" i="1"/>
  <c r="Y37" i="1"/>
  <c r="Y33" i="1"/>
  <c r="Y46" i="1"/>
  <c r="Y30" i="1"/>
  <c r="Y38" i="1"/>
  <c r="Y34" i="1"/>
  <c r="Y40" i="1"/>
  <c r="Y45" i="1"/>
  <c r="Y36" i="1"/>
  <c r="Y29" i="1"/>
  <c r="Y39" i="1"/>
  <c r="Y41" i="1"/>
  <c r="Y35" i="1"/>
  <c r="Y44" i="1"/>
  <c r="Y43" i="1"/>
  <c r="Y42" i="1"/>
  <c r="Z17" i="1" l="1"/>
  <c r="Z15" i="1"/>
  <c r="Z16" i="1" s="1"/>
  <c r="Z19" i="1"/>
  <c r="Y48" i="1"/>
  <c r="Y64" i="1"/>
  <c r="Y53" i="1"/>
  <c r="Y65" i="1" s="1"/>
  <c r="Y47" i="1"/>
  <c r="Z56" i="1"/>
  <c r="Z57" i="1" s="1"/>
  <c r="Z52" i="1"/>
  <c r="Z58" i="1"/>
  <c r="Z59" i="1" s="1"/>
  <c r="Z54" i="1"/>
  <c r="Z55" i="1" s="1"/>
  <c r="Z60" i="1"/>
  <c r="Z61" i="1" s="1"/>
  <c r="Z62" i="1"/>
  <c r="Z32" i="1"/>
  <c r="Z31" i="1"/>
  <c r="Z42" i="1"/>
  <c r="Z36" i="1"/>
  <c r="Z39" i="1"/>
  <c r="Z30" i="1"/>
  <c r="Z37" i="1"/>
  <c r="Z35" i="1"/>
  <c r="Z43" i="1"/>
  <c r="Z40" i="1"/>
  <c r="Z45" i="1"/>
  <c r="Z38" i="1"/>
  <c r="Z33" i="1"/>
  <c r="Z12" i="1"/>
  <c r="Z29" i="1"/>
  <c r="Z46" i="1"/>
  <c r="Z34" i="1"/>
  <c r="Z41" i="1"/>
  <c r="Z44" i="1"/>
  <c r="Z18" i="1" l="1"/>
  <c r="Z48" i="1"/>
  <c r="Z47" i="1"/>
  <c r="Z53" i="1"/>
  <c r="Z65" i="1" s="1"/>
  <c r="Z64" i="1"/>
</calcChain>
</file>

<file path=xl/sharedStrings.xml><?xml version="1.0" encoding="utf-8"?>
<sst xmlns="http://schemas.openxmlformats.org/spreadsheetml/2006/main" count="221" uniqueCount="188">
  <si>
    <t>Australian Population</t>
  </si>
  <si>
    <t>By Age</t>
  </si>
  <si>
    <t>Cardiovascular Disease</t>
  </si>
  <si>
    <t>Mortality</t>
  </si>
  <si>
    <t>Number</t>
  </si>
  <si>
    <t>Diabetes</t>
  </si>
  <si>
    <t>Pop. with disease</t>
  </si>
  <si>
    <t>Chronic Respiratory Disease</t>
  </si>
  <si>
    <t>Hypertension</t>
  </si>
  <si>
    <t>Cancer</t>
  </si>
  <si>
    <t>Smoking</t>
  </si>
  <si>
    <t>?</t>
  </si>
  <si>
    <t>% Infected</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</si>
  <si>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</si>
  <si>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</si>
  <si>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</si>
  <si>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</si>
  <si>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</si>
  <si>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</si>
  <si>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</si>
  <si>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</si>
  <si>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</si>
  <si>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</si>
  <si>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</si>
  <si>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</si>
  <si>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</si>
  <si>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</si>
  <si>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</si>
  <si>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</si>
  <si>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</si>
  <si>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</si>
  <si>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</si>
  <si>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</si>
  <si>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</si>
  <si>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</si>
  <si>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</si>
  <si>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</si>
  <si>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</si>
  <si>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</si>
  <si>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</si>
  <si>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</si>
  <si>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</si>
  <si>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</si>
  <si>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</si>
  <si>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</si>
  <si>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</si>
  <si>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</si>
  <si>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</si>
  <si>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</si>
  <si>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</si>
  <si>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</si>
  <si>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</si>
  <si>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</si>
  <si>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</si>
  <si>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</si>
  <si>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</si>
  <si>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</si>
  <si>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</si>
  <si>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</si>
  <si>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</si>
  <si>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</si>
  <si>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</si>
  <si>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</si>
  <si>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</si>
  <si>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</si>
  <si>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</si>
  <si>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</si>
  <si>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</si>
  <si>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</si>
  <si>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</si>
  <si>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</si>
  <si>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</si>
  <si>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</si>
  <si>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</si>
  <si>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</si>
  <si>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</si>
  <si>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</si>
  <si>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</si>
  <si>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</si>
  <si>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</si>
  <si>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</si>
  <si>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</si>
  <si>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</si>
  <si>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</si>
  <si>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</si>
  <si>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</si>
  <si>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</si>
  <si>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</si>
  <si>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</si>
  <si>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</si>
  <si>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</si>
  <si>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</si>
  <si>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</si>
  <si>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</si>
  <si>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</si>
  <si>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</si>
  <si>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</si>
  <si>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</si>
  <si>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</si>
  <si>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</si>
  <si>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</si>
  <si>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</si>
  <si>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</si>
  <si>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</si>
  <si>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</si>
  <si>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</si>
  <si>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</si>
  <si>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</si>
  <si>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</si>
  <si>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</si>
  <si>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</si>
  <si>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</si>
  <si>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</si>
  <si>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</si>
  <si>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</si>
  <si>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</si>
  <si>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</si>
  <si>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</si>
  <si>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</si>
  <si>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</si>
  <si>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</si>
  <si>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</si>
  <si>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</si>
  <si>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</si>
  <si>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</si>
  <si>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</si>
  <si>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</si>
  <si>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</si>
  <si>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</si>
  <si>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</si>
  <si>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</si>
  <si>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</si>
  <si>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</si>
  <si>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Number in Critical Care</t>
  </si>
  <si>
    <t>Six Weeks</t>
  </si>
  <si>
    <t>Does not need to add to 100% as not necessarily exclusive, some comorbidities may be shared</t>
  </si>
  <si>
    <t>Projected COVID-19 rates in Australia</t>
  </si>
  <si>
    <t>Number in Hospital, not including Critical Care</t>
  </si>
  <si>
    <t>Hospitalisation Rate, not including Critical Care</t>
  </si>
  <si>
    <t>Actual Confirmed Infections</t>
  </si>
  <si>
    <t>Actual Mortality Count</t>
  </si>
  <si>
    <t>Projected Population Infected</t>
  </si>
  <si>
    <t>Age</t>
  </si>
  <si>
    <t>Infections</t>
  </si>
  <si>
    <t>Percent</t>
  </si>
  <si>
    <t>Total</t>
  </si>
  <si>
    <t>Projected Mortality Rate</t>
  </si>
  <si>
    <t>Actual COVID-19 rates in Australia</t>
  </si>
  <si>
    <t>Projected active infections</t>
  </si>
  <si>
    <t>Projected COVID-19 Mortality by Age</t>
  </si>
  <si>
    <t>Projected COVID-19 Mortality by Comorbidity</t>
  </si>
  <si>
    <t>Infection Ratio</t>
  </si>
  <si>
    <t>Cumulative Hospitalisation, not including Critical Care</t>
  </si>
  <si>
    <t>Cumulative Critical Care</t>
  </si>
  <si>
    <t>Critical Care Rate</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</si>
  <si>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</si>
  <si>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</si>
  <si>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</si>
  <si>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</si>
  <si>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</si>
  <si>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</si>
  <si>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</si>
  <si>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</si>
  <si>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Numbers meaningless after 2/5</t>
  </si>
  <si>
    <t>AU border closed 9pm 20/3</t>
  </si>
  <si>
    <t>SA, WA, NT borders closed 24/3</t>
  </si>
  <si>
    <t>QLD border closed 25/3</t>
  </si>
  <si>
    <t>Projected numbers recovered at 2 wks from infection</t>
  </si>
  <si>
    <t>Projected Mortality at 5 wks from infection (death 2 - 8 wks from symptom onset.  2 wks + (8 - 2 wks)/2 = 5 wks)</t>
  </si>
  <si>
    <t>Projected Cumulative Mortality Count (future projection)</t>
  </si>
  <si>
    <t>wk 1</t>
  </si>
  <si>
    <t>wk 2</t>
  </si>
  <si>
    <t>wk 3</t>
  </si>
  <si>
    <t>wk 4</t>
  </si>
  <si>
    <t>wk 5</t>
  </si>
  <si>
    <t>wk 7</t>
  </si>
  <si>
    <t>wk 8</t>
  </si>
  <si>
    <t>wk 6</t>
  </si>
  <si>
    <t>wk 9</t>
  </si>
  <si>
    <t>N.B. course grained projections based on broader rates of infection and recovery which may not be as applicable in the AU context</t>
  </si>
  <si>
    <t>Assumes that infection period lasts for 6 weeks, for many people it can be over within 2 weeks, for others including those requiring hospitalisation, it can be up to 8 weeks</t>
  </si>
  <si>
    <t>Does not model incubation periods which can be from 1 - 14 days with a mean incubation of 5 - 6 days but can be up to 27 days before symptoms present.  % of asymptomatic infections are unknown.</t>
  </si>
  <si>
    <t>Actual Recovered (reporting of numbers inconsistent)</t>
  </si>
  <si>
    <t>Five Weeks</t>
  </si>
  <si>
    <t>Tas border closed 19/3</t>
  </si>
  <si>
    <t>First death 1/3</t>
  </si>
  <si>
    <t>Serious/Critical running at 1% combined in AU</t>
  </si>
  <si>
    <t>First infections in AU 5 wks earlier (25/1)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</si>
</sst>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0.0000%"/>
    <numFmt numFmtId="168" formatCode="[$$-C09]#,##0.00;[Red]&quot;-&quot;[$$-C09]#,##0.00"/>
  </numFmts>
  <fonts count="9"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17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5" xfId="0" applyNumberFormat="1" applyBorder="1"/>
    <xf numFmtId="3" fontId="0" fillId="0" borderId="8" xfId="0" applyNumberFormat="1" applyBorder="1"/>
    <xf numFmtId="3" fontId="0" fillId="0" borderId="1"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6" fontId="0" fillId="0" borderId="0" xfId="0" applyNumberFormat="1"/>
    <xf numFmtId="165" fontId="0" fillId="0" borderId="0" xfId="0" applyNumberFormat="1" applyBorder="1"/>
    <xf numFmtId="3" fontId="0" fillId="3" borderId="9" xfId="0" applyNumberFormat="1" applyFill="1" applyBorder="1"/>
    <xf numFmtId="3" fontId="0" fillId="0" borderId="9" xfId="0" applyNumberFormat="1" applyBorder="1"/>
    <xf numFmtId="0" fontId="0" fillId="0" borderId="5" xfId="0" applyBorder="1"/>
    <xf numFmtId="164" fontId="0" fillId="0" borderId="8" xfId="0" applyNumberFormat="1" applyBorder="1"/>
    <xf numFmtId="0" fontId="0" fillId="0" borderId="8" xfId="0" applyBorder="1"/>
    <xf numFmtId="3" fontId="0" fillId="0" borderId="11" xfId="0" applyNumberFormat="1"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3" fontId="0" fillId="0" borderId="3" xfId="0" applyNumberFormat="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3" fontId="0" fillId="6" borderId="15" xfId="0" applyNumberFormat="1" applyFill="1" applyBorder="1"/>
    <xf numFmtId="0" fontId="4" fillId="8" borderId="12" xfId="0" applyFont="1" applyFill="1" applyBorder="1"/>
    <xf numFmtId="0" fontId="0" fillId="9" borderId="7" xfId="0"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166" fontId="0" fillId="9" borderId="7" xfId="0" applyNumberFormat="1" applyFill="1" applyBorder="1"/>
    <xf numFmtId="3" fontId="0" fillId="0" borderId="2" xfId="0" applyNumberFormat="1" applyBorder="1"/>
    <xf numFmtId="166" fontId="0" fillId="9" borderId="8" xfId="0" applyNumberFormat="1" applyFill="1" applyBorder="1"/>
    <xf numFmtId="164" fontId="0" fillId="9" borderId="2" xfId="0" applyNumberFormat="1" applyFill="1" applyBorder="1"/>
    <xf numFmtId="164" fontId="0" fillId="9" borderId="6" xfId="0" applyNumberFormat="1" applyFill="1" applyBorder="1"/>
    <xf numFmtId="164" fontId="0" fillId="9" borderId="15" xfId="0" applyNumberFormat="1" applyFill="1" applyBorder="1"/>
    <xf numFmtId="167" fontId="0" fillId="0" borderId="3" xfId="0" applyNumberFormat="1" applyBorder="1"/>
    <xf numFmtId="167" fontId="0" fillId="0" borderId="0" xfId="0" applyNumberFormat="1" applyBorder="1"/>
    <xf numFmtId="0" fontId="0" fillId="7" borderId="1" xfId="0" applyFill="1" applyBorder="1"/>
    <xf numFmtId="0" fontId="0" fillId="7" borderId="7" xfId="0" applyFill="1" applyBorder="1"/>
    <xf numFmtId="3" fontId="0" fillId="7" borderId="7" xfId="0" applyNumberFormat="1" applyFill="1" applyBorder="1"/>
    <xf numFmtId="3" fontId="0" fillId="7" borderId="2" xfId="0" applyNumberFormat="1" applyFill="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16" fontId="0" fillId="0" borderId="14" xfId="0" applyNumberFormat="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9" fontId="0" fillId="4" borderId="4" xfId="0" applyNumberFormat="1" applyFill="1" applyBorder="1"/>
    <xf numFmtId="3" fontId="5" fillId="9" borderId="15" xfId="1" applyNumberFormat="1" applyFill="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14" fontId="0" fillId="0" borderId="0" xfId="0" applyNumberFormat="1" applyBorder="1"/>
    <xf numFmtId="16" fontId="0" fillId="0" borderId="12" xfId="0" applyNumberFormat="1" applyBorder="1"/>
    <xf numFmtId="9" fontId="0" fillId="0" borderId="10" xfId="0" applyNumberFormat="1" applyBorder="1"/>
    <xf numFmtId="16" fontId="0" fillId="4" borderId="13" xfId="0" applyNumberFormat="1" applyFill="1" applyBorder="1"/>
    <xf numFmtId="3" fontId="0" fillId="9" borderId="3" xfId="0" applyNumberFormat="1" applyFill="1" applyBorder="1"/>
    <xf numFmtId="16" fontId="0" fillId="4" borderId="14" xfId="0" applyNumberFormat="1" applyFill="1" applyBorder="1"/>
    <xf numFmtId="16" fontId="0" fillId="0" borderId="15" xfId="0" applyNumberFormat="1" applyBorder="1"/>
    <xf numFmtId="3" fontId="0" fillId="5" borderId="4" xfId="0" applyNumberFormat="1" applyFill="1" applyBorder="1"/>
    <xf numFmtId="164" fontId="0" fillId="5" borderId="3" xfId="0" applyNumberFormat="1" applyFill="1" applyBorder="1"/>
    <xf numFmtId="16" fontId="0" fillId="10" borderId="14" xfId="0" applyNumberFormat="1" applyFill="1" applyBorder="1"/>
    <xf numFmtId="3" fontId="0" fillId="4" borderId="3" xfId="0" applyNumberFormat="1" applyFill="1" applyBorder="1"/>
    <xf numFmtId="3" fontId="0" fillId="4" borderId="0" xfId="0" applyNumberFormat="1" applyFill="1" applyBorder="1"/>
    <xf numFmtId="3" fontId="0" fillId="0" borderId="10" xfId="0" applyNumberFormat="1" applyBorder="1"/>
    <xf numFmtId="16" fontId="0" fillId="0" borderId="7" xfId="0" applyNumberFormat="1" applyBorder="1"/>
    <xf numFmtId="16" fontId="0" fillId="4" borderId="2" xfId="0" applyNumberFormat="1" applyFill="1" applyBorder="1"/>
    <xf numFmtId="3" fontId="0" fillId="4" borderId="4" xfId="0" applyNumberFormat="1" applyFill="1" applyBorder="1"/>
    <xf numFmtId="3" fontId="0" fillId="0" borderId="4" xfId="0" applyNumberFormat="1" applyBorder="1"/>
    <xf numFmtId="0" fontId="0" fillId="8" borderId="7" xfId="0" applyFill="1" applyBorder="1"/>
    <xf numFmtId="3" fontId="0" fillId="8" borderId="0" xfId="0" applyNumberFormat="1" applyFill="1" applyBorder="1"/>
    <xf numFmtId="3" fontId="0" fillId="8" borderId="3" xfId="0" applyNumberFormat="1" applyFill="1" applyBorder="1"/>
    <xf numFmtId="3" fontId="0" fillId="9" borderId="7" xfId="0" applyNumberFormat="1" applyFill="1" applyBorder="1"/>
    <xf numFmtId="3" fontId="0" fillId="9" borderId="2" xfId="0" applyNumberFormat="1" applyFill="1" applyBorder="1"/>
    <xf numFmtId="0" fontId="0" fillId="4" borderId="1" xfId="0" applyFill="1" applyBorder="1"/>
    <xf numFmtId="0" fontId="0" fillId="4" borderId="7" xfId="0" applyFill="1" applyBorder="1"/>
    <xf numFmtId="3" fontId="0" fillId="5" borderId="0" xfId="0" applyNumberFormat="1" applyFill="1" applyBorder="1"/>
    <xf numFmtId="164" fontId="0" fillId="0" borderId="7" xfId="0" applyNumberFormat="1" applyBorder="1"/>
    <xf numFmtId="3" fontId="0" fillId="2" borderId="7" xfId="0" applyNumberFormat="1" applyFill="1" applyBorder="1"/>
    <xf numFmtId="3" fontId="0" fillId="2" borderId="1" xfId="0" applyNumberFormat="1" applyFill="1" applyBorder="1"/>
    <xf numFmtId="3" fontId="0" fillId="8" borderId="10" xfId="0" applyNumberFormat="1" applyFill="1" applyBorder="1"/>
    <xf numFmtId="3" fontId="0" fillId="2" borderId="9" xfId="0" applyNumberFormat="1" applyFill="1" applyBorder="1"/>
    <xf numFmtId="3" fontId="0" fillId="2" borderId="11" xfId="0" applyNumberFormat="1" applyFill="1" applyBorder="1"/>
    <xf numFmtId="3" fontId="0" fillId="4" borderId="5" xfId="0" applyNumberFormat="1" applyFill="1" applyBorder="1"/>
    <xf numFmtId="3" fontId="0" fillId="4" borderId="8" xfId="0" applyNumberFormat="1" applyFill="1" applyBorder="1"/>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7" borderId="1" xfId="0" applyNumberFormat="1" applyFill="1" applyBorder="1"/>
    <xf numFmtId="3" fontId="0" fillId="4" borderId="1" xfId="0" applyNumberFormat="1" applyFill="1" applyBorder="1"/>
    <xf numFmtId="3" fontId="0" fillId="6" borderId="13" xfId="0" applyNumberFormat="1" applyFill="1" applyBorder="1"/>
    <xf numFmtId="3" fontId="0" fillId="9" borderId="1" xfId="0" applyNumberFormat="1" applyFill="1"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xf numFmtId="0" fontId="0" fillId="0" borderId="9" xfId="0" applyBorder="1"/>
    <xf numFmtId="3" fontId="0" fillId="3" borderId="10" xfId="0" applyNumberFormat="1" applyFill="1" applyBorder="1"/>
    <xf numFmtId="10" fontId="0" fillId="0" borderId="10" xfId="0" applyNumberFormat="1" applyBorder="1"/>
    <xf numFmtId="3" fontId="0" fillId="0" borderId="10" xfId="0" applyNumberFormat="1" applyFill="1" applyBorder="1"/>
    <xf numFmtId="3" fontId="0" fillId="4" borderId="13" xfId="0" applyNumberFormat="1" applyFill="1" applyBorder="1" applyAlignment="1">
      <alignment horizontal="center"/>
    </xf>
    <xf numFmtId="3" fontId="0" fillId="4" borderId="14" xfId="0" applyNumberFormat="1" applyFill="1" applyBorder="1" applyAlignment="1">
      <alignment horizontal="center"/>
    </xf>
    <xf numFmtId="3" fontId="0" fillId="4" borderId="15" xfId="0" applyNumberFormat="1" applyFill="1" applyBorder="1" applyAlignment="1">
      <alignment horizontal="center"/>
    </xf>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165" fontId="0" fillId="0" borderId="3" xfId="0" applyNumberFormat="1" applyBorder="1"/>
    <xf numFmtId="165" fontId="0" fillId="0" borderId="4" xfId="0" applyNumberFormat="1" applyBorder="1"/>
    <xf numFmtId="3" fontId="0" fillId="8" borderId="4" xfId="0" applyNumberFormat="1" applyFill="1" applyBorder="1"/>
    <xf numFmtId="3" fontId="0" fillId="2" borderId="2" xfId="0" applyNumberFormat="1" applyFill="1" applyBorder="1"/>
    <xf numFmtId="16" fontId="0" fillId="10" borderId="13"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Projections!$A$15</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Projections!$G$15:$AA$15</c15:sqref>
                  </c15:fullRef>
                </c:ext>
              </c:extLst>
              <c:f>Projections!$G$15:$Z$15</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38400</c:v>
                </c:pt>
                <c:pt idx="14">
                  <c:v>76800</c:v>
                </c:pt>
                <c:pt idx="15">
                  <c:v>153600</c:v>
                </c:pt>
                <c:pt idx="16">
                  <c:v>307200</c:v>
                </c:pt>
                <c:pt idx="17">
                  <c:v>614400</c:v>
                </c:pt>
                <c:pt idx="18">
                  <c:v>1228800</c:v>
                </c:pt>
                <c:pt idx="19">
                  <c:v>2457600</c:v>
                </c:pt>
              </c:numCache>
            </c:numRef>
          </c:val>
          <c:smooth val="0"/>
          <c:extLst>
            <c:ext xmlns:c16="http://schemas.microsoft.com/office/drawing/2014/chart" uri="{C3380CC4-5D6E-409C-BE32-E72D297353CC}">
              <c16:uniqueId val="{00000003-5231-4BE2-97ED-54F0C3DB105C}"/>
            </c:ext>
          </c:extLst>
        </c:ser>
        <c:ser>
          <c:idx val="2"/>
          <c:order val="1"/>
          <c:tx>
            <c:strRef>
              <c:f>Projections!$A$16</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38395.3125</c:v>
                </c:pt>
                <c:pt idx="14">
                  <c:v>76790.625</c:v>
                </c:pt>
                <c:pt idx="15">
                  <c:v>153581.25</c:v>
                </c:pt>
                <c:pt idx="16">
                  <c:v>307162.5</c:v>
                </c:pt>
                <c:pt idx="17">
                  <c:v>614325</c:v>
                </c:pt>
                <c:pt idx="18">
                  <c:v>1228650</c:v>
                </c:pt>
                <c:pt idx="19">
                  <c:v>2457300</c:v>
                </c:pt>
              </c:numCache>
            </c:numRef>
          </c:val>
          <c:smooth val="0"/>
          <c:extLst>
            <c:ext xmlns:c16="http://schemas.microsoft.com/office/drawing/2014/chart" uri="{C3380CC4-5D6E-409C-BE32-E72D297353CC}">
              <c16:uniqueId val="{00000002-9381-4A4E-BB43-DCD8EC2F4E00}"/>
            </c:ext>
          </c:extLst>
        </c:ser>
        <c:ser>
          <c:idx val="0"/>
          <c:order val="2"/>
          <c:tx>
            <c:strRef>
              <c:f>Projections!$A$17</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0-9381-4A4E-BB43-DCD8EC2F4E00}"/>
            </c:ext>
          </c:extLst>
        </c:ser>
        <c:ser>
          <c:idx val="4"/>
          <c:order val="3"/>
          <c:tx>
            <c:strRef>
              <c:f>Projections!$A$18</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6911.15625</c:v>
                </c:pt>
                <c:pt idx="14">
                  <c:v>13822.3125</c:v>
                </c:pt>
                <c:pt idx="15">
                  <c:v>27644.625</c:v>
                </c:pt>
                <c:pt idx="16">
                  <c:v>55289.25</c:v>
                </c:pt>
                <c:pt idx="17">
                  <c:v>110578.5</c:v>
                </c:pt>
                <c:pt idx="18">
                  <c:v>221157</c:v>
                </c:pt>
                <c:pt idx="19">
                  <c:v>442314</c:v>
                </c:pt>
              </c:numCache>
            </c:numRef>
          </c:val>
          <c:smooth val="0"/>
          <c:extLst>
            <c:ext xmlns:c16="http://schemas.microsoft.com/office/drawing/2014/chart" uri="{C3380CC4-5D6E-409C-BE32-E72D297353CC}">
              <c16:uniqueId val="{00000003-9381-4A4E-BB43-DCD8EC2F4E00}"/>
            </c:ext>
          </c:extLst>
        </c:ser>
        <c:ser>
          <c:idx val="1"/>
          <c:order val="4"/>
          <c:tx>
            <c:strRef>
              <c:f>Projections!$A$19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Projections!$G$19:$AA$19</c15:sqref>
                  </c15:fullRef>
                </c:ext>
              </c:extLst>
              <c:f>Projections!$G$19:$Z$19</c:f>
              <c:numCache>
                <c:formatCode>#,##0</c:formatCode>
                <c:ptCount val="20"/>
                <c:pt idx="0">
                  <c:v>0.71875</c:v>
                </c:pt>
                <c:pt idx="1">
                  <c:v>1.4375</c:v>
                </c:pt>
                <c:pt idx="2">
                  <c:v>2.875</c:v>
                </c:pt>
                <c:pt idx="3">
                  <c:v>5.75</c:v>
                </c:pt>
                <c:pt idx="4">
                  <c:v>11.5</c:v>
                </c:pt>
                <c:pt idx="5">
                  <c:v>23</c:v>
                </c:pt>
                <c:pt idx="6">
                  <c:v>46</c:v>
                </c:pt>
                <c:pt idx="7">
                  <c:v>92</c:v>
                </c:pt>
                <c:pt idx="8">
                  <c:v>184</c:v>
                </c:pt>
                <c:pt idx="9">
                  <c:v>368</c:v>
                </c:pt>
                <c:pt idx="10">
                  <c:v>736</c:v>
                </c:pt>
                <c:pt idx="11">
                  <c:v>1472</c:v>
                </c:pt>
                <c:pt idx="12">
                  <c:v>2944</c:v>
                </c:pt>
                <c:pt idx="13">
                  <c:v>5888</c:v>
                </c:pt>
                <c:pt idx="14">
                  <c:v>11776</c:v>
                </c:pt>
                <c:pt idx="15">
                  <c:v>23552</c:v>
                </c:pt>
                <c:pt idx="16">
                  <c:v>47104</c:v>
                </c:pt>
                <c:pt idx="17">
                  <c:v>94208</c:v>
                </c:pt>
                <c:pt idx="18">
                  <c:v>188416</c:v>
                </c:pt>
                <c:pt idx="19">
                  <c:v>376832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0.15354627766599599</c:v>
                </c:pt>
                <c:pt idx="1">
                  <c:v>0.30709255533199198</c:v>
                </c:pt>
                <c:pt idx="2">
                  <c:v>0.61418511066398396</c:v>
                </c:pt>
                <c:pt idx="3">
                  <c:v>1.2283702213279679</c:v>
                </c:pt>
                <c:pt idx="4">
                  <c:v>2.4567404426559358</c:v>
                </c:pt>
                <c:pt idx="5">
                  <c:v>4.9134808853118717</c:v>
                </c:pt>
                <c:pt idx="6">
                  <c:v>9.8269617706237433</c:v>
                </c:pt>
                <c:pt idx="7">
                  <c:v>19.653923541247487</c:v>
                </c:pt>
                <c:pt idx="8">
                  <c:v>39.307847082494973</c:v>
                </c:pt>
                <c:pt idx="9">
                  <c:v>78.615694164989947</c:v>
                </c:pt>
                <c:pt idx="10">
                  <c:v>157.23138832997989</c:v>
                </c:pt>
                <c:pt idx="11">
                  <c:v>314.46277665995979</c:v>
                </c:pt>
                <c:pt idx="12">
                  <c:v>628.92555331991957</c:v>
                </c:pt>
                <c:pt idx="13">
                  <c:v>1257.8511066398391</c:v>
                </c:pt>
                <c:pt idx="14">
                  <c:v>2515.7022132796783</c:v>
                </c:pt>
                <c:pt idx="15">
                  <c:v>5031.4044265593566</c:v>
                </c:pt>
                <c:pt idx="16">
                  <c:v>10062.808853118713</c:v>
                </c:pt>
                <c:pt idx="17">
                  <c:v>20125.617706237426</c:v>
                </c:pt>
                <c:pt idx="18">
                  <c:v>40251.235412474853</c:v>
                </c:pt>
                <c:pt idx="19">
                  <c:v>80502.470824949705</c:v>
                </c:pt>
              </c:numCache>
            </c:numRef>
          </c:val>
          <c:smooth val="0"/>
          <c:extLst>
            <c:ext xmlns:c16="http://schemas.microsoft.com/office/drawing/2014/chart" uri="{C3380CC4-5D6E-409C-BE32-E72D297353CC}">
              <c16:uniqueId val="{00000000-FE50-482D-905D-7C3B099138E4}"/>
            </c:ext>
          </c:extLst>
        </c:ser>
        <c:ser>
          <c:idx val="3"/>
          <c:order val="1"/>
          <c:tx>
            <c:strRef>
              <c:f>Projections!$A$31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0.2238430583501006</c:v>
                </c:pt>
                <c:pt idx="1">
                  <c:v>0.4476861167002012</c:v>
                </c:pt>
                <c:pt idx="2">
                  <c:v>0.8953722334004024</c:v>
                </c:pt>
                <c:pt idx="3">
                  <c:v>1.7907444668008048</c:v>
                </c:pt>
                <c:pt idx="4">
                  <c:v>3.5814889336016096</c:v>
                </c:pt>
                <c:pt idx="5">
                  <c:v>7.1629778672032192</c:v>
                </c:pt>
                <c:pt idx="6">
                  <c:v>14.325955734406438</c:v>
                </c:pt>
                <c:pt idx="7">
                  <c:v>28.651911468812877</c:v>
                </c:pt>
                <c:pt idx="8">
                  <c:v>57.303822937625753</c:v>
                </c:pt>
                <c:pt idx="9">
                  <c:v>114.60764587525151</c:v>
                </c:pt>
                <c:pt idx="10">
                  <c:v>229.21529175050301</c:v>
                </c:pt>
                <c:pt idx="11">
                  <c:v>458.43058350100603</c:v>
                </c:pt>
                <c:pt idx="12">
                  <c:v>916.86116700201205</c:v>
                </c:pt>
                <c:pt idx="13">
                  <c:v>1833.7223340040241</c:v>
                </c:pt>
                <c:pt idx="14">
                  <c:v>3667.4446680080482</c:v>
                </c:pt>
                <c:pt idx="15">
                  <c:v>7334.8893360160964</c:v>
                </c:pt>
                <c:pt idx="16">
                  <c:v>14669.778672032193</c:v>
                </c:pt>
                <c:pt idx="17">
                  <c:v>29339.557344064386</c:v>
                </c:pt>
                <c:pt idx="18">
                  <c:v>58679.114688128771</c:v>
                </c:pt>
                <c:pt idx="19">
                  <c:v>117358.22937625754</c:v>
                </c:pt>
              </c:numCache>
            </c:numRef>
          </c:val>
          <c:smooth val="0"/>
          <c:extLst>
            <c:ext xmlns:c16="http://schemas.microsoft.com/office/drawing/2014/chart" uri="{C3380CC4-5D6E-409C-BE32-E72D297353CC}">
              <c16:uniqueId val="{00000001-FE50-482D-905D-7C3B099138E4}"/>
            </c:ext>
          </c:extLst>
        </c:ser>
        <c:ser>
          <c:idx val="5"/>
          <c:order val="2"/>
          <c:tx>
            <c:strRef>
              <c:f>Projections!$A$33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0.1856136820925553</c:v>
                </c:pt>
                <c:pt idx="1">
                  <c:v>0.3712273641851106</c:v>
                </c:pt>
                <c:pt idx="2">
                  <c:v>0.7424547283702212</c:v>
                </c:pt>
                <c:pt idx="3">
                  <c:v>1.4849094567404424</c:v>
                </c:pt>
                <c:pt idx="4">
                  <c:v>2.9698189134808848</c:v>
                </c:pt>
                <c:pt idx="5">
                  <c:v>5.9396378269617696</c:v>
                </c:pt>
                <c:pt idx="6">
                  <c:v>11.879275653923539</c:v>
                </c:pt>
                <c:pt idx="7">
                  <c:v>23.758551307847078</c:v>
                </c:pt>
                <c:pt idx="8">
                  <c:v>47.517102615694156</c:v>
                </c:pt>
                <c:pt idx="9">
                  <c:v>95.034205231388313</c:v>
                </c:pt>
                <c:pt idx="10">
                  <c:v>190.06841046277663</c:v>
                </c:pt>
                <c:pt idx="11">
                  <c:v>380.13682092555325</c:v>
                </c:pt>
                <c:pt idx="12">
                  <c:v>760.2736418511065</c:v>
                </c:pt>
                <c:pt idx="13">
                  <c:v>1520.547283702213</c:v>
                </c:pt>
                <c:pt idx="14">
                  <c:v>3041.094567404426</c:v>
                </c:pt>
                <c:pt idx="15">
                  <c:v>6082.189134808852</c:v>
                </c:pt>
                <c:pt idx="16">
                  <c:v>12164.378269617704</c:v>
                </c:pt>
                <c:pt idx="17">
                  <c:v>24328.756539235408</c:v>
                </c:pt>
                <c:pt idx="18">
                  <c:v>48657.513078470816</c:v>
                </c:pt>
                <c:pt idx="19">
                  <c:v>97315.026156941633</c:v>
                </c:pt>
              </c:numCache>
            </c:numRef>
          </c:val>
          <c:smooth val="0"/>
          <c:extLst>
            <c:ext xmlns:c16="http://schemas.microsoft.com/office/drawing/2014/chart" uri="{C3380CC4-5D6E-409C-BE32-E72D297353CC}">
              <c16:uniqueId val="{00000002-FE50-482D-905D-7C3B099138E4}"/>
            </c:ext>
          </c:extLst>
        </c:ser>
        <c:ser>
          <c:idx val="7"/>
          <c:order val="3"/>
          <c:tx>
            <c:strRef>
              <c:f>Projections!$A$35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6.9479376257545272E-2</c:v>
                </c:pt>
                <c:pt idx="1">
                  <c:v>0.13895875251509054</c:v>
                </c:pt>
                <c:pt idx="2">
                  <c:v>0.27791750503018109</c:v>
                </c:pt>
                <c:pt idx="3">
                  <c:v>0.55583501006036218</c:v>
                </c:pt>
                <c:pt idx="4">
                  <c:v>1.1116700201207244</c:v>
                </c:pt>
                <c:pt idx="5">
                  <c:v>2.2233400402414487</c:v>
                </c:pt>
                <c:pt idx="6">
                  <c:v>4.4466800804828974</c:v>
                </c:pt>
                <c:pt idx="7">
                  <c:v>8.8933601609657948</c:v>
                </c:pt>
                <c:pt idx="8">
                  <c:v>17.78672032193159</c:v>
                </c:pt>
                <c:pt idx="9">
                  <c:v>35.573440643863179</c:v>
                </c:pt>
                <c:pt idx="10">
                  <c:v>71.146881287726359</c:v>
                </c:pt>
                <c:pt idx="11">
                  <c:v>142.29376257545272</c:v>
                </c:pt>
                <c:pt idx="12">
                  <c:v>284.58752515090544</c:v>
                </c:pt>
                <c:pt idx="13">
                  <c:v>569.17505030181087</c:v>
                </c:pt>
                <c:pt idx="14">
                  <c:v>1138.3501006036217</c:v>
                </c:pt>
                <c:pt idx="15">
                  <c:v>2276.7002012072435</c:v>
                </c:pt>
                <c:pt idx="16">
                  <c:v>4553.400402414487</c:v>
                </c:pt>
                <c:pt idx="17">
                  <c:v>9106.8008048289739</c:v>
                </c:pt>
                <c:pt idx="18">
                  <c:v>18213.601609657948</c:v>
                </c:pt>
                <c:pt idx="19">
                  <c:v>36427.203219315896</c:v>
                </c:pt>
              </c:numCache>
            </c:numRef>
          </c:val>
          <c:smooth val="0"/>
          <c:extLst>
            <c:ext xmlns:c16="http://schemas.microsoft.com/office/drawing/2014/chart" uri="{C3380CC4-5D6E-409C-BE32-E72D297353CC}">
              <c16:uniqueId val="{00000003-FE50-482D-905D-7C3B099138E4}"/>
            </c:ext>
          </c:extLst>
        </c:ser>
        <c:ser>
          <c:idx val="9"/>
          <c:order val="4"/>
          <c:tx>
            <c:strRef>
              <c:f>Projections!$A$37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1.8360160965794771E-2</c:v>
                </c:pt>
                <c:pt idx="1">
                  <c:v>3.6720321931589542E-2</c:v>
                </c:pt>
                <c:pt idx="2">
                  <c:v>7.3440643863179084E-2</c:v>
                </c:pt>
                <c:pt idx="3">
                  <c:v>0.14688128772635817</c:v>
                </c:pt>
                <c:pt idx="4">
                  <c:v>0.29376257545271633</c:v>
                </c:pt>
                <c:pt idx="5">
                  <c:v>0.58752515090543267</c:v>
                </c:pt>
                <c:pt idx="6">
                  <c:v>1.1750503018108653</c:v>
                </c:pt>
                <c:pt idx="7">
                  <c:v>2.3501006036217307</c:v>
                </c:pt>
                <c:pt idx="8">
                  <c:v>4.7002012072434614</c:v>
                </c:pt>
                <c:pt idx="9">
                  <c:v>9.4004024144869227</c:v>
                </c:pt>
                <c:pt idx="10">
                  <c:v>18.800804828973845</c:v>
                </c:pt>
                <c:pt idx="11">
                  <c:v>37.601609657947691</c:v>
                </c:pt>
                <c:pt idx="12">
                  <c:v>75.203219315895382</c:v>
                </c:pt>
                <c:pt idx="13">
                  <c:v>150.40643863179076</c:v>
                </c:pt>
                <c:pt idx="14">
                  <c:v>300.81287726358153</c:v>
                </c:pt>
                <c:pt idx="15">
                  <c:v>601.62575452716305</c:v>
                </c:pt>
                <c:pt idx="16">
                  <c:v>1203.2515090543261</c:v>
                </c:pt>
                <c:pt idx="17">
                  <c:v>2406.5030181086522</c:v>
                </c:pt>
                <c:pt idx="18">
                  <c:v>4813.0060362173044</c:v>
                </c:pt>
                <c:pt idx="19">
                  <c:v>9626.0120724346089</c:v>
                </c:pt>
              </c:numCache>
            </c:numRef>
          </c:val>
          <c:smooth val="0"/>
          <c:extLst>
            <c:ext xmlns:c16="http://schemas.microsoft.com/office/drawing/2014/chart" uri="{C3380CC4-5D6E-409C-BE32-E72D297353CC}">
              <c16:uniqueId val="{00000004-FE50-482D-905D-7C3B099138E4}"/>
            </c:ext>
          </c:extLst>
        </c:ser>
        <c:ser>
          <c:idx val="11"/>
          <c:order val="5"/>
          <c:tx>
            <c:strRef>
              <c:f>Projections!$A$39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1.0940643863179075E-2</c:v>
                </c:pt>
                <c:pt idx="1">
                  <c:v>2.188128772635815E-2</c:v>
                </c:pt>
                <c:pt idx="2">
                  <c:v>4.37625754527163E-2</c:v>
                </c:pt>
                <c:pt idx="3">
                  <c:v>8.75251509054326E-2</c:v>
                </c:pt>
                <c:pt idx="4">
                  <c:v>0.1750503018108652</c:v>
                </c:pt>
                <c:pt idx="5">
                  <c:v>0.3501006036217304</c:v>
                </c:pt>
                <c:pt idx="6">
                  <c:v>0.7002012072434608</c:v>
                </c:pt>
                <c:pt idx="7">
                  <c:v>1.4004024144869216</c:v>
                </c:pt>
                <c:pt idx="8">
                  <c:v>2.8008048289738432</c:v>
                </c:pt>
                <c:pt idx="9">
                  <c:v>5.6016096579476864</c:v>
                </c:pt>
                <c:pt idx="10">
                  <c:v>11.203219315895373</c:v>
                </c:pt>
                <c:pt idx="11">
                  <c:v>22.406438631790746</c:v>
                </c:pt>
                <c:pt idx="12">
                  <c:v>44.812877263581491</c:v>
                </c:pt>
                <c:pt idx="13">
                  <c:v>89.625754527162982</c:v>
                </c:pt>
                <c:pt idx="14">
                  <c:v>179.25150905432596</c:v>
                </c:pt>
                <c:pt idx="15">
                  <c:v>358.50301810865193</c:v>
                </c:pt>
                <c:pt idx="16">
                  <c:v>717.00603621730386</c:v>
                </c:pt>
                <c:pt idx="17">
                  <c:v>1434.0120724346077</c:v>
                </c:pt>
                <c:pt idx="18">
                  <c:v>2868.0241448692154</c:v>
                </c:pt>
                <c:pt idx="19">
                  <c:v>5736.0482897384309</c:v>
                </c:pt>
              </c:numCache>
            </c:numRef>
          </c:val>
          <c:smooth val="0"/>
          <c:extLst>
            <c:ext xmlns:c16="http://schemas.microsoft.com/office/drawing/2014/chart" uri="{C3380CC4-5D6E-409C-BE32-E72D297353CC}">
              <c16:uniqueId val="{00000005-FE50-482D-905D-7C3B099138E4}"/>
            </c:ext>
          </c:extLst>
        </c:ser>
        <c:ser>
          <c:idx val="13"/>
          <c:order val="6"/>
          <c:tx>
            <c:strRef>
              <c:f>Projections!$A$41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1.125503018108652E-2</c:v>
                </c:pt>
                <c:pt idx="1">
                  <c:v>2.251006036217304E-2</c:v>
                </c:pt>
                <c:pt idx="2">
                  <c:v>4.502012072434608E-2</c:v>
                </c:pt>
                <c:pt idx="3">
                  <c:v>9.004024144869216E-2</c:v>
                </c:pt>
                <c:pt idx="4">
                  <c:v>0.18008048289738432</c:v>
                </c:pt>
                <c:pt idx="5">
                  <c:v>0.36016096579476864</c:v>
                </c:pt>
                <c:pt idx="6">
                  <c:v>0.72032193158953728</c:v>
                </c:pt>
                <c:pt idx="7">
                  <c:v>1.4406438631790746</c:v>
                </c:pt>
                <c:pt idx="8">
                  <c:v>2.8812877263581491</c:v>
                </c:pt>
                <c:pt idx="9">
                  <c:v>5.7625754527162982</c:v>
                </c:pt>
                <c:pt idx="10">
                  <c:v>11.525150905432596</c:v>
                </c:pt>
                <c:pt idx="11">
                  <c:v>23.050301810865193</c:v>
                </c:pt>
                <c:pt idx="12">
                  <c:v>46.100603621730386</c:v>
                </c:pt>
                <c:pt idx="13">
                  <c:v>92.201207243460772</c:v>
                </c:pt>
                <c:pt idx="14">
                  <c:v>184.40241448692154</c:v>
                </c:pt>
                <c:pt idx="15">
                  <c:v>368.80482897384309</c:v>
                </c:pt>
                <c:pt idx="16">
                  <c:v>737.60965794768617</c:v>
                </c:pt>
                <c:pt idx="17">
                  <c:v>1475.2193158953723</c:v>
                </c:pt>
                <c:pt idx="18">
                  <c:v>2950.4386317907447</c:v>
                </c:pt>
                <c:pt idx="19">
                  <c:v>5900.8772635814894</c:v>
                </c:pt>
              </c:numCache>
            </c:numRef>
          </c:val>
          <c:smooth val="0"/>
          <c:extLst>
            <c:ext xmlns:c16="http://schemas.microsoft.com/office/drawing/2014/chart" uri="{C3380CC4-5D6E-409C-BE32-E72D297353CC}">
              <c16:uniqueId val="{00000006-FE50-482D-905D-7C3B099138E4}"/>
            </c:ext>
          </c:extLst>
        </c:ser>
        <c:ser>
          <c:idx val="15"/>
          <c:order val="7"/>
          <c:tx>
            <c:strRef>
              <c:f>Projections!$A$43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2.074949698189135E-3</c:v>
                </c:pt>
                <c:pt idx="1">
                  <c:v>4.1498993963782699E-3</c:v>
                </c:pt>
                <c:pt idx="2">
                  <c:v>8.2997987927565398E-3</c:v>
                </c:pt>
                <c:pt idx="3">
                  <c:v>1.659959758551308E-2</c:v>
                </c:pt>
                <c:pt idx="4">
                  <c:v>3.3199195171026159E-2</c:v>
                </c:pt>
                <c:pt idx="5">
                  <c:v>6.6398390342052319E-2</c:v>
                </c:pt>
                <c:pt idx="6">
                  <c:v>0.13279678068410464</c:v>
                </c:pt>
                <c:pt idx="7">
                  <c:v>0.26559356136820927</c:v>
                </c:pt>
                <c:pt idx="8">
                  <c:v>0.53118712273641855</c:v>
                </c:pt>
                <c:pt idx="9">
                  <c:v>1.0623742454728371</c:v>
                </c:pt>
                <c:pt idx="10">
                  <c:v>2.1247484909456742</c:v>
                </c:pt>
                <c:pt idx="11">
                  <c:v>4.2494969818913484</c:v>
                </c:pt>
                <c:pt idx="12">
                  <c:v>8.4989939637826968</c:v>
                </c:pt>
                <c:pt idx="13">
                  <c:v>16.997987927565394</c:v>
                </c:pt>
                <c:pt idx="14">
                  <c:v>33.995975855130787</c:v>
                </c:pt>
                <c:pt idx="15">
                  <c:v>67.991951710261574</c:v>
                </c:pt>
                <c:pt idx="16">
                  <c:v>135.98390342052315</c:v>
                </c:pt>
                <c:pt idx="17">
                  <c:v>271.9678068410463</c:v>
                </c:pt>
                <c:pt idx="18">
                  <c:v>543.93561368209259</c:v>
                </c:pt>
                <c:pt idx="19">
                  <c:v>1087.8712273641852</c:v>
                </c:pt>
              </c:numCache>
            </c:numRef>
          </c:val>
          <c:smooth val="0"/>
          <c:extLst>
            <c:ext xmlns:c16="http://schemas.microsoft.com/office/drawing/2014/chart" uri="{C3380CC4-5D6E-409C-BE32-E72D297353CC}">
              <c16:uniqueId val="{00000007-FE50-482D-905D-7C3B099138E4}"/>
            </c:ext>
          </c:extLst>
        </c:ser>
        <c:ser>
          <c:idx val="17"/>
          <c:order val="8"/>
          <c:tx>
            <c:strRef>
              <c:f>Projections!$A$45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00-C5BA-4495-93D4-AC4CA8674604}"/>
            </c:ext>
          </c:extLst>
        </c:ser>
        <c:ser>
          <c:idx val="4"/>
          <c:order val="1"/>
          <c:tx>
            <c:strRef>
              <c:f>Projections!$A$56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01-C5BA-4495-93D4-AC4CA8674604}"/>
            </c:ext>
          </c:extLst>
        </c:ser>
        <c:ser>
          <c:idx val="10"/>
          <c:order val="2"/>
          <c:tx>
            <c:strRef>
              <c:f>Projections!$A$62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02-C5BA-4495-93D4-AC4CA8674604}"/>
            </c:ext>
          </c:extLst>
        </c:ser>
        <c:ser>
          <c:idx val="0"/>
          <c:order val="3"/>
          <c:tx>
            <c:strRef>
              <c:f>Projections!$A$52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3-C5BA-4495-93D4-AC4CA8674604}"/>
            </c:ext>
          </c:extLst>
        </c:ser>
        <c:ser>
          <c:idx val="2"/>
          <c:order val="4"/>
          <c:tx>
            <c:strRef>
              <c:f>Projections!$A$54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04-C5BA-4495-93D4-AC4CA8674604}"/>
            </c:ext>
          </c:extLst>
        </c:ser>
        <c:ser>
          <c:idx val="8"/>
          <c:order val="5"/>
          <c:tx>
            <c:strRef>
              <c:f>Projections!$A$60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0-5E66-4AF0-A3CA-7CF12153AA8E}"/>
            </c:ext>
          </c:extLst>
        </c:ser>
        <c:ser>
          <c:idx val="5"/>
          <c:order val="1"/>
          <c:tx>
            <c:strRef>
              <c:f>Projections!$A$56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1-5E66-4AF0-A3CA-7CF12153AA8E}"/>
            </c:ext>
          </c:extLst>
        </c:ser>
        <c:ser>
          <c:idx val="1"/>
          <c:order val="2"/>
          <c:tx>
            <c:strRef>
              <c:f>Projections!$A$52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2-5E66-4AF0-A3CA-7CF12153AA8E}"/>
            </c:ext>
          </c:extLst>
        </c:ser>
        <c:ser>
          <c:idx val="3"/>
          <c:order val="3"/>
          <c:tx>
            <c:strRef>
              <c:f>Projections!$A$54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5E66-4AF0-A3CA-7CF12153AA8E}"/>
            </c:ext>
          </c:extLst>
        </c:ser>
        <c:ser>
          <c:idx val="9"/>
          <c:order val="4"/>
          <c:tx>
            <c:strRef>
              <c:f>Projections!$A$60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Projections!$A$11</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Projections!$G$11:$AA$11</c15:sqref>
                  </c15:fullRef>
                </c:ext>
              </c:extLst>
              <c:f>Projections!$G$11:$N$11</c:f>
              <c:numCache>
                <c:formatCode>#,##0</c:formatCode>
                <c:ptCount val="8"/>
                <c:pt idx="0">
                  <c:v>31.25</c:v>
                </c:pt>
                <c:pt idx="1">
                  <c:v>62.5</c:v>
                </c:pt>
                <c:pt idx="2">
                  <c:v>125</c:v>
                </c:pt>
                <c:pt idx="3">
                  <c:v>250</c:v>
                </c:pt>
                <c:pt idx="4">
                  <c:v>500</c:v>
                </c:pt>
                <c:pt idx="5">
                  <c:v>1000</c:v>
                </c:pt>
                <c:pt idx="6">
                  <c:v>2000</c:v>
                </c:pt>
                <c:pt idx="7">
                  <c:v>4000</c:v>
                </c:pt>
              </c:numCache>
            </c:numRef>
          </c:val>
          <c:smooth val="0"/>
          <c:extLst>
            <c:ext xmlns:c16="http://schemas.microsoft.com/office/drawing/2014/chart" uri="{C3380CC4-5D6E-409C-BE32-E72D297353CC}">
              <c16:uniqueId val="{00000000-9DE3-43B6-B60B-9B4AA4851702}"/>
            </c:ext>
          </c:extLst>
        </c:ser>
        <c:ser>
          <c:idx val="1"/>
          <c:order val="1"/>
          <c:tx>
            <c:strRef>
              <c:f>Projections!$A$23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Projections!$G$23:$AA$23</c15:sqref>
                  </c15:fullRef>
                </c:ext>
              </c:extLst>
              <c:f>Projections!$G$23:$N$23</c:f>
              <c:numCache>
                <c:formatCode>General</c:formatCode>
                <c:ptCount val="8"/>
                <c:pt idx="0">
                  <c:v>32</c:v>
                </c:pt>
                <c:pt idx="1">
                  <c:v>63</c:v>
                </c:pt>
                <c:pt idx="2" formatCode="#,##0">
                  <c:v>112</c:v>
                </c:pt>
                <c:pt idx="3" formatCode="#,##0">
                  <c:v>249</c:v>
                </c:pt>
                <c:pt idx="4" formatCode="#,##0">
                  <c:v>567</c:v>
                </c:pt>
                <c:pt idx="5" formatCode="#,##0">
                  <c:v>1072</c:v>
                </c:pt>
                <c:pt idx="6" formatCode="#,##0">
                  <c:v>2144</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Projections!$G$19:$AA$19</c15:sqref>
                  </c15:fullRef>
                </c:ext>
              </c:extLst>
              <c:f>Projections!$G$19:$N$19</c:f>
              <c:numCache>
                <c:formatCode>#,##0</c:formatCode>
                <c:ptCount val="8"/>
                <c:pt idx="0">
                  <c:v>0.71875</c:v>
                </c:pt>
                <c:pt idx="1">
                  <c:v>1.4375</c:v>
                </c:pt>
                <c:pt idx="2">
                  <c:v>2.875</c:v>
                </c:pt>
                <c:pt idx="3">
                  <c:v>5.75</c:v>
                </c:pt>
                <c:pt idx="4">
                  <c:v>11.5</c:v>
                </c:pt>
                <c:pt idx="5">
                  <c:v>23</c:v>
                </c:pt>
                <c:pt idx="6">
                  <c:v>46</c:v>
                </c:pt>
                <c:pt idx="7">
                  <c:v>92</c:v>
                </c:pt>
              </c:numCache>
            </c:numRef>
          </c:val>
          <c:smooth val="0"/>
          <c:extLst>
            <c:ext xmlns:c16="http://schemas.microsoft.com/office/drawing/2014/chart" uri="{C3380CC4-5D6E-409C-BE32-E72D297353CC}">
              <c16:uniqueId val="{00000000-FE1B-4946-A476-7952C5C71231}"/>
            </c:ext>
          </c:extLst>
        </c:ser>
        <c:ser>
          <c:idx val="1"/>
          <c:order val="1"/>
          <c:tx>
            <c:strRef>
              <c:f>Projections!$A$25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Projections!$G$25:$AA$25</c15:sqref>
                  </c15:fullRef>
                </c:ext>
              </c:extLst>
              <c:f>Projections!$G$25:$N$25</c:f>
              <c:numCache>
                <c:formatCode>General</c:formatCode>
                <c:ptCount val="8"/>
                <c:pt idx="0">
                  <c:v>1</c:v>
                </c:pt>
                <c:pt idx="1">
                  <c:v>2</c:v>
                </c:pt>
                <c:pt idx="2" formatCode="#,##0">
                  <c:v>3</c:v>
                </c:pt>
                <c:pt idx="3" formatCode="#,##0">
                  <c:v>5</c:v>
                </c:pt>
                <c:pt idx="4" formatCode="#,##0">
                  <c:v>6</c:v>
                </c:pt>
                <c:pt idx="5" formatCode="#,##0">
                  <c:v>7</c:v>
                </c:pt>
                <c:pt idx="6" formatCode="#,##0">
                  <c:v>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Projections!$G$29:$AA$29</c15:sqref>
                  </c15:fullRef>
                </c:ext>
              </c:extLst>
              <c:f>Projections!$G$29:$Z$29</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0-04B6-450D-AD81-6BF382C059D1}"/>
            </c:ext>
          </c:extLst>
        </c:ser>
        <c:ser>
          <c:idx val="2"/>
          <c:order val="1"/>
          <c:tx>
            <c:strRef>
              <c:f>Projections!$A$31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2.7980382293762576</c:v>
                </c:pt>
                <c:pt idx="1">
                  <c:v>5.5960764587525151</c:v>
                </c:pt>
                <c:pt idx="2">
                  <c:v>11.19215291750503</c:v>
                </c:pt>
                <c:pt idx="3">
                  <c:v>22.384305835010061</c:v>
                </c:pt>
                <c:pt idx="4">
                  <c:v>44.768611670020121</c:v>
                </c:pt>
                <c:pt idx="5">
                  <c:v>89.537223340040242</c:v>
                </c:pt>
                <c:pt idx="6">
                  <c:v>179.07444668008048</c:v>
                </c:pt>
                <c:pt idx="7">
                  <c:v>358.14889336016097</c:v>
                </c:pt>
                <c:pt idx="8">
                  <c:v>716.29778672032194</c:v>
                </c:pt>
                <c:pt idx="9">
                  <c:v>1432.5955734406439</c:v>
                </c:pt>
                <c:pt idx="10">
                  <c:v>2865.1911468812878</c:v>
                </c:pt>
                <c:pt idx="11">
                  <c:v>5730.3822937625755</c:v>
                </c:pt>
                <c:pt idx="12">
                  <c:v>11460.764587525151</c:v>
                </c:pt>
                <c:pt idx="13">
                  <c:v>22921.529175050302</c:v>
                </c:pt>
                <c:pt idx="14">
                  <c:v>45843.058350100604</c:v>
                </c:pt>
                <c:pt idx="15">
                  <c:v>91686.116700201208</c:v>
                </c:pt>
                <c:pt idx="16">
                  <c:v>183372.23340040242</c:v>
                </c:pt>
                <c:pt idx="17">
                  <c:v>366744.46680080483</c:v>
                </c:pt>
                <c:pt idx="18">
                  <c:v>733488.93360160966</c:v>
                </c:pt>
                <c:pt idx="19">
                  <c:v>1466977.8672032193</c:v>
                </c:pt>
              </c:numCache>
            </c:numRef>
          </c:val>
          <c:smooth val="0"/>
          <c:extLst>
            <c:ext xmlns:c16="http://schemas.microsoft.com/office/drawing/2014/chart" uri="{C3380CC4-5D6E-409C-BE32-E72D297353CC}">
              <c16:uniqueId val="{00000002-04B6-450D-AD81-6BF382C059D1}"/>
            </c:ext>
          </c:extLst>
        </c:ser>
        <c:ser>
          <c:idx val="4"/>
          <c:order val="2"/>
          <c:tx>
            <c:strRef>
              <c:f>Projections!$A$33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5.1559356136820922</c:v>
                </c:pt>
                <c:pt idx="1">
                  <c:v>10.311871227364184</c:v>
                </c:pt>
                <c:pt idx="2">
                  <c:v>20.623742454728369</c:v>
                </c:pt>
                <c:pt idx="3">
                  <c:v>41.247484909456738</c:v>
                </c:pt>
                <c:pt idx="4">
                  <c:v>82.494969818913475</c:v>
                </c:pt>
                <c:pt idx="5">
                  <c:v>164.98993963782695</c:v>
                </c:pt>
                <c:pt idx="6">
                  <c:v>329.9798792756539</c:v>
                </c:pt>
                <c:pt idx="7">
                  <c:v>659.9597585513078</c:v>
                </c:pt>
                <c:pt idx="8">
                  <c:v>1319.9195171026156</c:v>
                </c:pt>
                <c:pt idx="9">
                  <c:v>2639.8390342052312</c:v>
                </c:pt>
                <c:pt idx="10">
                  <c:v>5279.6780684104624</c:v>
                </c:pt>
                <c:pt idx="11">
                  <c:v>10559.356136820925</c:v>
                </c:pt>
                <c:pt idx="12">
                  <c:v>21118.71227364185</c:v>
                </c:pt>
                <c:pt idx="13">
                  <c:v>42237.424547283699</c:v>
                </c:pt>
                <c:pt idx="14">
                  <c:v>84474.849094567398</c:v>
                </c:pt>
                <c:pt idx="15">
                  <c:v>168949.6981891348</c:v>
                </c:pt>
                <c:pt idx="16">
                  <c:v>337899.39637826959</c:v>
                </c:pt>
                <c:pt idx="17">
                  <c:v>675798.79275653919</c:v>
                </c:pt>
                <c:pt idx="18">
                  <c:v>1351597.5855130784</c:v>
                </c:pt>
                <c:pt idx="19">
                  <c:v>2703195.1710261567</c:v>
                </c:pt>
              </c:numCache>
            </c:numRef>
          </c:val>
          <c:smooth val="0"/>
          <c:extLst>
            <c:ext xmlns:c16="http://schemas.microsoft.com/office/drawing/2014/chart" uri="{C3380CC4-5D6E-409C-BE32-E72D297353CC}">
              <c16:uniqueId val="{00000004-04B6-450D-AD81-6BF382C059D1}"/>
            </c:ext>
          </c:extLst>
        </c:ser>
        <c:ser>
          <c:idx val="6"/>
          <c:order val="3"/>
          <c:tx>
            <c:strRef>
              <c:f>Projections!$A$35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5.3445674044265594</c:v>
                </c:pt>
                <c:pt idx="1">
                  <c:v>10.689134808853119</c:v>
                </c:pt>
                <c:pt idx="2">
                  <c:v>21.378269617706238</c:v>
                </c:pt>
                <c:pt idx="3">
                  <c:v>42.756539235412475</c:v>
                </c:pt>
                <c:pt idx="4">
                  <c:v>85.513078470824951</c:v>
                </c:pt>
                <c:pt idx="5">
                  <c:v>171.0261569416499</c:v>
                </c:pt>
                <c:pt idx="6">
                  <c:v>342.0523138832998</c:v>
                </c:pt>
                <c:pt idx="7">
                  <c:v>684.10462776659961</c:v>
                </c:pt>
                <c:pt idx="8">
                  <c:v>1368.2092555331992</c:v>
                </c:pt>
                <c:pt idx="9">
                  <c:v>2736.4185110663984</c:v>
                </c:pt>
                <c:pt idx="10">
                  <c:v>5472.8370221327968</c:v>
                </c:pt>
                <c:pt idx="11">
                  <c:v>10945.674044265594</c:v>
                </c:pt>
                <c:pt idx="12">
                  <c:v>21891.348088531187</c:v>
                </c:pt>
                <c:pt idx="13">
                  <c:v>43782.696177062375</c:v>
                </c:pt>
                <c:pt idx="14">
                  <c:v>87565.39235412475</c:v>
                </c:pt>
                <c:pt idx="15">
                  <c:v>175130.7847082495</c:v>
                </c:pt>
                <c:pt idx="16">
                  <c:v>350261.569416499</c:v>
                </c:pt>
                <c:pt idx="17">
                  <c:v>700523.138832998</c:v>
                </c:pt>
                <c:pt idx="18">
                  <c:v>1401046.277665996</c:v>
                </c:pt>
                <c:pt idx="19">
                  <c:v>2802092.555331992</c:v>
                </c:pt>
              </c:numCache>
            </c:numRef>
          </c:val>
          <c:smooth val="0"/>
          <c:extLst>
            <c:ext xmlns:c16="http://schemas.microsoft.com/office/drawing/2014/chart" uri="{C3380CC4-5D6E-409C-BE32-E72D297353CC}">
              <c16:uniqueId val="{00000006-04B6-450D-AD81-6BF382C059D1}"/>
            </c:ext>
          </c:extLst>
        </c:ser>
        <c:ser>
          <c:idx val="8"/>
          <c:order val="4"/>
          <c:tx>
            <c:strRef>
              <c:f>Projections!$A$37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4.5900402414486923</c:v>
                </c:pt>
                <c:pt idx="1">
                  <c:v>9.1800804828973845</c:v>
                </c:pt>
                <c:pt idx="2">
                  <c:v>18.360160965794769</c:v>
                </c:pt>
                <c:pt idx="3">
                  <c:v>36.720321931589538</c:v>
                </c:pt>
                <c:pt idx="4">
                  <c:v>73.440643863179076</c:v>
                </c:pt>
                <c:pt idx="5">
                  <c:v>146.88128772635815</c:v>
                </c:pt>
                <c:pt idx="6">
                  <c:v>293.76257545271631</c:v>
                </c:pt>
                <c:pt idx="7">
                  <c:v>587.52515090543261</c:v>
                </c:pt>
                <c:pt idx="8">
                  <c:v>1175.0503018108652</c:v>
                </c:pt>
                <c:pt idx="9">
                  <c:v>2350.1006036217304</c:v>
                </c:pt>
                <c:pt idx="10">
                  <c:v>4700.2012072434609</c:v>
                </c:pt>
                <c:pt idx="11">
                  <c:v>9400.4024144869218</c:v>
                </c:pt>
                <c:pt idx="12">
                  <c:v>18800.804828973844</c:v>
                </c:pt>
                <c:pt idx="13">
                  <c:v>37601.609657947687</c:v>
                </c:pt>
                <c:pt idx="14">
                  <c:v>75203.219315895374</c:v>
                </c:pt>
                <c:pt idx="15">
                  <c:v>150406.43863179075</c:v>
                </c:pt>
                <c:pt idx="16">
                  <c:v>300812.8772635815</c:v>
                </c:pt>
                <c:pt idx="17">
                  <c:v>601625.75452716299</c:v>
                </c:pt>
                <c:pt idx="18">
                  <c:v>1203251.509054326</c:v>
                </c:pt>
                <c:pt idx="19">
                  <c:v>2406503.018108652</c:v>
                </c:pt>
              </c:numCache>
            </c:numRef>
          </c:val>
          <c:smooth val="0"/>
          <c:extLst>
            <c:ext xmlns:c16="http://schemas.microsoft.com/office/drawing/2014/chart" uri="{C3380CC4-5D6E-409C-BE32-E72D297353CC}">
              <c16:uniqueId val="{00000008-04B6-450D-AD81-6BF382C059D1}"/>
            </c:ext>
          </c:extLst>
        </c:ser>
        <c:ser>
          <c:idx val="10"/>
          <c:order val="5"/>
          <c:tx>
            <c:strRef>
              <c:f>Projections!$A$39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5.4703219315895373</c:v>
                </c:pt>
                <c:pt idx="1">
                  <c:v>10.940643863179075</c:v>
                </c:pt>
                <c:pt idx="2">
                  <c:v>21.881287726358149</c:v>
                </c:pt>
                <c:pt idx="3">
                  <c:v>43.762575452716298</c:v>
                </c:pt>
                <c:pt idx="4">
                  <c:v>87.525150905432596</c:v>
                </c:pt>
                <c:pt idx="5">
                  <c:v>175.05030181086519</c:v>
                </c:pt>
                <c:pt idx="6">
                  <c:v>350.10060362173039</c:v>
                </c:pt>
                <c:pt idx="7">
                  <c:v>700.20120724346077</c:v>
                </c:pt>
                <c:pt idx="8">
                  <c:v>1400.4024144869215</c:v>
                </c:pt>
                <c:pt idx="9">
                  <c:v>2800.8048289738431</c:v>
                </c:pt>
                <c:pt idx="10">
                  <c:v>5601.6096579476862</c:v>
                </c:pt>
                <c:pt idx="11">
                  <c:v>11203.219315895372</c:v>
                </c:pt>
                <c:pt idx="12">
                  <c:v>22406.438631790745</c:v>
                </c:pt>
                <c:pt idx="13">
                  <c:v>44812.877263581489</c:v>
                </c:pt>
                <c:pt idx="14">
                  <c:v>89625.754527162979</c:v>
                </c:pt>
                <c:pt idx="15">
                  <c:v>179251.50905432596</c:v>
                </c:pt>
                <c:pt idx="16">
                  <c:v>358503.01810865192</c:v>
                </c:pt>
                <c:pt idx="17">
                  <c:v>717006.03621730383</c:v>
                </c:pt>
                <c:pt idx="18">
                  <c:v>1434012.0724346077</c:v>
                </c:pt>
                <c:pt idx="19">
                  <c:v>2868024.1448692153</c:v>
                </c:pt>
              </c:numCache>
            </c:numRef>
          </c:val>
          <c:smooth val="0"/>
          <c:extLst>
            <c:ext xmlns:c16="http://schemas.microsoft.com/office/drawing/2014/chart" uri="{C3380CC4-5D6E-409C-BE32-E72D297353CC}">
              <c16:uniqueId val="{0000000A-04B6-450D-AD81-6BF382C059D1}"/>
            </c:ext>
          </c:extLst>
        </c:ser>
        <c:ser>
          <c:idx val="12"/>
          <c:order val="6"/>
          <c:tx>
            <c:strRef>
              <c:f>Projections!$A$41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5.6275150905432598</c:v>
                </c:pt>
                <c:pt idx="1">
                  <c:v>11.25503018108652</c:v>
                </c:pt>
                <c:pt idx="2">
                  <c:v>22.510060362173039</c:v>
                </c:pt>
                <c:pt idx="3">
                  <c:v>45.020120724346079</c:v>
                </c:pt>
                <c:pt idx="4">
                  <c:v>90.040241448692157</c:v>
                </c:pt>
                <c:pt idx="5">
                  <c:v>180.08048289738431</c:v>
                </c:pt>
                <c:pt idx="6">
                  <c:v>360.16096579476863</c:v>
                </c:pt>
                <c:pt idx="7">
                  <c:v>720.32193158953726</c:v>
                </c:pt>
                <c:pt idx="8">
                  <c:v>1440.6438631790745</c:v>
                </c:pt>
                <c:pt idx="9">
                  <c:v>2881.287726358149</c:v>
                </c:pt>
                <c:pt idx="10">
                  <c:v>5762.5754527162981</c:v>
                </c:pt>
                <c:pt idx="11">
                  <c:v>11525.150905432596</c:v>
                </c:pt>
                <c:pt idx="12">
                  <c:v>23050.301810865192</c:v>
                </c:pt>
                <c:pt idx="13">
                  <c:v>46100.603621730384</c:v>
                </c:pt>
                <c:pt idx="14">
                  <c:v>92201.207243460769</c:v>
                </c:pt>
                <c:pt idx="15">
                  <c:v>184402.41448692154</c:v>
                </c:pt>
                <c:pt idx="16">
                  <c:v>368804.82897384308</c:v>
                </c:pt>
                <c:pt idx="17">
                  <c:v>737609.65794768615</c:v>
                </c:pt>
                <c:pt idx="18">
                  <c:v>1475219.3158953723</c:v>
                </c:pt>
                <c:pt idx="19">
                  <c:v>2950438.6317907446</c:v>
                </c:pt>
              </c:numCache>
            </c:numRef>
          </c:val>
          <c:smooth val="0"/>
          <c:extLst>
            <c:ext xmlns:c16="http://schemas.microsoft.com/office/drawing/2014/chart" uri="{C3380CC4-5D6E-409C-BE32-E72D297353CC}">
              <c16:uniqueId val="{0000000C-04B6-450D-AD81-6BF382C059D1}"/>
            </c:ext>
          </c:extLst>
        </c:ser>
        <c:ser>
          <c:idx val="14"/>
          <c:order val="7"/>
          <c:tx>
            <c:strRef>
              <c:f>Projections!$A$43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E-04B6-450D-AD81-6BF382C059D1}"/>
            </c:ext>
          </c:extLst>
        </c:ser>
        <c:ser>
          <c:idx val="16"/>
          <c:order val="8"/>
          <c:tx>
            <c:strRef>
              <c:f>Projections!$A$45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0.18863179074446679</c:v>
                </c:pt>
                <c:pt idx="1">
                  <c:v>0.37726358148893357</c:v>
                </c:pt>
                <c:pt idx="2">
                  <c:v>0.75452716297786715</c:v>
                </c:pt>
                <c:pt idx="3">
                  <c:v>1.5090543259557343</c:v>
                </c:pt>
                <c:pt idx="4">
                  <c:v>3.0181086519114686</c:v>
                </c:pt>
                <c:pt idx="5">
                  <c:v>6.0362173038229372</c:v>
                </c:pt>
                <c:pt idx="6">
                  <c:v>12.072434607645874</c:v>
                </c:pt>
                <c:pt idx="7">
                  <c:v>24.144869215291749</c:v>
                </c:pt>
                <c:pt idx="8">
                  <c:v>48.289738430583498</c:v>
                </c:pt>
                <c:pt idx="9">
                  <c:v>96.579476861166995</c:v>
                </c:pt>
                <c:pt idx="10">
                  <c:v>193.15895372233399</c:v>
                </c:pt>
                <c:pt idx="11">
                  <c:v>386.31790744466798</c:v>
                </c:pt>
                <c:pt idx="12">
                  <c:v>772.63581488933596</c:v>
                </c:pt>
                <c:pt idx="13">
                  <c:v>1545.2716297786719</c:v>
                </c:pt>
                <c:pt idx="14">
                  <c:v>3090.5432595573438</c:v>
                </c:pt>
                <c:pt idx="15">
                  <c:v>6181.0865191146877</c:v>
                </c:pt>
                <c:pt idx="16">
                  <c:v>12362.173038229375</c:v>
                </c:pt>
                <c:pt idx="17">
                  <c:v>24724.346076458751</c:v>
                </c:pt>
                <c:pt idx="18">
                  <c:v>49448.692152917502</c:v>
                </c:pt>
                <c:pt idx="19">
                  <c:v>98897.384305835003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Projections!$G$30:$AA$30</c15:sqref>
                  </c15:fullRef>
                </c:ext>
              </c:extLst>
              <c:f>Projections!$G$30:$Z$30</c:f>
              <c:numCache>
                <c:formatCode>#,##0</c:formatCode>
                <c:ptCount val="20"/>
                <c:pt idx="0">
                  <c:v>0.15354627766599599</c:v>
                </c:pt>
                <c:pt idx="1">
                  <c:v>0.30709255533199198</c:v>
                </c:pt>
                <c:pt idx="2">
                  <c:v>0.61418511066398396</c:v>
                </c:pt>
                <c:pt idx="3">
                  <c:v>1.2283702213279679</c:v>
                </c:pt>
                <c:pt idx="4">
                  <c:v>2.4567404426559358</c:v>
                </c:pt>
                <c:pt idx="5">
                  <c:v>4.9134808853118717</c:v>
                </c:pt>
                <c:pt idx="6">
                  <c:v>9.8269617706237433</c:v>
                </c:pt>
                <c:pt idx="7">
                  <c:v>19.653923541247487</c:v>
                </c:pt>
                <c:pt idx="8">
                  <c:v>39.307847082494973</c:v>
                </c:pt>
                <c:pt idx="9">
                  <c:v>78.615694164989947</c:v>
                </c:pt>
                <c:pt idx="10">
                  <c:v>157.23138832997989</c:v>
                </c:pt>
                <c:pt idx="11">
                  <c:v>314.46277665995979</c:v>
                </c:pt>
                <c:pt idx="12">
                  <c:v>628.92555331991957</c:v>
                </c:pt>
                <c:pt idx="13">
                  <c:v>1257.8511066398391</c:v>
                </c:pt>
                <c:pt idx="14">
                  <c:v>2515.7022132796783</c:v>
                </c:pt>
                <c:pt idx="15">
                  <c:v>5031.4044265593566</c:v>
                </c:pt>
                <c:pt idx="16">
                  <c:v>10062.808853118713</c:v>
                </c:pt>
                <c:pt idx="17">
                  <c:v>20125.617706237426</c:v>
                </c:pt>
                <c:pt idx="18">
                  <c:v>40251.235412474853</c:v>
                </c:pt>
                <c:pt idx="19">
                  <c:v>80502.470824949705</c:v>
                </c:pt>
              </c:numCache>
            </c:numRef>
          </c:val>
          <c:smooth val="0"/>
          <c:extLst>
            <c:ext xmlns:c16="http://schemas.microsoft.com/office/drawing/2014/chart" uri="{C3380CC4-5D6E-409C-BE32-E72D297353CC}">
              <c16:uniqueId val="{00000001-EBAD-48A5-9277-83F388186C0C}"/>
            </c:ext>
          </c:extLst>
        </c:ser>
        <c:ser>
          <c:idx val="3"/>
          <c:order val="1"/>
          <c:tx>
            <c:strRef>
              <c:f>Projections!$A$31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Projections!$G$32:$AA$32</c15:sqref>
                  </c15:fullRef>
                </c:ext>
              </c:extLst>
              <c:f>Projections!$G$32:$Z$32</c:f>
              <c:numCache>
                <c:formatCode>#,##0</c:formatCode>
                <c:ptCount val="20"/>
                <c:pt idx="0">
                  <c:v>0.2238430583501006</c:v>
                </c:pt>
                <c:pt idx="1">
                  <c:v>0.4476861167002012</c:v>
                </c:pt>
                <c:pt idx="2">
                  <c:v>0.8953722334004024</c:v>
                </c:pt>
                <c:pt idx="3">
                  <c:v>1.7907444668008048</c:v>
                </c:pt>
                <c:pt idx="4">
                  <c:v>3.5814889336016096</c:v>
                </c:pt>
                <c:pt idx="5">
                  <c:v>7.1629778672032192</c:v>
                </c:pt>
                <c:pt idx="6">
                  <c:v>14.325955734406438</c:v>
                </c:pt>
                <c:pt idx="7">
                  <c:v>28.651911468812877</c:v>
                </c:pt>
                <c:pt idx="8">
                  <c:v>57.303822937625753</c:v>
                </c:pt>
                <c:pt idx="9">
                  <c:v>114.60764587525151</c:v>
                </c:pt>
                <c:pt idx="10">
                  <c:v>229.21529175050301</c:v>
                </c:pt>
                <c:pt idx="11">
                  <c:v>458.43058350100603</c:v>
                </c:pt>
                <c:pt idx="12">
                  <c:v>916.86116700201205</c:v>
                </c:pt>
                <c:pt idx="13">
                  <c:v>1833.7223340040241</c:v>
                </c:pt>
                <c:pt idx="14">
                  <c:v>3667.4446680080482</c:v>
                </c:pt>
                <c:pt idx="15">
                  <c:v>7334.8893360160964</c:v>
                </c:pt>
                <c:pt idx="16">
                  <c:v>14669.778672032193</c:v>
                </c:pt>
                <c:pt idx="17">
                  <c:v>29339.557344064386</c:v>
                </c:pt>
                <c:pt idx="18">
                  <c:v>58679.114688128771</c:v>
                </c:pt>
                <c:pt idx="19">
                  <c:v>117358.22937625754</c:v>
                </c:pt>
              </c:numCache>
            </c:numRef>
          </c:val>
          <c:smooth val="0"/>
          <c:extLst>
            <c:ext xmlns:c16="http://schemas.microsoft.com/office/drawing/2014/chart" uri="{C3380CC4-5D6E-409C-BE32-E72D297353CC}">
              <c16:uniqueId val="{00000003-EBAD-48A5-9277-83F388186C0C}"/>
            </c:ext>
          </c:extLst>
        </c:ser>
        <c:ser>
          <c:idx val="5"/>
          <c:order val="2"/>
          <c:tx>
            <c:strRef>
              <c:f>Projections!$A$33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Projections!$G$34:$AA$34</c15:sqref>
                  </c15:fullRef>
                </c:ext>
              </c:extLst>
              <c:f>Projections!$G$34:$Z$34</c:f>
              <c:numCache>
                <c:formatCode>#,##0</c:formatCode>
                <c:ptCount val="20"/>
                <c:pt idx="0">
                  <c:v>0.1856136820925553</c:v>
                </c:pt>
                <c:pt idx="1">
                  <c:v>0.3712273641851106</c:v>
                </c:pt>
                <c:pt idx="2">
                  <c:v>0.7424547283702212</c:v>
                </c:pt>
                <c:pt idx="3">
                  <c:v>1.4849094567404424</c:v>
                </c:pt>
                <c:pt idx="4">
                  <c:v>2.9698189134808848</c:v>
                </c:pt>
                <c:pt idx="5">
                  <c:v>5.9396378269617696</c:v>
                </c:pt>
                <c:pt idx="6">
                  <c:v>11.879275653923539</c:v>
                </c:pt>
                <c:pt idx="7">
                  <c:v>23.758551307847078</c:v>
                </c:pt>
                <c:pt idx="8">
                  <c:v>47.517102615694156</c:v>
                </c:pt>
                <c:pt idx="9">
                  <c:v>95.034205231388313</c:v>
                </c:pt>
                <c:pt idx="10">
                  <c:v>190.06841046277663</c:v>
                </c:pt>
                <c:pt idx="11">
                  <c:v>380.13682092555325</c:v>
                </c:pt>
                <c:pt idx="12">
                  <c:v>760.2736418511065</c:v>
                </c:pt>
                <c:pt idx="13">
                  <c:v>1520.547283702213</c:v>
                </c:pt>
                <c:pt idx="14">
                  <c:v>3041.094567404426</c:v>
                </c:pt>
                <c:pt idx="15">
                  <c:v>6082.189134808852</c:v>
                </c:pt>
                <c:pt idx="16">
                  <c:v>12164.378269617704</c:v>
                </c:pt>
                <c:pt idx="17">
                  <c:v>24328.756539235408</c:v>
                </c:pt>
                <c:pt idx="18">
                  <c:v>48657.513078470816</c:v>
                </c:pt>
                <c:pt idx="19">
                  <c:v>97315.026156941633</c:v>
                </c:pt>
              </c:numCache>
            </c:numRef>
          </c:val>
          <c:smooth val="0"/>
          <c:extLst>
            <c:ext xmlns:c16="http://schemas.microsoft.com/office/drawing/2014/chart" uri="{C3380CC4-5D6E-409C-BE32-E72D297353CC}">
              <c16:uniqueId val="{00000005-EBAD-48A5-9277-83F388186C0C}"/>
            </c:ext>
          </c:extLst>
        </c:ser>
        <c:ser>
          <c:idx val="7"/>
          <c:order val="3"/>
          <c:tx>
            <c:strRef>
              <c:f>Projections!$A$35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Projections!$G$36:$AA$36</c15:sqref>
                  </c15:fullRef>
                </c:ext>
              </c:extLst>
              <c:f>Projections!$G$36:$Z$36</c:f>
              <c:numCache>
                <c:formatCode>#,##0</c:formatCode>
                <c:ptCount val="20"/>
                <c:pt idx="0">
                  <c:v>6.9479376257545272E-2</c:v>
                </c:pt>
                <c:pt idx="1">
                  <c:v>0.13895875251509054</c:v>
                </c:pt>
                <c:pt idx="2">
                  <c:v>0.27791750503018109</c:v>
                </c:pt>
                <c:pt idx="3">
                  <c:v>0.55583501006036218</c:v>
                </c:pt>
                <c:pt idx="4">
                  <c:v>1.1116700201207244</c:v>
                </c:pt>
                <c:pt idx="5">
                  <c:v>2.2233400402414487</c:v>
                </c:pt>
                <c:pt idx="6">
                  <c:v>4.4466800804828974</c:v>
                </c:pt>
                <c:pt idx="7">
                  <c:v>8.8933601609657948</c:v>
                </c:pt>
                <c:pt idx="8">
                  <c:v>17.78672032193159</c:v>
                </c:pt>
                <c:pt idx="9">
                  <c:v>35.573440643863179</c:v>
                </c:pt>
                <c:pt idx="10">
                  <c:v>71.146881287726359</c:v>
                </c:pt>
                <c:pt idx="11">
                  <c:v>142.29376257545272</c:v>
                </c:pt>
                <c:pt idx="12">
                  <c:v>284.58752515090544</c:v>
                </c:pt>
                <c:pt idx="13">
                  <c:v>569.17505030181087</c:v>
                </c:pt>
                <c:pt idx="14">
                  <c:v>1138.3501006036217</c:v>
                </c:pt>
                <c:pt idx="15">
                  <c:v>2276.7002012072435</c:v>
                </c:pt>
                <c:pt idx="16">
                  <c:v>4553.400402414487</c:v>
                </c:pt>
                <c:pt idx="17">
                  <c:v>9106.8008048289739</c:v>
                </c:pt>
                <c:pt idx="18">
                  <c:v>18213.601609657948</c:v>
                </c:pt>
                <c:pt idx="19">
                  <c:v>36427.203219315896</c:v>
                </c:pt>
              </c:numCache>
            </c:numRef>
          </c:val>
          <c:smooth val="0"/>
          <c:extLst>
            <c:ext xmlns:c16="http://schemas.microsoft.com/office/drawing/2014/chart" uri="{C3380CC4-5D6E-409C-BE32-E72D297353CC}">
              <c16:uniqueId val="{00000007-EBAD-48A5-9277-83F388186C0C}"/>
            </c:ext>
          </c:extLst>
        </c:ser>
        <c:ser>
          <c:idx val="9"/>
          <c:order val="4"/>
          <c:tx>
            <c:strRef>
              <c:f>Projections!$A$37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Projections!$G$38:$AA$38</c15:sqref>
                  </c15:fullRef>
                </c:ext>
              </c:extLst>
              <c:f>Projections!$G$38:$Z$38</c:f>
              <c:numCache>
                <c:formatCode>#,##0</c:formatCode>
                <c:ptCount val="20"/>
                <c:pt idx="0">
                  <c:v>1.8360160965794771E-2</c:v>
                </c:pt>
                <c:pt idx="1">
                  <c:v>3.6720321931589542E-2</c:v>
                </c:pt>
                <c:pt idx="2">
                  <c:v>7.3440643863179084E-2</c:v>
                </c:pt>
                <c:pt idx="3">
                  <c:v>0.14688128772635817</c:v>
                </c:pt>
                <c:pt idx="4">
                  <c:v>0.29376257545271633</c:v>
                </c:pt>
                <c:pt idx="5">
                  <c:v>0.58752515090543267</c:v>
                </c:pt>
                <c:pt idx="6">
                  <c:v>1.1750503018108653</c:v>
                </c:pt>
                <c:pt idx="7">
                  <c:v>2.3501006036217307</c:v>
                </c:pt>
                <c:pt idx="8">
                  <c:v>4.7002012072434614</c:v>
                </c:pt>
                <c:pt idx="9">
                  <c:v>9.4004024144869227</c:v>
                </c:pt>
                <c:pt idx="10">
                  <c:v>18.800804828973845</c:v>
                </c:pt>
                <c:pt idx="11">
                  <c:v>37.601609657947691</c:v>
                </c:pt>
                <c:pt idx="12">
                  <c:v>75.203219315895382</c:v>
                </c:pt>
                <c:pt idx="13">
                  <c:v>150.40643863179076</c:v>
                </c:pt>
                <c:pt idx="14">
                  <c:v>300.81287726358153</c:v>
                </c:pt>
                <c:pt idx="15">
                  <c:v>601.62575452716305</c:v>
                </c:pt>
                <c:pt idx="16">
                  <c:v>1203.2515090543261</c:v>
                </c:pt>
                <c:pt idx="17">
                  <c:v>2406.5030181086522</c:v>
                </c:pt>
                <c:pt idx="18">
                  <c:v>4813.0060362173044</c:v>
                </c:pt>
                <c:pt idx="19">
                  <c:v>9626.0120724346089</c:v>
                </c:pt>
              </c:numCache>
            </c:numRef>
          </c:val>
          <c:smooth val="0"/>
          <c:extLst>
            <c:ext xmlns:c16="http://schemas.microsoft.com/office/drawing/2014/chart" uri="{C3380CC4-5D6E-409C-BE32-E72D297353CC}">
              <c16:uniqueId val="{00000009-EBAD-48A5-9277-83F388186C0C}"/>
            </c:ext>
          </c:extLst>
        </c:ser>
        <c:ser>
          <c:idx val="11"/>
          <c:order val="5"/>
          <c:tx>
            <c:strRef>
              <c:f>Projections!$A$39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Projections!$G$40:$AA$40</c15:sqref>
                  </c15:fullRef>
                </c:ext>
              </c:extLst>
              <c:f>Projections!$G$40:$Z$40</c:f>
              <c:numCache>
                <c:formatCode>#,##0</c:formatCode>
                <c:ptCount val="20"/>
                <c:pt idx="0">
                  <c:v>1.0940643863179075E-2</c:v>
                </c:pt>
                <c:pt idx="1">
                  <c:v>2.188128772635815E-2</c:v>
                </c:pt>
                <c:pt idx="2">
                  <c:v>4.37625754527163E-2</c:v>
                </c:pt>
                <c:pt idx="3">
                  <c:v>8.75251509054326E-2</c:v>
                </c:pt>
                <c:pt idx="4">
                  <c:v>0.1750503018108652</c:v>
                </c:pt>
                <c:pt idx="5">
                  <c:v>0.3501006036217304</c:v>
                </c:pt>
                <c:pt idx="6">
                  <c:v>0.7002012072434608</c:v>
                </c:pt>
                <c:pt idx="7">
                  <c:v>1.4004024144869216</c:v>
                </c:pt>
                <c:pt idx="8">
                  <c:v>2.8008048289738432</c:v>
                </c:pt>
                <c:pt idx="9">
                  <c:v>5.6016096579476864</c:v>
                </c:pt>
                <c:pt idx="10">
                  <c:v>11.203219315895373</c:v>
                </c:pt>
                <c:pt idx="11">
                  <c:v>22.406438631790746</c:v>
                </c:pt>
                <c:pt idx="12">
                  <c:v>44.812877263581491</c:v>
                </c:pt>
                <c:pt idx="13">
                  <c:v>89.625754527162982</c:v>
                </c:pt>
                <c:pt idx="14">
                  <c:v>179.25150905432596</c:v>
                </c:pt>
                <c:pt idx="15">
                  <c:v>358.50301810865193</c:v>
                </c:pt>
                <c:pt idx="16">
                  <c:v>717.00603621730386</c:v>
                </c:pt>
                <c:pt idx="17">
                  <c:v>1434.0120724346077</c:v>
                </c:pt>
                <c:pt idx="18">
                  <c:v>2868.0241448692154</c:v>
                </c:pt>
                <c:pt idx="19">
                  <c:v>5736.0482897384309</c:v>
                </c:pt>
              </c:numCache>
            </c:numRef>
          </c:val>
          <c:smooth val="0"/>
          <c:extLst>
            <c:ext xmlns:c16="http://schemas.microsoft.com/office/drawing/2014/chart" uri="{C3380CC4-5D6E-409C-BE32-E72D297353CC}">
              <c16:uniqueId val="{0000000B-EBAD-48A5-9277-83F388186C0C}"/>
            </c:ext>
          </c:extLst>
        </c:ser>
        <c:ser>
          <c:idx val="13"/>
          <c:order val="6"/>
          <c:tx>
            <c:strRef>
              <c:f>Projections!$A$41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Projections!$G$42:$AA$42</c15:sqref>
                  </c15:fullRef>
                </c:ext>
              </c:extLst>
              <c:f>Projections!$G$42:$Z$42</c:f>
              <c:numCache>
                <c:formatCode>#,##0</c:formatCode>
                <c:ptCount val="20"/>
                <c:pt idx="0">
                  <c:v>1.125503018108652E-2</c:v>
                </c:pt>
                <c:pt idx="1">
                  <c:v>2.251006036217304E-2</c:v>
                </c:pt>
                <c:pt idx="2">
                  <c:v>4.502012072434608E-2</c:v>
                </c:pt>
                <c:pt idx="3">
                  <c:v>9.004024144869216E-2</c:v>
                </c:pt>
                <c:pt idx="4">
                  <c:v>0.18008048289738432</c:v>
                </c:pt>
                <c:pt idx="5">
                  <c:v>0.36016096579476864</c:v>
                </c:pt>
                <c:pt idx="6">
                  <c:v>0.72032193158953728</c:v>
                </c:pt>
                <c:pt idx="7">
                  <c:v>1.4406438631790746</c:v>
                </c:pt>
                <c:pt idx="8">
                  <c:v>2.8812877263581491</c:v>
                </c:pt>
                <c:pt idx="9">
                  <c:v>5.7625754527162982</c:v>
                </c:pt>
                <c:pt idx="10">
                  <c:v>11.525150905432596</c:v>
                </c:pt>
                <c:pt idx="11">
                  <c:v>23.050301810865193</c:v>
                </c:pt>
                <c:pt idx="12">
                  <c:v>46.100603621730386</c:v>
                </c:pt>
                <c:pt idx="13">
                  <c:v>92.201207243460772</c:v>
                </c:pt>
                <c:pt idx="14">
                  <c:v>184.40241448692154</c:v>
                </c:pt>
                <c:pt idx="15">
                  <c:v>368.80482897384309</c:v>
                </c:pt>
                <c:pt idx="16">
                  <c:v>737.60965794768617</c:v>
                </c:pt>
                <c:pt idx="17">
                  <c:v>1475.2193158953723</c:v>
                </c:pt>
                <c:pt idx="18">
                  <c:v>2950.4386317907447</c:v>
                </c:pt>
                <c:pt idx="19">
                  <c:v>5900.8772635814894</c:v>
                </c:pt>
              </c:numCache>
            </c:numRef>
          </c:val>
          <c:smooth val="0"/>
          <c:extLst>
            <c:ext xmlns:c16="http://schemas.microsoft.com/office/drawing/2014/chart" uri="{C3380CC4-5D6E-409C-BE32-E72D297353CC}">
              <c16:uniqueId val="{0000000D-EBAD-48A5-9277-83F388186C0C}"/>
            </c:ext>
          </c:extLst>
        </c:ser>
        <c:ser>
          <c:idx val="15"/>
          <c:order val="7"/>
          <c:tx>
            <c:strRef>
              <c:f>Projections!$A$43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Projections!$G$44:$AA$44</c15:sqref>
                  </c15:fullRef>
                </c:ext>
              </c:extLst>
              <c:f>Projections!$G$44:$Z$44</c:f>
              <c:numCache>
                <c:formatCode>#,##0</c:formatCode>
                <c:ptCount val="20"/>
                <c:pt idx="0">
                  <c:v>2.074949698189135E-3</c:v>
                </c:pt>
                <c:pt idx="1">
                  <c:v>4.1498993963782699E-3</c:v>
                </c:pt>
                <c:pt idx="2">
                  <c:v>8.2997987927565398E-3</c:v>
                </c:pt>
                <c:pt idx="3">
                  <c:v>1.659959758551308E-2</c:v>
                </c:pt>
                <c:pt idx="4">
                  <c:v>3.3199195171026159E-2</c:v>
                </c:pt>
                <c:pt idx="5">
                  <c:v>6.6398390342052319E-2</c:v>
                </c:pt>
                <c:pt idx="6">
                  <c:v>0.13279678068410464</c:v>
                </c:pt>
                <c:pt idx="7">
                  <c:v>0.26559356136820927</c:v>
                </c:pt>
                <c:pt idx="8">
                  <c:v>0.53118712273641855</c:v>
                </c:pt>
                <c:pt idx="9">
                  <c:v>1.0623742454728371</c:v>
                </c:pt>
                <c:pt idx="10">
                  <c:v>2.1247484909456742</c:v>
                </c:pt>
                <c:pt idx="11">
                  <c:v>4.2494969818913484</c:v>
                </c:pt>
                <c:pt idx="12">
                  <c:v>8.4989939637826968</c:v>
                </c:pt>
                <c:pt idx="13">
                  <c:v>16.997987927565394</c:v>
                </c:pt>
                <c:pt idx="14">
                  <c:v>33.995975855130787</c:v>
                </c:pt>
                <c:pt idx="15">
                  <c:v>67.991951710261574</c:v>
                </c:pt>
                <c:pt idx="16">
                  <c:v>135.98390342052315</c:v>
                </c:pt>
                <c:pt idx="17">
                  <c:v>271.9678068410463</c:v>
                </c:pt>
                <c:pt idx="18">
                  <c:v>543.93561368209259</c:v>
                </c:pt>
                <c:pt idx="19">
                  <c:v>1087.8712273641852</c:v>
                </c:pt>
              </c:numCache>
            </c:numRef>
          </c:val>
          <c:smooth val="0"/>
          <c:extLst>
            <c:ext xmlns:c16="http://schemas.microsoft.com/office/drawing/2014/chart" uri="{C3380CC4-5D6E-409C-BE32-E72D297353CC}">
              <c16:uniqueId val="{0000000F-EBAD-48A5-9277-83F388186C0C}"/>
            </c:ext>
          </c:extLst>
        </c:ser>
        <c:ser>
          <c:idx val="17"/>
          <c:order val="8"/>
          <c:tx>
            <c:strRef>
              <c:f>Projections!$A$45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Projections!$G$46:$AA$46</c15:sqref>
                  </c15:fullRef>
                </c:ext>
              </c:extLst>
              <c:f>Projections!$G$46:$Z$46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Projections!$A$58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Projections!$G$58:$AA$58</c15:sqref>
                  </c15:fullRef>
                </c:ext>
              </c:extLst>
              <c:f>Projections!$G$58:$Z$58</c:f>
              <c:numCache>
                <c:formatCode>#,##0</c:formatCode>
                <c:ptCount val="20"/>
                <c:pt idx="0">
                  <c:v>10.53125</c:v>
                </c:pt>
                <c:pt idx="1">
                  <c:v>21.0625</c:v>
                </c:pt>
                <c:pt idx="2">
                  <c:v>42.125</c:v>
                </c:pt>
                <c:pt idx="3">
                  <c:v>84.25</c:v>
                </c:pt>
                <c:pt idx="4">
                  <c:v>168.5</c:v>
                </c:pt>
                <c:pt idx="5">
                  <c:v>337</c:v>
                </c:pt>
                <c:pt idx="6">
                  <c:v>674</c:v>
                </c:pt>
                <c:pt idx="7">
                  <c:v>1348</c:v>
                </c:pt>
                <c:pt idx="8">
                  <c:v>2696</c:v>
                </c:pt>
                <c:pt idx="9">
                  <c:v>5392</c:v>
                </c:pt>
                <c:pt idx="10">
                  <c:v>10784</c:v>
                </c:pt>
                <c:pt idx="11">
                  <c:v>21568</c:v>
                </c:pt>
                <c:pt idx="12">
                  <c:v>43136</c:v>
                </c:pt>
                <c:pt idx="13">
                  <c:v>86272</c:v>
                </c:pt>
                <c:pt idx="14">
                  <c:v>172544</c:v>
                </c:pt>
                <c:pt idx="15">
                  <c:v>345088</c:v>
                </c:pt>
                <c:pt idx="16">
                  <c:v>690176</c:v>
                </c:pt>
                <c:pt idx="17">
                  <c:v>1380352</c:v>
                </c:pt>
                <c:pt idx="18">
                  <c:v>2760704</c:v>
                </c:pt>
                <c:pt idx="19">
                  <c:v>5521408</c:v>
                </c:pt>
              </c:numCache>
            </c:numRef>
          </c:val>
          <c:smooth val="0"/>
          <c:extLst>
            <c:ext xmlns:c16="http://schemas.microsoft.com/office/drawing/2014/chart" uri="{C3380CC4-5D6E-409C-BE32-E72D297353CC}">
              <c16:uniqueId val="{0000001E-05DD-4DD4-A5B5-12D162507280}"/>
            </c:ext>
          </c:extLst>
        </c:ser>
        <c:ser>
          <c:idx val="4"/>
          <c:order val="1"/>
          <c:tx>
            <c:strRef>
              <c:f>Projections!$A$56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Projections!$G$56:$AA$56</c15:sqref>
                  </c15:fullRef>
                </c:ext>
              </c:extLst>
              <c:f>Projections!$G$56:$Z$56</c:f>
              <c:numCache>
                <c:formatCode>#,##0</c:formatCode>
                <c:ptCount val="20"/>
                <c:pt idx="0">
                  <c:v>9.6875</c:v>
                </c:pt>
                <c:pt idx="1">
                  <c:v>19.375</c:v>
                </c:pt>
                <c:pt idx="2">
                  <c:v>38.75</c:v>
                </c:pt>
                <c:pt idx="3">
                  <c:v>77.5</c:v>
                </c:pt>
                <c:pt idx="4">
                  <c:v>155</c:v>
                </c:pt>
                <c:pt idx="5">
                  <c:v>310</c:v>
                </c:pt>
                <c:pt idx="6">
                  <c:v>620</c:v>
                </c:pt>
                <c:pt idx="7">
                  <c:v>1240</c:v>
                </c:pt>
                <c:pt idx="8">
                  <c:v>2480</c:v>
                </c:pt>
                <c:pt idx="9">
                  <c:v>4960</c:v>
                </c:pt>
                <c:pt idx="10">
                  <c:v>9920</c:v>
                </c:pt>
                <c:pt idx="11">
                  <c:v>19840</c:v>
                </c:pt>
                <c:pt idx="12">
                  <c:v>39680</c:v>
                </c:pt>
                <c:pt idx="13">
                  <c:v>79360</c:v>
                </c:pt>
                <c:pt idx="14">
                  <c:v>158720</c:v>
                </c:pt>
                <c:pt idx="15">
                  <c:v>317440</c:v>
                </c:pt>
                <c:pt idx="16">
                  <c:v>634880</c:v>
                </c:pt>
                <c:pt idx="17">
                  <c:v>1269760</c:v>
                </c:pt>
                <c:pt idx="18">
                  <c:v>2539520</c:v>
                </c:pt>
                <c:pt idx="19">
                  <c:v>5079040</c:v>
                </c:pt>
              </c:numCache>
            </c:numRef>
          </c:val>
          <c:smooth val="0"/>
          <c:extLst>
            <c:ext xmlns:c16="http://schemas.microsoft.com/office/drawing/2014/chart" uri="{C3380CC4-5D6E-409C-BE32-E72D297353CC}">
              <c16:uniqueId val="{0000001C-05DD-4DD4-A5B5-12D162507280}"/>
            </c:ext>
          </c:extLst>
        </c:ser>
        <c:ser>
          <c:idx val="10"/>
          <c:order val="2"/>
          <c:tx>
            <c:strRef>
              <c:f>Projections!$A$62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Projections!$G$62:$AA$62</c15:sqref>
                  </c15:fullRef>
                </c:ext>
              </c:extLst>
              <c:f>Projections!$G$62:$Z$62</c:f>
              <c:numCache>
                <c:formatCode>#,##0</c:formatCode>
                <c:ptCount val="20"/>
                <c:pt idx="0">
                  <c:v>5.03125</c:v>
                </c:pt>
                <c:pt idx="1">
                  <c:v>10.0625</c:v>
                </c:pt>
                <c:pt idx="2">
                  <c:v>20.125</c:v>
                </c:pt>
                <c:pt idx="3">
                  <c:v>40.25</c:v>
                </c:pt>
                <c:pt idx="4">
                  <c:v>80.5</c:v>
                </c:pt>
                <c:pt idx="5">
                  <c:v>161</c:v>
                </c:pt>
                <c:pt idx="6">
                  <c:v>322</c:v>
                </c:pt>
                <c:pt idx="7">
                  <c:v>644</c:v>
                </c:pt>
                <c:pt idx="8">
                  <c:v>1288</c:v>
                </c:pt>
                <c:pt idx="9">
                  <c:v>2576</c:v>
                </c:pt>
                <c:pt idx="10">
                  <c:v>5152</c:v>
                </c:pt>
                <c:pt idx="11">
                  <c:v>10304</c:v>
                </c:pt>
                <c:pt idx="12">
                  <c:v>20608</c:v>
                </c:pt>
                <c:pt idx="13">
                  <c:v>41216</c:v>
                </c:pt>
                <c:pt idx="14">
                  <c:v>82432</c:v>
                </c:pt>
                <c:pt idx="15">
                  <c:v>164864</c:v>
                </c:pt>
                <c:pt idx="16">
                  <c:v>329728</c:v>
                </c:pt>
                <c:pt idx="17">
                  <c:v>659456</c:v>
                </c:pt>
                <c:pt idx="18">
                  <c:v>1318912</c:v>
                </c:pt>
                <c:pt idx="19">
                  <c:v>2637824</c:v>
                </c:pt>
              </c:numCache>
            </c:numRef>
          </c:val>
          <c:smooth val="0"/>
          <c:extLst>
            <c:ext xmlns:c16="http://schemas.microsoft.com/office/drawing/2014/chart" uri="{C3380CC4-5D6E-409C-BE32-E72D297353CC}">
              <c16:uniqueId val="{00000022-05DD-4DD4-A5B5-12D162507280}"/>
            </c:ext>
          </c:extLst>
        </c:ser>
        <c:ser>
          <c:idx val="0"/>
          <c:order val="3"/>
          <c:tx>
            <c:strRef>
              <c:f>Projections!$A$52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Projections!$G$52:$AA$52</c15:sqref>
                  </c15:fullRef>
                </c:ext>
              </c:extLst>
              <c:f>Projections!$G$52:$Z$52</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18-05DD-4DD4-A5B5-12D162507280}"/>
            </c:ext>
          </c:extLst>
        </c:ser>
        <c:ser>
          <c:idx val="2"/>
          <c:order val="4"/>
          <c:tx>
            <c:strRef>
              <c:f>Projections!$A$54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Projections!$G$54:$AA$54</c15:sqref>
                  </c15:fullRef>
                </c:ext>
              </c:extLst>
              <c:f>Projections!$G$54:$Z$54</c:f>
              <c:numCache>
                <c:formatCode>#,##0</c:formatCode>
                <c:ptCount val="20"/>
                <c:pt idx="0">
                  <c:v>1.4375</c:v>
                </c:pt>
                <c:pt idx="1">
                  <c:v>2.875</c:v>
                </c:pt>
                <c:pt idx="2">
                  <c:v>5.75</c:v>
                </c:pt>
                <c:pt idx="3">
                  <c:v>11.5</c:v>
                </c:pt>
                <c:pt idx="4">
                  <c:v>23</c:v>
                </c:pt>
                <c:pt idx="5">
                  <c:v>46</c:v>
                </c:pt>
                <c:pt idx="6">
                  <c:v>92</c:v>
                </c:pt>
                <c:pt idx="7">
                  <c:v>184</c:v>
                </c:pt>
                <c:pt idx="8">
                  <c:v>368</c:v>
                </c:pt>
                <c:pt idx="9">
                  <c:v>736</c:v>
                </c:pt>
                <c:pt idx="10">
                  <c:v>1472</c:v>
                </c:pt>
                <c:pt idx="11">
                  <c:v>2944</c:v>
                </c:pt>
                <c:pt idx="12">
                  <c:v>5888</c:v>
                </c:pt>
                <c:pt idx="13">
                  <c:v>11776</c:v>
                </c:pt>
                <c:pt idx="14">
                  <c:v>23552</c:v>
                </c:pt>
                <c:pt idx="15">
                  <c:v>47104</c:v>
                </c:pt>
                <c:pt idx="16">
                  <c:v>94208</c:v>
                </c:pt>
                <c:pt idx="17">
                  <c:v>188416</c:v>
                </c:pt>
                <c:pt idx="18">
                  <c:v>376832</c:v>
                </c:pt>
                <c:pt idx="19">
                  <c:v>753664</c:v>
                </c:pt>
              </c:numCache>
            </c:numRef>
          </c:val>
          <c:smooth val="0"/>
          <c:extLst>
            <c:ext xmlns:c16="http://schemas.microsoft.com/office/drawing/2014/chart" uri="{C3380CC4-5D6E-409C-BE32-E72D297353CC}">
              <c16:uniqueId val="{0000001A-05DD-4DD4-A5B5-12D162507280}"/>
            </c:ext>
          </c:extLst>
        </c:ser>
        <c:ser>
          <c:idx val="8"/>
          <c:order val="5"/>
          <c:tx>
            <c:strRef>
              <c:f>Projections!$A$60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Projections!$G$60:$AA$60</c15:sqref>
                  </c15:fullRef>
                </c:ext>
              </c:extLst>
              <c:f>Projections!$G$60:$Z$60</c:f>
              <c:numCache>
                <c:formatCode>#,##0</c:formatCode>
                <c:ptCount val="20"/>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122880</c:v>
                </c:pt>
                <c:pt idx="19">
                  <c:v>245760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Projections!$A$58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Projections!$G$59:$AA$59</c15:sqref>
                  </c15:fullRef>
                </c:ext>
              </c:extLst>
              <c:f>Projections!$G$59:$Z$59</c:f>
              <c:numCache>
                <c:formatCode>#,##0</c:formatCode>
                <c:ptCount val="20"/>
                <c:pt idx="0">
                  <c:v>0.63187499999999996</c:v>
                </c:pt>
                <c:pt idx="1">
                  <c:v>1.2637499999999999</c:v>
                </c:pt>
                <c:pt idx="2">
                  <c:v>2.5274999999999999</c:v>
                </c:pt>
                <c:pt idx="3">
                  <c:v>5.0549999999999997</c:v>
                </c:pt>
                <c:pt idx="4">
                  <c:v>10.11</c:v>
                </c:pt>
                <c:pt idx="5">
                  <c:v>20.22</c:v>
                </c:pt>
                <c:pt idx="6">
                  <c:v>40.44</c:v>
                </c:pt>
                <c:pt idx="7">
                  <c:v>80.88</c:v>
                </c:pt>
                <c:pt idx="8">
                  <c:v>161.76</c:v>
                </c:pt>
                <c:pt idx="9">
                  <c:v>323.52</c:v>
                </c:pt>
                <c:pt idx="10">
                  <c:v>647.04</c:v>
                </c:pt>
                <c:pt idx="11">
                  <c:v>1294.08</c:v>
                </c:pt>
                <c:pt idx="12">
                  <c:v>2588.16</c:v>
                </c:pt>
                <c:pt idx="13">
                  <c:v>5176.32</c:v>
                </c:pt>
                <c:pt idx="14">
                  <c:v>10352.64</c:v>
                </c:pt>
                <c:pt idx="15">
                  <c:v>20705.28</c:v>
                </c:pt>
                <c:pt idx="16">
                  <c:v>41410.559999999998</c:v>
                </c:pt>
                <c:pt idx="17">
                  <c:v>82821.119999999995</c:v>
                </c:pt>
                <c:pt idx="18">
                  <c:v>165642.23999999999</c:v>
                </c:pt>
                <c:pt idx="19">
                  <c:v>331284.47999999998</c:v>
                </c:pt>
              </c:numCache>
            </c:numRef>
          </c:val>
          <c:smooth val="0"/>
          <c:extLst>
            <c:ext xmlns:c16="http://schemas.microsoft.com/office/drawing/2014/chart" uri="{C3380CC4-5D6E-409C-BE32-E72D297353CC}">
              <c16:uniqueId val="{00000007-65B4-47F9-9B97-64FB989C8893}"/>
            </c:ext>
          </c:extLst>
        </c:ser>
        <c:ser>
          <c:idx val="5"/>
          <c:order val="1"/>
          <c:tx>
            <c:strRef>
              <c:f>Projections!$A$56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Projections!$G$57:$AA$57</c15:sqref>
                  </c15:fullRef>
                </c:ext>
              </c:extLst>
              <c:f>Projections!$G$57:$Z$57</c:f>
              <c:numCache>
                <c:formatCode>#,##0</c:formatCode>
                <c:ptCount val="20"/>
                <c:pt idx="0">
                  <c:v>0.61031250000000004</c:v>
                </c:pt>
                <c:pt idx="1">
                  <c:v>1.2206250000000001</c:v>
                </c:pt>
                <c:pt idx="2">
                  <c:v>2.4412500000000001</c:v>
                </c:pt>
                <c:pt idx="3">
                  <c:v>4.8825000000000003</c:v>
                </c:pt>
                <c:pt idx="4">
                  <c:v>9.7650000000000006</c:v>
                </c:pt>
                <c:pt idx="5">
                  <c:v>19.53</c:v>
                </c:pt>
                <c:pt idx="6">
                  <c:v>39.06</c:v>
                </c:pt>
                <c:pt idx="7">
                  <c:v>78.12</c:v>
                </c:pt>
                <c:pt idx="8">
                  <c:v>156.24</c:v>
                </c:pt>
                <c:pt idx="9">
                  <c:v>312.48</c:v>
                </c:pt>
                <c:pt idx="10">
                  <c:v>624.96</c:v>
                </c:pt>
                <c:pt idx="11">
                  <c:v>1249.92</c:v>
                </c:pt>
                <c:pt idx="12">
                  <c:v>2499.84</c:v>
                </c:pt>
                <c:pt idx="13">
                  <c:v>4999.68</c:v>
                </c:pt>
                <c:pt idx="14">
                  <c:v>9999.36</c:v>
                </c:pt>
                <c:pt idx="15">
                  <c:v>19998.72</c:v>
                </c:pt>
                <c:pt idx="16">
                  <c:v>39997.440000000002</c:v>
                </c:pt>
                <c:pt idx="17">
                  <c:v>79994.880000000005</c:v>
                </c:pt>
                <c:pt idx="18">
                  <c:v>159989.76000000001</c:v>
                </c:pt>
                <c:pt idx="19">
                  <c:v>319979.52000000002</c:v>
                </c:pt>
              </c:numCache>
            </c:numRef>
          </c:val>
          <c:smooth val="0"/>
          <c:extLst>
            <c:ext xmlns:c16="http://schemas.microsoft.com/office/drawing/2014/chart" uri="{C3380CC4-5D6E-409C-BE32-E72D297353CC}">
              <c16:uniqueId val="{00000005-65B4-47F9-9B97-64FB989C8893}"/>
            </c:ext>
          </c:extLst>
        </c:ser>
        <c:ser>
          <c:idx val="1"/>
          <c:order val="2"/>
          <c:tx>
            <c:strRef>
              <c:f>Projections!$A$52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Projections!$G$53:$AA$53</c15:sqref>
                  </c15:fullRef>
                </c:ext>
              </c:extLst>
              <c:f>Projections!$G$53:$Z$53</c:f>
              <c:numCache>
                <c:formatCode>#,##0</c:formatCode>
                <c:ptCount val="20"/>
                <c:pt idx="0">
                  <c:v>0.1640625</c:v>
                </c:pt>
                <c:pt idx="1">
                  <c:v>0.328125</c:v>
                </c:pt>
                <c:pt idx="2">
                  <c:v>0.65625</c:v>
                </c:pt>
                <c:pt idx="3">
                  <c:v>1.3125</c:v>
                </c:pt>
                <c:pt idx="4">
                  <c:v>2.625</c:v>
                </c:pt>
                <c:pt idx="5">
                  <c:v>5.25</c:v>
                </c:pt>
                <c:pt idx="6">
                  <c:v>10.5</c:v>
                </c:pt>
                <c:pt idx="7">
                  <c:v>21</c:v>
                </c:pt>
                <c:pt idx="8">
                  <c:v>42</c:v>
                </c:pt>
                <c:pt idx="9">
                  <c:v>84</c:v>
                </c:pt>
                <c:pt idx="10">
                  <c:v>168</c:v>
                </c:pt>
                <c:pt idx="11">
                  <c:v>336</c:v>
                </c:pt>
                <c:pt idx="12">
                  <c:v>672</c:v>
                </c:pt>
                <c:pt idx="13">
                  <c:v>1344</c:v>
                </c:pt>
                <c:pt idx="14">
                  <c:v>2688</c:v>
                </c:pt>
                <c:pt idx="15">
                  <c:v>5376</c:v>
                </c:pt>
                <c:pt idx="16">
                  <c:v>10752</c:v>
                </c:pt>
                <c:pt idx="17">
                  <c:v>21504</c:v>
                </c:pt>
                <c:pt idx="18">
                  <c:v>43008</c:v>
                </c:pt>
                <c:pt idx="19">
                  <c:v>86016</c:v>
                </c:pt>
              </c:numCache>
            </c:numRef>
          </c:val>
          <c:smooth val="0"/>
          <c:extLst>
            <c:ext xmlns:c16="http://schemas.microsoft.com/office/drawing/2014/chart" uri="{C3380CC4-5D6E-409C-BE32-E72D297353CC}">
              <c16:uniqueId val="{00000001-65B4-47F9-9B97-64FB989C8893}"/>
            </c:ext>
          </c:extLst>
        </c:ser>
        <c:ser>
          <c:idx val="3"/>
          <c:order val="3"/>
          <c:tx>
            <c:strRef>
              <c:f>Projections!$A$54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Projections!$G$55:$AA$55</c15:sqref>
                  </c15:fullRef>
                </c:ext>
              </c:extLst>
              <c:f>Projections!$G$55:$Z$55</c:f>
              <c:numCache>
                <c:formatCode>#,##0</c:formatCode>
                <c:ptCount val="20"/>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26.863999999999997</c:v>
                </c:pt>
                <c:pt idx="9">
                  <c:v>53.727999999999994</c:v>
                </c:pt>
                <c:pt idx="10">
                  <c:v>107.45599999999999</c:v>
                </c:pt>
                <c:pt idx="11">
                  <c:v>214.91199999999998</c:v>
                </c:pt>
                <c:pt idx="12">
                  <c:v>429.82399999999996</c:v>
                </c:pt>
                <c:pt idx="13">
                  <c:v>859.64799999999991</c:v>
                </c:pt>
                <c:pt idx="14">
                  <c:v>1719.2959999999998</c:v>
                </c:pt>
                <c:pt idx="15">
                  <c:v>3438.5919999999996</c:v>
                </c:pt>
                <c:pt idx="16">
                  <c:v>6877.1839999999993</c:v>
                </c:pt>
                <c:pt idx="17">
                  <c:v>13754.367999999999</c:v>
                </c:pt>
                <c:pt idx="18">
                  <c:v>27508.735999999997</c:v>
                </c:pt>
                <c:pt idx="19">
                  <c:v>55017.471999999994</c:v>
                </c:pt>
              </c:numCache>
            </c:numRef>
          </c:val>
          <c:smooth val="0"/>
          <c:extLst>
            <c:ext xmlns:c16="http://schemas.microsoft.com/office/drawing/2014/chart" uri="{C3380CC4-5D6E-409C-BE32-E72D297353CC}">
              <c16:uniqueId val="{00000003-65B4-47F9-9B97-64FB989C8893}"/>
            </c:ext>
          </c:extLst>
        </c:ser>
        <c:ser>
          <c:idx val="9"/>
          <c:order val="4"/>
          <c:tx>
            <c:strRef>
              <c:f>Projections!$A$60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Projections!$G$61:$AA$61</c15:sqref>
                  </c15:fullRef>
                </c:ext>
              </c:extLst>
              <c:f>Projections!$G$61:$Z$61</c:f>
              <c:numCache>
                <c:formatCode>#,##0</c:formatCode>
                <c:ptCount val="20"/>
                <c:pt idx="0">
                  <c:v>2.6249999999999999E-2</c:v>
                </c:pt>
                <c:pt idx="1">
                  <c:v>5.2499999999999998E-2</c:v>
                </c:pt>
                <c:pt idx="2">
                  <c:v>0.105</c:v>
                </c:pt>
                <c:pt idx="3">
                  <c:v>0.21</c:v>
                </c:pt>
                <c:pt idx="4">
                  <c:v>0.42</c:v>
                </c:pt>
                <c:pt idx="5">
                  <c:v>0.84</c:v>
                </c:pt>
                <c:pt idx="6">
                  <c:v>1.68</c:v>
                </c:pt>
                <c:pt idx="7">
                  <c:v>3.36</c:v>
                </c:pt>
                <c:pt idx="8">
                  <c:v>6.72</c:v>
                </c:pt>
                <c:pt idx="9">
                  <c:v>13.44</c:v>
                </c:pt>
                <c:pt idx="10">
                  <c:v>26.88</c:v>
                </c:pt>
                <c:pt idx="11">
                  <c:v>53.76</c:v>
                </c:pt>
                <c:pt idx="12">
                  <c:v>107.52</c:v>
                </c:pt>
                <c:pt idx="13">
                  <c:v>215.04</c:v>
                </c:pt>
                <c:pt idx="14">
                  <c:v>430.08</c:v>
                </c:pt>
                <c:pt idx="15">
                  <c:v>860.16</c:v>
                </c:pt>
                <c:pt idx="16">
                  <c:v>1720.32</c:v>
                </c:pt>
                <c:pt idx="17">
                  <c:v>3440.64</c:v>
                </c:pt>
                <c:pt idx="18">
                  <c:v>6881.28</c:v>
                </c:pt>
                <c:pt idx="19">
                  <c:v>13762.56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Projections!$A$11</c:f>
              <c:strCache>
                <c:ptCount val="1"/>
                <c:pt idx="0">
                  <c:v>Projected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Projections!$G$11:$AA$11</c15:sqref>
                  </c15:fullRef>
                </c:ext>
              </c:extLst>
              <c:f>Projections!$G$11:$N$11</c:f>
              <c:numCache>
                <c:formatCode>#,##0</c:formatCode>
                <c:ptCount val="8"/>
                <c:pt idx="0">
                  <c:v>31.25</c:v>
                </c:pt>
                <c:pt idx="1">
                  <c:v>62.5</c:v>
                </c:pt>
                <c:pt idx="2">
                  <c:v>125</c:v>
                </c:pt>
                <c:pt idx="3">
                  <c:v>250</c:v>
                </c:pt>
                <c:pt idx="4">
                  <c:v>500</c:v>
                </c:pt>
                <c:pt idx="5">
                  <c:v>1000</c:v>
                </c:pt>
                <c:pt idx="6">
                  <c:v>2000</c:v>
                </c:pt>
                <c:pt idx="7">
                  <c:v>4000</c:v>
                </c:pt>
              </c:numCache>
            </c:numRef>
          </c:val>
          <c:smooth val="0"/>
          <c:extLst>
            <c:ext xmlns:c16="http://schemas.microsoft.com/office/drawing/2014/chart" uri="{C3380CC4-5D6E-409C-BE32-E72D297353CC}">
              <c16:uniqueId val="{00000004-8BCC-427B-903C-670C749E04E9}"/>
            </c:ext>
          </c:extLst>
        </c:ser>
        <c:ser>
          <c:idx val="1"/>
          <c:order val="1"/>
          <c:tx>
            <c:strRef>
              <c:f>Projections!$A$23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Projections!$G$23:$AA$23</c15:sqref>
                  </c15:fullRef>
                </c:ext>
              </c:extLst>
              <c:f>Projections!$G$23:$N$23</c:f>
              <c:numCache>
                <c:formatCode>General</c:formatCode>
                <c:ptCount val="8"/>
                <c:pt idx="0">
                  <c:v>32</c:v>
                </c:pt>
                <c:pt idx="1">
                  <c:v>63</c:v>
                </c:pt>
                <c:pt idx="2" formatCode="#,##0">
                  <c:v>112</c:v>
                </c:pt>
                <c:pt idx="3" formatCode="#,##0">
                  <c:v>249</c:v>
                </c:pt>
                <c:pt idx="4" formatCode="#,##0">
                  <c:v>567</c:v>
                </c:pt>
                <c:pt idx="5" formatCode="#,##0">
                  <c:v>1072</c:v>
                </c:pt>
                <c:pt idx="6" formatCode="#,##0">
                  <c:v>2144</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Projections!$G$19:$AA$19</c15:sqref>
                  </c15:fullRef>
                </c:ext>
              </c:extLst>
              <c:f>Projections!$G$19:$N$19</c:f>
              <c:numCache>
                <c:formatCode>#,##0</c:formatCode>
                <c:ptCount val="8"/>
                <c:pt idx="0">
                  <c:v>0.71875</c:v>
                </c:pt>
                <c:pt idx="1">
                  <c:v>1.4375</c:v>
                </c:pt>
                <c:pt idx="2">
                  <c:v>2.875</c:v>
                </c:pt>
                <c:pt idx="3">
                  <c:v>5.75</c:v>
                </c:pt>
                <c:pt idx="4">
                  <c:v>11.5</c:v>
                </c:pt>
                <c:pt idx="5">
                  <c:v>23</c:v>
                </c:pt>
                <c:pt idx="6">
                  <c:v>46</c:v>
                </c:pt>
                <c:pt idx="7">
                  <c:v>92</c:v>
                </c:pt>
              </c:numCache>
            </c:numRef>
          </c:val>
          <c:smooth val="0"/>
          <c:extLst>
            <c:ext xmlns:c16="http://schemas.microsoft.com/office/drawing/2014/chart" uri="{C3380CC4-5D6E-409C-BE32-E72D297353CC}">
              <c16:uniqueId val="{00000000-50BE-40C1-B679-81AF0BCE3FCD}"/>
            </c:ext>
          </c:extLst>
        </c:ser>
        <c:ser>
          <c:idx val="1"/>
          <c:order val="1"/>
          <c:tx>
            <c:strRef>
              <c:f>Projections!$A$25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Projections!$G$10:$N$10</c:f>
              <c:numCache>
                <c:formatCode>d\-mmm</c:formatCode>
                <c:ptCount val="8"/>
                <c:pt idx="0">
                  <c:v>43892</c:v>
                </c:pt>
                <c:pt idx="1">
                  <c:v>43896</c:v>
                </c:pt>
                <c:pt idx="2">
                  <c:v>43900</c:v>
                </c:pt>
                <c:pt idx="3">
                  <c:v>43904</c:v>
                </c:pt>
                <c:pt idx="4">
                  <c:v>43908</c:v>
                </c:pt>
                <c:pt idx="5">
                  <c:v>43911</c:v>
                </c:pt>
                <c:pt idx="6">
                  <c:v>43914</c:v>
                </c:pt>
                <c:pt idx="7">
                  <c:v>43917</c:v>
                </c:pt>
              </c:numCache>
            </c:numRef>
          </c:cat>
          <c:val>
            <c:numRef>
              <c:extLst>
                <c:ext xmlns:c15="http://schemas.microsoft.com/office/drawing/2012/chart" uri="{02D57815-91ED-43cb-92C2-25804820EDAC}">
                  <c15:fullRef>
                    <c15:sqref>Projections!$G$25:$AA$25</c15:sqref>
                  </c15:fullRef>
                </c:ext>
              </c:extLst>
              <c:f>Projections!$G$25:$N$25</c:f>
              <c:numCache>
                <c:formatCode>General</c:formatCode>
                <c:ptCount val="8"/>
                <c:pt idx="0">
                  <c:v>1</c:v>
                </c:pt>
                <c:pt idx="1">
                  <c:v>2</c:v>
                </c:pt>
                <c:pt idx="2" formatCode="#,##0">
                  <c:v>3</c:v>
                </c:pt>
                <c:pt idx="3" formatCode="#,##0">
                  <c:v>5</c:v>
                </c:pt>
                <c:pt idx="4" formatCode="#,##0">
                  <c:v>6</c:v>
                </c:pt>
                <c:pt idx="5" formatCode="#,##0">
                  <c:v>7</c:v>
                </c:pt>
                <c:pt idx="6" formatCode="#,##0">
                  <c:v>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Projections!$A$15</c:f>
              <c:strCache>
                <c:ptCount val="1"/>
                <c:pt idx="0">
                  <c:v>Cumulative Hospitalisation, not including Critical Care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Projections!$G$15:$AA$15</c15:sqref>
                  </c15:fullRef>
                </c:ext>
              </c:extLst>
              <c:f>Projections!$G$15:$Z$15</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38400</c:v>
                </c:pt>
                <c:pt idx="14">
                  <c:v>76800</c:v>
                </c:pt>
                <c:pt idx="15">
                  <c:v>153600</c:v>
                </c:pt>
                <c:pt idx="16">
                  <c:v>307200</c:v>
                </c:pt>
                <c:pt idx="17">
                  <c:v>614400</c:v>
                </c:pt>
                <c:pt idx="18">
                  <c:v>1228800</c:v>
                </c:pt>
                <c:pt idx="19">
                  <c:v>2457600</c:v>
                </c:pt>
              </c:numCache>
            </c:numRef>
          </c:val>
          <c:smooth val="0"/>
          <c:extLst>
            <c:ext xmlns:c16="http://schemas.microsoft.com/office/drawing/2014/chart" uri="{C3380CC4-5D6E-409C-BE32-E72D297353CC}">
              <c16:uniqueId val="{00000000-A3C2-4B4C-996C-CDB1A252886F}"/>
            </c:ext>
          </c:extLst>
        </c:ser>
        <c:ser>
          <c:idx val="2"/>
          <c:order val="1"/>
          <c:tx>
            <c:strRef>
              <c:f>Projections!$A$16</c:f>
              <c:strCache>
                <c:ptCount val="1"/>
                <c:pt idx="0">
                  <c:v>Number in Hospital, not including Critical Care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Projections!$G$16:$AA$16</c15:sqref>
                  </c15:fullRef>
                </c:ext>
              </c:extLst>
              <c:f>Projections!$G$16:$Z$16</c:f>
              <c:numCache>
                <c:formatCode>#,##0</c:formatCode>
                <c:ptCount val="20"/>
                <c:pt idx="0">
                  <c:v>4.6875</c:v>
                </c:pt>
                <c:pt idx="1">
                  <c:v>9.375</c:v>
                </c:pt>
                <c:pt idx="2">
                  <c:v>18.75</c:v>
                </c:pt>
                <c:pt idx="3">
                  <c:v>37.5</c:v>
                </c:pt>
                <c:pt idx="4">
                  <c:v>75</c:v>
                </c:pt>
                <c:pt idx="5">
                  <c:v>150</c:v>
                </c:pt>
                <c:pt idx="6">
                  <c:v>300</c:v>
                </c:pt>
                <c:pt idx="7">
                  <c:v>600</c:v>
                </c:pt>
                <c:pt idx="8">
                  <c:v>1200</c:v>
                </c:pt>
                <c:pt idx="9">
                  <c:v>2400</c:v>
                </c:pt>
                <c:pt idx="10">
                  <c:v>4800</c:v>
                </c:pt>
                <c:pt idx="11">
                  <c:v>9600</c:v>
                </c:pt>
                <c:pt idx="12">
                  <c:v>19200</c:v>
                </c:pt>
                <c:pt idx="13">
                  <c:v>38395.3125</c:v>
                </c:pt>
                <c:pt idx="14">
                  <c:v>76790.625</c:v>
                </c:pt>
                <c:pt idx="15">
                  <c:v>153581.25</c:v>
                </c:pt>
                <c:pt idx="16">
                  <c:v>307162.5</c:v>
                </c:pt>
                <c:pt idx="17">
                  <c:v>614325</c:v>
                </c:pt>
                <c:pt idx="18">
                  <c:v>1228650</c:v>
                </c:pt>
                <c:pt idx="19">
                  <c:v>2457300</c:v>
                </c:pt>
              </c:numCache>
            </c:numRef>
          </c:val>
          <c:smooth val="0"/>
          <c:extLst>
            <c:ext xmlns:c16="http://schemas.microsoft.com/office/drawing/2014/chart" uri="{C3380CC4-5D6E-409C-BE32-E72D297353CC}">
              <c16:uniqueId val="{00000001-A3C2-4B4C-996C-CDB1A252886F}"/>
            </c:ext>
          </c:extLst>
        </c:ser>
        <c:ser>
          <c:idx val="0"/>
          <c:order val="2"/>
          <c:tx>
            <c:strRef>
              <c:f>Projections!$A$17</c:f>
              <c:strCache>
                <c:ptCount val="1"/>
                <c:pt idx="0">
                  <c:v>Cumulative Critical Care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Projections!$G$17:$AA$17</c15:sqref>
                  </c15:fullRef>
                </c:ext>
              </c:extLst>
              <c:f>Projections!$G$17:$Z$17</c:f>
              <c:numCache>
                <c:formatCode>#,##0</c:formatCode>
                <c:ptCount val="20"/>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51200</c:v>
                </c:pt>
                <c:pt idx="16">
                  <c:v>102400</c:v>
                </c:pt>
                <c:pt idx="17">
                  <c:v>204800</c:v>
                </c:pt>
                <c:pt idx="18">
                  <c:v>409600</c:v>
                </c:pt>
                <c:pt idx="19">
                  <c:v>819200</c:v>
                </c:pt>
              </c:numCache>
            </c:numRef>
          </c:val>
          <c:smooth val="0"/>
          <c:extLst>
            <c:ext xmlns:c16="http://schemas.microsoft.com/office/drawing/2014/chart" uri="{C3380CC4-5D6E-409C-BE32-E72D297353CC}">
              <c16:uniqueId val="{00000002-A3C2-4B4C-996C-CDB1A252886F}"/>
            </c:ext>
          </c:extLst>
        </c:ser>
        <c:ser>
          <c:idx val="4"/>
          <c:order val="3"/>
          <c:tx>
            <c:strRef>
              <c:f>Projections!$A$18</c:f>
              <c:strCache>
                <c:ptCount val="1"/>
                <c:pt idx="0">
                  <c:v>Number in Critical Care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Projections!$G$18:$AA$18</c15:sqref>
                  </c15:fullRef>
                </c:ext>
              </c:extLst>
              <c:f>Projections!$G$18:$Z$18</c:f>
              <c:numCache>
                <c:formatCode>#,##0</c:formatCode>
                <c:ptCount val="20"/>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6911.15625</c:v>
                </c:pt>
                <c:pt idx="14">
                  <c:v>13822.3125</c:v>
                </c:pt>
                <c:pt idx="15">
                  <c:v>27644.625</c:v>
                </c:pt>
                <c:pt idx="16">
                  <c:v>55289.25</c:v>
                </c:pt>
                <c:pt idx="17">
                  <c:v>110578.5</c:v>
                </c:pt>
                <c:pt idx="18">
                  <c:v>221157</c:v>
                </c:pt>
                <c:pt idx="19">
                  <c:v>442314</c:v>
                </c:pt>
              </c:numCache>
            </c:numRef>
          </c:val>
          <c:smooth val="0"/>
          <c:extLst>
            <c:ext xmlns:c16="http://schemas.microsoft.com/office/drawing/2014/chart" uri="{C3380CC4-5D6E-409C-BE32-E72D297353CC}">
              <c16:uniqueId val="{00000003-A3C2-4B4C-996C-CDB1A252886F}"/>
            </c:ext>
          </c:extLst>
        </c:ser>
        <c:ser>
          <c:idx val="1"/>
          <c:order val="4"/>
          <c:tx>
            <c:strRef>
              <c:f>Projections!$A$19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Projections!$G$19:$AA$19</c15:sqref>
                  </c15:fullRef>
                </c:ext>
              </c:extLst>
              <c:f>Projections!$G$19:$Z$19</c:f>
              <c:numCache>
                <c:formatCode>#,##0</c:formatCode>
                <c:ptCount val="20"/>
                <c:pt idx="0">
                  <c:v>0.71875</c:v>
                </c:pt>
                <c:pt idx="1">
                  <c:v>1.4375</c:v>
                </c:pt>
                <c:pt idx="2">
                  <c:v>2.875</c:v>
                </c:pt>
                <c:pt idx="3">
                  <c:v>5.75</c:v>
                </c:pt>
                <c:pt idx="4">
                  <c:v>11.5</c:v>
                </c:pt>
                <c:pt idx="5">
                  <c:v>23</c:v>
                </c:pt>
                <c:pt idx="6">
                  <c:v>46</c:v>
                </c:pt>
                <c:pt idx="7">
                  <c:v>92</c:v>
                </c:pt>
                <c:pt idx="8">
                  <c:v>184</c:v>
                </c:pt>
                <c:pt idx="9">
                  <c:v>368</c:v>
                </c:pt>
                <c:pt idx="10">
                  <c:v>736</c:v>
                </c:pt>
                <c:pt idx="11">
                  <c:v>1472</c:v>
                </c:pt>
                <c:pt idx="12">
                  <c:v>2944</c:v>
                </c:pt>
                <c:pt idx="13">
                  <c:v>5888</c:v>
                </c:pt>
                <c:pt idx="14">
                  <c:v>11776</c:v>
                </c:pt>
                <c:pt idx="15">
                  <c:v>23552</c:v>
                </c:pt>
                <c:pt idx="16">
                  <c:v>47104</c:v>
                </c:pt>
                <c:pt idx="17">
                  <c:v>94208</c:v>
                </c:pt>
                <c:pt idx="18">
                  <c:v>188416</c:v>
                </c:pt>
                <c:pt idx="19">
                  <c:v>376832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Projections!$G$29:$AA$29</c15:sqref>
                  </c15:fullRef>
                </c:ext>
              </c:extLst>
              <c:f>Projections!$G$29:$Z$29</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0-7972-43AB-83E8-C2C99B4277B0}"/>
            </c:ext>
          </c:extLst>
        </c:ser>
        <c:ser>
          <c:idx val="2"/>
          <c:order val="1"/>
          <c:tx>
            <c:strRef>
              <c:f>Projections!$A$31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Projections!$G$31:$AA$31</c15:sqref>
                  </c15:fullRef>
                </c:ext>
              </c:extLst>
              <c:f>Projections!$G$31:$Z$31</c:f>
              <c:numCache>
                <c:formatCode>#,##0</c:formatCode>
                <c:ptCount val="20"/>
                <c:pt idx="0">
                  <c:v>2.7980382293762576</c:v>
                </c:pt>
                <c:pt idx="1">
                  <c:v>5.5960764587525151</c:v>
                </c:pt>
                <c:pt idx="2">
                  <c:v>11.19215291750503</c:v>
                </c:pt>
                <c:pt idx="3">
                  <c:v>22.384305835010061</c:v>
                </c:pt>
                <c:pt idx="4">
                  <c:v>44.768611670020121</c:v>
                </c:pt>
                <c:pt idx="5">
                  <c:v>89.537223340040242</c:v>
                </c:pt>
                <c:pt idx="6">
                  <c:v>179.07444668008048</c:v>
                </c:pt>
                <c:pt idx="7">
                  <c:v>358.14889336016097</c:v>
                </c:pt>
                <c:pt idx="8">
                  <c:v>716.29778672032194</c:v>
                </c:pt>
                <c:pt idx="9">
                  <c:v>1432.5955734406439</c:v>
                </c:pt>
                <c:pt idx="10">
                  <c:v>2865.1911468812878</c:v>
                </c:pt>
                <c:pt idx="11">
                  <c:v>5730.3822937625755</c:v>
                </c:pt>
                <c:pt idx="12">
                  <c:v>11460.764587525151</c:v>
                </c:pt>
                <c:pt idx="13">
                  <c:v>22921.529175050302</c:v>
                </c:pt>
                <c:pt idx="14">
                  <c:v>45843.058350100604</c:v>
                </c:pt>
                <c:pt idx="15">
                  <c:v>91686.116700201208</c:v>
                </c:pt>
                <c:pt idx="16">
                  <c:v>183372.23340040242</c:v>
                </c:pt>
                <c:pt idx="17">
                  <c:v>366744.46680080483</c:v>
                </c:pt>
                <c:pt idx="18">
                  <c:v>733488.93360160966</c:v>
                </c:pt>
                <c:pt idx="19">
                  <c:v>1466977.8672032193</c:v>
                </c:pt>
              </c:numCache>
            </c:numRef>
          </c:val>
          <c:smooth val="0"/>
          <c:extLst>
            <c:ext xmlns:c16="http://schemas.microsoft.com/office/drawing/2014/chart" uri="{C3380CC4-5D6E-409C-BE32-E72D297353CC}">
              <c16:uniqueId val="{00000001-7972-43AB-83E8-C2C99B4277B0}"/>
            </c:ext>
          </c:extLst>
        </c:ser>
        <c:ser>
          <c:idx val="4"/>
          <c:order val="2"/>
          <c:tx>
            <c:strRef>
              <c:f>Projections!$A$33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Projections!$G$33:$AA$33</c15:sqref>
                  </c15:fullRef>
                </c:ext>
              </c:extLst>
              <c:f>Projections!$G$33:$Z$33</c:f>
              <c:numCache>
                <c:formatCode>#,##0</c:formatCode>
                <c:ptCount val="20"/>
                <c:pt idx="0">
                  <c:v>5.1559356136820922</c:v>
                </c:pt>
                <c:pt idx="1">
                  <c:v>10.311871227364184</c:v>
                </c:pt>
                <c:pt idx="2">
                  <c:v>20.623742454728369</c:v>
                </c:pt>
                <c:pt idx="3">
                  <c:v>41.247484909456738</c:v>
                </c:pt>
                <c:pt idx="4">
                  <c:v>82.494969818913475</c:v>
                </c:pt>
                <c:pt idx="5">
                  <c:v>164.98993963782695</c:v>
                </c:pt>
                <c:pt idx="6">
                  <c:v>329.9798792756539</c:v>
                </c:pt>
                <c:pt idx="7">
                  <c:v>659.9597585513078</c:v>
                </c:pt>
                <c:pt idx="8">
                  <c:v>1319.9195171026156</c:v>
                </c:pt>
                <c:pt idx="9">
                  <c:v>2639.8390342052312</c:v>
                </c:pt>
                <c:pt idx="10">
                  <c:v>5279.6780684104624</c:v>
                </c:pt>
                <c:pt idx="11">
                  <c:v>10559.356136820925</c:v>
                </c:pt>
                <c:pt idx="12">
                  <c:v>21118.71227364185</c:v>
                </c:pt>
                <c:pt idx="13">
                  <c:v>42237.424547283699</c:v>
                </c:pt>
                <c:pt idx="14">
                  <c:v>84474.849094567398</c:v>
                </c:pt>
                <c:pt idx="15">
                  <c:v>168949.6981891348</c:v>
                </c:pt>
                <c:pt idx="16">
                  <c:v>337899.39637826959</c:v>
                </c:pt>
                <c:pt idx="17">
                  <c:v>675798.79275653919</c:v>
                </c:pt>
                <c:pt idx="18">
                  <c:v>1351597.5855130784</c:v>
                </c:pt>
                <c:pt idx="19">
                  <c:v>2703195.1710261567</c:v>
                </c:pt>
              </c:numCache>
            </c:numRef>
          </c:val>
          <c:smooth val="0"/>
          <c:extLst>
            <c:ext xmlns:c16="http://schemas.microsoft.com/office/drawing/2014/chart" uri="{C3380CC4-5D6E-409C-BE32-E72D297353CC}">
              <c16:uniqueId val="{00000002-7972-43AB-83E8-C2C99B4277B0}"/>
            </c:ext>
          </c:extLst>
        </c:ser>
        <c:ser>
          <c:idx val="6"/>
          <c:order val="3"/>
          <c:tx>
            <c:strRef>
              <c:f>Projections!$A$35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Projections!$G$35:$AA$35</c15:sqref>
                  </c15:fullRef>
                </c:ext>
              </c:extLst>
              <c:f>Projections!$G$35:$Z$35</c:f>
              <c:numCache>
                <c:formatCode>#,##0</c:formatCode>
                <c:ptCount val="20"/>
                <c:pt idx="0">
                  <c:v>5.3445674044265594</c:v>
                </c:pt>
                <c:pt idx="1">
                  <c:v>10.689134808853119</c:v>
                </c:pt>
                <c:pt idx="2">
                  <c:v>21.378269617706238</c:v>
                </c:pt>
                <c:pt idx="3">
                  <c:v>42.756539235412475</c:v>
                </c:pt>
                <c:pt idx="4">
                  <c:v>85.513078470824951</c:v>
                </c:pt>
                <c:pt idx="5">
                  <c:v>171.0261569416499</c:v>
                </c:pt>
                <c:pt idx="6">
                  <c:v>342.0523138832998</c:v>
                </c:pt>
                <c:pt idx="7">
                  <c:v>684.10462776659961</c:v>
                </c:pt>
                <c:pt idx="8">
                  <c:v>1368.2092555331992</c:v>
                </c:pt>
                <c:pt idx="9">
                  <c:v>2736.4185110663984</c:v>
                </c:pt>
                <c:pt idx="10">
                  <c:v>5472.8370221327968</c:v>
                </c:pt>
                <c:pt idx="11">
                  <c:v>10945.674044265594</c:v>
                </c:pt>
                <c:pt idx="12">
                  <c:v>21891.348088531187</c:v>
                </c:pt>
                <c:pt idx="13">
                  <c:v>43782.696177062375</c:v>
                </c:pt>
                <c:pt idx="14">
                  <c:v>87565.39235412475</c:v>
                </c:pt>
                <c:pt idx="15">
                  <c:v>175130.7847082495</c:v>
                </c:pt>
                <c:pt idx="16">
                  <c:v>350261.569416499</c:v>
                </c:pt>
                <c:pt idx="17">
                  <c:v>700523.138832998</c:v>
                </c:pt>
                <c:pt idx="18">
                  <c:v>1401046.277665996</c:v>
                </c:pt>
                <c:pt idx="19">
                  <c:v>2802092.555331992</c:v>
                </c:pt>
              </c:numCache>
            </c:numRef>
          </c:val>
          <c:smooth val="0"/>
          <c:extLst>
            <c:ext xmlns:c16="http://schemas.microsoft.com/office/drawing/2014/chart" uri="{C3380CC4-5D6E-409C-BE32-E72D297353CC}">
              <c16:uniqueId val="{00000003-7972-43AB-83E8-C2C99B4277B0}"/>
            </c:ext>
          </c:extLst>
        </c:ser>
        <c:ser>
          <c:idx val="8"/>
          <c:order val="4"/>
          <c:tx>
            <c:strRef>
              <c:f>Projections!$A$37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Projections!$G$37:$AA$37</c15:sqref>
                  </c15:fullRef>
                </c:ext>
              </c:extLst>
              <c:f>Projections!$G$37:$Z$37</c:f>
              <c:numCache>
                <c:formatCode>#,##0</c:formatCode>
                <c:ptCount val="20"/>
                <c:pt idx="0">
                  <c:v>4.5900402414486923</c:v>
                </c:pt>
                <c:pt idx="1">
                  <c:v>9.1800804828973845</c:v>
                </c:pt>
                <c:pt idx="2">
                  <c:v>18.360160965794769</c:v>
                </c:pt>
                <c:pt idx="3">
                  <c:v>36.720321931589538</c:v>
                </c:pt>
                <c:pt idx="4">
                  <c:v>73.440643863179076</c:v>
                </c:pt>
                <c:pt idx="5">
                  <c:v>146.88128772635815</c:v>
                </c:pt>
                <c:pt idx="6">
                  <c:v>293.76257545271631</c:v>
                </c:pt>
                <c:pt idx="7">
                  <c:v>587.52515090543261</c:v>
                </c:pt>
                <c:pt idx="8">
                  <c:v>1175.0503018108652</c:v>
                </c:pt>
                <c:pt idx="9">
                  <c:v>2350.1006036217304</c:v>
                </c:pt>
                <c:pt idx="10">
                  <c:v>4700.2012072434609</c:v>
                </c:pt>
                <c:pt idx="11">
                  <c:v>9400.4024144869218</c:v>
                </c:pt>
                <c:pt idx="12">
                  <c:v>18800.804828973844</c:v>
                </c:pt>
                <c:pt idx="13">
                  <c:v>37601.609657947687</c:v>
                </c:pt>
                <c:pt idx="14">
                  <c:v>75203.219315895374</c:v>
                </c:pt>
                <c:pt idx="15">
                  <c:v>150406.43863179075</c:v>
                </c:pt>
                <c:pt idx="16">
                  <c:v>300812.8772635815</c:v>
                </c:pt>
                <c:pt idx="17">
                  <c:v>601625.75452716299</c:v>
                </c:pt>
                <c:pt idx="18">
                  <c:v>1203251.509054326</c:v>
                </c:pt>
                <c:pt idx="19">
                  <c:v>2406503.018108652</c:v>
                </c:pt>
              </c:numCache>
            </c:numRef>
          </c:val>
          <c:smooth val="0"/>
          <c:extLst>
            <c:ext xmlns:c16="http://schemas.microsoft.com/office/drawing/2014/chart" uri="{C3380CC4-5D6E-409C-BE32-E72D297353CC}">
              <c16:uniqueId val="{00000004-7972-43AB-83E8-C2C99B4277B0}"/>
            </c:ext>
          </c:extLst>
        </c:ser>
        <c:ser>
          <c:idx val="10"/>
          <c:order val="5"/>
          <c:tx>
            <c:strRef>
              <c:f>Projections!$A$39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Projections!$G$39:$AA$39</c15:sqref>
                  </c15:fullRef>
                </c:ext>
              </c:extLst>
              <c:f>Projections!$G$39:$Z$39</c:f>
              <c:numCache>
                <c:formatCode>#,##0</c:formatCode>
                <c:ptCount val="20"/>
                <c:pt idx="0">
                  <c:v>5.4703219315895373</c:v>
                </c:pt>
                <c:pt idx="1">
                  <c:v>10.940643863179075</c:v>
                </c:pt>
                <c:pt idx="2">
                  <c:v>21.881287726358149</c:v>
                </c:pt>
                <c:pt idx="3">
                  <c:v>43.762575452716298</c:v>
                </c:pt>
                <c:pt idx="4">
                  <c:v>87.525150905432596</c:v>
                </c:pt>
                <c:pt idx="5">
                  <c:v>175.05030181086519</c:v>
                </c:pt>
                <c:pt idx="6">
                  <c:v>350.10060362173039</c:v>
                </c:pt>
                <c:pt idx="7">
                  <c:v>700.20120724346077</c:v>
                </c:pt>
                <c:pt idx="8">
                  <c:v>1400.4024144869215</c:v>
                </c:pt>
                <c:pt idx="9">
                  <c:v>2800.8048289738431</c:v>
                </c:pt>
                <c:pt idx="10">
                  <c:v>5601.6096579476862</c:v>
                </c:pt>
                <c:pt idx="11">
                  <c:v>11203.219315895372</c:v>
                </c:pt>
                <c:pt idx="12">
                  <c:v>22406.438631790745</c:v>
                </c:pt>
                <c:pt idx="13">
                  <c:v>44812.877263581489</c:v>
                </c:pt>
                <c:pt idx="14">
                  <c:v>89625.754527162979</c:v>
                </c:pt>
                <c:pt idx="15">
                  <c:v>179251.50905432596</c:v>
                </c:pt>
                <c:pt idx="16">
                  <c:v>358503.01810865192</c:v>
                </c:pt>
                <c:pt idx="17">
                  <c:v>717006.03621730383</c:v>
                </c:pt>
                <c:pt idx="18">
                  <c:v>1434012.0724346077</c:v>
                </c:pt>
                <c:pt idx="19">
                  <c:v>2868024.1448692153</c:v>
                </c:pt>
              </c:numCache>
            </c:numRef>
          </c:val>
          <c:smooth val="0"/>
          <c:extLst>
            <c:ext xmlns:c16="http://schemas.microsoft.com/office/drawing/2014/chart" uri="{C3380CC4-5D6E-409C-BE32-E72D297353CC}">
              <c16:uniqueId val="{00000005-7972-43AB-83E8-C2C99B4277B0}"/>
            </c:ext>
          </c:extLst>
        </c:ser>
        <c:ser>
          <c:idx val="12"/>
          <c:order val="6"/>
          <c:tx>
            <c:strRef>
              <c:f>Projections!$A$41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Projections!$G$41:$AA$41</c15:sqref>
                  </c15:fullRef>
                </c:ext>
              </c:extLst>
              <c:f>Projections!$G$41:$Z$41</c:f>
              <c:numCache>
                <c:formatCode>#,##0</c:formatCode>
                <c:ptCount val="20"/>
                <c:pt idx="0">
                  <c:v>5.6275150905432598</c:v>
                </c:pt>
                <c:pt idx="1">
                  <c:v>11.25503018108652</c:v>
                </c:pt>
                <c:pt idx="2">
                  <c:v>22.510060362173039</c:v>
                </c:pt>
                <c:pt idx="3">
                  <c:v>45.020120724346079</c:v>
                </c:pt>
                <c:pt idx="4">
                  <c:v>90.040241448692157</c:v>
                </c:pt>
                <c:pt idx="5">
                  <c:v>180.08048289738431</c:v>
                </c:pt>
                <c:pt idx="6">
                  <c:v>360.16096579476863</c:v>
                </c:pt>
                <c:pt idx="7">
                  <c:v>720.32193158953726</c:v>
                </c:pt>
                <c:pt idx="8">
                  <c:v>1440.6438631790745</c:v>
                </c:pt>
                <c:pt idx="9">
                  <c:v>2881.287726358149</c:v>
                </c:pt>
                <c:pt idx="10">
                  <c:v>5762.5754527162981</c:v>
                </c:pt>
                <c:pt idx="11">
                  <c:v>11525.150905432596</c:v>
                </c:pt>
                <c:pt idx="12">
                  <c:v>23050.301810865192</c:v>
                </c:pt>
                <c:pt idx="13">
                  <c:v>46100.603621730384</c:v>
                </c:pt>
                <c:pt idx="14">
                  <c:v>92201.207243460769</c:v>
                </c:pt>
                <c:pt idx="15">
                  <c:v>184402.41448692154</c:v>
                </c:pt>
                <c:pt idx="16">
                  <c:v>368804.82897384308</c:v>
                </c:pt>
                <c:pt idx="17">
                  <c:v>737609.65794768615</c:v>
                </c:pt>
                <c:pt idx="18">
                  <c:v>1475219.3158953723</c:v>
                </c:pt>
                <c:pt idx="19">
                  <c:v>2950438.6317907446</c:v>
                </c:pt>
              </c:numCache>
            </c:numRef>
          </c:val>
          <c:smooth val="0"/>
          <c:extLst>
            <c:ext xmlns:c16="http://schemas.microsoft.com/office/drawing/2014/chart" uri="{C3380CC4-5D6E-409C-BE32-E72D297353CC}">
              <c16:uniqueId val="{00000006-7972-43AB-83E8-C2C99B4277B0}"/>
            </c:ext>
          </c:extLst>
        </c:ser>
        <c:ser>
          <c:idx val="14"/>
          <c:order val="7"/>
          <c:tx>
            <c:strRef>
              <c:f>Projections!$A$43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Projections!$G$43:$AA$43</c15:sqref>
                  </c15:fullRef>
                </c:ext>
              </c:extLst>
              <c:f>Projections!$G$43:$Z$43</c:f>
              <c:numCache>
                <c:formatCode>#,##0</c:formatCode>
                <c:ptCount val="20"/>
                <c:pt idx="0">
                  <c:v>1.0374748490945676</c:v>
                </c:pt>
                <c:pt idx="1">
                  <c:v>2.0749496981891351</c:v>
                </c:pt>
                <c:pt idx="2">
                  <c:v>4.1498993963782702</c:v>
                </c:pt>
                <c:pt idx="3">
                  <c:v>8.2997987927565404</c:v>
                </c:pt>
                <c:pt idx="4">
                  <c:v>16.599597585513081</c:v>
                </c:pt>
                <c:pt idx="5">
                  <c:v>33.199195171026162</c:v>
                </c:pt>
                <c:pt idx="6">
                  <c:v>66.398390342052323</c:v>
                </c:pt>
                <c:pt idx="7">
                  <c:v>132.79678068410465</c:v>
                </c:pt>
                <c:pt idx="8">
                  <c:v>265.59356136820929</c:v>
                </c:pt>
                <c:pt idx="9">
                  <c:v>531.18712273641859</c:v>
                </c:pt>
                <c:pt idx="10">
                  <c:v>1062.3742454728372</c:v>
                </c:pt>
                <c:pt idx="11">
                  <c:v>2124.7484909456743</c:v>
                </c:pt>
                <c:pt idx="12">
                  <c:v>4249.4969818913487</c:v>
                </c:pt>
                <c:pt idx="13">
                  <c:v>8498.9939637826974</c:v>
                </c:pt>
                <c:pt idx="14">
                  <c:v>16997.987927565395</c:v>
                </c:pt>
                <c:pt idx="15">
                  <c:v>33995.97585513079</c:v>
                </c:pt>
                <c:pt idx="16">
                  <c:v>67991.951710261579</c:v>
                </c:pt>
                <c:pt idx="17">
                  <c:v>135983.90342052316</c:v>
                </c:pt>
                <c:pt idx="18">
                  <c:v>271967.80684104632</c:v>
                </c:pt>
                <c:pt idx="19">
                  <c:v>543935.61368209263</c:v>
                </c:pt>
              </c:numCache>
            </c:numRef>
          </c:val>
          <c:smooth val="0"/>
          <c:extLst>
            <c:ext xmlns:c16="http://schemas.microsoft.com/office/drawing/2014/chart" uri="{C3380CC4-5D6E-409C-BE32-E72D297353CC}">
              <c16:uniqueId val="{00000007-7972-43AB-83E8-C2C99B4277B0}"/>
            </c:ext>
          </c:extLst>
        </c:ser>
        <c:ser>
          <c:idx val="16"/>
          <c:order val="8"/>
          <c:tx>
            <c:strRef>
              <c:f>Projections!$A$45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Projections!$G$10:$AA$10</c15:sqref>
                  </c15:fullRef>
                </c:ext>
              </c:extLst>
              <c:f>Projections!$G$10:$Z$10</c:f>
              <c:numCache>
                <c:formatCode>d\-mmm</c:formatCode>
                <c:ptCount val="20"/>
                <c:pt idx="0">
                  <c:v>43892</c:v>
                </c:pt>
                <c:pt idx="1">
                  <c:v>43896</c:v>
                </c:pt>
                <c:pt idx="2">
                  <c:v>43900</c:v>
                </c:pt>
                <c:pt idx="3">
                  <c:v>43904</c:v>
                </c:pt>
                <c:pt idx="4">
                  <c:v>43908</c:v>
                </c:pt>
                <c:pt idx="5">
                  <c:v>43911</c:v>
                </c:pt>
                <c:pt idx="6">
                  <c:v>43914</c:v>
                </c:pt>
                <c:pt idx="7">
                  <c:v>43917</c:v>
                </c:pt>
                <c:pt idx="8">
                  <c:v>43920</c:v>
                </c:pt>
                <c:pt idx="9">
                  <c:v>43923</c:v>
                </c:pt>
                <c:pt idx="10">
                  <c:v>43926</c:v>
                </c:pt>
                <c:pt idx="11">
                  <c:v>43929</c:v>
                </c:pt>
                <c:pt idx="12">
                  <c:v>43932</c:v>
                </c:pt>
                <c:pt idx="13">
                  <c:v>43935</c:v>
                </c:pt>
                <c:pt idx="14">
                  <c:v>43938</c:v>
                </c:pt>
                <c:pt idx="15">
                  <c:v>43941</c:v>
                </c:pt>
                <c:pt idx="16">
                  <c:v>43944</c:v>
                </c:pt>
                <c:pt idx="17">
                  <c:v>43947</c:v>
                </c:pt>
                <c:pt idx="18">
                  <c:v>43950</c:v>
                </c:pt>
                <c:pt idx="19">
                  <c:v>43953</c:v>
                </c:pt>
              </c:numCache>
            </c:numRef>
          </c:cat>
          <c:val>
            <c:numRef>
              <c:extLst>
                <c:ext xmlns:c15="http://schemas.microsoft.com/office/drawing/2012/chart" uri="{02D57815-91ED-43cb-92C2-25804820EDAC}">
                  <c15:fullRef>
                    <c15:sqref>Projections!$G$45:$AA$45</c15:sqref>
                  </c15:fullRef>
                </c:ext>
              </c:extLst>
              <c:f>Projections!$G$45:$Z$45</c:f>
              <c:numCache>
                <c:formatCode>#,##0</c:formatCode>
                <c:ptCount val="20"/>
                <c:pt idx="0">
                  <c:v>0.18863179074446679</c:v>
                </c:pt>
                <c:pt idx="1">
                  <c:v>0.37726358148893357</c:v>
                </c:pt>
                <c:pt idx="2">
                  <c:v>0.75452716297786715</c:v>
                </c:pt>
                <c:pt idx="3">
                  <c:v>1.5090543259557343</c:v>
                </c:pt>
                <c:pt idx="4">
                  <c:v>3.0181086519114686</c:v>
                </c:pt>
                <c:pt idx="5">
                  <c:v>6.0362173038229372</c:v>
                </c:pt>
                <c:pt idx="6">
                  <c:v>12.072434607645874</c:v>
                </c:pt>
                <c:pt idx="7">
                  <c:v>24.144869215291749</c:v>
                </c:pt>
                <c:pt idx="8">
                  <c:v>48.289738430583498</c:v>
                </c:pt>
                <c:pt idx="9">
                  <c:v>96.579476861166995</c:v>
                </c:pt>
                <c:pt idx="10">
                  <c:v>193.15895372233399</c:v>
                </c:pt>
                <c:pt idx="11">
                  <c:v>386.31790744466798</c:v>
                </c:pt>
                <c:pt idx="12">
                  <c:v>772.63581488933596</c:v>
                </c:pt>
                <c:pt idx="13">
                  <c:v>1545.2716297786719</c:v>
                </c:pt>
                <c:pt idx="14">
                  <c:v>3090.5432595573438</c:v>
                </c:pt>
                <c:pt idx="15">
                  <c:v>6181.0865191146877</c:v>
                </c:pt>
                <c:pt idx="16">
                  <c:v>12362.173038229375</c:v>
                </c:pt>
                <c:pt idx="17">
                  <c:v>24724.346076458751</c:v>
                </c:pt>
                <c:pt idx="18">
                  <c:v>49448.692152917502</c:v>
                </c:pt>
                <c:pt idx="19">
                  <c:v>98897.384305835003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28</xdr:col>
      <xdr:colOff>9526</xdr:colOff>
      <xdr:row>0</xdr:row>
      <xdr:rowOff>180975</xdr:rowOff>
    </xdr:from>
    <xdr:to>
      <xdr:col>39</xdr:col>
      <xdr:colOff>600075</xdr:colOff>
      <xdr:row>18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736455</xdr:colOff>
      <xdr:row>55</xdr:row>
      <xdr:rowOff>5814</xdr:rowOff>
    </xdr:from>
    <xdr:to>
      <xdr:col>40</xdr:col>
      <xdr:colOff>19050</xdr:colOff>
      <xdr:row>78</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3031</xdr:colOff>
      <xdr:row>79</xdr:row>
      <xdr:rowOff>10576</xdr:rowOff>
    </xdr:from>
    <xdr:to>
      <xdr:col>40</xdr:col>
      <xdr:colOff>28575</xdr:colOff>
      <xdr:row>95</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741217</xdr:colOff>
      <xdr:row>96</xdr:row>
      <xdr:rowOff>182025</xdr:rowOff>
    </xdr:from>
    <xdr:to>
      <xdr:col>40</xdr:col>
      <xdr:colOff>38099</xdr:colOff>
      <xdr:row>112</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741219</xdr:colOff>
      <xdr:row>114</xdr:row>
      <xdr:rowOff>10575</xdr:rowOff>
    </xdr:from>
    <xdr:to>
      <xdr:col>40</xdr:col>
      <xdr:colOff>19050</xdr:colOff>
      <xdr:row>133</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738187</xdr:colOff>
      <xdr:row>21</xdr:row>
      <xdr:rowOff>4762</xdr:rowOff>
    </xdr:from>
    <xdr:to>
      <xdr:col>40</xdr:col>
      <xdr:colOff>19050</xdr:colOff>
      <xdr:row>37</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740228</xdr:colOff>
      <xdr:row>38</xdr:row>
      <xdr:rowOff>2721</xdr:rowOff>
    </xdr:from>
    <xdr:to>
      <xdr:col>39</xdr:col>
      <xdr:colOff>590550</xdr:colOff>
      <xdr:row>53</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41</xdr:col>
      <xdr:colOff>1</xdr:colOff>
      <xdr:row>0</xdr:row>
      <xdr:rowOff>180975</xdr:rowOff>
    </xdr:from>
    <xdr:to>
      <xdr:col>53</xdr:col>
      <xdr:colOff>161925</xdr:colOff>
      <xdr:row>18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40</xdr:col>
      <xdr:colOff>607867</xdr:colOff>
      <xdr:row>54</xdr:row>
      <xdr:rowOff>177264</xdr:rowOff>
    </xdr:from>
    <xdr:to>
      <xdr:col>53</xdr:col>
      <xdr:colOff>209550</xdr:colOff>
      <xdr:row>77</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40</xdr:col>
      <xdr:colOff>598343</xdr:colOff>
      <xdr:row>79</xdr:row>
      <xdr:rowOff>1051</xdr:rowOff>
    </xdr:from>
    <xdr:to>
      <xdr:col>53</xdr:col>
      <xdr:colOff>200025</xdr:colOff>
      <xdr:row>95</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41</xdr:col>
      <xdr:colOff>3029</xdr:colOff>
      <xdr:row>96</xdr:row>
      <xdr:rowOff>182025</xdr:rowOff>
    </xdr:from>
    <xdr:to>
      <xdr:col>53</xdr:col>
      <xdr:colOff>219074</xdr:colOff>
      <xdr:row>112</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22081</xdr:colOff>
      <xdr:row>114</xdr:row>
      <xdr:rowOff>10575</xdr:rowOff>
    </xdr:from>
    <xdr:to>
      <xdr:col>53</xdr:col>
      <xdr:colOff>228600</xdr:colOff>
      <xdr:row>133</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40</xdr:col>
      <xdr:colOff>600074</xdr:colOff>
      <xdr:row>21</xdr:row>
      <xdr:rowOff>14287</xdr:rowOff>
    </xdr:from>
    <xdr:to>
      <xdr:col>53</xdr:col>
      <xdr:colOff>200025</xdr:colOff>
      <xdr:row>37</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40</xdr:col>
      <xdr:colOff>606878</xdr:colOff>
      <xdr:row>38</xdr:row>
      <xdr:rowOff>2721</xdr:rowOff>
    </xdr:from>
    <xdr:to>
      <xdr:col>53</xdr:col>
      <xdr:colOff>161925</xdr:colOff>
      <xdr:row>53</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urworldindata.org/coronavirus" TargetMode="External"/><Relationship Id="rId7" Type="http://schemas.openxmlformats.org/officeDocument/2006/relationships/drawing" Target="../drawings/drawing1.xm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printerSettings" Target="../printerSettings/printerSettings1.bin"/><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D65"/>
  <sheetViews>
    <sheetView tabSelected="1" zoomScaleNormal="100" workbookViewId="0">
      <selection activeCell="D8" sqref="D8"/>
    </sheetView>
  </sheetViews>
  <sheetFormatPr defaultRowHeight="15" x14ac:dyDescent="0.25"/>
  <cols>
    <col min="1" max="1" width="42" customWidth="1"/>
    <col min="2" max="2" width="16.7109375" bestFit="1" customWidth="1"/>
    <col min="3" max="3" width="10.7109375" bestFit="1" customWidth="1"/>
    <col min="4" max="4" width="13.5703125" bestFit="1" customWidth="1"/>
    <col min="5" max="6" width="9.28515625" bestFit="1" customWidth="1"/>
    <col min="7" max="7" width="11.140625" bestFit="1" customWidth="1"/>
    <col min="8" max="12" width="9.28515625" bestFit="1" customWidth="1"/>
    <col min="13" max="13" width="11.140625" bestFit="1" customWidth="1"/>
    <col min="14" max="16" width="9.28515625" bestFit="1" customWidth="1"/>
    <col min="17" max="17" width="10" customWidth="1"/>
    <col min="18" max="19" width="9.28515625" bestFit="1" customWidth="1"/>
    <col min="20" max="23" width="10.140625" bestFit="1" customWidth="1"/>
    <col min="24" max="24" width="11.140625" bestFit="1" customWidth="1"/>
    <col min="25" max="25" width="10" bestFit="1" customWidth="1"/>
    <col min="26" max="28" width="11.140625" bestFit="1" customWidth="1"/>
    <col min="29" max="29" width="12.140625" bestFit="1" customWidth="1"/>
  </cols>
  <sheetData>
    <row r="1" spans="1:30" x14ac:dyDescent="0.25">
      <c r="A1" s="70" t="s">
        <v>0</v>
      </c>
      <c r="B1" s="108">
        <v>25634000</v>
      </c>
      <c r="C1" t="s">
        <v>162</v>
      </c>
      <c r="G1" t="s">
        <v>179</v>
      </c>
    </row>
    <row r="2" spans="1:30" x14ac:dyDescent="0.25">
      <c r="A2" s="16" t="s">
        <v>155</v>
      </c>
      <c r="B2" s="85">
        <v>2.6</v>
      </c>
      <c r="C2" s="86">
        <f>(B1/1000)*B2</f>
        <v>66648.400000000009</v>
      </c>
      <c r="G2" t="s">
        <v>157</v>
      </c>
    </row>
    <row r="3" spans="1:30" x14ac:dyDescent="0.25">
      <c r="A3" s="54" t="s">
        <v>156</v>
      </c>
      <c r="B3" s="87">
        <v>7.4</v>
      </c>
      <c r="C3" s="82">
        <f>(B1/100000)*B3</f>
        <v>1896.9159999999999</v>
      </c>
      <c r="G3" t="s">
        <v>180</v>
      </c>
    </row>
    <row r="4" spans="1:30" x14ac:dyDescent="0.25">
      <c r="A4" s="16" t="s">
        <v>138</v>
      </c>
      <c r="B4" s="88">
        <v>0.15</v>
      </c>
      <c r="C4" s="2"/>
      <c r="G4" t="s">
        <v>181</v>
      </c>
    </row>
    <row r="5" spans="1:30" x14ac:dyDescent="0.25">
      <c r="A5" s="54" t="s">
        <v>154</v>
      </c>
      <c r="B5" s="89">
        <v>0.05</v>
      </c>
      <c r="C5" s="2" t="s">
        <v>186</v>
      </c>
      <c r="G5" t="s">
        <v>160</v>
      </c>
      <c r="K5" s="30"/>
      <c r="L5" s="30"/>
      <c r="M5" s="30"/>
      <c r="N5" s="30"/>
    </row>
    <row r="6" spans="1:30" x14ac:dyDescent="0.25">
      <c r="A6" s="70" t="s">
        <v>146</v>
      </c>
      <c r="B6" s="90">
        <v>2.3E-2</v>
      </c>
      <c r="C6" s="2"/>
      <c r="J6" s="30"/>
      <c r="K6" s="30"/>
      <c r="L6" s="16" t="s">
        <v>184</v>
      </c>
      <c r="M6" s="21"/>
      <c r="N6" s="17"/>
    </row>
    <row r="7" spans="1:30" x14ac:dyDescent="0.25">
      <c r="B7" s="50"/>
      <c r="C7" s="2"/>
      <c r="J7" s="30"/>
      <c r="K7" s="30"/>
      <c r="L7" s="59" t="s">
        <v>164</v>
      </c>
      <c r="M7" s="30"/>
      <c r="N7" s="31"/>
    </row>
    <row r="8" spans="1:30" x14ac:dyDescent="0.25">
      <c r="A8" s="30"/>
      <c r="B8" s="69" t="s">
        <v>161</v>
      </c>
      <c r="C8" s="22"/>
      <c r="D8" s="30"/>
      <c r="E8" s="30"/>
      <c r="F8" s="30"/>
      <c r="G8" s="30" t="s">
        <v>187</v>
      </c>
      <c r="H8" s="30"/>
      <c r="I8" s="30"/>
      <c r="J8" s="30"/>
      <c r="K8" s="30"/>
      <c r="L8" s="59"/>
      <c r="M8" s="30" t="s">
        <v>165</v>
      </c>
      <c r="N8" s="31"/>
      <c r="O8" s="30"/>
      <c r="P8" s="30"/>
      <c r="Q8" s="30"/>
      <c r="R8" s="30"/>
      <c r="S8" s="30"/>
      <c r="T8" s="30"/>
      <c r="U8" s="30"/>
      <c r="V8" s="30"/>
      <c r="W8" s="30"/>
      <c r="X8" s="30"/>
    </row>
    <row r="9" spans="1:30" x14ac:dyDescent="0.25">
      <c r="A9" s="73" t="s">
        <v>136</v>
      </c>
      <c r="B9" s="112">
        <v>43892</v>
      </c>
      <c r="C9" s="112">
        <v>43908</v>
      </c>
      <c r="D9" s="112"/>
      <c r="E9" s="112"/>
      <c r="F9" s="30"/>
      <c r="G9" s="65" t="s">
        <v>185</v>
      </c>
      <c r="H9" s="30"/>
      <c r="I9" s="30"/>
      <c r="J9" s="30"/>
      <c r="K9" s="30"/>
      <c r="L9" s="59"/>
      <c r="M9" s="30"/>
      <c r="N9" s="31" t="s">
        <v>166</v>
      </c>
      <c r="O9" s="30"/>
      <c r="P9" s="30"/>
      <c r="Q9" s="156" t="s">
        <v>183</v>
      </c>
      <c r="R9" s="30"/>
      <c r="S9" s="30"/>
      <c r="T9" s="155" t="s">
        <v>134</v>
      </c>
      <c r="U9" s="30"/>
      <c r="V9" s="30"/>
      <c r="W9" s="30"/>
      <c r="X9" s="30"/>
      <c r="Z9" t="s">
        <v>163</v>
      </c>
    </row>
    <row r="10" spans="1:30" x14ac:dyDescent="0.25">
      <c r="A10" s="16" t="s">
        <v>13</v>
      </c>
      <c r="B10" s="129">
        <v>4</v>
      </c>
      <c r="C10" s="74">
        <v>3</v>
      </c>
      <c r="D10" s="21"/>
      <c r="E10" s="21"/>
      <c r="F10" s="21"/>
      <c r="G10" s="115">
        <v>43892</v>
      </c>
      <c r="H10" s="117">
        <f t="shared" ref="H10:K10" si="0">G10+$B$10</f>
        <v>43896</v>
      </c>
      <c r="I10" s="117">
        <f t="shared" si="0"/>
        <v>43900</v>
      </c>
      <c r="J10" s="117">
        <f t="shared" si="0"/>
        <v>43904</v>
      </c>
      <c r="K10" s="117">
        <f t="shared" si="0"/>
        <v>43908</v>
      </c>
      <c r="L10" s="169">
        <f>K10+$C$10</f>
        <v>43911</v>
      </c>
      <c r="M10" s="121">
        <f t="shared" ref="M10:O10" si="1">L10+$C$10</f>
        <v>43914</v>
      </c>
      <c r="N10" s="118">
        <f t="shared" si="1"/>
        <v>43917</v>
      </c>
      <c r="O10" s="101">
        <f t="shared" si="1"/>
        <v>43920</v>
      </c>
      <c r="P10" s="118">
        <f t="shared" ref="P10:Q10" si="2">O10+$C$10</f>
        <v>43923</v>
      </c>
      <c r="Q10" s="113">
        <f t="shared" si="2"/>
        <v>43926</v>
      </c>
      <c r="R10" s="101">
        <f>Q10+$C$10</f>
        <v>43929</v>
      </c>
      <c r="S10" s="101">
        <f>R10+$C$10</f>
        <v>43932</v>
      </c>
      <c r="T10" s="113">
        <f t="shared" ref="T10:Z10" si="3">S10+$C$10</f>
        <v>43935</v>
      </c>
      <c r="U10" s="125">
        <f t="shared" si="3"/>
        <v>43938</v>
      </c>
      <c r="V10" s="125">
        <f t="shared" si="3"/>
        <v>43941</v>
      </c>
      <c r="W10" s="125">
        <f t="shared" si="3"/>
        <v>43944</v>
      </c>
      <c r="X10" s="125">
        <f t="shared" si="3"/>
        <v>43947</v>
      </c>
      <c r="Y10" s="125">
        <f t="shared" si="3"/>
        <v>43950</v>
      </c>
      <c r="Z10" s="125">
        <f t="shared" si="3"/>
        <v>43953</v>
      </c>
      <c r="AA10" s="126">
        <f>Z10+$C$10</f>
        <v>43956</v>
      </c>
      <c r="AB10" s="100"/>
      <c r="AC10" s="100"/>
      <c r="AD10" s="99"/>
    </row>
    <row r="11" spans="1:30" x14ac:dyDescent="0.25">
      <c r="A11" s="59" t="s">
        <v>141</v>
      </c>
      <c r="B11" s="30"/>
      <c r="C11" s="30"/>
      <c r="D11" s="30"/>
      <c r="E11" s="30"/>
      <c r="F11" s="30"/>
      <c r="G11" s="116">
        <v>31.25</v>
      </c>
      <c r="H11" s="35">
        <f>G11*2</f>
        <v>62.5</v>
      </c>
      <c r="I11" s="35">
        <f t="shared" ref="I11:W11" si="4">H11*2</f>
        <v>125</v>
      </c>
      <c r="J11" s="35">
        <f t="shared" si="4"/>
        <v>250</v>
      </c>
      <c r="K11" s="35">
        <f t="shared" si="4"/>
        <v>500</v>
      </c>
      <c r="L11" s="34">
        <f t="shared" si="4"/>
        <v>1000</v>
      </c>
      <c r="M11" s="35">
        <f t="shared" si="4"/>
        <v>2000</v>
      </c>
      <c r="N11" s="103">
        <f t="shared" si="4"/>
        <v>4000</v>
      </c>
      <c r="O11" s="35">
        <f t="shared" si="4"/>
        <v>8000</v>
      </c>
      <c r="P11" s="35">
        <f t="shared" ref="P11" si="5">O11*2</f>
        <v>16000</v>
      </c>
      <c r="Q11" s="157">
        <f t="shared" ref="Q11" si="6">P11*2</f>
        <v>32000</v>
      </c>
      <c r="R11" s="35">
        <f t="shared" ref="R11:S11" si="7">Q11*2</f>
        <v>64000</v>
      </c>
      <c r="S11" s="35">
        <f t="shared" si="7"/>
        <v>128000</v>
      </c>
      <c r="T11" s="52">
        <f t="shared" si="4"/>
        <v>256000</v>
      </c>
      <c r="U11" s="33">
        <f t="shared" si="4"/>
        <v>512000</v>
      </c>
      <c r="V11" s="33">
        <f t="shared" si="4"/>
        <v>1024000</v>
      </c>
      <c r="W11" s="33">
        <f t="shared" si="4"/>
        <v>2048000</v>
      </c>
      <c r="X11" s="33">
        <f t="shared" ref="X11" si="8">W11*2</f>
        <v>4096000</v>
      </c>
      <c r="Y11" s="33">
        <f t="shared" ref="Y11" si="9">X11*2</f>
        <v>8192000</v>
      </c>
      <c r="Z11" s="33">
        <f t="shared" ref="Z11" si="10">Y11*2</f>
        <v>16384000</v>
      </c>
      <c r="AA11" s="47">
        <f>B1</f>
        <v>25634000</v>
      </c>
      <c r="AB11" s="63"/>
      <c r="AC11" s="63"/>
      <c r="AD11" s="99"/>
    </row>
    <row r="12" spans="1:30" x14ac:dyDescent="0.25">
      <c r="A12" s="59" t="s">
        <v>12</v>
      </c>
      <c r="B12" s="30"/>
      <c r="C12" s="30"/>
      <c r="D12" s="30"/>
      <c r="E12" s="30"/>
      <c r="F12" s="30"/>
      <c r="G12" s="91">
        <f t="shared" ref="G12:W12" si="11">G11/$B$1</f>
        <v>1.2190840290239525E-6</v>
      </c>
      <c r="H12" s="92">
        <f t="shared" si="11"/>
        <v>2.438168058047905E-6</v>
      </c>
      <c r="I12" s="92">
        <f t="shared" si="11"/>
        <v>4.87633611609581E-6</v>
      </c>
      <c r="J12" s="51">
        <f t="shared" si="11"/>
        <v>9.7526722321916199E-6</v>
      </c>
      <c r="K12" s="51">
        <f t="shared" si="11"/>
        <v>1.950534446438324E-5</v>
      </c>
      <c r="L12" s="165">
        <f t="shared" si="11"/>
        <v>3.901068892876648E-5</v>
      </c>
      <c r="M12" s="51">
        <f t="shared" si="11"/>
        <v>7.8021377857532959E-5</v>
      </c>
      <c r="N12" s="166">
        <f t="shared" si="11"/>
        <v>1.5604275571506592E-4</v>
      </c>
      <c r="O12" s="28">
        <f t="shared" si="11"/>
        <v>3.1208551143013184E-4</v>
      </c>
      <c r="P12" s="28">
        <f t="shared" ref="P12:R12" si="12">P11/$B$1</f>
        <v>6.2417102286026367E-4</v>
      </c>
      <c r="Q12" s="158">
        <f t="shared" si="12"/>
        <v>1.2483420457205273E-3</v>
      </c>
      <c r="R12" s="28">
        <f t="shared" si="12"/>
        <v>2.4966840914410547E-3</v>
      </c>
      <c r="S12" s="29">
        <f t="shared" ref="S12" si="13">S11/$B$1</f>
        <v>4.9933681828821094E-3</v>
      </c>
      <c r="T12" s="114">
        <f t="shared" si="11"/>
        <v>9.9867363657642188E-3</v>
      </c>
      <c r="U12" s="106">
        <f t="shared" si="11"/>
        <v>1.9973472731528438E-2</v>
      </c>
      <c r="V12" s="106">
        <f t="shared" si="11"/>
        <v>3.9946945463056875E-2</v>
      </c>
      <c r="W12" s="106">
        <f t="shared" si="11"/>
        <v>7.989389092611375E-2</v>
      </c>
      <c r="X12" s="106">
        <f t="shared" ref="X12:AA12" si="14">X11/$B$1</f>
        <v>0.1597877818522275</v>
      </c>
      <c r="Y12" s="106">
        <f t="shared" si="14"/>
        <v>0.319575563704455</v>
      </c>
      <c r="Z12" s="106">
        <f t="shared" si="14"/>
        <v>0.63915112740891</v>
      </c>
      <c r="AA12" s="107">
        <f t="shared" si="14"/>
        <v>1</v>
      </c>
      <c r="AB12" s="39"/>
      <c r="AC12" s="39"/>
      <c r="AD12" s="99"/>
    </row>
    <row r="13" spans="1:30" x14ac:dyDescent="0.25">
      <c r="A13" s="59" t="s">
        <v>167</v>
      </c>
      <c r="B13" s="30"/>
      <c r="C13" s="30"/>
      <c r="D13" s="30"/>
      <c r="E13" s="30"/>
      <c r="F13" s="30"/>
      <c r="G13" s="122"/>
      <c r="H13" s="123"/>
      <c r="I13" s="123"/>
      <c r="J13" s="123"/>
      <c r="K13" s="130">
        <f t="shared" ref="K13:L13" si="15">G11*0.8</f>
        <v>25</v>
      </c>
      <c r="L13" s="131">
        <f t="shared" si="15"/>
        <v>50</v>
      </c>
      <c r="M13" s="130">
        <f>I11*0.8</f>
        <v>100</v>
      </c>
      <c r="N13" s="167">
        <f t="shared" ref="N13:S13" si="16">J11*0.8</f>
        <v>200</v>
      </c>
      <c r="O13" s="130">
        <f t="shared" si="16"/>
        <v>400</v>
      </c>
      <c r="P13" s="130">
        <f t="shared" si="16"/>
        <v>800</v>
      </c>
      <c r="Q13" s="140">
        <f t="shared" si="16"/>
        <v>1600</v>
      </c>
      <c r="R13" s="130">
        <f t="shared" si="16"/>
        <v>3200</v>
      </c>
      <c r="S13" s="130">
        <f t="shared" si="16"/>
        <v>6400</v>
      </c>
      <c r="T13" s="140">
        <f>(P11*0.8)-((G11*0.2)-G19)</f>
        <v>12794.46875</v>
      </c>
      <c r="U13" s="130">
        <f t="shared" ref="U13:AA13" si="17">(Q11*0.8)-((H11*0.2)-H19)</f>
        <v>25588.9375</v>
      </c>
      <c r="V13" s="130">
        <f t="shared" si="17"/>
        <v>51177.875</v>
      </c>
      <c r="W13" s="130">
        <f t="shared" si="17"/>
        <v>102355.75</v>
      </c>
      <c r="X13" s="130">
        <f t="shared" si="17"/>
        <v>204711.5</v>
      </c>
      <c r="Y13" s="130">
        <f t="shared" si="17"/>
        <v>409423</v>
      </c>
      <c r="Z13" s="130">
        <f t="shared" si="17"/>
        <v>818846</v>
      </c>
      <c r="AA13" s="127">
        <f t="shared" si="17"/>
        <v>1637692</v>
      </c>
      <c r="AB13" s="39"/>
      <c r="AC13" s="39"/>
      <c r="AD13" s="99"/>
    </row>
    <row r="14" spans="1:30" x14ac:dyDescent="0.25">
      <c r="A14" s="59" t="s">
        <v>148</v>
      </c>
      <c r="B14" s="30"/>
      <c r="C14" s="30"/>
      <c r="D14" s="30"/>
      <c r="E14" s="30"/>
      <c r="F14" s="30"/>
      <c r="G14" s="23">
        <f>G11</f>
        <v>31.25</v>
      </c>
      <c r="H14" s="24">
        <f>H11</f>
        <v>62.5</v>
      </c>
      <c r="I14" s="24">
        <f t="shared" ref="I14:J14" si="18">I11</f>
        <v>125</v>
      </c>
      <c r="J14" s="24">
        <f t="shared" si="18"/>
        <v>250</v>
      </c>
      <c r="K14" s="24">
        <f>K11-K13</f>
        <v>475</v>
      </c>
      <c r="L14" s="23">
        <f t="shared" ref="L14:Q14" si="19">L11-L13</f>
        <v>950</v>
      </c>
      <c r="M14" s="24">
        <f t="shared" si="19"/>
        <v>1900</v>
      </c>
      <c r="N14" s="82">
        <f t="shared" si="19"/>
        <v>3800</v>
      </c>
      <c r="O14" s="24">
        <f t="shared" si="19"/>
        <v>7600</v>
      </c>
      <c r="P14" s="24">
        <f t="shared" si="19"/>
        <v>15200</v>
      </c>
      <c r="Q14" s="57">
        <f>Q11-Q13-Q20</f>
        <v>30399.28125</v>
      </c>
      <c r="R14" s="24">
        <f t="shared" ref="R14:Z14" si="20">R11-R13-R20</f>
        <v>60798.5625</v>
      </c>
      <c r="S14" s="24">
        <f t="shared" si="20"/>
        <v>121597.125</v>
      </c>
      <c r="T14" s="57">
        <f t="shared" si="20"/>
        <v>243199.78125</v>
      </c>
      <c r="U14" s="24">
        <f t="shared" si="20"/>
        <v>486399.5625</v>
      </c>
      <c r="V14" s="24">
        <f t="shared" si="20"/>
        <v>972799.125</v>
      </c>
      <c r="W14" s="24">
        <f t="shared" si="20"/>
        <v>1945598.25</v>
      </c>
      <c r="X14" s="24">
        <f t="shared" si="20"/>
        <v>3891196.5</v>
      </c>
      <c r="Y14" s="24">
        <f t="shared" si="20"/>
        <v>7782393</v>
      </c>
      <c r="Z14" s="24">
        <f t="shared" si="20"/>
        <v>15564786</v>
      </c>
      <c r="AA14" s="48">
        <f t="shared" ref="U14:AA14" si="21">AA11-AA13-N19</f>
        <v>23996216</v>
      </c>
      <c r="AB14" s="63"/>
      <c r="AC14" s="63"/>
      <c r="AD14" s="99"/>
    </row>
    <row r="15" spans="1:30" x14ac:dyDescent="0.25">
      <c r="A15" s="83" t="s">
        <v>152</v>
      </c>
      <c r="B15" s="21"/>
      <c r="C15" s="21"/>
      <c r="D15" s="21"/>
      <c r="E15" s="21"/>
      <c r="F15" s="17"/>
      <c r="G15" s="66">
        <f t="shared" ref="G15:T15" si="22">G11*$B$4</f>
        <v>4.6875</v>
      </c>
      <c r="H15" s="22">
        <f t="shared" si="22"/>
        <v>9.375</v>
      </c>
      <c r="I15" s="22">
        <f t="shared" si="22"/>
        <v>18.75</v>
      </c>
      <c r="J15" s="22">
        <f t="shared" si="22"/>
        <v>37.5</v>
      </c>
      <c r="K15" s="22">
        <f t="shared" si="22"/>
        <v>75</v>
      </c>
      <c r="L15" s="66">
        <f t="shared" si="22"/>
        <v>150</v>
      </c>
      <c r="M15" s="22">
        <f t="shared" si="22"/>
        <v>300</v>
      </c>
      <c r="N15" s="128">
        <f t="shared" si="22"/>
        <v>600</v>
      </c>
      <c r="O15" s="22">
        <f t="shared" si="22"/>
        <v>1200</v>
      </c>
      <c r="P15" s="22">
        <f t="shared" ref="P15:R15" si="23">P11*$B$4</f>
        <v>2400</v>
      </c>
      <c r="Q15" s="124">
        <f t="shared" si="23"/>
        <v>4800</v>
      </c>
      <c r="R15" s="22">
        <f t="shared" si="23"/>
        <v>9600</v>
      </c>
      <c r="S15" s="22">
        <f t="shared" ref="S15" si="24">S11*$B$4</f>
        <v>19200</v>
      </c>
      <c r="T15" s="53">
        <f t="shared" si="22"/>
        <v>38400</v>
      </c>
      <c r="U15" s="22">
        <f>U11*$B$4</f>
        <v>76800</v>
      </c>
      <c r="V15" s="22">
        <f>V11*$B$4</f>
        <v>153600</v>
      </c>
      <c r="W15" s="22">
        <f t="shared" ref="W15:Z15" si="25">W11*$B$4</f>
        <v>307200</v>
      </c>
      <c r="X15" s="22">
        <f t="shared" si="25"/>
        <v>614400</v>
      </c>
      <c r="Y15" s="22">
        <f t="shared" si="25"/>
        <v>1228800</v>
      </c>
      <c r="Z15" s="22">
        <f t="shared" si="25"/>
        <v>2457600</v>
      </c>
      <c r="AA15" s="127">
        <f>AA11*$B$4</f>
        <v>3845100</v>
      </c>
      <c r="AB15" s="63"/>
      <c r="AC15" s="63"/>
      <c r="AD15" s="99"/>
    </row>
    <row r="16" spans="1:30" x14ac:dyDescent="0.25">
      <c r="A16" s="54" t="s">
        <v>137</v>
      </c>
      <c r="B16" s="55"/>
      <c r="C16" s="56"/>
      <c r="D16" s="56"/>
      <c r="E16" s="56"/>
      <c r="F16" s="84"/>
      <c r="G16" s="23">
        <f>G15</f>
        <v>4.6875</v>
      </c>
      <c r="H16" s="24">
        <f>H15</f>
        <v>9.375</v>
      </c>
      <c r="I16" s="24">
        <f t="shared" ref="I16:O16" si="26">I15</f>
        <v>18.75</v>
      </c>
      <c r="J16" s="24">
        <f t="shared" si="26"/>
        <v>37.5</v>
      </c>
      <c r="K16" s="24">
        <f t="shared" si="26"/>
        <v>75</v>
      </c>
      <c r="L16" s="23">
        <f t="shared" si="26"/>
        <v>150</v>
      </c>
      <c r="M16" s="24">
        <f t="shared" si="26"/>
        <v>300</v>
      </c>
      <c r="N16" s="82">
        <f t="shared" si="26"/>
        <v>600</v>
      </c>
      <c r="O16" s="24">
        <f t="shared" si="26"/>
        <v>1200</v>
      </c>
      <c r="P16" s="24">
        <f t="shared" ref="P16:R16" si="27">P15</f>
        <v>2400</v>
      </c>
      <c r="Q16" s="57">
        <f t="shared" si="27"/>
        <v>4800</v>
      </c>
      <c r="R16" s="24">
        <f t="shared" si="27"/>
        <v>9600</v>
      </c>
      <c r="S16" s="24">
        <f t="shared" ref="S16" si="28">S15</f>
        <v>19200</v>
      </c>
      <c r="T16" s="57">
        <f>T15-G15</f>
        <v>38395.3125</v>
      </c>
      <c r="U16" s="58">
        <f>U15-H15</f>
        <v>76790.625</v>
      </c>
      <c r="V16" s="24">
        <f>V15-I15</f>
        <v>153581.25</v>
      </c>
      <c r="W16" s="24">
        <f t="shared" ref="W16:Z16" si="29">W15-J15</f>
        <v>307162.5</v>
      </c>
      <c r="X16" s="24">
        <f t="shared" si="29"/>
        <v>614325</v>
      </c>
      <c r="Y16" s="24">
        <f t="shared" si="29"/>
        <v>1228650</v>
      </c>
      <c r="Z16" s="24">
        <f t="shared" si="29"/>
        <v>2457300</v>
      </c>
      <c r="AA16" s="48">
        <f>AA15-N15</f>
        <v>3844500</v>
      </c>
      <c r="AB16" s="63"/>
      <c r="AC16" s="63"/>
      <c r="AD16" s="99"/>
    </row>
    <row r="17" spans="1:30" x14ac:dyDescent="0.25">
      <c r="A17" s="67" t="s">
        <v>153</v>
      </c>
      <c r="C17" s="21"/>
      <c r="D17" s="21"/>
      <c r="E17" s="21"/>
      <c r="F17" s="21"/>
      <c r="G17" s="25">
        <f t="shared" ref="G17:O17" si="30">G11*$B$5</f>
        <v>1.5625</v>
      </c>
      <c r="H17" s="26">
        <f t="shared" si="30"/>
        <v>3.125</v>
      </c>
      <c r="I17" s="26">
        <f t="shared" si="30"/>
        <v>6.25</v>
      </c>
      <c r="J17" s="26">
        <f t="shared" si="30"/>
        <v>12.5</v>
      </c>
      <c r="K17" s="26">
        <f t="shared" si="30"/>
        <v>25</v>
      </c>
      <c r="L17" s="25">
        <f t="shared" si="30"/>
        <v>50</v>
      </c>
      <c r="M17" s="26">
        <f t="shared" si="30"/>
        <v>100</v>
      </c>
      <c r="N17" s="86">
        <f t="shared" si="30"/>
        <v>200</v>
      </c>
      <c r="O17" s="26">
        <f t="shared" si="30"/>
        <v>400</v>
      </c>
      <c r="P17" s="26">
        <f t="shared" ref="P17:R17" si="31">P11*$B$5</f>
        <v>800</v>
      </c>
      <c r="Q17" s="53">
        <f t="shared" si="31"/>
        <v>1600</v>
      </c>
      <c r="R17" s="26">
        <f t="shared" si="31"/>
        <v>3200</v>
      </c>
      <c r="S17" s="26">
        <f t="shared" ref="S17" si="32">S11*$B$5</f>
        <v>6400</v>
      </c>
      <c r="T17" s="53">
        <f>T11*$B$5</f>
        <v>12800</v>
      </c>
      <c r="U17" s="26">
        <f>U11*$B$5</f>
        <v>25600</v>
      </c>
      <c r="V17" s="26">
        <f>V11*$B$5</f>
        <v>51200</v>
      </c>
      <c r="W17" s="26">
        <f t="shared" ref="W17:Z17" si="33">W11*$B$5</f>
        <v>102400</v>
      </c>
      <c r="X17" s="26">
        <f t="shared" si="33"/>
        <v>204800</v>
      </c>
      <c r="Y17" s="26">
        <f t="shared" si="33"/>
        <v>409600</v>
      </c>
      <c r="Z17" s="26">
        <f t="shared" si="33"/>
        <v>819200</v>
      </c>
      <c r="AA17" s="47">
        <f>AA11*$B$5</f>
        <v>1281700</v>
      </c>
      <c r="AB17" s="63"/>
      <c r="AC17" s="63"/>
      <c r="AD17" s="99"/>
    </row>
    <row r="18" spans="1:30" x14ac:dyDescent="0.25">
      <c r="A18" s="59" t="s">
        <v>133</v>
      </c>
      <c r="B18" s="29"/>
      <c r="C18" s="30"/>
      <c r="D18" s="30"/>
      <c r="E18" s="30"/>
      <c r="F18" s="30"/>
      <c r="G18" s="66">
        <f t="shared" ref="G18:O18" si="34">G17-G19</f>
        <v>0.84375</v>
      </c>
      <c r="H18" s="22">
        <f t="shared" si="34"/>
        <v>1.6875</v>
      </c>
      <c r="I18" s="22">
        <f t="shared" si="34"/>
        <v>3.375</v>
      </c>
      <c r="J18" s="22">
        <f t="shared" si="34"/>
        <v>6.75</v>
      </c>
      <c r="K18" s="22">
        <f t="shared" si="34"/>
        <v>13.5</v>
      </c>
      <c r="L18" s="66">
        <f t="shared" si="34"/>
        <v>27</v>
      </c>
      <c r="M18" s="22">
        <f t="shared" si="34"/>
        <v>54</v>
      </c>
      <c r="N18" s="128">
        <f t="shared" si="34"/>
        <v>108</v>
      </c>
      <c r="O18" s="63">
        <f t="shared" si="34"/>
        <v>216</v>
      </c>
      <c r="P18" s="63">
        <f t="shared" ref="P18:R18" si="35">P17-P19</f>
        <v>432</v>
      </c>
      <c r="Q18" s="159">
        <f t="shared" si="35"/>
        <v>864</v>
      </c>
      <c r="R18" s="136">
        <f t="shared" si="35"/>
        <v>1728</v>
      </c>
      <c r="S18" s="63">
        <f t="shared" ref="S18" si="36">S17-S19</f>
        <v>3456</v>
      </c>
      <c r="T18" s="124">
        <f>T17-T19-G18</f>
        <v>6911.15625</v>
      </c>
      <c r="U18" s="22">
        <f>U17-U19-H18</f>
        <v>13822.3125</v>
      </c>
      <c r="V18" s="22">
        <f>V17-V19-I18</f>
        <v>27644.625</v>
      </c>
      <c r="W18" s="22">
        <f t="shared" ref="W18:Z18" si="37">W17-W19-J18</f>
        <v>55289.25</v>
      </c>
      <c r="X18" s="22">
        <f t="shared" si="37"/>
        <v>110578.5</v>
      </c>
      <c r="Y18" s="22">
        <f t="shared" si="37"/>
        <v>221157</v>
      </c>
      <c r="Z18" s="22">
        <f t="shared" si="37"/>
        <v>442314</v>
      </c>
      <c r="AA18" s="127">
        <f>AA17-AA19-N18</f>
        <v>692010</v>
      </c>
      <c r="AB18" s="63"/>
      <c r="AC18" s="63"/>
      <c r="AD18" s="99"/>
    </row>
    <row r="19" spans="1:30" x14ac:dyDescent="0.25">
      <c r="A19" s="16" t="s">
        <v>169</v>
      </c>
      <c r="B19" s="137"/>
      <c r="C19" s="21"/>
      <c r="D19" s="21"/>
      <c r="E19" s="21"/>
      <c r="F19" s="21"/>
      <c r="G19" s="139">
        <f t="shared" ref="G19:O19" si="38">G11*$B$6</f>
        <v>0.71875</v>
      </c>
      <c r="H19" s="138">
        <f t="shared" si="38"/>
        <v>1.4375</v>
      </c>
      <c r="I19" s="138">
        <f t="shared" si="38"/>
        <v>2.875</v>
      </c>
      <c r="J19" s="138">
        <f t="shared" si="38"/>
        <v>5.75</v>
      </c>
      <c r="K19" s="138">
        <f t="shared" si="38"/>
        <v>11.5</v>
      </c>
      <c r="L19" s="139">
        <f t="shared" si="38"/>
        <v>23</v>
      </c>
      <c r="M19" s="138">
        <f t="shared" si="38"/>
        <v>46</v>
      </c>
      <c r="N19" s="168">
        <f t="shared" si="38"/>
        <v>92</v>
      </c>
      <c r="O19" s="138">
        <f t="shared" si="38"/>
        <v>184</v>
      </c>
      <c r="P19" s="138">
        <f t="shared" ref="P19:R19" si="39">P11*$B$6</f>
        <v>368</v>
      </c>
      <c r="Q19" s="141">
        <f t="shared" si="39"/>
        <v>736</v>
      </c>
      <c r="R19" s="138">
        <f t="shared" si="39"/>
        <v>1472</v>
      </c>
      <c r="S19" s="138">
        <f t="shared" ref="S19" si="40">S11*$B$6</f>
        <v>2944</v>
      </c>
      <c r="T19" s="141">
        <f>T11*$B$6</f>
        <v>5888</v>
      </c>
      <c r="U19" s="138">
        <f>U11*$B$6</f>
        <v>11776</v>
      </c>
      <c r="V19" s="138">
        <f>V11*$B$6</f>
        <v>23552</v>
      </c>
      <c r="W19" s="138">
        <f t="shared" ref="W19:Z19" si="41">W11*$B$6</f>
        <v>47104</v>
      </c>
      <c r="X19" s="138">
        <f t="shared" si="41"/>
        <v>94208</v>
      </c>
      <c r="Y19" s="138">
        <f t="shared" si="41"/>
        <v>188416</v>
      </c>
      <c r="Z19" s="138">
        <f t="shared" si="41"/>
        <v>376832</v>
      </c>
      <c r="AA19" s="47">
        <f>AA11*$B$6</f>
        <v>589582</v>
      </c>
      <c r="AB19" s="63"/>
      <c r="AC19" s="63"/>
      <c r="AD19" s="99"/>
    </row>
    <row r="20" spans="1:30" x14ac:dyDescent="0.25">
      <c r="A20" s="54" t="s">
        <v>168</v>
      </c>
      <c r="B20" s="55"/>
      <c r="C20" s="56"/>
      <c r="D20" s="56"/>
      <c r="E20" s="56"/>
      <c r="F20" s="56"/>
      <c r="G20" s="143"/>
      <c r="H20" s="144"/>
      <c r="I20" s="144"/>
      <c r="J20" s="144"/>
      <c r="K20" s="144"/>
      <c r="L20" s="143"/>
      <c r="M20" s="144"/>
      <c r="N20" s="48"/>
      <c r="O20" s="144"/>
      <c r="P20" s="144"/>
      <c r="Q20" s="142">
        <f>G11*$B$6</f>
        <v>0.71875</v>
      </c>
      <c r="R20" s="46">
        <f t="shared" ref="R20:AA20" si="42">H11*$B$6</f>
        <v>1.4375</v>
      </c>
      <c r="S20" s="46">
        <f t="shared" si="42"/>
        <v>2.875</v>
      </c>
      <c r="T20" s="142">
        <f t="shared" si="42"/>
        <v>5.75</v>
      </c>
      <c r="U20" s="46">
        <f t="shared" si="42"/>
        <v>11.5</v>
      </c>
      <c r="V20" s="46">
        <f t="shared" si="42"/>
        <v>23</v>
      </c>
      <c r="W20" s="46">
        <f t="shared" si="42"/>
        <v>46</v>
      </c>
      <c r="X20" s="46">
        <f t="shared" si="42"/>
        <v>92</v>
      </c>
      <c r="Y20" s="46">
        <f t="shared" si="42"/>
        <v>184</v>
      </c>
      <c r="Z20" s="46">
        <f t="shared" si="42"/>
        <v>368</v>
      </c>
      <c r="AA20" s="48">
        <f t="shared" si="42"/>
        <v>736</v>
      </c>
      <c r="AB20" s="63"/>
      <c r="AC20" s="63"/>
      <c r="AD20" s="99"/>
    </row>
    <row r="22" spans="1:30" x14ac:dyDescent="0.25">
      <c r="A22" s="73" t="s">
        <v>147</v>
      </c>
      <c r="B22" s="29"/>
      <c r="C22" s="30"/>
      <c r="D22" s="30"/>
      <c r="E22" s="30"/>
      <c r="F22" s="30"/>
      <c r="G22" s="160" t="s">
        <v>170</v>
      </c>
      <c r="H22" s="161"/>
      <c r="I22" s="162"/>
      <c r="J22" s="160" t="s">
        <v>171</v>
      </c>
      <c r="K22" s="162"/>
      <c r="L22" s="163" t="s">
        <v>172</v>
      </c>
      <c r="M22" s="164"/>
      <c r="N22" s="145" t="s">
        <v>173</v>
      </c>
      <c r="O22" s="147"/>
      <c r="P22" s="145" t="s">
        <v>174</v>
      </c>
      <c r="Q22" s="147"/>
      <c r="R22" s="145" t="s">
        <v>177</v>
      </c>
      <c r="S22" s="146"/>
      <c r="T22" s="147"/>
      <c r="U22" s="145" t="s">
        <v>175</v>
      </c>
      <c r="V22" s="147"/>
      <c r="W22" s="145" t="s">
        <v>176</v>
      </c>
      <c r="X22" s="147"/>
      <c r="Y22" s="152" t="s">
        <v>178</v>
      </c>
      <c r="Z22" s="153"/>
      <c r="AA22" s="154"/>
    </row>
    <row r="23" spans="1:30" x14ac:dyDescent="0.25">
      <c r="A23" s="16" t="s">
        <v>139</v>
      </c>
      <c r="B23" s="21"/>
      <c r="C23" s="21"/>
      <c r="D23" s="21"/>
      <c r="E23" s="21"/>
      <c r="F23" s="21"/>
      <c r="G23" s="93">
        <v>32</v>
      </c>
      <c r="H23" s="94">
        <v>63</v>
      </c>
      <c r="I23" s="96">
        <v>112</v>
      </c>
      <c r="J23" s="148">
        <v>249</v>
      </c>
      <c r="K23" s="96">
        <v>567</v>
      </c>
      <c r="L23" s="148">
        <v>1072</v>
      </c>
      <c r="M23" s="96">
        <v>2144</v>
      </c>
      <c r="N23" s="148"/>
      <c r="O23" s="96"/>
      <c r="P23" s="148"/>
      <c r="Q23" s="96"/>
      <c r="R23" s="148"/>
      <c r="S23" s="95"/>
      <c r="T23" s="96"/>
      <c r="U23" s="148"/>
      <c r="V23" s="96"/>
      <c r="W23" s="148"/>
      <c r="X23" s="96"/>
      <c r="Y23" s="148"/>
      <c r="Z23" s="95"/>
      <c r="AA23" s="96"/>
    </row>
    <row r="24" spans="1:30" x14ac:dyDescent="0.25">
      <c r="A24" s="59" t="s">
        <v>182</v>
      </c>
      <c r="B24" s="30"/>
      <c r="C24" s="30"/>
      <c r="D24" s="30"/>
      <c r="E24" s="30"/>
      <c r="F24" s="30"/>
      <c r="G24" s="134">
        <v>5</v>
      </c>
      <c r="H24" s="135">
        <v>12</v>
      </c>
      <c r="I24" s="47">
        <v>12</v>
      </c>
      <c r="J24" s="149">
        <v>17</v>
      </c>
      <c r="K24" s="133">
        <v>33</v>
      </c>
      <c r="L24" s="151">
        <v>53</v>
      </c>
      <c r="M24" s="133">
        <v>97</v>
      </c>
      <c r="N24" s="151"/>
      <c r="O24" s="133"/>
      <c r="P24" s="151"/>
      <c r="Q24" s="133"/>
      <c r="R24" s="151"/>
      <c r="S24" s="132"/>
      <c r="T24" s="133"/>
      <c r="U24" s="151"/>
      <c r="V24" s="133"/>
      <c r="W24" s="151"/>
      <c r="X24" s="133"/>
      <c r="Y24" s="151"/>
      <c r="Z24" s="132"/>
      <c r="AA24" s="133"/>
    </row>
    <row r="25" spans="1:30" x14ac:dyDescent="0.25">
      <c r="A25" s="68" t="s">
        <v>140</v>
      </c>
      <c r="B25" s="55"/>
      <c r="C25" s="56"/>
      <c r="D25" s="56"/>
      <c r="E25" s="56"/>
      <c r="F25" s="56"/>
      <c r="G25" s="97">
        <v>1</v>
      </c>
      <c r="H25" s="98">
        <v>2</v>
      </c>
      <c r="I25" s="72">
        <v>3</v>
      </c>
      <c r="J25" s="150">
        <v>5</v>
      </c>
      <c r="K25" s="72">
        <v>6</v>
      </c>
      <c r="L25" s="150">
        <v>7</v>
      </c>
      <c r="M25" s="72">
        <v>8</v>
      </c>
      <c r="N25" s="150"/>
      <c r="O25" s="72"/>
      <c r="P25" s="150"/>
      <c r="Q25" s="72"/>
      <c r="R25" s="150"/>
      <c r="S25" s="71"/>
      <c r="T25" s="72"/>
      <c r="U25" s="150"/>
      <c r="V25" s="72"/>
      <c r="W25" s="150"/>
      <c r="X25" s="72"/>
      <c r="Y25" s="150"/>
      <c r="Z25" s="71"/>
      <c r="AA25" s="72"/>
    </row>
    <row r="26" spans="1:30" x14ac:dyDescent="0.25">
      <c r="B26" s="3"/>
      <c r="G26" s="49"/>
      <c r="H26" s="49"/>
      <c r="I26" s="49"/>
      <c r="J26" s="49"/>
      <c r="K26" s="49"/>
      <c r="L26" s="49"/>
      <c r="M26" s="49"/>
      <c r="N26" s="49"/>
      <c r="O26" s="49"/>
      <c r="P26" s="49"/>
      <c r="Q26" s="49"/>
      <c r="R26" s="49"/>
      <c r="S26" s="49"/>
      <c r="T26" s="49"/>
      <c r="U26" s="49"/>
      <c r="V26" s="49"/>
      <c r="W26" s="49"/>
      <c r="X26" s="49"/>
    </row>
    <row r="27" spans="1:30" x14ac:dyDescent="0.25">
      <c r="A27" s="105" t="s">
        <v>149</v>
      </c>
      <c r="X27" s="30"/>
    </row>
    <row r="28" spans="1:30" x14ac:dyDescent="0.25">
      <c r="A28" s="16" t="s">
        <v>1</v>
      </c>
      <c r="B28" s="78" t="s">
        <v>158</v>
      </c>
      <c r="C28" s="17" t="s">
        <v>4</v>
      </c>
      <c r="D28" s="78" t="s">
        <v>151</v>
      </c>
      <c r="E28" s="79" t="s">
        <v>3</v>
      </c>
      <c r="F28" s="21" t="s">
        <v>4</v>
      </c>
      <c r="G28" s="21"/>
      <c r="H28" s="21"/>
      <c r="I28" s="21"/>
      <c r="J28" s="21"/>
      <c r="K28" s="21"/>
      <c r="L28" s="21"/>
      <c r="M28" s="21"/>
      <c r="N28" s="21"/>
      <c r="O28" s="21"/>
      <c r="P28" s="21"/>
      <c r="Q28" s="21"/>
      <c r="R28" s="21"/>
      <c r="S28" s="21"/>
      <c r="T28" s="21"/>
      <c r="U28" s="21"/>
      <c r="V28" s="21"/>
      <c r="W28" s="21"/>
      <c r="X28" s="21"/>
      <c r="Y28" s="21"/>
      <c r="Z28" s="21"/>
      <c r="AA28" s="17"/>
    </row>
    <row r="29" spans="1:30" x14ac:dyDescent="0.25">
      <c r="A29" s="59" t="s">
        <v>14</v>
      </c>
      <c r="B29" s="27">
        <f>'ABS Population by Age Range'!D107</f>
        <v>4.0260989985204748E-2</v>
      </c>
      <c r="C29" s="26">
        <f>$B$1*B29</f>
        <v>1032050.2172807385</v>
      </c>
      <c r="D29" s="36">
        <f>'AU Infection Rate by Age'!C4</f>
        <v>3.3199195171026159E-2</v>
      </c>
      <c r="E29" s="17"/>
      <c r="F29" s="30"/>
      <c r="G29" s="32">
        <f>G$11*$D$29</f>
        <v>1.0374748490945676</v>
      </c>
      <c r="H29" s="33">
        <f t="shared" ref="H29:W29" si="43">H$11*$D$29</f>
        <v>2.0749496981891351</v>
      </c>
      <c r="I29" s="33">
        <f t="shared" si="43"/>
        <v>4.1498993963782702</v>
      </c>
      <c r="J29" s="33">
        <f t="shared" si="43"/>
        <v>8.2997987927565404</v>
      </c>
      <c r="K29" s="33">
        <f t="shared" si="43"/>
        <v>16.599597585513081</v>
      </c>
      <c r="L29" s="33">
        <f t="shared" si="43"/>
        <v>33.199195171026162</v>
      </c>
      <c r="M29" s="33">
        <f t="shared" si="43"/>
        <v>66.398390342052323</v>
      </c>
      <c r="N29" s="33">
        <f t="shared" si="43"/>
        <v>132.79678068410465</v>
      </c>
      <c r="O29" s="33">
        <f t="shared" si="43"/>
        <v>265.59356136820929</v>
      </c>
      <c r="P29" s="33">
        <f t="shared" si="43"/>
        <v>531.18712273641859</v>
      </c>
      <c r="Q29" s="33">
        <f t="shared" si="43"/>
        <v>1062.3742454728372</v>
      </c>
      <c r="R29" s="33">
        <f t="shared" si="43"/>
        <v>2124.7484909456743</v>
      </c>
      <c r="S29" s="33">
        <f t="shared" si="43"/>
        <v>4249.4969818913487</v>
      </c>
      <c r="T29" s="33">
        <f t="shared" si="43"/>
        <v>8498.9939637826974</v>
      </c>
      <c r="U29" s="33">
        <f t="shared" si="43"/>
        <v>16997.987927565395</v>
      </c>
      <c r="V29" s="33">
        <f t="shared" si="43"/>
        <v>33995.97585513079</v>
      </c>
      <c r="W29" s="33">
        <f t="shared" si="43"/>
        <v>67991.951710261579</v>
      </c>
      <c r="X29" s="33">
        <f t="shared" ref="X29:AA29" si="44">X$11*$D$29</f>
        <v>135983.90342052316</v>
      </c>
      <c r="Y29" s="33">
        <f t="shared" si="44"/>
        <v>271967.80684104632</v>
      </c>
      <c r="Z29" s="33">
        <f t="shared" si="44"/>
        <v>543935.61368209263</v>
      </c>
      <c r="AA29" s="81">
        <f t="shared" si="44"/>
        <v>851028.16901408462</v>
      </c>
    </row>
    <row r="30" spans="1:30" x14ac:dyDescent="0.25">
      <c r="A30" s="59"/>
      <c r="B30" s="18"/>
      <c r="C30" s="22"/>
      <c r="D30" s="20"/>
      <c r="E30" s="41">
        <v>0.14799999999999999</v>
      </c>
      <c r="F30" s="22"/>
      <c r="G30" s="43">
        <f>G$11*$D$29*$E$30</f>
        <v>0.15354627766599599</v>
      </c>
      <c r="H30" s="44">
        <f t="shared" ref="H30:W30" si="45">H$11*$D$29*$E$30</f>
        <v>0.30709255533199198</v>
      </c>
      <c r="I30" s="44">
        <f t="shared" si="45"/>
        <v>0.61418511066398396</v>
      </c>
      <c r="J30" s="44">
        <f t="shared" si="45"/>
        <v>1.2283702213279679</v>
      </c>
      <c r="K30" s="44">
        <f t="shared" si="45"/>
        <v>2.4567404426559358</v>
      </c>
      <c r="L30" s="44">
        <f t="shared" si="45"/>
        <v>4.9134808853118717</v>
      </c>
      <c r="M30" s="44">
        <f t="shared" si="45"/>
        <v>9.8269617706237433</v>
      </c>
      <c r="N30" s="44">
        <f t="shared" si="45"/>
        <v>19.653923541247487</v>
      </c>
      <c r="O30" s="44">
        <f t="shared" si="45"/>
        <v>39.307847082494973</v>
      </c>
      <c r="P30" s="44">
        <f t="shared" si="45"/>
        <v>78.615694164989947</v>
      </c>
      <c r="Q30" s="44">
        <f t="shared" si="45"/>
        <v>157.23138832997989</v>
      </c>
      <c r="R30" s="44">
        <f t="shared" si="45"/>
        <v>314.46277665995979</v>
      </c>
      <c r="S30" s="44">
        <f t="shared" si="45"/>
        <v>628.92555331991957</v>
      </c>
      <c r="T30" s="44">
        <f t="shared" si="45"/>
        <v>1257.8511066398391</v>
      </c>
      <c r="U30" s="44">
        <f t="shared" si="45"/>
        <v>2515.7022132796783</v>
      </c>
      <c r="V30" s="44">
        <f t="shared" si="45"/>
        <v>5031.4044265593566</v>
      </c>
      <c r="W30" s="44">
        <f t="shared" si="45"/>
        <v>10062.808853118713</v>
      </c>
      <c r="X30" s="44">
        <f t="shared" ref="X30:AA30" si="46">X$11*$D$29*$E$30</f>
        <v>20125.617706237426</v>
      </c>
      <c r="Y30" s="44">
        <f t="shared" si="46"/>
        <v>40251.235412474853</v>
      </c>
      <c r="Z30" s="44">
        <f t="shared" si="46"/>
        <v>80502.470824949705</v>
      </c>
      <c r="AA30" s="102">
        <f t="shared" si="46"/>
        <v>125952.16901408452</v>
      </c>
    </row>
    <row r="31" spans="1:30" x14ac:dyDescent="0.25">
      <c r="A31" s="59" t="s">
        <v>15</v>
      </c>
      <c r="B31" s="18">
        <f>'ABS Population by Age Range'!D97</f>
        <v>7.065336711718416E-2</v>
      </c>
      <c r="C31" s="22">
        <f t="shared" ref="C31:C45" si="47">$B$1*B31</f>
        <v>1811128.4126818988</v>
      </c>
      <c r="D31" s="120">
        <f>'AU Infection Rate by Age'!C5</f>
        <v>8.9537223340040245E-2</v>
      </c>
      <c r="E31" s="31"/>
      <c r="F31" s="30"/>
      <c r="G31" s="34">
        <f t="shared" ref="G31:W31" si="48">G$11*$D$31</f>
        <v>2.7980382293762576</v>
      </c>
      <c r="H31" s="35">
        <f t="shared" si="48"/>
        <v>5.5960764587525151</v>
      </c>
      <c r="I31" s="35">
        <f t="shared" si="48"/>
        <v>11.19215291750503</v>
      </c>
      <c r="J31" s="35">
        <f t="shared" si="48"/>
        <v>22.384305835010061</v>
      </c>
      <c r="K31" s="35">
        <f t="shared" si="48"/>
        <v>44.768611670020121</v>
      </c>
      <c r="L31" s="35">
        <f t="shared" si="48"/>
        <v>89.537223340040242</v>
      </c>
      <c r="M31" s="35">
        <f t="shared" si="48"/>
        <v>179.07444668008048</v>
      </c>
      <c r="N31" s="35">
        <f t="shared" si="48"/>
        <v>358.14889336016097</v>
      </c>
      <c r="O31" s="35">
        <f t="shared" si="48"/>
        <v>716.29778672032194</v>
      </c>
      <c r="P31" s="35">
        <f t="shared" si="48"/>
        <v>1432.5955734406439</v>
      </c>
      <c r="Q31" s="35">
        <f t="shared" si="48"/>
        <v>2865.1911468812878</v>
      </c>
      <c r="R31" s="35">
        <f t="shared" si="48"/>
        <v>5730.3822937625755</v>
      </c>
      <c r="S31" s="35">
        <f t="shared" si="48"/>
        <v>11460.764587525151</v>
      </c>
      <c r="T31" s="35">
        <f t="shared" si="48"/>
        <v>22921.529175050302</v>
      </c>
      <c r="U31" s="35">
        <f t="shared" si="48"/>
        <v>45843.058350100604</v>
      </c>
      <c r="V31" s="35">
        <f t="shared" si="48"/>
        <v>91686.116700201208</v>
      </c>
      <c r="W31" s="35">
        <f t="shared" si="48"/>
        <v>183372.23340040242</v>
      </c>
      <c r="X31" s="35">
        <f t="shared" ref="X31:AA31" si="49">X$11*$D$31</f>
        <v>366744.46680080483</v>
      </c>
      <c r="Y31" s="35">
        <f t="shared" si="49"/>
        <v>733488.93360160966</v>
      </c>
      <c r="Z31" s="35">
        <f t="shared" si="49"/>
        <v>1466977.8672032193</v>
      </c>
      <c r="AA31" s="119">
        <f t="shared" si="49"/>
        <v>2295197.1830985919</v>
      </c>
    </row>
    <row r="32" spans="1:30" x14ac:dyDescent="0.25">
      <c r="A32" s="59"/>
      <c r="B32" s="18"/>
      <c r="C32" s="22"/>
      <c r="D32" s="20"/>
      <c r="E32" s="41">
        <v>0.08</v>
      </c>
      <c r="F32" s="22"/>
      <c r="G32" s="43">
        <f t="shared" ref="G32:W32" si="50">G$11*$D$31*$E$32</f>
        <v>0.2238430583501006</v>
      </c>
      <c r="H32" s="44">
        <f t="shared" si="50"/>
        <v>0.4476861167002012</v>
      </c>
      <c r="I32" s="44">
        <f t="shared" si="50"/>
        <v>0.8953722334004024</v>
      </c>
      <c r="J32" s="44">
        <f t="shared" si="50"/>
        <v>1.7907444668008048</v>
      </c>
      <c r="K32" s="44">
        <f t="shared" si="50"/>
        <v>3.5814889336016096</v>
      </c>
      <c r="L32" s="44">
        <f t="shared" si="50"/>
        <v>7.1629778672032192</v>
      </c>
      <c r="M32" s="44">
        <f t="shared" si="50"/>
        <v>14.325955734406438</v>
      </c>
      <c r="N32" s="44">
        <f t="shared" si="50"/>
        <v>28.651911468812877</v>
      </c>
      <c r="O32" s="44">
        <f t="shared" si="50"/>
        <v>57.303822937625753</v>
      </c>
      <c r="P32" s="44">
        <f t="shared" si="50"/>
        <v>114.60764587525151</v>
      </c>
      <c r="Q32" s="44">
        <f t="shared" si="50"/>
        <v>229.21529175050301</v>
      </c>
      <c r="R32" s="44">
        <f t="shared" si="50"/>
        <v>458.43058350100603</v>
      </c>
      <c r="S32" s="44">
        <f t="shared" si="50"/>
        <v>916.86116700201205</v>
      </c>
      <c r="T32" s="44">
        <f t="shared" si="50"/>
        <v>1833.7223340040241</v>
      </c>
      <c r="U32" s="44">
        <f t="shared" si="50"/>
        <v>3667.4446680080482</v>
      </c>
      <c r="V32" s="44">
        <f t="shared" si="50"/>
        <v>7334.8893360160964</v>
      </c>
      <c r="W32" s="44">
        <f t="shared" si="50"/>
        <v>14669.778672032193</v>
      </c>
      <c r="X32" s="44">
        <f t="shared" ref="X32:AA32" si="51">X$11*$D$31*$E$32</f>
        <v>29339.557344064386</v>
      </c>
      <c r="Y32" s="44">
        <f t="shared" si="51"/>
        <v>58679.114688128771</v>
      </c>
      <c r="Z32" s="44">
        <f t="shared" si="51"/>
        <v>117358.22937625754</v>
      </c>
      <c r="AA32" s="102">
        <f t="shared" si="51"/>
        <v>183615.77464788736</v>
      </c>
    </row>
    <row r="33" spans="1:27" x14ac:dyDescent="0.25">
      <c r="A33" s="59" t="s">
        <v>16</v>
      </c>
      <c r="B33" s="18">
        <f>'ABS Population by Age Range'!D85</f>
        <v>0.10301766910746854</v>
      </c>
      <c r="C33" s="22">
        <f t="shared" si="47"/>
        <v>2640754.9299008488</v>
      </c>
      <c r="D33" s="120">
        <f>'AU Infection Rate by Age'!C6</f>
        <v>0.16498993963782696</v>
      </c>
      <c r="E33" s="31"/>
      <c r="F33" s="22"/>
      <c r="G33" s="34">
        <f t="shared" ref="G33:W33" si="52">G$11*$D$33</f>
        <v>5.1559356136820922</v>
      </c>
      <c r="H33" s="35">
        <f t="shared" si="52"/>
        <v>10.311871227364184</v>
      </c>
      <c r="I33" s="35">
        <f t="shared" si="52"/>
        <v>20.623742454728369</v>
      </c>
      <c r="J33" s="35">
        <f t="shared" si="52"/>
        <v>41.247484909456738</v>
      </c>
      <c r="K33" s="35">
        <f t="shared" si="52"/>
        <v>82.494969818913475</v>
      </c>
      <c r="L33" s="35">
        <f t="shared" si="52"/>
        <v>164.98993963782695</v>
      </c>
      <c r="M33" s="35">
        <f t="shared" si="52"/>
        <v>329.9798792756539</v>
      </c>
      <c r="N33" s="35">
        <f t="shared" si="52"/>
        <v>659.9597585513078</v>
      </c>
      <c r="O33" s="35">
        <f t="shared" si="52"/>
        <v>1319.9195171026156</v>
      </c>
      <c r="P33" s="35">
        <f t="shared" si="52"/>
        <v>2639.8390342052312</v>
      </c>
      <c r="Q33" s="35">
        <f t="shared" si="52"/>
        <v>5279.6780684104624</v>
      </c>
      <c r="R33" s="35">
        <f t="shared" si="52"/>
        <v>10559.356136820925</v>
      </c>
      <c r="S33" s="35">
        <f t="shared" si="52"/>
        <v>21118.71227364185</v>
      </c>
      <c r="T33" s="35">
        <f t="shared" si="52"/>
        <v>42237.424547283699</v>
      </c>
      <c r="U33" s="35">
        <f t="shared" si="52"/>
        <v>84474.849094567398</v>
      </c>
      <c r="V33" s="35">
        <f t="shared" si="52"/>
        <v>168949.6981891348</v>
      </c>
      <c r="W33" s="35">
        <f t="shared" si="52"/>
        <v>337899.39637826959</v>
      </c>
      <c r="X33" s="35">
        <f t="shared" ref="X33:Z33" si="53">X$11*$D$33</f>
        <v>675798.79275653919</v>
      </c>
      <c r="Y33" s="35">
        <f t="shared" si="53"/>
        <v>1351597.5855130784</v>
      </c>
      <c r="Z33" s="35">
        <f t="shared" si="53"/>
        <v>2703195.1710261567</v>
      </c>
      <c r="AA33" s="119">
        <f>AA$11*$D$33</f>
        <v>4229352.1126760561</v>
      </c>
    </row>
    <row r="34" spans="1:27" x14ac:dyDescent="0.25">
      <c r="A34" s="59"/>
      <c r="B34" s="18"/>
      <c r="C34" s="22"/>
      <c r="D34" s="20"/>
      <c r="E34" s="41">
        <v>3.5999999999999997E-2</v>
      </c>
      <c r="F34" s="22"/>
      <c r="G34" s="43">
        <f t="shared" ref="G34:W34" si="54">G$11*$D$33*$E$34</f>
        <v>0.1856136820925553</v>
      </c>
      <c r="H34" s="44">
        <f t="shared" si="54"/>
        <v>0.3712273641851106</v>
      </c>
      <c r="I34" s="44">
        <f t="shared" si="54"/>
        <v>0.7424547283702212</v>
      </c>
      <c r="J34" s="44">
        <f t="shared" si="54"/>
        <v>1.4849094567404424</v>
      </c>
      <c r="K34" s="44">
        <f t="shared" si="54"/>
        <v>2.9698189134808848</v>
      </c>
      <c r="L34" s="44">
        <f t="shared" si="54"/>
        <v>5.9396378269617696</v>
      </c>
      <c r="M34" s="44">
        <f t="shared" si="54"/>
        <v>11.879275653923539</v>
      </c>
      <c r="N34" s="44">
        <f t="shared" si="54"/>
        <v>23.758551307847078</v>
      </c>
      <c r="O34" s="44">
        <f t="shared" si="54"/>
        <v>47.517102615694156</v>
      </c>
      <c r="P34" s="44">
        <f t="shared" si="54"/>
        <v>95.034205231388313</v>
      </c>
      <c r="Q34" s="44">
        <f t="shared" si="54"/>
        <v>190.06841046277663</v>
      </c>
      <c r="R34" s="44">
        <f t="shared" si="54"/>
        <v>380.13682092555325</v>
      </c>
      <c r="S34" s="44">
        <f t="shared" si="54"/>
        <v>760.2736418511065</v>
      </c>
      <c r="T34" s="44">
        <f t="shared" si="54"/>
        <v>1520.547283702213</v>
      </c>
      <c r="U34" s="44">
        <f t="shared" si="54"/>
        <v>3041.094567404426</v>
      </c>
      <c r="V34" s="44">
        <f t="shared" si="54"/>
        <v>6082.189134808852</v>
      </c>
      <c r="W34" s="44">
        <f t="shared" si="54"/>
        <v>12164.378269617704</v>
      </c>
      <c r="X34" s="44">
        <f t="shared" ref="X34:AA34" si="55">X$11*$D$33*$E$34</f>
        <v>24328.756539235408</v>
      </c>
      <c r="Y34" s="44">
        <f t="shared" si="55"/>
        <v>48657.513078470816</v>
      </c>
      <c r="Z34" s="44">
        <f t="shared" si="55"/>
        <v>97315.026156941633</v>
      </c>
      <c r="AA34" s="102">
        <f t="shared" si="55"/>
        <v>152256.67605633801</v>
      </c>
    </row>
    <row r="35" spans="1:27" x14ac:dyDescent="0.25">
      <c r="A35" s="59" t="s">
        <v>17</v>
      </c>
      <c r="B35" s="18">
        <f>'ABS Population by Age Range'!D73</f>
        <v>0.12142789925761971</v>
      </c>
      <c r="C35" s="22">
        <f t="shared" si="47"/>
        <v>3112682.7695698235</v>
      </c>
      <c r="D35" s="120">
        <f>'AU Infection Rate by Age'!C7</f>
        <v>0.17102615694164991</v>
      </c>
      <c r="E35" s="31"/>
      <c r="F35" s="22"/>
      <c r="G35" s="34">
        <f t="shared" ref="G35:W35" si="56">G$11*$D$35</f>
        <v>5.3445674044265594</v>
      </c>
      <c r="H35" s="35">
        <f t="shared" si="56"/>
        <v>10.689134808853119</v>
      </c>
      <c r="I35" s="35">
        <f t="shared" si="56"/>
        <v>21.378269617706238</v>
      </c>
      <c r="J35" s="35">
        <f t="shared" si="56"/>
        <v>42.756539235412475</v>
      </c>
      <c r="K35" s="35">
        <f t="shared" si="56"/>
        <v>85.513078470824951</v>
      </c>
      <c r="L35" s="35">
        <f t="shared" si="56"/>
        <v>171.0261569416499</v>
      </c>
      <c r="M35" s="35">
        <f t="shared" si="56"/>
        <v>342.0523138832998</v>
      </c>
      <c r="N35" s="35">
        <f t="shared" si="56"/>
        <v>684.10462776659961</v>
      </c>
      <c r="O35" s="35">
        <f t="shared" si="56"/>
        <v>1368.2092555331992</v>
      </c>
      <c r="P35" s="35">
        <f t="shared" si="56"/>
        <v>2736.4185110663984</v>
      </c>
      <c r="Q35" s="35">
        <f t="shared" si="56"/>
        <v>5472.8370221327968</v>
      </c>
      <c r="R35" s="35">
        <f t="shared" si="56"/>
        <v>10945.674044265594</v>
      </c>
      <c r="S35" s="35">
        <f t="shared" si="56"/>
        <v>21891.348088531187</v>
      </c>
      <c r="T35" s="35">
        <f t="shared" si="56"/>
        <v>43782.696177062375</v>
      </c>
      <c r="U35" s="35">
        <f t="shared" si="56"/>
        <v>87565.39235412475</v>
      </c>
      <c r="V35" s="35">
        <f t="shared" si="56"/>
        <v>175130.7847082495</v>
      </c>
      <c r="W35" s="35">
        <f t="shared" si="56"/>
        <v>350261.569416499</v>
      </c>
      <c r="X35" s="35">
        <f t="shared" ref="X35:AA35" si="57">X$11*$D$35</f>
        <v>700523.138832998</v>
      </c>
      <c r="Y35" s="35">
        <f t="shared" si="57"/>
        <v>1401046.277665996</v>
      </c>
      <c r="Z35" s="35">
        <f t="shared" si="57"/>
        <v>2802092.555331992</v>
      </c>
      <c r="AA35" s="119">
        <f t="shared" si="57"/>
        <v>4384084.5070422534</v>
      </c>
    </row>
    <row r="36" spans="1:27" x14ac:dyDescent="0.25">
      <c r="A36" s="59"/>
      <c r="B36" s="18"/>
      <c r="C36" s="22"/>
      <c r="D36" s="20"/>
      <c r="E36" s="41">
        <v>1.2999999999999999E-2</v>
      </c>
      <c r="F36" s="22"/>
      <c r="G36" s="43">
        <f t="shared" ref="G36:W36" si="58">G$11*$D$35*$E$36</f>
        <v>6.9479376257545272E-2</v>
      </c>
      <c r="H36" s="44">
        <f t="shared" si="58"/>
        <v>0.13895875251509054</v>
      </c>
      <c r="I36" s="44">
        <f t="shared" si="58"/>
        <v>0.27791750503018109</v>
      </c>
      <c r="J36" s="44">
        <f t="shared" si="58"/>
        <v>0.55583501006036218</v>
      </c>
      <c r="K36" s="44">
        <f t="shared" si="58"/>
        <v>1.1116700201207244</v>
      </c>
      <c r="L36" s="44">
        <f t="shared" si="58"/>
        <v>2.2233400402414487</v>
      </c>
      <c r="M36" s="44">
        <f t="shared" si="58"/>
        <v>4.4466800804828974</v>
      </c>
      <c r="N36" s="44">
        <f t="shared" si="58"/>
        <v>8.8933601609657948</v>
      </c>
      <c r="O36" s="44">
        <f t="shared" si="58"/>
        <v>17.78672032193159</v>
      </c>
      <c r="P36" s="44">
        <f t="shared" si="58"/>
        <v>35.573440643863179</v>
      </c>
      <c r="Q36" s="44">
        <f t="shared" si="58"/>
        <v>71.146881287726359</v>
      </c>
      <c r="R36" s="44">
        <f t="shared" si="58"/>
        <v>142.29376257545272</v>
      </c>
      <c r="S36" s="44">
        <f t="shared" si="58"/>
        <v>284.58752515090544</v>
      </c>
      <c r="T36" s="44">
        <f t="shared" si="58"/>
        <v>569.17505030181087</v>
      </c>
      <c r="U36" s="44">
        <f t="shared" si="58"/>
        <v>1138.3501006036217</v>
      </c>
      <c r="V36" s="44">
        <f t="shared" si="58"/>
        <v>2276.7002012072435</v>
      </c>
      <c r="W36" s="44">
        <f t="shared" si="58"/>
        <v>4553.400402414487</v>
      </c>
      <c r="X36" s="44">
        <f t="shared" ref="X36:AA36" si="59">X$11*$D$35*$E$36</f>
        <v>9106.8008048289739</v>
      </c>
      <c r="Y36" s="44">
        <f t="shared" si="59"/>
        <v>18213.601609657948</v>
      </c>
      <c r="Z36" s="44">
        <f t="shared" si="59"/>
        <v>36427.203219315896</v>
      </c>
      <c r="AA36" s="102">
        <f t="shared" si="59"/>
        <v>56993.098591549293</v>
      </c>
    </row>
    <row r="37" spans="1:27" x14ac:dyDescent="0.25">
      <c r="A37" s="59" t="s">
        <v>18</v>
      </c>
      <c r="B37" s="18">
        <f>'ABS Population by Age Range'!D61</f>
        <v>0.12908272398046944</v>
      </c>
      <c r="C37" s="22">
        <f t="shared" si="47"/>
        <v>3308906.5465153535</v>
      </c>
      <c r="D37" s="120">
        <f>'AU Infection Rate by Age'!C8</f>
        <v>0.14688128772635814</v>
      </c>
      <c r="E37" s="31"/>
      <c r="F37" s="22"/>
      <c r="G37" s="34">
        <f>G$11*$D$37</f>
        <v>4.5900402414486923</v>
      </c>
      <c r="H37" s="35">
        <f t="shared" ref="H37:W37" si="60">H$11*$D$37</f>
        <v>9.1800804828973845</v>
      </c>
      <c r="I37" s="35">
        <f t="shared" si="60"/>
        <v>18.360160965794769</v>
      </c>
      <c r="J37" s="35">
        <f t="shared" si="60"/>
        <v>36.720321931589538</v>
      </c>
      <c r="K37" s="35">
        <f t="shared" si="60"/>
        <v>73.440643863179076</v>
      </c>
      <c r="L37" s="35">
        <f t="shared" si="60"/>
        <v>146.88128772635815</v>
      </c>
      <c r="M37" s="35">
        <f t="shared" si="60"/>
        <v>293.76257545271631</v>
      </c>
      <c r="N37" s="35">
        <f t="shared" si="60"/>
        <v>587.52515090543261</v>
      </c>
      <c r="O37" s="35">
        <f t="shared" si="60"/>
        <v>1175.0503018108652</v>
      </c>
      <c r="P37" s="35">
        <f t="shared" si="60"/>
        <v>2350.1006036217304</v>
      </c>
      <c r="Q37" s="35">
        <f t="shared" si="60"/>
        <v>4700.2012072434609</v>
      </c>
      <c r="R37" s="35">
        <f t="shared" si="60"/>
        <v>9400.4024144869218</v>
      </c>
      <c r="S37" s="35">
        <f t="shared" si="60"/>
        <v>18800.804828973844</v>
      </c>
      <c r="T37" s="35">
        <f t="shared" si="60"/>
        <v>37601.609657947687</v>
      </c>
      <c r="U37" s="35">
        <f t="shared" si="60"/>
        <v>75203.219315895374</v>
      </c>
      <c r="V37" s="35">
        <f t="shared" si="60"/>
        <v>150406.43863179075</v>
      </c>
      <c r="W37" s="35">
        <f t="shared" si="60"/>
        <v>300812.8772635815</v>
      </c>
      <c r="X37" s="35">
        <f t="shared" ref="X37:AA37" si="61">X$11*$D$37</f>
        <v>601625.75452716299</v>
      </c>
      <c r="Y37" s="35">
        <f t="shared" si="61"/>
        <v>1203251.509054326</v>
      </c>
      <c r="Z37" s="35">
        <f t="shared" si="61"/>
        <v>2406503.018108652</v>
      </c>
      <c r="AA37" s="119">
        <f t="shared" si="61"/>
        <v>3765154.9295774647</v>
      </c>
    </row>
    <row r="38" spans="1:27" x14ac:dyDescent="0.25">
      <c r="A38" s="59"/>
      <c r="B38" s="18"/>
      <c r="C38" s="22"/>
      <c r="D38" s="20"/>
      <c r="E38" s="41">
        <v>4.0000000000000001E-3</v>
      </c>
      <c r="F38" s="22"/>
      <c r="G38" s="43">
        <f>G$11*$D$37*$E$38</f>
        <v>1.8360160965794771E-2</v>
      </c>
      <c r="H38" s="44">
        <f t="shared" ref="H38:W38" si="62">H$11*$D$37*$E$38</f>
        <v>3.6720321931589542E-2</v>
      </c>
      <c r="I38" s="44">
        <f t="shared" si="62"/>
        <v>7.3440643863179084E-2</v>
      </c>
      <c r="J38" s="44">
        <f t="shared" si="62"/>
        <v>0.14688128772635817</v>
      </c>
      <c r="K38" s="44">
        <f t="shared" si="62"/>
        <v>0.29376257545271633</v>
      </c>
      <c r="L38" s="44">
        <f t="shared" si="62"/>
        <v>0.58752515090543267</v>
      </c>
      <c r="M38" s="44">
        <f t="shared" si="62"/>
        <v>1.1750503018108653</v>
      </c>
      <c r="N38" s="44">
        <f t="shared" si="62"/>
        <v>2.3501006036217307</v>
      </c>
      <c r="O38" s="44">
        <f t="shared" si="62"/>
        <v>4.7002012072434614</v>
      </c>
      <c r="P38" s="44">
        <f t="shared" si="62"/>
        <v>9.4004024144869227</v>
      </c>
      <c r="Q38" s="44">
        <f t="shared" si="62"/>
        <v>18.800804828973845</v>
      </c>
      <c r="R38" s="44">
        <f t="shared" si="62"/>
        <v>37.601609657947691</v>
      </c>
      <c r="S38" s="44">
        <f t="shared" si="62"/>
        <v>75.203219315895382</v>
      </c>
      <c r="T38" s="44">
        <f t="shared" si="62"/>
        <v>150.40643863179076</v>
      </c>
      <c r="U38" s="44">
        <f t="shared" si="62"/>
        <v>300.81287726358153</v>
      </c>
      <c r="V38" s="44">
        <f t="shared" si="62"/>
        <v>601.62575452716305</v>
      </c>
      <c r="W38" s="44">
        <f t="shared" si="62"/>
        <v>1203.2515090543261</v>
      </c>
      <c r="X38" s="44">
        <f t="shared" ref="X38:AA38" si="63">X$11*$D$37*$E$38</f>
        <v>2406.5030181086522</v>
      </c>
      <c r="Y38" s="44">
        <f t="shared" si="63"/>
        <v>4813.0060362173044</v>
      </c>
      <c r="Z38" s="44">
        <f t="shared" si="63"/>
        <v>9626.0120724346089</v>
      </c>
      <c r="AA38" s="102">
        <f t="shared" si="63"/>
        <v>15060.619718309859</v>
      </c>
    </row>
    <row r="39" spans="1:27" x14ac:dyDescent="0.25">
      <c r="A39" s="59" t="s">
        <v>19</v>
      </c>
      <c r="B39" s="18">
        <f>'ABS Population by Age Range'!D49</f>
        <v>0.14481341657950456</v>
      </c>
      <c r="C39" s="22">
        <f t="shared" si="47"/>
        <v>3712147.1205990198</v>
      </c>
      <c r="D39" s="120">
        <f>'AU Infection Rate by Age'!C9</f>
        <v>0.1750503018108652</v>
      </c>
      <c r="E39" s="31"/>
      <c r="F39" s="22"/>
      <c r="G39" s="34">
        <f t="shared" ref="G39:W39" si="64">G$11*$D$39</f>
        <v>5.4703219315895373</v>
      </c>
      <c r="H39" s="35">
        <f t="shared" si="64"/>
        <v>10.940643863179075</v>
      </c>
      <c r="I39" s="35">
        <f t="shared" si="64"/>
        <v>21.881287726358149</v>
      </c>
      <c r="J39" s="35">
        <f t="shared" si="64"/>
        <v>43.762575452716298</v>
      </c>
      <c r="K39" s="35">
        <f t="shared" si="64"/>
        <v>87.525150905432596</v>
      </c>
      <c r="L39" s="35">
        <f t="shared" si="64"/>
        <v>175.05030181086519</v>
      </c>
      <c r="M39" s="35">
        <f t="shared" si="64"/>
        <v>350.10060362173039</v>
      </c>
      <c r="N39" s="35">
        <f t="shared" si="64"/>
        <v>700.20120724346077</v>
      </c>
      <c r="O39" s="35">
        <f t="shared" si="64"/>
        <v>1400.4024144869215</v>
      </c>
      <c r="P39" s="35">
        <f t="shared" si="64"/>
        <v>2800.8048289738431</v>
      </c>
      <c r="Q39" s="35">
        <f t="shared" si="64"/>
        <v>5601.6096579476862</v>
      </c>
      <c r="R39" s="35">
        <f t="shared" si="64"/>
        <v>11203.219315895372</v>
      </c>
      <c r="S39" s="35">
        <f t="shared" si="64"/>
        <v>22406.438631790745</v>
      </c>
      <c r="T39" s="35">
        <f t="shared" si="64"/>
        <v>44812.877263581489</v>
      </c>
      <c r="U39" s="35">
        <f t="shared" si="64"/>
        <v>89625.754527162979</v>
      </c>
      <c r="V39" s="35">
        <f t="shared" si="64"/>
        <v>179251.50905432596</v>
      </c>
      <c r="W39" s="35">
        <f t="shared" si="64"/>
        <v>358503.01810865192</v>
      </c>
      <c r="X39" s="35">
        <f t="shared" ref="X39:AA39" si="65">X$11*$D$39</f>
        <v>717006.03621730383</v>
      </c>
      <c r="Y39" s="35">
        <f t="shared" si="65"/>
        <v>1434012.0724346077</v>
      </c>
      <c r="Z39" s="35">
        <f t="shared" si="65"/>
        <v>2868024.1448692153</v>
      </c>
      <c r="AA39" s="119">
        <f t="shared" si="65"/>
        <v>4487239.4366197186</v>
      </c>
    </row>
    <row r="40" spans="1:27" x14ac:dyDescent="0.25">
      <c r="A40" s="59"/>
      <c r="B40" s="18"/>
      <c r="C40" s="22"/>
      <c r="D40" s="20"/>
      <c r="E40" s="41">
        <v>2E-3</v>
      </c>
      <c r="F40" s="22"/>
      <c r="G40" s="43">
        <f t="shared" ref="G40:W40" si="66">G$11*$D$39*$E$40</f>
        <v>1.0940643863179075E-2</v>
      </c>
      <c r="H40" s="44">
        <f t="shared" si="66"/>
        <v>2.188128772635815E-2</v>
      </c>
      <c r="I40" s="44">
        <f t="shared" si="66"/>
        <v>4.37625754527163E-2</v>
      </c>
      <c r="J40" s="44">
        <f t="shared" si="66"/>
        <v>8.75251509054326E-2</v>
      </c>
      <c r="K40" s="44">
        <f t="shared" si="66"/>
        <v>0.1750503018108652</v>
      </c>
      <c r="L40" s="44">
        <f t="shared" si="66"/>
        <v>0.3501006036217304</v>
      </c>
      <c r="M40" s="44">
        <f t="shared" si="66"/>
        <v>0.7002012072434608</v>
      </c>
      <c r="N40" s="44">
        <f t="shared" si="66"/>
        <v>1.4004024144869216</v>
      </c>
      <c r="O40" s="44">
        <f t="shared" si="66"/>
        <v>2.8008048289738432</v>
      </c>
      <c r="P40" s="44">
        <f t="shared" si="66"/>
        <v>5.6016096579476864</v>
      </c>
      <c r="Q40" s="44">
        <f t="shared" si="66"/>
        <v>11.203219315895373</v>
      </c>
      <c r="R40" s="44">
        <f t="shared" si="66"/>
        <v>22.406438631790746</v>
      </c>
      <c r="S40" s="44">
        <f t="shared" si="66"/>
        <v>44.812877263581491</v>
      </c>
      <c r="T40" s="44">
        <f t="shared" si="66"/>
        <v>89.625754527162982</v>
      </c>
      <c r="U40" s="44">
        <f t="shared" si="66"/>
        <v>179.25150905432596</v>
      </c>
      <c r="V40" s="44">
        <f t="shared" si="66"/>
        <v>358.50301810865193</v>
      </c>
      <c r="W40" s="44">
        <f t="shared" si="66"/>
        <v>717.00603621730386</v>
      </c>
      <c r="X40" s="44">
        <f t="shared" ref="X40:AA40" si="67">X$11*$D$39*$E$40</f>
        <v>1434.0120724346077</v>
      </c>
      <c r="Y40" s="44">
        <f t="shared" si="67"/>
        <v>2868.0241448692154</v>
      </c>
      <c r="Z40" s="44">
        <f t="shared" si="67"/>
        <v>5736.0482897384309</v>
      </c>
      <c r="AA40" s="102">
        <f t="shared" si="67"/>
        <v>8974.4788732394372</v>
      </c>
    </row>
    <row r="41" spans="1:27" x14ac:dyDescent="0.25">
      <c r="A41" s="59" t="s">
        <v>20</v>
      </c>
      <c r="B41" s="18">
        <f>'ABS Population by Age Range'!D37</f>
        <v>0.14458334093878666</v>
      </c>
      <c r="C41" s="22">
        <f t="shared" si="47"/>
        <v>3706249.3616248574</v>
      </c>
      <c r="D41" s="120">
        <f>'AU Infection Rate by Age'!C10</f>
        <v>0.18008048289738432</v>
      </c>
      <c r="E41" s="31"/>
      <c r="F41" s="22"/>
      <c r="G41" s="34">
        <f t="shared" ref="G41:W41" si="68">G$11*$D$41</f>
        <v>5.6275150905432598</v>
      </c>
      <c r="H41" s="35">
        <f t="shared" si="68"/>
        <v>11.25503018108652</v>
      </c>
      <c r="I41" s="35">
        <f t="shared" si="68"/>
        <v>22.510060362173039</v>
      </c>
      <c r="J41" s="35">
        <f t="shared" si="68"/>
        <v>45.020120724346079</v>
      </c>
      <c r="K41" s="35">
        <f t="shared" si="68"/>
        <v>90.040241448692157</v>
      </c>
      <c r="L41" s="35">
        <f t="shared" si="68"/>
        <v>180.08048289738431</v>
      </c>
      <c r="M41" s="35">
        <f t="shared" si="68"/>
        <v>360.16096579476863</v>
      </c>
      <c r="N41" s="35">
        <f t="shared" si="68"/>
        <v>720.32193158953726</v>
      </c>
      <c r="O41" s="35">
        <f t="shared" si="68"/>
        <v>1440.6438631790745</v>
      </c>
      <c r="P41" s="35">
        <f t="shared" si="68"/>
        <v>2881.287726358149</v>
      </c>
      <c r="Q41" s="35">
        <f t="shared" si="68"/>
        <v>5762.5754527162981</v>
      </c>
      <c r="R41" s="35">
        <f t="shared" si="68"/>
        <v>11525.150905432596</v>
      </c>
      <c r="S41" s="35">
        <f t="shared" si="68"/>
        <v>23050.301810865192</v>
      </c>
      <c r="T41" s="35">
        <f t="shared" si="68"/>
        <v>46100.603621730384</v>
      </c>
      <c r="U41" s="35">
        <f t="shared" si="68"/>
        <v>92201.207243460769</v>
      </c>
      <c r="V41" s="35">
        <f t="shared" si="68"/>
        <v>184402.41448692154</v>
      </c>
      <c r="W41" s="35">
        <f t="shared" si="68"/>
        <v>368804.82897384308</v>
      </c>
      <c r="X41" s="35">
        <f t="shared" ref="X41:AA41" si="69">X$11*$D$41</f>
        <v>737609.65794768615</v>
      </c>
      <c r="Y41" s="35">
        <f t="shared" si="69"/>
        <v>1475219.3158953723</v>
      </c>
      <c r="Z41" s="35">
        <f t="shared" si="69"/>
        <v>2950438.6317907446</v>
      </c>
      <c r="AA41" s="119">
        <f t="shared" si="69"/>
        <v>4616183.0985915493</v>
      </c>
    </row>
    <row r="42" spans="1:27" x14ac:dyDescent="0.25">
      <c r="A42" s="59"/>
      <c r="B42" s="18"/>
      <c r="C42" s="22"/>
      <c r="D42" s="20"/>
      <c r="E42" s="41">
        <v>2E-3</v>
      </c>
      <c r="F42" s="22"/>
      <c r="G42" s="43">
        <f t="shared" ref="G42:W42" si="70">G$11*$D$41*$E$42</f>
        <v>1.125503018108652E-2</v>
      </c>
      <c r="H42" s="44">
        <f t="shared" si="70"/>
        <v>2.251006036217304E-2</v>
      </c>
      <c r="I42" s="44">
        <f t="shared" si="70"/>
        <v>4.502012072434608E-2</v>
      </c>
      <c r="J42" s="44">
        <f t="shared" si="70"/>
        <v>9.004024144869216E-2</v>
      </c>
      <c r="K42" s="44">
        <f t="shared" si="70"/>
        <v>0.18008048289738432</v>
      </c>
      <c r="L42" s="44">
        <f t="shared" si="70"/>
        <v>0.36016096579476864</v>
      </c>
      <c r="M42" s="44">
        <f t="shared" si="70"/>
        <v>0.72032193158953728</v>
      </c>
      <c r="N42" s="44">
        <f t="shared" si="70"/>
        <v>1.4406438631790746</v>
      </c>
      <c r="O42" s="44">
        <f t="shared" si="70"/>
        <v>2.8812877263581491</v>
      </c>
      <c r="P42" s="44">
        <f t="shared" si="70"/>
        <v>5.7625754527162982</v>
      </c>
      <c r="Q42" s="44">
        <f t="shared" si="70"/>
        <v>11.525150905432596</v>
      </c>
      <c r="R42" s="44">
        <f t="shared" si="70"/>
        <v>23.050301810865193</v>
      </c>
      <c r="S42" s="44">
        <f t="shared" si="70"/>
        <v>46.100603621730386</v>
      </c>
      <c r="T42" s="44">
        <f t="shared" si="70"/>
        <v>92.201207243460772</v>
      </c>
      <c r="U42" s="44">
        <f t="shared" si="70"/>
        <v>184.40241448692154</v>
      </c>
      <c r="V42" s="44">
        <f t="shared" si="70"/>
        <v>368.80482897384309</v>
      </c>
      <c r="W42" s="44">
        <f t="shared" si="70"/>
        <v>737.60965794768617</v>
      </c>
      <c r="X42" s="44">
        <f t="shared" ref="X42:AA42" si="71">X$11*$D$41*$E$42</f>
        <v>1475.2193158953723</v>
      </c>
      <c r="Y42" s="44">
        <f t="shared" si="71"/>
        <v>2950.4386317907447</v>
      </c>
      <c r="Z42" s="44">
        <f t="shared" si="71"/>
        <v>5900.8772635814894</v>
      </c>
      <c r="AA42" s="102">
        <f t="shared" si="71"/>
        <v>9232.3661971830988</v>
      </c>
    </row>
    <row r="43" spans="1:27" x14ac:dyDescent="0.25">
      <c r="A43" s="60" t="s">
        <v>21</v>
      </c>
      <c r="B43" s="18">
        <f>'ABS Population by Age Range'!D25</f>
        <v>0.12056476079328157</v>
      </c>
      <c r="C43" s="22">
        <f t="shared" si="47"/>
        <v>3090557.0781749799</v>
      </c>
      <c r="D43" s="37">
        <f>'AU Infection Rate by Age'!C11</f>
        <v>3.3199195171026159E-2</v>
      </c>
      <c r="E43" s="31"/>
      <c r="F43" s="22"/>
      <c r="G43" s="34">
        <f t="shared" ref="G43:W43" si="72">G$11*$D$43</f>
        <v>1.0374748490945676</v>
      </c>
      <c r="H43" s="35">
        <f t="shared" si="72"/>
        <v>2.0749496981891351</v>
      </c>
      <c r="I43" s="35">
        <f t="shared" si="72"/>
        <v>4.1498993963782702</v>
      </c>
      <c r="J43" s="35">
        <f t="shared" si="72"/>
        <v>8.2997987927565404</v>
      </c>
      <c r="K43" s="35">
        <f t="shared" si="72"/>
        <v>16.599597585513081</v>
      </c>
      <c r="L43" s="35">
        <f t="shared" si="72"/>
        <v>33.199195171026162</v>
      </c>
      <c r="M43" s="35">
        <f t="shared" si="72"/>
        <v>66.398390342052323</v>
      </c>
      <c r="N43" s="35">
        <f t="shared" si="72"/>
        <v>132.79678068410465</v>
      </c>
      <c r="O43" s="35">
        <f t="shared" si="72"/>
        <v>265.59356136820929</v>
      </c>
      <c r="P43" s="35">
        <f t="shared" si="72"/>
        <v>531.18712273641859</v>
      </c>
      <c r="Q43" s="35">
        <f t="shared" si="72"/>
        <v>1062.3742454728372</v>
      </c>
      <c r="R43" s="35">
        <f t="shared" si="72"/>
        <v>2124.7484909456743</v>
      </c>
      <c r="S43" s="35">
        <f t="shared" si="72"/>
        <v>4249.4969818913487</v>
      </c>
      <c r="T43" s="35">
        <f t="shared" si="72"/>
        <v>8498.9939637826974</v>
      </c>
      <c r="U43" s="35">
        <f t="shared" si="72"/>
        <v>16997.987927565395</v>
      </c>
      <c r="V43" s="35">
        <f t="shared" si="72"/>
        <v>33995.97585513079</v>
      </c>
      <c r="W43" s="35">
        <f t="shared" si="72"/>
        <v>67991.951710261579</v>
      </c>
      <c r="X43" s="35">
        <f t="shared" ref="X43:AA43" si="73">X$11*$D$43</f>
        <v>135983.90342052316</v>
      </c>
      <c r="Y43" s="35">
        <f t="shared" si="73"/>
        <v>271967.80684104632</v>
      </c>
      <c r="Z43" s="35">
        <f t="shared" si="73"/>
        <v>543935.61368209263</v>
      </c>
      <c r="AA43" s="103">
        <f t="shared" si="73"/>
        <v>851028.16901408462</v>
      </c>
    </row>
    <row r="44" spans="1:27" x14ac:dyDescent="0.25">
      <c r="A44" s="60"/>
      <c r="B44" s="18"/>
      <c r="C44" s="22"/>
      <c r="D44" s="20"/>
      <c r="E44" s="41">
        <v>2E-3</v>
      </c>
      <c r="F44" s="22"/>
      <c r="G44" s="43">
        <f t="shared" ref="G44:W44" si="74">G$11*$D$43*$E$44</f>
        <v>2.074949698189135E-3</v>
      </c>
      <c r="H44" s="44">
        <f t="shared" si="74"/>
        <v>4.1498993963782699E-3</v>
      </c>
      <c r="I44" s="44">
        <f t="shared" si="74"/>
        <v>8.2997987927565398E-3</v>
      </c>
      <c r="J44" s="44">
        <f t="shared" si="74"/>
        <v>1.659959758551308E-2</v>
      </c>
      <c r="K44" s="44">
        <f t="shared" si="74"/>
        <v>3.3199195171026159E-2</v>
      </c>
      <c r="L44" s="44">
        <f t="shared" si="74"/>
        <v>6.6398390342052319E-2</v>
      </c>
      <c r="M44" s="44">
        <f t="shared" si="74"/>
        <v>0.13279678068410464</v>
      </c>
      <c r="N44" s="44">
        <f t="shared" si="74"/>
        <v>0.26559356136820927</v>
      </c>
      <c r="O44" s="44">
        <f t="shared" si="74"/>
        <v>0.53118712273641855</v>
      </c>
      <c r="P44" s="44">
        <f t="shared" si="74"/>
        <v>1.0623742454728371</v>
      </c>
      <c r="Q44" s="44">
        <f t="shared" si="74"/>
        <v>2.1247484909456742</v>
      </c>
      <c r="R44" s="44">
        <f t="shared" si="74"/>
        <v>4.2494969818913484</v>
      </c>
      <c r="S44" s="44">
        <f t="shared" si="74"/>
        <v>8.4989939637826968</v>
      </c>
      <c r="T44" s="44">
        <f t="shared" si="74"/>
        <v>16.997987927565394</v>
      </c>
      <c r="U44" s="44">
        <f t="shared" si="74"/>
        <v>33.995975855130787</v>
      </c>
      <c r="V44" s="44">
        <f t="shared" si="74"/>
        <v>67.991951710261574</v>
      </c>
      <c r="W44" s="44">
        <f t="shared" si="74"/>
        <v>135.98390342052315</v>
      </c>
      <c r="X44" s="44">
        <f t="shared" ref="X44:AA44" si="75">X$11*$D$43*$E$44</f>
        <v>271.9678068410463</v>
      </c>
      <c r="Y44" s="44">
        <f t="shared" si="75"/>
        <v>543.93561368209259</v>
      </c>
      <c r="Z44" s="44">
        <f t="shared" si="75"/>
        <v>1087.8712273641852</v>
      </c>
      <c r="AA44" s="102">
        <f t="shared" si="75"/>
        <v>1702.0563380281692</v>
      </c>
    </row>
    <row r="45" spans="1:27" x14ac:dyDescent="0.25">
      <c r="A45" s="60" t="s">
        <v>22</v>
      </c>
      <c r="B45" s="18">
        <f>'ABS Population by Age Range'!D13</f>
        <v>0.1255958322404806</v>
      </c>
      <c r="C45" s="22">
        <f t="shared" si="47"/>
        <v>3219523.5636524796</v>
      </c>
      <c r="D45" s="37">
        <f>'AU Infection Rate by Age'!C12</f>
        <v>6.0362173038229373E-3</v>
      </c>
      <c r="E45" s="31"/>
      <c r="F45" s="22"/>
      <c r="G45" s="34">
        <f t="shared" ref="G45:W45" si="76">G$11*$D$45</f>
        <v>0.18863179074446679</v>
      </c>
      <c r="H45" s="35">
        <f t="shared" si="76"/>
        <v>0.37726358148893357</v>
      </c>
      <c r="I45" s="35">
        <f t="shared" si="76"/>
        <v>0.75452716297786715</v>
      </c>
      <c r="J45" s="35">
        <f t="shared" si="76"/>
        <v>1.5090543259557343</v>
      </c>
      <c r="K45" s="35">
        <f t="shared" si="76"/>
        <v>3.0181086519114686</v>
      </c>
      <c r="L45" s="35">
        <f t="shared" si="76"/>
        <v>6.0362173038229372</v>
      </c>
      <c r="M45" s="35">
        <f t="shared" si="76"/>
        <v>12.072434607645874</v>
      </c>
      <c r="N45" s="35">
        <f t="shared" si="76"/>
        <v>24.144869215291749</v>
      </c>
      <c r="O45" s="35">
        <f t="shared" si="76"/>
        <v>48.289738430583498</v>
      </c>
      <c r="P45" s="35">
        <f t="shared" si="76"/>
        <v>96.579476861166995</v>
      </c>
      <c r="Q45" s="35">
        <f t="shared" si="76"/>
        <v>193.15895372233399</v>
      </c>
      <c r="R45" s="35">
        <f t="shared" si="76"/>
        <v>386.31790744466798</v>
      </c>
      <c r="S45" s="35">
        <f t="shared" si="76"/>
        <v>772.63581488933596</v>
      </c>
      <c r="T45" s="35">
        <f t="shared" si="76"/>
        <v>1545.2716297786719</v>
      </c>
      <c r="U45" s="35">
        <f t="shared" si="76"/>
        <v>3090.5432595573438</v>
      </c>
      <c r="V45" s="35">
        <f t="shared" si="76"/>
        <v>6181.0865191146877</v>
      </c>
      <c r="W45" s="35">
        <f t="shared" si="76"/>
        <v>12362.173038229375</v>
      </c>
      <c r="X45" s="35">
        <f t="shared" ref="X45:AA45" si="77">X$11*$D$45</f>
        <v>24724.346076458751</v>
      </c>
      <c r="Y45" s="35">
        <f t="shared" si="77"/>
        <v>49448.692152917502</v>
      </c>
      <c r="Z45" s="35">
        <f t="shared" si="77"/>
        <v>98897.384305835003</v>
      </c>
      <c r="AA45" s="103">
        <f t="shared" si="77"/>
        <v>154732.39436619717</v>
      </c>
    </row>
    <row r="46" spans="1:27" x14ac:dyDescent="0.25">
      <c r="A46" s="60"/>
      <c r="B46" s="19"/>
      <c r="C46" s="24"/>
      <c r="D46" s="40"/>
      <c r="E46" s="42">
        <v>0</v>
      </c>
      <c r="F46" s="22"/>
      <c r="G46" s="45">
        <f t="shared" ref="G46:W46" si="78">G$11*$D$45*$E$46</f>
        <v>0</v>
      </c>
      <c r="H46" s="46">
        <f t="shared" si="78"/>
        <v>0</v>
      </c>
      <c r="I46" s="46">
        <f t="shared" si="78"/>
        <v>0</v>
      </c>
      <c r="J46" s="46">
        <f t="shared" si="78"/>
        <v>0</v>
      </c>
      <c r="K46" s="46">
        <f t="shared" si="78"/>
        <v>0</v>
      </c>
      <c r="L46" s="46">
        <f t="shared" si="78"/>
        <v>0</v>
      </c>
      <c r="M46" s="46">
        <f t="shared" si="78"/>
        <v>0</v>
      </c>
      <c r="N46" s="46">
        <f t="shared" si="78"/>
        <v>0</v>
      </c>
      <c r="O46" s="46">
        <f t="shared" si="78"/>
        <v>0</v>
      </c>
      <c r="P46" s="46">
        <f t="shared" si="78"/>
        <v>0</v>
      </c>
      <c r="Q46" s="46">
        <f t="shared" si="78"/>
        <v>0</v>
      </c>
      <c r="R46" s="46">
        <f t="shared" si="78"/>
        <v>0</v>
      </c>
      <c r="S46" s="46">
        <f t="shared" si="78"/>
        <v>0</v>
      </c>
      <c r="T46" s="46">
        <f t="shared" si="78"/>
        <v>0</v>
      </c>
      <c r="U46" s="46">
        <f t="shared" si="78"/>
        <v>0</v>
      </c>
      <c r="V46" s="46">
        <f t="shared" si="78"/>
        <v>0</v>
      </c>
      <c r="W46" s="46">
        <f t="shared" si="78"/>
        <v>0</v>
      </c>
      <c r="X46" s="46">
        <f t="shared" ref="X46:AA46" si="79">X$11*$D$45*$E$46</f>
        <v>0</v>
      </c>
      <c r="Y46" s="46">
        <f t="shared" si="79"/>
        <v>0</v>
      </c>
      <c r="Z46" s="46">
        <f t="shared" si="79"/>
        <v>0</v>
      </c>
      <c r="AA46" s="104">
        <f t="shared" si="79"/>
        <v>0</v>
      </c>
    </row>
    <row r="47" spans="1:27" x14ac:dyDescent="0.25">
      <c r="A47" s="59" t="s">
        <v>132</v>
      </c>
      <c r="B47" s="28"/>
      <c r="C47" s="22"/>
      <c r="D47" s="22"/>
      <c r="E47" s="29"/>
      <c r="F47" s="22"/>
      <c r="G47" s="32">
        <f t="shared" ref="G47:W47" si="80">SUM(G29,G31,G33,G35,G37,G39,G41,G43,G45)</f>
        <v>31.25</v>
      </c>
      <c r="H47" s="33">
        <f t="shared" si="80"/>
        <v>62.5</v>
      </c>
      <c r="I47" s="33">
        <f t="shared" si="80"/>
        <v>125</v>
      </c>
      <c r="J47" s="33">
        <f t="shared" si="80"/>
        <v>250</v>
      </c>
      <c r="K47" s="33">
        <f t="shared" si="80"/>
        <v>500</v>
      </c>
      <c r="L47" s="33">
        <f>SUM(L29,L31,L33,L35,L37,L39,L41,L43,L45)</f>
        <v>1000</v>
      </c>
      <c r="M47" s="33">
        <f t="shared" si="80"/>
        <v>2000</v>
      </c>
      <c r="N47" s="33">
        <f t="shared" si="80"/>
        <v>4000</v>
      </c>
      <c r="O47" s="33">
        <f t="shared" si="80"/>
        <v>8000</v>
      </c>
      <c r="P47" s="33">
        <f t="shared" si="80"/>
        <v>16000</v>
      </c>
      <c r="Q47" s="33">
        <f t="shared" si="80"/>
        <v>32000</v>
      </c>
      <c r="R47" s="33">
        <f t="shared" si="80"/>
        <v>64000</v>
      </c>
      <c r="S47" s="33">
        <f t="shared" si="80"/>
        <v>128000</v>
      </c>
      <c r="T47" s="33">
        <f t="shared" si="80"/>
        <v>256000</v>
      </c>
      <c r="U47" s="33">
        <f t="shared" si="80"/>
        <v>512000</v>
      </c>
      <c r="V47" s="33">
        <f t="shared" si="80"/>
        <v>1024000</v>
      </c>
      <c r="W47" s="33">
        <f t="shared" si="80"/>
        <v>2048000</v>
      </c>
      <c r="X47" s="33">
        <f t="shared" ref="X47:AA47" si="81">SUM(X29,X31,X33,X35,X37,X39,X41,X43,X45)</f>
        <v>4096000</v>
      </c>
      <c r="Y47" s="33">
        <f t="shared" si="81"/>
        <v>8192000</v>
      </c>
      <c r="Z47" s="33">
        <f t="shared" si="81"/>
        <v>16384000</v>
      </c>
      <c r="AA47" s="81">
        <f t="shared" si="81"/>
        <v>25634000.000000004</v>
      </c>
    </row>
    <row r="48" spans="1:27" x14ac:dyDescent="0.25">
      <c r="A48" s="61" t="s">
        <v>131</v>
      </c>
      <c r="B48" s="62"/>
      <c r="C48" s="24"/>
      <c r="D48" s="24"/>
      <c r="E48" s="55"/>
      <c r="F48" s="24"/>
      <c r="G48" s="45">
        <f>SUM(G30,G32,G34,G36,G38,G40,G42,G44,G46)</f>
        <v>0.67511317907444657</v>
      </c>
      <c r="H48" s="46">
        <f>SUM(H30,H32,H34,H36,H38,H40,H42,H44,H46)</f>
        <v>1.3502263581488931</v>
      </c>
      <c r="I48" s="46">
        <f t="shared" ref="I48:W48" si="82">SUM(I30,I32,I34,I36,I38,I40,I42,I44,I46)</f>
        <v>2.7004527162977863</v>
      </c>
      <c r="J48" s="46">
        <f t="shared" si="82"/>
        <v>5.4009054325955725</v>
      </c>
      <c r="K48" s="46">
        <f t="shared" si="82"/>
        <v>10.801810865191145</v>
      </c>
      <c r="L48" s="46">
        <f t="shared" si="82"/>
        <v>21.60362173038229</v>
      </c>
      <c r="M48" s="46">
        <f t="shared" si="82"/>
        <v>43.20724346076458</v>
      </c>
      <c r="N48" s="46">
        <f t="shared" si="82"/>
        <v>86.414486921529161</v>
      </c>
      <c r="O48" s="46">
        <f t="shared" si="82"/>
        <v>172.82897384305832</v>
      </c>
      <c r="P48" s="46">
        <f t="shared" si="82"/>
        <v>345.65794768611664</v>
      </c>
      <c r="Q48" s="46">
        <f t="shared" si="82"/>
        <v>691.31589537223329</v>
      </c>
      <c r="R48" s="46">
        <f t="shared" si="82"/>
        <v>1382.6317907444666</v>
      </c>
      <c r="S48" s="46">
        <f t="shared" si="82"/>
        <v>2765.2635814889331</v>
      </c>
      <c r="T48" s="46">
        <f t="shared" si="82"/>
        <v>5530.5271629778663</v>
      </c>
      <c r="U48" s="46">
        <f t="shared" si="82"/>
        <v>11061.054325955733</v>
      </c>
      <c r="V48" s="46">
        <f t="shared" si="82"/>
        <v>22122.108651911465</v>
      </c>
      <c r="W48" s="46">
        <f t="shared" si="82"/>
        <v>44244.21730382293</v>
      </c>
      <c r="X48" s="46">
        <f t="shared" ref="X48:AA48" si="83">SUM(X30,X32,X34,X36,X38,X40,X42,X44,X46)</f>
        <v>88488.434607645861</v>
      </c>
      <c r="Y48" s="46">
        <f t="shared" si="83"/>
        <v>176976.86921529172</v>
      </c>
      <c r="Z48" s="46">
        <f t="shared" si="83"/>
        <v>353953.73843058344</v>
      </c>
      <c r="AA48" s="104">
        <f t="shared" si="83"/>
        <v>553787.2394366198</v>
      </c>
    </row>
    <row r="49" spans="1:27" x14ac:dyDescent="0.25">
      <c r="A49" s="60"/>
      <c r="B49" s="28"/>
      <c r="C49" s="22"/>
      <c r="D49" s="22"/>
      <c r="E49" s="29"/>
      <c r="F49" s="22"/>
      <c r="G49" s="63"/>
      <c r="H49" s="63"/>
      <c r="I49" s="63"/>
      <c r="J49" s="63"/>
      <c r="K49" s="63"/>
      <c r="L49" s="63"/>
      <c r="M49" s="63"/>
      <c r="N49" s="63"/>
      <c r="O49" s="63"/>
      <c r="P49" s="63"/>
      <c r="Q49" s="63"/>
      <c r="R49" s="63"/>
      <c r="S49" s="63"/>
      <c r="T49" s="63"/>
      <c r="U49" s="63"/>
      <c r="V49" s="63"/>
      <c r="W49" s="63"/>
      <c r="X49" s="63"/>
    </row>
    <row r="50" spans="1:27" x14ac:dyDescent="0.25">
      <c r="A50" s="75" t="s">
        <v>150</v>
      </c>
      <c r="B50" s="28"/>
      <c r="C50" s="22"/>
      <c r="D50" s="22"/>
      <c r="E50" s="29"/>
      <c r="F50" s="22"/>
      <c r="G50" s="63"/>
      <c r="H50" s="63"/>
      <c r="I50" s="63"/>
      <c r="J50" s="63"/>
      <c r="K50" s="63"/>
      <c r="L50" s="63"/>
      <c r="M50" s="63"/>
      <c r="N50" s="63"/>
      <c r="O50" s="63"/>
      <c r="P50" s="63"/>
      <c r="Q50" s="63"/>
      <c r="R50" s="63"/>
      <c r="S50" s="63"/>
      <c r="T50" s="63"/>
      <c r="U50" s="63"/>
      <c r="V50" s="63"/>
      <c r="W50" s="63"/>
      <c r="X50" s="63"/>
    </row>
    <row r="51" spans="1:27" x14ac:dyDescent="0.25">
      <c r="A51" s="16"/>
      <c r="B51" s="21" t="s">
        <v>6</v>
      </c>
      <c r="C51" s="21" t="s">
        <v>4</v>
      </c>
      <c r="D51" s="21"/>
      <c r="E51" s="80" t="s">
        <v>3</v>
      </c>
      <c r="F51" s="21"/>
      <c r="G51" s="21"/>
      <c r="H51" s="21"/>
      <c r="I51" s="21"/>
      <c r="J51" s="21"/>
      <c r="K51" s="21"/>
      <c r="L51" s="21"/>
      <c r="M51" s="21"/>
      <c r="N51" s="21"/>
      <c r="O51" s="21"/>
      <c r="P51" s="21"/>
      <c r="Q51" s="21"/>
      <c r="R51" s="21"/>
      <c r="S51" s="21"/>
      <c r="T51" s="21"/>
      <c r="U51" s="21"/>
      <c r="V51" s="21"/>
      <c r="W51" s="21"/>
      <c r="X51" s="21"/>
      <c r="Y51" s="21"/>
      <c r="Z51" s="21"/>
      <c r="AA51" s="17"/>
    </row>
    <row r="52" spans="1:27" x14ac:dyDescent="0.25">
      <c r="A52" s="59" t="s">
        <v>2</v>
      </c>
      <c r="B52" s="38">
        <v>0.05</v>
      </c>
      <c r="C52" s="22">
        <f>$B$1 * B52</f>
        <v>1281700</v>
      </c>
      <c r="D52" s="30"/>
      <c r="E52" s="30"/>
      <c r="F52" s="30"/>
      <c r="G52" s="32">
        <f>G$11*$B$52</f>
        <v>1.5625</v>
      </c>
      <c r="H52" s="33">
        <f t="shared" ref="G52:W52" si="84">H$11*$B$52</f>
        <v>3.125</v>
      </c>
      <c r="I52" s="33">
        <f t="shared" si="84"/>
        <v>6.25</v>
      </c>
      <c r="J52" s="33">
        <f t="shared" si="84"/>
        <v>12.5</v>
      </c>
      <c r="K52" s="33">
        <f t="shared" si="84"/>
        <v>25</v>
      </c>
      <c r="L52" s="33">
        <f t="shared" si="84"/>
        <v>50</v>
      </c>
      <c r="M52" s="33">
        <f t="shared" si="84"/>
        <v>100</v>
      </c>
      <c r="N52" s="33">
        <f t="shared" si="84"/>
        <v>200</v>
      </c>
      <c r="O52" s="33">
        <f t="shared" si="84"/>
        <v>400</v>
      </c>
      <c r="P52" s="33">
        <f t="shared" si="84"/>
        <v>800</v>
      </c>
      <c r="Q52" s="33">
        <f t="shared" si="84"/>
        <v>1600</v>
      </c>
      <c r="R52" s="33">
        <f t="shared" si="84"/>
        <v>3200</v>
      </c>
      <c r="S52" s="33">
        <f t="shared" si="84"/>
        <v>6400</v>
      </c>
      <c r="T52" s="33">
        <f t="shared" si="84"/>
        <v>12800</v>
      </c>
      <c r="U52" s="33">
        <f t="shared" si="84"/>
        <v>25600</v>
      </c>
      <c r="V52" s="33">
        <f t="shared" si="84"/>
        <v>51200</v>
      </c>
      <c r="W52" s="33">
        <f t="shared" si="84"/>
        <v>102400</v>
      </c>
      <c r="X52" s="33">
        <f t="shared" ref="X52:Z52" si="85">X$11*$B$52</f>
        <v>204800</v>
      </c>
      <c r="Y52" s="33">
        <f t="shared" si="85"/>
        <v>409600</v>
      </c>
      <c r="Z52" s="33">
        <f t="shared" si="85"/>
        <v>819200</v>
      </c>
      <c r="AA52" s="81">
        <f>AA$11*$B$52</f>
        <v>1281700</v>
      </c>
    </row>
    <row r="53" spans="1:27" x14ac:dyDescent="0.25">
      <c r="A53" s="59"/>
      <c r="B53" s="30"/>
      <c r="C53" s="30"/>
      <c r="D53" s="39"/>
      <c r="E53" s="64">
        <v>0.105</v>
      </c>
      <c r="F53" s="30"/>
      <c r="G53" s="43">
        <f>G52*$E$53</f>
        <v>0.1640625</v>
      </c>
      <c r="H53" s="44">
        <f t="shared" ref="G53:W53" si="86">H52*$E$53</f>
        <v>0.328125</v>
      </c>
      <c r="I53" s="44">
        <f t="shared" si="86"/>
        <v>0.65625</v>
      </c>
      <c r="J53" s="44">
        <f t="shared" si="86"/>
        <v>1.3125</v>
      </c>
      <c r="K53" s="44">
        <f t="shared" si="86"/>
        <v>2.625</v>
      </c>
      <c r="L53" s="44">
        <f t="shared" si="86"/>
        <v>5.25</v>
      </c>
      <c r="M53" s="44">
        <f t="shared" si="86"/>
        <v>10.5</v>
      </c>
      <c r="N53" s="44">
        <f t="shared" si="86"/>
        <v>21</v>
      </c>
      <c r="O53" s="44">
        <f t="shared" si="86"/>
        <v>42</v>
      </c>
      <c r="P53" s="44">
        <f t="shared" si="86"/>
        <v>84</v>
      </c>
      <c r="Q53" s="44">
        <f t="shared" si="86"/>
        <v>168</v>
      </c>
      <c r="R53" s="44">
        <f t="shared" si="86"/>
        <v>336</v>
      </c>
      <c r="S53" s="44">
        <f t="shared" si="86"/>
        <v>672</v>
      </c>
      <c r="T53" s="44">
        <f t="shared" si="86"/>
        <v>1344</v>
      </c>
      <c r="U53" s="44">
        <f t="shared" si="86"/>
        <v>2688</v>
      </c>
      <c r="V53" s="44">
        <f t="shared" si="86"/>
        <v>5376</v>
      </c>
      <c r="W53" s="44">
        <f t="shared" si="86"/>
        <v>10752</v>
      </c>
      <c r="X53" s="44">
        <f t="shared" ref="X53:AA53" si="87">X52*$E$53</f>
        <v>21504</v>
      </c>
      <c r="Y53" s="44">
        <f t="shared" si="87"/>
        <v>43008</v>
      </c>
      <c r="Z53" s="44">
        <f t="shared" si="87"/>
        <v>86016</v>
      </c>
      <c r="AA53" s="102">
        <f t="shared" si="87"/>
        <v>134578.5</v>
      </c>
    </row>
    <row r="54" spans="1:27" x14ac:dyDescent="0.25">
      <c r="A54" s="59" t="s">
        <v>5</v>
      </c>
      <c r="B54" s="38">
        <v>4.5999999999999999E-2</v>
      </c>
      <c r="C54" s="22">
        <f>$B$1 * B54</f>
        <v>1179164</v>
      </c>
      <c r="D54" s="65"/>
      <c r="E54" s="30"/>
      <c r="F54" s="30"/>
      <c r="G54" s="34">
        <f t="shared" ref="G54:W54" si="88">G$11*$B$54</f>
        <v>1.4375</v>
      </c>
      <c r="H54" s="35">
        <f t="shared" si="88"/>
        <v>2.875</v>
      </c>
      <c r="I54" s="35">
        <f t="shared" si="88"/>
        <v>5.75</v>
      </c>
      <c r="J54" s="35">
        <f t="shared" si="88"/>
        <v>11.5</v>
      </c>
      <c r="K54" s="35">
        <f t="shared" si="88"/>
        <v>23</v>
      </c>
      <c r="L54" s="35">
        <f t="shared" si="88"/>
        <v>46</v>
      </c>
      <c r="M54" s="35">
        <f t="shared" si="88"/>
        <v>92</v>
      </c>
      <c r="N54" s="35">
        <f t="shared" si="88"/>
        <v>184</v>
      </c>
      <c r="O54" s="35">
        <f t="shared" si="88"/>
        <v>368</v>
      </c>
      <c r="P54" s="35">
        <f t="shared" si="88"/>
        <v>736</v>
      </c>
      <c r="Q54" s="35">
        <f t="shared" si="88"/>
        <v>1472</v>
      </c>
      <c r="R54" s="35">
        <f t="shared" si="88"/>
        <v>2944</v>
      </c>
      <c r="S54" s="35">
        <f t="shared" si="88"/>
        <v>5888</v>
      </c>
      <c r="T54" s="35">
        <f t="shared" si="88"/>
        <v>11776</v>
      </c>
      <c r="U54" s="35">
        <f t="shared" si="88"/>
        <v>23552</v>
      </c>
      <c r="V54" s="35">
        <f t="shared" si="88"/>
        <v>47104</v>
      </c>
      <c r="W54" s="35">
        <f t="shared" si="88"/>
        <v>94208</v>
      </c>
      <c r="X54" s="35">
        <f t="shared" ref="X54:AA54" si="89">X$11*$B$54</f>
        <v>188416</v>
      </c>
      <c r="Y54" s="35">
        <f t="shared" si="89"/>
        <v>376832</v>
      </c>
      <c r="Z54" s="35">
        <f t="shared" si="89"/>
        <v>753664</v>
      </c>
      <c r="AA54" s="103">
        <f t="shared" si="89"/>
        <v>1179164</v>
      </c>
    </row>
    <row r="55" spans="1:27" x14ac:dyDescent="0.25">
      <c r="A55" s="59"/>
      <c r="B55" s="30"/>
      <c r="C55" s="30"/>
      <c r="D55" s="39"/>
      <c r="E55" s="64">
        <v>7.2999999999999995E-2</v>
      </c>
      <c r="F55" s="30"/>
      <c r="G55" s="43">
        <f t="shared" ref="G55:W55" si="90">G54*$E$55</f>
        <v>0.10493749999999999</v>
      </c>
      <c r="H55" s="44">
        <f t="shared" si="90"/>
        <v>0.20987499999999998</v>
      </c>
      <c r="I55" s="44">
        <f t="shared" si="90"/>
        <v>0.41974999999999996</v>
      </c>
      <c r="J55" s="44">
        <f t="shared" si="90"/>
        <v>0.83949999999999991</v>
      </c>
      <c r="K55" s="44">
        <f t="shared" si="90"/>
        <v>1.6789999999999998</v>
      </c>
      <c r="L55" s="44">
        <f t="shared" si="90"/>
        <v>3.3579999999999997</v>
      </c>
      <c r="M55" s="44">
        <f t="shared" si="90"/>
        <v>6.7159999999999993</v>
      </c>
      <c r="N55" s="44">
        <f t="shared" si="90"/>
        <v>13.431999999999999</v>
      </c>
      <c r="O55" s="44">
        <f t="shared" si="90"/>
        <v>26.863999999999997</v>
      </c>
      <c r="P55" s="44">
        <f t="shared" si="90"/>
        <v>53.727999999999994</v>
      </c>
      <c r="Q55" s="44">
        <f t="shared" si="90"/>
        <v>107.45599999999999</v>
      </c>
      <c r="R55" s="44">
        <f t="shared" si="90"/>
        <v>214.91199999999998</v>
      </c>
      <c r="S55" s="44">
        <f t="shared" si="90"/>
        <v>429.82399999999996</v>
      </c>
      <c r="T55" s="44">
        <f t="shared" si="90"/>
        <v>859.64799999999991</v>
      </c>
      <c r="U55" s="44">
        <f t="shared" si="90"/>
        <v>1719.2959999999998</v>
      </c>
      <c r="V55" s="44">
        <f t="shared" si="90"/>
        <v>3438.5919999999996</v>
      </c>
      <c r="W55" s="44">
        <f t="shared" si="90"/>
        <v>6877.1839999999993</v>
      </c>
      <c r="X55" s="44">
        <f t="shared" ref="X55:AA55" si="91">X54*$E$55</f>
        <v>13754.367999999999</v>
      </c>
      <c r="Y55" s="44">
        <f t="shared" si="91"/>
        <v>27508.735999999997</v>
      </c>
      <c r="Z55" s="44">
        <f t="shared" si="91"/>
        <v>55017.471999999994</v>
      </c>
      <c r="AA55" s="102">
        <f t="shared" si="91"/>
        <v>86078.971999999994</v>
      </c>
    </row>
    <row r="56" spans="1:27" x14ac:dyDescent="0.25">
      <c r="A56" s="59" t="s">
        <v>7</v>
      </c>
      <c r="B56" s="38">
        <v>0.31</v>
      </c>
      <c r="C56" s="22">
        <f>$B$1 * B56</f>
        <v>7946540</v>
      </c>
      <c r="D56" s="65"/>
      <c r="E56" s="30"/>
      <c r="F56" s="30"/>
      <c r="G56" s="34">
        <f t="shared" ref="G56:W56" si="92">G$11*$B$56</f>
        <v>9.6875</v>
      </c>
      <c r="H56" s="35">
        <f t="shared" si="92"/>
        <v>19.375</v>
      </c>
      <c r="I56" s="35">
        <f t="shared" si="92"/>
        <v>38.75</v>
      </c>
      <c r="J56" s="35">
        <f t="shared" si="92"/>
        <v>77.5</v>
      </c>
      <c r="K56" s="35">
        <f t="shared" si="92"/>
        <v>155</v>
      </c>
      <c r="L56" s="35">
        <f t="shared" si="92"/>
        <v>310</v>
      </c>
      <c r="M56" s="35">
        <f t="shared" si="92"/>
        <v>620</v>
      </c>
      <c r="N56" s="35">
        <f t="shared" si="92"/>
        <v>1240</v>
      </c>
      <c r="O56" s="35">
        <f t="shared" si="92"/>
        <v>2480</v>
      </c>
      <c r="P56" s="35">
        <f t="shared" si="92"/>
        <v>4960</v>
      </c>
      <c r="Q56" s="35">
        <f t="shared" si="92"/>
        <v>9920</v>
      </c>
      <c r="R56" s="35">
        <f t="shared" si="92"/>
        <v>19840</v>
      </c>
      <c r="S56" s="35">
        <f t="shared" si="92"/>
        <v>39680</v>
      </c>
      <c r="T56" s="35">
        <f t="shared" si="92"/>
        <v>79360</v>
      </c>
      <c r="U56" s="35">
        <f t="shared" si="92"/>
        <v>158720</v>
      </c>
      <c r="V56" s="35">
        <f t="shared" si="92"/>
        <v>317440</v>
      </c>
      <c r="W56" s="35">
        <f t="shared" si="92"/>
        <v>634880</v>
      </c>
      <c r="X56" s="35">
        <f t="shared" ref="X56:AA56" si="93">X$11*$B$56</f>
        <v>1269760</v>
      </c>
      <c r="Y56" s="35">
        <f t="shared" si="93"/>
        <v>2539520</v>
      </c>
      <c r="Z56" s="35">
        <f t="shared" si="93"/>
        <v>5079040</v>
      </c>
      <c r="AA56" s="103">
        <f t="shared" si="93"/>
        <v>7946540</v>
      </c>
    </row>
    <row r="57" spans="1:27" x14ac:dyDescent="0.25">
      <c r="A57" s="59"/>
      <c r="B57" s="30"/>
      <c r="C57" s="30"/>
      <c r="D57" s="39"/>
      <c r="E57" s="64">
        <v>6.3E-2</v>
      </c>
      <c r="F57" s="30"/>
      <c r="G57" s="43">
        <f t="shared" ref="G57:W57" si="94">G56*$E$57</f>
        <v>0.61031250000000004</v>
      </c>
      <c r="H57" s="44">
        <f t="shared" si="94"/>
        <v>1.2206250000000001</v>
      </c>
      <c r="I57" s="44">
        <f t="shared" si="94"/>
        <v>2.4412500000000001</v>
      </c>
      <c r="J57" s="44">
        <f t="shared" si="94"/>
        <v>4.8825000000000003</v>
      </c>
      <c r="K57" s="44">
        <f t="shared" si="94"/>
        <v>9.7650000000000006</v>
      </c>
      <c r="L57" s="44">
        <f t="shared" si="94"/>
        <v>19.53</v>
      </c>
      <c r="M57" s="44">
        <f t="shared" si="94"/>
        <v>39.06</v>
      </c>
      <c r="N57" s="44">
        <f t="shared" si="94"/>
        <v>78.12</v>
      </c>
      <c r="O57" s="44">
        <f t="shared" si="94"/>
        <v>156.24</v>
      </c>
      <c r="P57" s="44">
        <f t="shared" si="94"/>
        <v>312.48</v>
      </c>
      <c r="Q57" s="44">
        <f t="shared" si="94"/>
        <v>624.96</v>
      </c>
      <c r="R57" s="44">
        <f t="shared" si="94"/>
        <v>1249.92</v>
      </c>
      <c r="S57" s="44">
        <f t="shared" si="94"/>
        <v>2499.84</v>
      </c>
      <c r="T57" s="44">
        <f t="shared" si="94"/>
        <v>4999.68</v>
      </c>
      <c r="U57" s="44">
        <f t="shared" si="94"/>
        <v>9999.36</v>
      </c>
      <c r="V57" s="44">
        <f t="shared" si="94"/>
        <v>19998.72</v>
      </c>
      <c r="W57" s="44">
        <f t="shared" si="94"/>
        <v>39997.440000000002</v>
      </c>
      <c r="X57" s="44">
        <f t="shared" ref="X57:AA57" si="95">X56*$E$57</f>
        <v>79994.880000000005</v>
      </c>
      <c r="Y57" s="44">
        <f t="shared" si="95"/>
        <v>159989.76000000001</v>
      </c>
      <c r="Z57" s="44">
        <f t="shared" si="95"/>
        <v>319979.52000000002</v>
      </c>
      <c r="AA57" s="102">
        <f t="shared" si="95"/>
        <v>500632.02</v>
      </c>
    </row>
    <row r="58" spans="1:27" x14ac:dyDescent="0.25">
      <c r="A58" s="59" t="s">
        <v>8</v>
      </c>
      <c r="B58" s="38">
        <v>0.33700000000000002</v>
      </c>
      <c r="C58" s="22">
        <f>$B$1 * B58</f>
        <v>8638658</v>
      </c>
      <c r="D58" s="65"/>
      <c r="E58" s="30"/>
      <c r="F58" s="30"/>
      <c r="G58" s="34">
        <f t="shared" ref="G58:W58" si="96">G$11*$B$58</f>
        <v>10.53125</v>
      </c>
      <c r="H58" s="35">
        <f t="shared" si="96"/>
        <v>21.0625</v>
      </c>
      <c r="I58" s="35">
        <f t="shared" si="96"/>
        <v>42.125</v>
      </c>
      <c r="J58" s="35">
        <f t="shared" si="96"/>
        <v>84.25</v>
      </c>
      <c r="K58" s="35">
        <f t="shared" si="96"/>
        <v>168.5</v>
      </c>
      <c r="L58" s="35">
        <f t="shared" si="96"/>
        <v>337</v>
      </c>
      <c r="M58" s="35">
        <f t="shared" si="96"/>
        <v>674</v>
      </c>
      <c r="N58" s="35">
        <f t="shared" si="96"/>
        <v>1348</v>
      </c>
      <c r="O58" s="35">
        <f t="shared" si="96"/>
        <v>2696</v>
      </c>
      <c r="P58" s="35">
        <f t="shared" si="96"/>
        <v>5392</v>
      </c>
      <c r="Q58" s="35">
        <f t="shared" si="96"/>
        <v>10784</v>
      </c>
      <c r="R58" s="35">
        <f t="shared" si="96"/>
        <v>21568</v>
      </c>
      <c r="S58" s="35">
        <f t="shared" si="96"/>
        <v>43136</v>
      </c>
      <c r="T58" s="35">
        <f t="shared" si="96"/>
        <v>86272</v>
      </c>
      <c r="U58" s="35">
        <f t="shared" si="96"/>
        <v>172544</v>
      </c>
      <c r="V58" s="35">
        <f t="shared" si="96"/>
        <v>345088</v>
      </c>
      <c r="W58" s="35">
        <f t="shared" si="96"/>
        <v>690176</v>
      </c>
      <c r="X58" s="35">
        <f t="shared" ref="X58:AA58" si="97">X$11*$B$58</f>
        <v>1380352</v>
      </c>
      <c r="Y58" s="35">
        <f t="shared" si="97"/>
        <v>2760704</v>
      </c>
      <c r="Z58" s="35">
        <f t="shared" si="97"/>
        <v>5521408</v>
      </c>
      <c r="AA58" s="103">
        <f t="shared" si="97"/>
        <v>8638658</v>
      </c>
    </row>
    <row r="59" spans="1:27" x14ac:dyDescent="0.25">
      <c r="A59" s="59"/>
      <c r="B59" s="30"/>
      <c r="C59" s="30"/>
      <c r="D59" s="39"/>
      <c r="E59" s="64">
        <v>0.06</v>
      </c>
      <c r="F59" s="30"/>
      <c r="G59" s="43">
        <f t="shared" ref="G59:W59" si="98">G58*$E$59</f>
        <v>0.63187499999999996</v>
      </c>
      <c r="H59" s="44">
        <f t="shared" si="98"/>
        <v>1.2637499999999999</v>
      </c>
      <c r="I59" s="44">
        <f t="shared" si="98"/>
        <v>2.5274999999999999</v>
      </c>
      <c r="J59" s="44">
        <f t="shared" si="98"/>
        <v>5.0549999999999997</v>
      </c>
      <c r="K59" s="44">
        <f t="shared" si="98"/>
        <v>10.11</v>
      </c>
      <c r="L59" s="44">
        <f t="shared" si="98"/>
        <v>20.22</v>
      </c>
      <c r="M59" s="44">
        <f t="shared" si="98"/>
        <v>40.44</v>
      </c>
      <c r="N59" s="44">
        <f t="shared" si="98"/>
        <v>80.88</v>
      </c>
      <c r="O59" s="44">
        <f t="shared" si="98"/>
        <v>161.76</v>
      </c>
      <c r="P59" s="44">
        <f t="shared" si="98"/>
        <v>323.52</v>
      </c>
      <c r="Q59" s="44">
        <f t="shared" si="98"/>
        <v>647.04</v>
      </c>
      <c r="R59" s="44">
        <f t="shared" si="98"/>
        <v>1294.08</v>
      </c>
      <c r="S59" s="44">
        <f t="shared" si="98"/>
        <v>2588.16</v>
      </c>
      <c r="T59" s="44">
        <f t="shared" si="98"/>
        <v>5176.32</v>
      </c>
      <c r="U59" s="44">
        <f t="shared" si="98"/>
        <v>10352.64</v>
      </c>
      <c r="V59" s="44">
        <f t="shared" si="98"/>
        <v>20705.28</v>
      </c>
      <c r="W59" s="44">
        <f t="shared" si="98"/>
        <v>41410.559999999998</v>
      </c>
      <c r="X59" s="44">
        <f t="shared" ref="X59:AA59" si="99">X58*$E$59</f>
        <v>82821.119999999995</v>
      </c>
      <c r="Y59" s="44">
        <f t="shared" si="99"/>
        <v>165642.23999999999</v>
      </c>
      <c r="Z59" s="44">
        <f t="shared" si="99"/>
        <v>331284.47999999998</v>
      </c>
      <c r="AA59" s="102">
        <f t="shared" si="99"/>
        <v>518319.48</v>
      </c>
    </row>
    <row r="60" spans="1:27" x14ac:dyDescent="0.25">
      <c r="A60" s="59" t="s">
        <v>9</v>
      </c>
      <c r="B60" s="38">
        <v>1.4999999999999999E-2</v>
      </c>
      <c r="C60" s="22">
        <f>$B$1 * B60</f>
        <v>384510</v>
      </c>
      <c r="D60" s="65"/>
      <c r="E60" s="30"/>
      <c r="F60" s="30"/>
      <c r="G60" s="34">
        <f t="shared" ref="G60:W60" si="100">G$11*$B$60</f>
        <v>0.46875</v>
      </c>
      <c r="H60" s="35">
        <f t="shared" si="100"/>
        <v>0.9375</v>
      </c>
      <c r="I60" s="35">
        <f t="shared" si="100"/>
        <v>1.875</v>
      </c>
      <c r="J60" s="35">
        <f t="shared" si="100"/>
        <v>3.75</v>
      </c>
      <c r="K60" s="35">
        <f t="shared" si="100"/>
        <v>7.5</v>
      </c>
      <c r="L60" s="35">
        <f t="shared" si="100"/>
        <v>15</v>
      </c>
      <c r="M60" s="35">
        <f t="shared" si="100"/>
        <v>30</v>
      </c>
      <c r="N60" s="35">
        <f t="shared" si="100"/>
        <v>60</v>
      </c>
      <c r="O60" s="35">
        <f t="shared" si="100"/>
        <v>120</v>
      </c>
      <c r="P60" s="35">
        <f t="shared" si="100"/>
        <v>240</v>
      </c>
      <c r="Q60" s="35">
        <f t="shared" si="100"/>
        <v>480</v>
      </c>
      <c r="R60" s="35">
        <f t="shared" si="100"/>
        <v>960</v>
      </c>
      <c r="S60" s="35">
        <f t="shared" si="100"/>
        <v>1920</v>
      </c>
      <c r="T60" s="35">
        <f t="shared" si="100"/>
        <v>3840</v>
      </c>
      <c r="U60" s="35">
        <f t="shared" si="100"/>
        <v>7680</v>
      </c>
      <c r="V60" s="35">
        <f t="shared" si="100"/>
        <v>15360</v>
      </c>
      <c r="W60" s="35">
        <f t="shared" si="100"/>
        <v>30720</v>
      </c>
      <c r="X60" s="35">
        <f t="shared" ref="X60:AA60" si="101">X$11*$B$60</f>
        <v>61440</v>
      </c>
      <c r="Y60" s="35">
        <f t="shared" si="101"/>
        <v>122880</v>
      </c>
      <c r="Z60" s="35">
        <f t="shared" si="101"/>
        <v>245760</v>
      </c>
      <c r="AA60" s="103">
        <f t="shared" si="101"/>
        <v>384510</v>
      </c>
    </row>
    <row r="61" spans="1:27" x14ac:dyDescent="0.25">
      <c r="A61" s="59"/>
      <c r="B61" s="30"/>
      <c r="C61" s="30"/>
      <c r="D61" s="39"/>
      <c r="E61" s="64">
        <v>5.6000000000000001E-2</v>
      </c>
      <c r="F61" s="30"/>
      <c r="G61" s="43">
        <f t="shared" ref="G61:W61" si="102">G60*$E$61</f>
        <v>2.6249999999999999E-2</v>
      </c>
      <c r="H61" s="44">
        <f t="shared" si="102"/>
        <v>5.2499999999999998E-2</v>
      </c>
      <c r="I61" s="44">
        <f t="shared" si="102"/>
        <v>0.105</v>
      </c>
      <c r="J61" s="44">
        <f t="shared" si="102"/>
        <v>0.21</v>
      </c>
      <c r="K61" s="44">
        <f t="shared" si="102"/>
        <v>0.42</v>
      </c>
      <c r="L61" s="44">
        <f t="shared" si="102"/>
        <v>0.84</v>
      </c>
      <c r="M61" s="44">
        <f t="shared" si="102"/>
        <v>1.68</v>
      </c>
      <c r="N61" s="44">
        <f t="shared" si="102"/>
        <v>3.36</v>
      </c>
      <c r="O61" s="44">
        <f t="shared" si="102"/>
        <v>6.72</v>
      </c>
      <c r="P61" s="44">
        <f t="shared" si="102"/>
        <v>13.44</v>
      </c>
      <c r="Q61" s="44">
        <f t="shared" si="102"/>
        <v>26.88</v>
      </c>
      <c r="R61" s="44">
        <f t="shared" si="102"/>
        <v>53.76</v>
      </c>
      <c r="S61" s="44">
        <f t="shared" si="102"/>
        <v>107.52</v>
      </c>
      <c r="T61" s="44">
        <f t="shared" si="102"/>
        <v>215.04</v>
      </c>
      <c r="U61" s="44">
        <f t="shared" si="102"/>
        <v>430.08</v>
      </c>
      <c r="V61" s="44">
        <f t="shared" si="102"/>
        <v>860.16</v>
      </c>
      <c r="W61" s="44">
        <f t="shared" si="102"/>
        <v>1720.32</v>
      </c>
      <c r="X61" s="44">
        <f t="shared" ref="X61:AA61" si="103">X60*$E$61</f>
        <v>3440.64</v>
      </c>
      <c r="Y61" s="44">
        <f t="shared" si="103"/>
        <v>6881.28</v>
      </c>
      <c r="Z61" s="44">
        <f t="shared" si="103"/>
        <v>13762.56</v>
      </c>
      <c r="AA61" s="102">
        <f t="shared" si="103"/>
        <v>21532.560000000001</v>
      </c>
    </row>
    <row r="62" spans="1:27" x14ac:dyDescent="0.25">
      <c r="A62" s="59" t="s">
        <v>10</v>
      </c>
      <c r="B62" s="38">
        <v>0.161</v>
      </c>
      <c r="C62" s="22">
        <f>$B$1 * B62</f>
        <v>4127074</v>
      </c>
      <c r="D62" s="65"/>
      <c r="E62" s="30"/>
      <c r="F62" s="30"/>
      <c r="G62" s="34">
        <f t="shared" ref="G62:W62" si="104">G$11*$B$62</f>
        <v>5.03125</v>
      </c>
      <c r="H62" s="35">
        <f t="shared" si="104"/>
        <v>10.0625</v>
      </c>
      <c r="I62" s="35">
        <f t="shared" si="104"/>
        <v>20.125</v>
      </c>
      <c r="J62" s="35">
        <f t="shared" si="104"/>
        <v>40.25</v>
      </c>
      <c r="K62" s="35">
        <f t="shared" si="104"/>
        <v>80.5</v>
      </c>
      <c r="L62" s="35">
        <f t="shared" si="104"/>
        <v>161</v>
      </c>
      <c r="M62" s="35">
        <f t="shared" si="104"/>
        <v>322</v>
      </c>
      <c r="N62" s="35">
        <f t="shared" si="104"/>
        <v>644</v>
      </c>
      <c r="O62" s="35">
        <f t="shared" si="104"/>
        <v>1288</v>
      </c>
      <c r="P62" s="35">
        <f t="shared" si="104"/>
        <v>2576</v>
      </c>
      <c r="Q62" s="35">
        <f t="shared" si="104"/>
        <v>5152</v>
      </c>
      <c r="R62" s="35">
        <f t="shared" si="104"/>
        <v>10304</v>
      </c>
      <c r="S62" s="35">
        <f t="shared" si="104"/>
        <v>20608</v>
      </c>
      <c r="T62" s="35">
        <f t="shared" si="104"/>
        <v>41216</v>
      </c>
      <c r="U62" s="35">
        <f t="shared" si="104"/>
        <v>82432</v>
      </c>
      <c r="V62" s="35">
        <f t="shared" si="104"/>
        <v>164864</v>
      </c>
      <c r="W62" s="35">
        <f t="shared" si="104"/>
        <v>329728</v>
      </c>
      <c r="X62" s="35">
        <f t="shared" ref="X62:AA62" si="105">X$11*$B$62</f>
        <v>659456</v>
      </c>
      <c r="Y62" s="35">
        <f t="shared" si="105"/>
        <v>1318912</v>
      </c>
      <c r="Z62" s="35">
        <f t="shared" si="105"/>
        <v>2637824</v>
      </c>
      <c r="AA62" s="103">
        <f t="shared" si="105"/>
        <v>4127074</v>
      </c>
    </row>
    <row r="63" spans="1:27" x14ac:dyDescent="0.25">
      <c r="A63" s="54"/>
      <c r="B63" s="56"/>
      <c r="C63" s="56"/>
      <c r="D63" s="76"/>
      <c r="E63" s="77" t="s">
        <v>11</v>
      </c>
      <c r="F63" s="56"/>
      <c r="G63" s="45" t="s">
        <v>11</v>
      </c>
      <c r="H63" s="46" t="s">
        <v>11</v>
      </c>
      <c r="I63" s="46" t="s">
        <v>11</v>
      </c>
      <c r="J63" s="46" t="s">
        <v>11</v>
      </c>
      <c r="K63" s="46" t="s">
        <v>11</v>
      </c>
      <c r="L63" s="46" t="s">
        <v>11</v>
      </c>
      <c r="M63" s="46" t="s">
        <v>11</v>
      </c>
      <c r="N63" s="46" t="s">
        <v>11</v>
      </c>
      <c r="O63" s="46" t="s">
        <v>11</v>
      </c>
      <c r="P63" s="46" t="s">
        <v>11</v>
      </c>
      <c r="Q63" s="46" t="s">
        <v>11</v>
      </c>
      <c r="R63" s="46" t="s">
        <v>11</v>
      </c>
      <c r="S63" s="46" t="s">
        <v>11</v>
      </c>
      <c r="T63" s="46" t="s">
        <v>11</v>
      </c>
      <c r="U63" s="46" t="s">
        <v>11</v>
      </c>
      <c r="V63" s="46" t="s">
        <v>11</v>
      </c>
      <c r="W63" s="46" t="s">
        <v>11</v>
      </c>
      <c r="X63" s="46" t="s">
        <v>11</v>
      </c>
      <c r="Y63" s="46" t="s">
        <v>11</v>
      </c>
      <c r="Z63" s="46" t="s">
        <v>11</v>
      </c>
      <c r="AA63" s="104" t="s">
        <v>11</v>
      </c>
    </row>
    <row r="64" spans="1:27" x14ac:dyDescent="0.25">
      <c r="A64" s="59"/>
      <c r="B64" s="30"/>
      <c r="C64" s="30"/>
      <c r="D64" s="65"/>
      <c r="E64" s="30"/>
      <c r="F64" s="30"/>
      <c r="G64" s="34">
        <f>SUM(G52,G54,G56,G58,G60,G62)</f>
        <v>28.71875</v>
      </c>
      <c r="H64" s="35">
        <f t="shared" ref="H64:W64" si="106">SUM(H52,H54,H56,H58,H60,H62)</f>
        <v>57.4375</v>
      </c>
      <c r="I64" s="35">
        <f t="shared" si="106"/>
        <v>114.875</v>
      </c>
      <c r="J64" s="35">
        <f t="shared" si="106"/>
        <v>229.75</v>
      </c>
      <c r="K64" s="35">
        <f t="shared" si="106"/>
        <v>459.5</v>
      </c>
      <c r="L64" s="35">
        <f t="shared" si="106"/>
        <v>919</v>
      </c>
      <c r="M64" s="35">
        <f>SUM(M52,M54,M56,M58,M60,M62)</f>
        <v>1838</v>
      </c>
      <c r="N64" s="35">
        <f t="shared" si="106"/>
        <v>3676</v>
      </c>
      <c r="O64" s="35">
        <f t="shared" si="106"/>
        <v>7352</v>
      </c>
      <c r="P64" s="35">
        <f t="shared" si="106"/>
        <v>14704</v>
      </c>
      <c r="Q64" s="35">
        <f t="shared" si="106"/>
        <v>29408</v>
      </c>
      <c r="R64" s="35">
        <f t="shared" si="106"/>
        <v>58816</v>
      </c>
      <c r="S64" s="35">
        <f t="shared" si="106"/>
        <v>117632</v>
      </c>
      <c r="T64" s="35">
        <f t="shared" si="106"/>
        <v>235264</v>
      </c>
      <c r="U64" s="35">
        <f t="shared" si="106"/>
        <v>470528</v>
      </c>
      <c r="V64" s="35">
        <f t="shared" si="106"/>
        <v>941056</v>
      </c>
      <c r="W64" s="35">
        <f t="shared" si="106"/>
        <v>1882112</v>
      </c>
      <c r="X64" s="35">
        <f t="shared" ref="X64:Z64" si="107">SUM(X52,X54,X56,X58,X60,X62)</f>
        <v>3764224</v>
      </c>
      <c r="Y64" s="35">
        <f t="shared" si="107"/>
        <v>7528448</v>
      </c>
      <c r="Z64" s="35">
        <f t="shared" si="107"/>
        <v>15056896</v>
      </c>
      <c r="AA64" s="103">
        <f>SUM(AA52,AA54,AA56,AA58,AA60,AA62)</f>
        <v>23557646</v>
      </c>
    </row>
    <row r="65" spans="1:27" x14ac:dyDescent="0.25">
      <c r="A65" s="54" t="s">
        <v>135</v>
      </c>
      <c r="B65" s="56"/>
      <c r="C65" s="56"/>
      <c r="D65" s="56"/>
      <c r="E65" s="56"/>
      <c r="F65" s="56"/>
      <c r="G65" s="45">
        <f>SUM(G53,G55,G57,G59,G61,G63)</f>
        <v>1.5374375000000002</v>
      </c>
      <c r="H65" s="46">
        <f t="shared" ref="H65:W65" si="108">SUM(H53,H55,H57,H59,H61,H63)</f>
        <v>3.0748750000000005</v>
      </c>
      <c r="I65" s="46">
        <f t="shared" si="108"/>
        <v>6.1497500000000009</v>
      </c>
      <c r="J65" s="46">
        <f t="shared" si="108"/>
        <v>12.299500000000002</v>
      </c>
      <c r="K65" s="46">
        <f t="shared" si="108"/>
        <v>24.599000000000004</v>
      </c>
      <c r="L65" s="46">
        <f t="shared" si="108"/>
        <v>49.198000000000008</v>
      </c>
      <c r="M65" s="46">
        <f t="shared" si="108"/>
        <v>98.396000000000015</v>
      </c>
      <c r="N65" s="46">
        <f t="shared" si="108"/>
        <v>196.79200000000003</v>
      </c>
      <c r="O65" s="46">
        <f t="shared" si="108"/>
        <v>393.58400000000006</v>
      </c>
      <c r="P65" s="46">
        <f t="shared" si="108"/>
        <v>787.16800000000012</v>
      </c>
      <c r="Q65" s="46">
        <f t="shared" si="108"/>
        <v>1574.3360000000002</v>
      </c>
      <c r="R65" s="46">
        <f t="shared" si="108"/>
        <v>3148.6720000000005</v>
      </c>
      <c r="S65" s="46">
        <f t="shared" si="108"/>
        <v>6297.344000000001</v>
      </c>
      <c r="T65" s="46">
        <f t="shared" si="108"/>
        <v>12594.688000000002</v>
      </c>
      <c r="U65" s="46">
        <f t="shared" si="108"/>
        <v>25189.376000000004</v>
      </c>
      <c r="V65" s="46">
        <f t="shared" si="108"/>
        <v>50378.752000000008</v>
      </c>
      <c r="W65" s="46">
        <f t="shared" si="108"/>
        <v>100757.50400000002</v>
      </c>
      <c r="X65" s="46">
        <f t="shared" ref="X65:Z65" si="109">SUM(X53,X55,X57,X59,X61,X63)</f>
        <v>201515.00800000003</v>
      </c>
      <c r="Y65" s="46">
        <f t="shared" si="109"/>
        <v>403030.01600000006</v>
      </c>
      <c r="Z65" s="46">
        <f t="shared" si="109"/>
        <v>806060.03200000012</v>
      </c>
      <c r="AA65" s="104">
        <f>SUM(AA53,AA55,AA57,AA59,AA61,AA63)</f>
        <v>1261141.5320000001</v>
      </c>
    </row>
  </sheetData>
  <mergeCells count="9">
    <mergeCell ref="U22:V22"/>
    <mergeCell ref="W22:X22"/>
    <mergeCell ref="Y22:AA22"/>
    <mergeCell ref="G22:I22"/>
    <mergeCell ref="J22:K22"/>
    <mergeCell ref="L22:M22"/>
    <mergeCell ref="N22:O22"/>
    <mergeCell ref="P22:Q22"/>
    <mergeCell ref="R22:T22"/>
  </mergeCells>
  <hyperlinks>
    <hyperlink ref="D28" r:id="rId1" xr:uid="{98D6456F-EA03-4FCB-8D3D-1822F6B38CCF}"/>
    <hyperlink ref="E28" r:id="rId2" location="case-fatality-rate-of-covid-19-by-age" xr:uid="{0058192C-B05A-45D2-8597-C1F9B3D9241E}"/>
    <hyperlink ref="E51" r:id="rId3" location="case-fatality-rate-of-covid-19-by-preexisting-health-conditions" xr:uid="{110A2613-24A6-4768-B90C-571B307D13E2}"/>
    <hyperlink ref="B1" r:id="rId4" display="https://www.abs.gov.au/ausstats/abs@.nsf/0/1647509ef7e25faaca2568a900154b63?opendocument" xr:uid="{63727E5E-0850-4414-8DD8-E50A09A5AEE8}"/>
    <hyperlink ref="B28" r:id="rId5" xr:uid="{E432DB14-5D35-4B35-8F24-1C070D7F22B3}"/>
  </hyperlinks>
  <pageMargins left="0.7" right="0.7" top="0.75" bottom="0.75" header="0.3" footer="0.3"/>
  <pageSetup paperSize="9"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130</v>
      </c>
      <c r="B1" t="s">
        <v>159</v>
      </c>
    </row>
    <row r="2" spans="1:12" x14ac:dyDescent="0.25">
      <c r="A2" s="6" t="s">
        <v>23</v>
      </c>
      <c r="B2" s="7">
        <v>302684</v>
      </c>
      <c r="L2" s="109"/>
    </row>
    <row r="3" spans="1:12" x14ac:dyDescent="0.25">
      <c r="A3" s="8" t="s">
        <v>24</v>
      </c>
      <c r="B3" s="9">
        <v>304818</v>
      </c>
      <c r="L3" s="109"/>
    </row>
    <row r="4" spans="1:12" x14ac:dyDescent="0.25">
      <c r="A4" s="8" t="s">
        <v>25</v>
      </c>
      <c r="B4" s="9">
        <v>311200</v>
      </c>
      <c r="L4" s="109"/>
    </row>
    <row r="5" spans="1:12" x14ac:dyDescent="0.25">
      <c r="A5" s="8" t="s">
        <v>26</v>
      </c>
      <c r="B5" s="9">
        <v>326896</v>
      </c>
      <c r="L5" s="109"/>
    </row>
    <row r="6" spans="1:12" x14ac:dyDescent="0.25">
      <c r="A6" s="8" t="s">
        <v>27</v>
      </c>
      <c r="B6" s="9">
        <v>321565</v>
      </c>
      <c r="L6" s="109"/>
    </row>
    <row r="7" spans="1:12" x14ac:dyDescent="0.25">
      <c r="A7" s="10" t="s">
        <v>28</v>
      </c>
      <c r="B7" s="11">
        <v>1567163</v>
      </c>
      <c r="L7" s="110"/>
    </row>
    <row r="8" spans="1:12" x14ac:dyDescent="0.25">
      <c r="A8" s="8" t="s">
        <v>29</v>
      </c>
      <c r="B8" s="9">
        <v>321643</v>
      </c>
      <c r="L8" s="109"/>
    </row>
    <row r="9" spans="1:12" x14ac:dyDescent="0.25">
      <c r="A9" s="8" t="s">
        <v>30</v>
      </c>
      <c r="B9" s="9">
        <v>326729</v>
      </c>
      <c r="L9" s="109"/>
    </row>
    <row r="10" spans="1:12" x14ac:dyDescent="0.25">
      <c r="A10" s="8" t="s">
        <v>31</v>
      </c>
      <c r="B10" s="9">
        <v>323562</v>
      </c>
      <c r="L10" s="109"/>
    </row>
    <row r="11" spans="1:12" x14ac:dyDescent="0.25">
      <c r="A11" s="8" t="s">
        <v>32</v>
      </c>
      <c r="B11" s="9">
        <v>322648</v>
      </c>
      <c r="L11" s="109"/>
    </row>
    <row r="12" spans="1:12" x14ac:dyDescent="0.25">
      <c r="A12" s="8" t="s">
        <v>33</v>
      </c>
      <c r="B12" s="9">
        <v>324065</v>
      </c>
      <c r="L12" s="109"/>
    </row>
    <row r="13" spans="1:12" x14ac:dyDescent="0.25">
      <c r="A13" s="12" t="s">
        <v>34</v>
      </c>
      <c r="B13" s="13">
        <v>1618647</v>
      </c>
      <c r="C13" s="2">
        <f>SUM(B7,B13)</f>
        <v>3185810</v>
      </c>
      <c r="D13" s="1">
        <f>C13/$B$108</f>
        <v>0.1255958322404806</v>
      </c>
      <c r="L13" s="110"/>
    </row>
    <row r="14" spans="1:12" x14ac:dyDescent="0.25">
      <c r="A14" s="6" t="s">
        <v>35</v>
      </c>
      <c r="B14" s="7">
        <v>319703</v>
      </c>
      <c r="L14" s="109"/>
    </row>
    <row r="15" spans="1:12" x14ac:dyDescent="0.25">
      <c r="A15" s="8" t="s">
        <v>36</v>
      </c>
      <c r="B15" s="9">
        <v>319972</v>
      </c>
      <c r="L15" s="109"/>
    </row>
    <row r="16" spans="1:12" x14ac:dyDescent="0.25">
      <c r="A16" s="8" t="s">
        <v>37</v>
      </c>
      <c r="B16" s="9">
        <v>316523</v>
      </c>
      <c r="L16" s="109"/>
    </row>
    <row r="17" spans="1:12" x14ac:dyDescent="0.25">
      <c r="A17" s="8" t="s">
        <v>38</v>
      </c>
      <c r="B17" s="9">
        <v>305472</v>
      </c>
      <c r="L17" s="109"/>
    </row>
    <row r="18" spans="1:12" x14ac:dyDescent="0.25">
      <c r="A18" s="8" t="s">
        <v>39</v>
      </c>
      <c r="B18" s="9">
        <v>294067</v>
      </c>
      <c r="L18" s="109"/>
    </row>
    <row r="19" spans="1:12" x14ac:dyDescent="0.25">
      <c r="A19" s="10" t="s">
        <v>40</v>
      </c>
      <c r="B19" s="11">
        <v>1555737</v>
      </c>
      <c r="L19" s="110"/>
    </row>
    <row r="20" spans="1:12" x14ac:dyDescent="0.25">
      <c r="A20" s="8" t="s">
        <v>41</v>
      </c>
      <c r="B20" s="9">
        <v>290601</v>
      </c>
      <c r="L20" s="109"/>
    </row>
    <row r="21" spans="1:12" x14ac:dyDescent="0.25">
      <c r="A21" s="8" t="s">
        <v>42</v>
      </c>
      <c r="B21" s="9">
        <v>288611</v>
      </c>
      <c r="L21" s="109"/>
    </row>
    <row r="22" spans="1:12" x14ac:dyDescent="0.25">
      <c r="A22" s="8" t="s">
        <v>43</v>
      </c>
      <c r="B22" s="9">
        <v>290316</v>
      </c>
      <c r="L22" s="109"/>
    </row>
    <row r="23" spans="1:12" x14ac:dyDescent="0.25">
      <c r="A23" s="8" t="s">
        <v>44</v>
      </c>
      <c r="B23" s="9">
        <v>307634</v>
      </c>
      <c r="L23" s="109"/>
    </row>
    <row r="24" spans="1:12" x14ac:dyDescent="0.25">
      <c r="A24" s="8" t="s">
        <v>45</v>
      </c>
      <c r="B24" s="9">
        <v>325295</v>
      </c>
      <c r="L24" s="109"/>
    </row>
    <row r="25" spans="1:12" x14ac:dyDescent="0.25">
      <c r="A25" s="12" t="s">
        <v>46</v>
      </c>
      <c r="B25" s="13">
        <v>1502457</v>
      </c>
      <c r="C25" s="2">
        <f>SUM(B25,B19)</f>
        <v>3058194</v>
      </c>
      <c r="D25" s="1">
        <f>C25/$B$108</f>
        <v>0.12056476079328157</v>
      </c>
      <c r="L25" s="110"/>
    </row>
    <row r="26" spans="1:12" x14ac:dyDescent="0.25">
      <c r="A26" s="6" t="s">
        <v>47</v>
      </c>
      <c r="B26" s="7">
        <v>330388</v>
      </c>
      <c r="L26" s="109"/>
    </row>
    <row r="27" spans="1:12" x14ac:dyDescent="0.25">
      <c r="A27" s="8" t="s">
        <v>48</v>
      </c>
      <c r="B27" s="9">
        <v>335483</v>
      </c>
      <c r="L27" s="109"/>
    </row>
    <row r="28" spans="1:12" x14ac:dyDescent="0.25">
      <c r="A28" s="8" t="s">
        <v>49</v>
      </c>
      <c r="B28" s="9">
        <v>347121</v>
      </c>
      <c r="L28" s="109"/>
    </row>
    <row r="29" spans="1:12" x14ac:dyDescent="0.25">
      <c r="A29" s="8" t="s">
        <v>50</v>
      </c>
      <c r="B29" s="9">
        <v>365323</v>
      </c>
      <c r="L29" s="109"/>
    </row>
    <row r="30" spans="1:12" x14ac:dyDescent="0.25">
      <c r="A30" s="8" t="s">
        <v>51</v>
      </c>
      <c r="B30" s="9">
        <v>380725</v>
      </c>
      <c r="L30" s="109"/>
    </row>
    <row r="31" spans="1:12" x14ac:dyDescent="0.25">
      <c r="A31" s="10" t="s">
        <v>52</v>
      </c>
      <c r="B31" s="11">
        <v>1759040</v>
      </c>
      <c r="L31" s="110"/>
    </row>
    <row r="32" spans="1:12" x14ac:dyDescent="0.25">
      <c r="A32" s="8" t="s">
        <v>53</v>
      </c>
      <c r="B32" s="9">
        <v>379564</v>
      </c>
      <c r="L32" s="109"/>
    </row>
    <row r="33" spans="1:12" x14ac:dyDescent="0.25">
      <c r="A33" s="8" t="s">
        <v>54</v>
      </c>
      <c r="B33" s="9">
        <v>376903</v>
      </c>
      <c r="L33" s="109"/>
    </row>
    <row r="34" spans="1:12" x14ac:dyDescent="0.25">
      <c r="A34" s="8" t="s">
        <v>55</v>
      </c>
      <c r="B34" s="9">
        <v>378326</v>
      </c>
      <c r="L34" s="109"/>
    </row>
    <row r="35" spans="1:12" x14ac:dyDescent="0.25">
      <c r="A35" s="8" t="s">
        <v>56</v>
      </c>
      <c r="B35" s="9">
        <v>384454</v>
      </c>
      <c r="L35" s="109"/>
    </row>
    <row r="36" spans="1:12" x14ac:dyDescent="0.25">
      <c r="A36" s="8" t="s">
        <v>57</v>
      </c>
      <c r="B36" s="9">
        <v>389152</v>
      </c>
      <c r="L36" s="109"/>
    </row>
    <row r="37" spans="1:12" x14ac:dyDescent="0.25">
      <c r="A37" s="12" t="s">
        <v>58</v>
      </c>
      <c r="B37" s="13">
        <v>1908399</v>
      </c>
      <c r="C37" s="2">
        <f>SUM(B31,B37)</f>
        <v>3667439</v>
      </c>
      <c r="D37" s="1">
        <f>C37/$B$108</f>
        <v>0.14458334093878666</v>
      </c>
      <c r="L37" s="110"/>
    </row>
    <row r="38" spans="1:12" x14ac:dyDescent="0.25">
      <c r="A38" s="6" t="s">
        <v>59</v>
      </c>
      <c r="B38" s="7">
        <v>381627</v>
      </c>
      <c r="L38" s="109"/>
    </row>
    <row r="39" spans="1:12" x14ac:dyDescent="0.25">
      <c r="A39" s="8" t="s">
        <v>60</v>
      </c>
      <c r="B39" s="9">
        <v>380703</v>
      </c>
      <c r="L39" s="109"/>
    </row>
    <row r="40" spans="1:12" x14ac:dyDescent="0.25">
      <c r="A40" s="8" t="s">
        <v>61</v>
      </c>
      <c r="B40" s="9">
        <v>376308</v>
      </c>
      <c r="L40" s="109"/>
    </row>
    <row r="41" spans="1:12" x14ac:dyDescent="0.25">
      <c r="A41" s="8" t="s">
        <v>62</v>
      </c>
      <c r="B41" s="9">
        <v>378900</v>
      </c>
      <c r="L41" s="109"/>
    </row>
    <row r="42" spans="1:12" x14ac:dyDescent="0.25">
      <c r="A42" s="8" t="s">
        <v>63</v>
      </c>
      <c r="B42" s="9">
        <v>374563</v>
      </c>
      <c r="L42" s="109"/>
    </row>
    <row r="43" spans="1:12" x14ac:dyDescent="0.25">
      <c r="A43" s="10" t="s">
        <v>64</v>
      </c>
      <c r="B43" s="11">
        <v>1892101</v>
      </c>
      <c r="L43" s="110"/>
    </row>
    <row r="44" spans="1:12" x14ac:dyDescent="0.25">
      <c r="A44" s="8" t="s">
        <v>65</v>
      </c>
      <c r="B44" s="9">
        <v>371946</v>
      </c>
      <c r="L44" s="109"/>
    </row>
    <row r="45" spans="1:12" x14ac:dyDescent="0.25">
      <c r="A45" s="8" t="s">
        <v>66</v>
      </c>
      <c r="B45" s="9">
        <v>368877</v>
      </c>
      <c r="L45" s="109"/>
    </row>
    <row r="46" spans="1:12" x14ac:dyDescent="0.25">
      <c r="A46" s="8" t="s">
        <v>67</v>
      </c>
      <c r="B46" s="9">
        <v>357736</v>
      </c>
      <c r="L46" s="109"/>
    </row>
    <row r="47" spans="1:12" x14ac:dyDescent="0.25">
      <c r="A47" s="8" t="s">
        <v>68</v>
      </c>
      <c r="B47" s="9">
        <v>348170</v>
      </c>
      <c r="L47" s="109"/>
    </row>
    <row r="48" spans="1:12" x14ac:dyDescent="0.25">
      <c r="A48" s="8" t="s">
        <v>69</v>
      </c>
      <c r="B48" s="9">
        <v>334445</v>
      </c>
      <c r="L48" s="109"/>
    </row>
    <row r="49" spans="1:12" x14ac:dyDescent="0.25">
      <c r="A49" s="12" t="s">
        <v>70</v>
      </c>
      <c r="B49" s="13">
        <v>1781174</v>
      </c>
      <c r="C49" s="2">
        <f>SUM(B43,B49)</f>
        <v>3673275</v>
      </c>
      <c r="D49" s="1">
        <f>C49/$B$108</f>
        <v>0.14481341657950456</v>
      </c>
      <c r="L49" s="110"/>
    </row>
    <row r="50" spans="1:12" x14ac:dyDescent="0.25">
      <c r="A50" s="6" t="s">
        <v>71</v>
      </c>
      <c r="B50" s="7">
        <v>324591</v>
      </c>
      <c r="L50" s="109"/>
    </row>
    <row r="51" spans="1:12" x14ac:dyDescent="0.25">
      <c r="A51" s="8" t="s">
        <v>72</v>
      </c>
      <c r="B51" s="9">
        <v>318448</v>
      </c>
      <c r="L51" s="109"/>
    </row>
    <row r="52" spans="1:12" x14ac:dyDescent="0.25">
      <c r="A52" s="8" t="s">
        <v>73</v>
      </c>
      <c r="B52" s="9">
        <v>315770</v>
      </c>
      <c r="L52" s="109"/>
    </row>
    <row r="53" spans="1:12" x14ac:dyDescent="0.25">
      <c r="A53" s="8" t="s">
        <v>74</v>
      </c>
      <c r="B53" s="9">
        <v>318107</v>
      </c>
      <c r="L53" s="109"/>
    </row>
    <row r="54" spans="1:12" x14ac:dyDescent="0.25">
      <c r="A54" s="8" t="s">
        <v>75</v>
      </c>
      <c r="B54" s="9">
        <v>318926</v>
      </c>
      <c r="L54" s="109"/>
    </row>
    <row r="55" spans="1:12" x14ac:dyDescent="0.25">
      <c r="A55" s="10" t="s">
        <v>76</v>
      </c>
      <c r="B55" s="11">
        <v>1595842</v>
      </c>
      <c r="L55" s="110"/>
    </row>
    <row r="56" spans="1:12" x14ac:dyDescent="0.25">
      <c r="A56" s="8" t="s">
        <v>77</v>
      </c>
      <c r="B56" s="9">
        <v>327436</v>
      </c>
      <c r="L56" s="109"/>
    </row>
    <row r="57" spans="1:12" x14ac:dyDescent="0.25">
      <c r="A57" s="8" t="s">
        <v>78</v>
      </c>
      <c r="B57" s="9">
        <v>332934</v>
      </c>
      <c r="L57" s="109"/>
    </row>
    <row r="58" spans="1:12" x14ac:dyDescent="0.25">
      <c r="A58" s="8" t="s">
        <v>79</v>
      </c>
      <c r="B58" s="9">
        <v>344168</v>
      </c>
      <c r="L58" s="109"/>
    </row>
    <row r="59" spans="1:12" x14ac:dyDescent="0.25">
      <c r="A59" s="8" t="s">
        <v>80</v>
      </c>
      <c r="B59" s="9">
        <v>347705</v>
      </c>
      <c r="L59" s="109"/>
    </row>
    <row r="60" spans="1:12" x14ac:dyDescent="0.25">
      <c r="A60" s="8" t="s">
        <v>81</v>
      </c>
      <c r="B60" s="9">
        <v>326172</v>
      </c>
      <c r="L60" s="109"/>
    </row>
    <row r="61" spans="1:12" x14ac:dyDescent="0.25">
      <c r="A61" s="12" t="s">
        <v>82</v>
      </c>
      <c r="B61" s="13">
        <v>1678415</v>
      </c>
      <c r="C61" s="2">
        <f>SUM(B55,B61)</f>
        <v>3274257</v>
      </c>
      <c r="D61" s="1">
        <f>C61/$B$108</f>
        <v>0.12908272398046944</v>
      </c>
      <c r="L61" s="110"/>
    </row>
    <row r="62" spans="1:12" x14ac:dyDescent="0.25">
      <c r="A62" s="6" t="s">
        <v>83</v>
      </c>
      <c r="B62" s="7">
        <v>320460</v>
      </c>
      <c r="L62" s="109"/>
    </row>
    <row r="63" spans="1:12" x14ac:dyDescent="0.25">
      <c r="A63" s="8" t="s">
        <v>84</v>
      </c>
      <c r="B63" s="9">
        <v>310043</v>
      </c>
      <c r="L63" s="109"/>
    </row>
    <row r="64" spans="1:12" x14ac:dyDescent="0.25">
      <c r="A64" s="8" t="s">
        <v>85</v>
      </c>
      <c r="B64" s="9">
        <v>301380</v>
      </c>
      <c r="L64" s="109"/>
    </row>
    <row r="65" spans="1:12" x14ac:dyDescent="0.25">
      <c r="A65" s="8" t="s">
        <v>86</v>
      </c>
      <c r="B65" s="9">
        <v>301965</v>
      </c>
      <c r="L65" s="109"/>
    </row>
    <row r="66" spans="1:12" x14ac:dyDescent="0.25">
      <c r="A66" s="8" t="s">
        <v>87</v>
      </c>
      <c r="B66" s="9">
        <v>300916</v>
      </c>
      <c r="L66" s="109"/>
    </row>
    <row r="67" spans="1:12" x14ac:dyDescent="0.25">
      <c r="A67" s="10" t="s">
        <v>88</v>
      </c>
      <c r="B67" s="11">
        <v>1534764</v>
      </c>
      <c r="L67" s="110"/>
    </row>
    <row r="68" spans="1:12" x14ac:dyDescent="0.25">
      <c r="A68" s="8" t="s">
        <v>89</v>
      </c>
      <c r="B68" s="9">
        <v>311890</v>
      </c>
      <c r="L68" s="109"/>
    </row>
    <row r="69" spans="1:12" x14ac:dyDescent="0.25">
      <c r="A69" s="8" t="s">
        <v>90</v>
      </c>
      <c r="B69" s="9">
        <v>313933</v>
      </c>
      <c r="L69" s="109"/>
    </row>
    <row r="70" spans="1:12" x14ac:dyDescent="0.25">
      <c r="A70" s="8" t="s">
        <v>91</v>
      </c>
      <c r="B70" s="9">
        <v>311527</v>
      </c>
      <c r="L70" s="109"/>
    </row>
    <row r="71" spans="1:12" x14ac:dyDescent="0.25">
      <c r="A71" s="8" t="s">
        <v>92</v>
      </c>
      <c r="B71" s="9">
        <v>309248</v>
      </c>
      <c r="L71" s="109"/>
    </row>
    <row r="72" spans="1:12" x14ac:dyDescent="0.25">
      <c r="A72" s="8" t="s">
        <v>93</v>
      </c>
      <c r="B72" s="9">
        <v>298726</v>
      </c>
      <c r="L72" s="109"/>
    </row>
    <row r="73" spans="1:12" x14ac:dyDescent="0.25">
      <c r="A73" s="14" t="s">
        <v>94</v>
      </c>
      <c r="B73" s="15">
        <v>1545324</v>
      </c>
      <c r="C73" s="2">
        <f>SUM(B67,B73)</f>
        <v>3080088</v>
      </c>
      <c r="D73" s="1">
        <f>C73/$B$108</f>
        <v>0.12142789925761971</v>
      </c>
      <c r="L73" s="110"/>
    </row>
    <row r="74" spans="1:12" x14ac:dyDescent="0.25">
      <c r="A74" s="6" t="s">
        <v>95</v>
      </c>
      <c r="B74" s="7">
        <v>290624</v>
      </c>
      <c r="L74" s="109"/>
    </row>
    <row r="75" spans="1:12" x14ac:dyDescent="0.25">
      <c r="A75" s="8" t="s">
        <v>96</v>
      </c>
      <c r="B75" s="9">
        <v>285521</v>
      </c>
      <c r="L75" s="109"/>
    </row>
    <row r="76" spans="1:12" x14ac:dyDescent="0.25">
      <c r="A76" s="8" t="s">
        <v>97</v>
      </c>
      <c r="B76" s="9">
        <v>277305</v>
      </c>
      <c r="L76" s="109"/>
    </row>
    <row r="77" spans="1:12" x14ac:dyDescent="0.25">
      <c r="A77" s="8" t="s">
        <v>98</v>
      </c>
      <c r="B77" s="9">
        <v>272986</v>
      </c>
      <c r="L77" s="109"/>
    </row>
    <row r="78" spans="1:12" x14ac:dyDescent="0.25">
      <c r="A78" s="8" t="s">
        <v>99</v>
      </c>
      <c r="B78" s="9">
        <v>261893</v>
      </c>
      <c r="L78" s="109"/>
    </row>
    <row r="79" spans="1:12" x14ac:dyDescent="0.25">
      <c r="A79" s="10" t="s">
        <v>100</v>
      </c>
      <c r="B79" s="11">
        <v>1388329</v>
      </c>
      <c r="L79" s="110"/>
    </row>
    <row r="80" spans="1:12" x14ac:dyDescent="0.25">
      <c r="A80" s="8" t="s">
        <v>101</v>
      </c>
      <c r="B80" s="9">
        <v>254839</v>
      </c>
      <c r="L80" s="109"/>
    </row>
    <row r="81" spans="1:12" x14ac:dyDescent="0.25">
      <c r="A81" s="8" t="s">
        <v>102</v>
      </c>
      <c r="B81" s="9">
        <v>251416</v>
      </c>
      <c r="L81" s="109"/>
    </row>
    <row r="82" spans="1:12" x14ac:dyDescent="0.25">
      <c r="A82" s="8" t="s">
        <v>103</v>
      </c>
      <c r="B82" s="9">
        <v>243468</v>
      </c>
      <c r="L82" s="109"/>
    </row>
    <row r="83" spans="1:12" x14ac:dyDescent="0.25">
      <c r="A83" s="8" t="s">
        <v>104</v>
      </c>
      <c r="B83" s="9">
        <v>240724</v>
      </c>
      <c r="L83" s="109"/>
    </row>
    <row r="84" spans="1:12" x14ac:dyDescent="0.25">
      <c r="A84" s="8" t="s">
        <v>105</v>
      </c>
      <c r="B84" s="9">
        <v>234326</v>
      </c>
      <c r="L84" s="109"/>
    </row>
    <row r="85" spans="1:12" x14ac:dyDescent="0.25">
      <c r="A85" s="12" t="s">
        <v>106</v>
      </c>
      <c r="B85" s="13">
        <v>1224773</v>
      </c>
      <c r="C85" s="2">
        <f>SUM(B79,B85)</f>
        <v>2613102</v>
      </c>
      <c r="D85" s="1">
        <f>C85/$B$108</f>
        <v>0.10301766910746854</v>
      </c>
      <c r="L85" s="110"/>
    </row>
    <row r="86" spans="1:12" x14ac:dyDescent="0.25">
      <c r="A86" s="6" t="s">
        <v>107</v>
      </c>
      <c r="B86" s="7">
        <v>226082</v>
      </c>
      <c r="L86" s="109"/>
    </row>
    <row r="87" spans="1:12" x14ac:dyDescent="0.25">
      <c r="A87" s="8" t="s">
        <v>108</v>
      </c>
      <c r="B87" s="9">
        <v>226412</v>
      </c>
      <c r="L87" s="109"/>
    </row>
    <row r="88" spans="1:12" x14ac:dyDescent="0.25">
      <c r="A88" s="8" t="s">
        <v>109</v>
      </c>
      <c r="B88" s="9">
        <v>231019</v>
      </c>
      <c r="L88" s="109"/>
    </row>
    <row r="89" spans="1:12" x14ac:dyDescent="0.25">
      <c r="A89" s="8" t="s">
        <v>110</v>
      </c>
      <c r="B89" s="9">
        <v>192937</v>
      </c>
      <c r="L89" s="109"/>
    </row>
    <row r="90" spans="1:12" x14ac:dyDescent="0.25">
      <c r="A90" s="8" t="s">
        <v>111</v>
      </c>
      <c r="B90" s="9">
        <v>181454</v>
      </c>
      <c r="L90" s="109"/>
    </row>
    <row r="91" spans="1:12" x14ac:dyDescent="0.25">
      <c r="A91" s="10" t="s">
        <v>112</v>
      </c>
      <c r="B91" s="11">
        <v>1057904</v>
      </c>
      <c r="L91" s="110"/>
    </row>
    <row r="92" spans="1:12" x14ac:dyDescent="0.25">
      <c r="A92" s="8" t="s">
        <v>113</v>
      </c>
      <c r="B92" s="9">
        <v>171139</v>
      </c>
      <c r="L92" s="109"/>
    </row>
    <row r="93" spans="1:12" x14ac:dyDescent="0.25">
      <c r="A93" s="8" t="s">
        <v>114</v>
      </c>
      <c r="B93" s="9">
        <v>151876</v>
      </c>
      <c r="L93" s="109"/>
    </row>
    <row r="94" spans="1:12" x14ac:dyDescent="0.25">
      <c r="A94" s="8" t="s">
        <v>115</v>
      </c>
      <c r="B94" s="9">
        <v>148212</v>
      </c>
      <c r="L94" s="109"/>
    </row>
    <row r="95" spans="1:12" x14ac:dyDescent="0.25">
      <c r="A95" s="8" t="s">
        <v>116</v>
      </c>
      <c r="B95" s="9">
        <v>135541</v>
      </c>
      <c r="L95" s="109"/>
    </row>
    <row r="96" spans="1:12" x14ac:dyDescent="0.25">
      <c r="A96" s="8" t="s">
        <v>117</v>
      </c>
      <c r="B96" s="9">
        <v>127491</v>
      </c>
      <c r="L96" s="109"/>
    </row>
    <row r="97" spans="1:12" x14ac:dyDescent="0.25">
      <c r="A97" s="12" t="s">
        <v>118</v>
      </c>
      <c r="B97" s="13">
        <v>734259</v>
      </c>
      <c r="C97" s="2">
        <f>SUM(B91,B97)</f>
        <v>1792163</v>
      </c>
      <c r="D97" s="1">
        <f>C97/$B$108</f>
        <v>7.065336711718416E-2</v>
      </c>
      <c r="L97" s="110"/>
    </row>
    <row r="98" spans="1:12" x14ac:dyDescent="0.25">
      <c r="A98" s="6" t="s">
        <v>119</v>
      </c>
      <c r="B98" s="7">
        <v>118484</v>
      </c>
      <c r="L98" s="109"/>
    </row>
    <row r="99" spans="1:12" x14ac:dyDescent="0.25">
      <c r="A99" s="8" t="s">
        <v>120</v>
      </c>
      <c r="B99" s="9">
        <v>109564</v>
      </c>
      <c r="L99" s="109"/>
    </row>
    <row r="100" spans="1:12" x14ac:dyDescent="0.25">
      <c r="A100" s="8" t="s">
        <v>121</v>
      </c>
      <c r="B100" s="9">
        <v>101897</v>
      </c>
      <c r="L100" s="109"/>
    </row>
    <row r="101" spans="1:12" x14ac:dyDescent="0.25">
      <c r="A101" s="8" t="s">
        <v>122</v>
      </c>
      <c r="B101" s="9">
        <v>93053</v>
      </c>
      <c r="L101" s="109"/>
    </row>
    <row r="102" spans="1:12" x14ac:dyDescent="0.25">
      <c r="A102" s="8" t="s">
        <v>123</v>
      </c>
      <c r="B102" s="9">
        <v>82541</v>
      </c>
      <c r="L102" s="109"/>
    </row>
    <row r="103" spans="1:12" x14ac:dyDescent="0.25">
      <c r="A103" s="10" t="s">
        <v>124</v>
      </c>
      <c r="B103" s="11">
        <v>505539</v>
      </c>
      <c r="L103" s="110"/>
    </row>
    <row r="104" spans="1:12" x14ac:dyDescent="0.25">
      <c r="A104" s="10" t="s">
        <v>125</v>
      </c>
      <c r="B104" s="11">
        <v>313008</v>
      </c>
      <c r="L104" s="110"/>
    </row>
    <row r="105" spans="1:12" x14ac:dyDescent="0.25">
      <c r="A105" s="10" t="s">
        <v>126</v>
      </c>
      <c r="B105" s="11">
        <v>153468</v>
      </c>
      <c r="L105" s="110"/>
    </row>
    <row r="106" spans="1:12" x14ac:dyDescent="0.25">
      <c r="A106" s="10" t="s">
        <v>127</v>
      </c>
      <c r="B106" s="11">
        <v>44201</v>
      </c>
      <c r="L106" s="110"/>
    </row>
    <row r="107" spans="1:12" x14ac:dyDescent="0.25">
      <c r="A107" s="12" t="s">
        <v>128</v>
      </c>
      <c r="B107" s="13">
        <v>5027</v>
      </c>
      <c r="C107" s="2">
        <f>SUM(B103:B107)</f>
        <v>1021243</v>
      </c>
      <c r="D107" s="1">
        <f>C107/$B$108</f>
        <v>4.0260989985204748E-2</v>
      </c>
      <c r="L107" s="110"/>
    </row>
    <row r="108" spans="1:12" x14ac:dyDescent="0.25">
      <c r="A108" s="4" t="s">
        <v>129</v>
      </c>
      <c r="B108" s="5">
        <v>25365571</v>
      </c>
      <c r="L108" s="1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H21" sqref="H21"/>
    </sheetView>
  </sheetViews>
  <sheetFormatPr defaultRowHeight="15" x14ac:dyDescent="0.25"/>
  <sheetData>
    <row r="3" spans="1:3" x14ac:dyDescent="0.25">
      <c r="A3" t="s">
        <v>142</v>
      </c>
      <c r="B3" t="s">
        <v>143</v>
      </c>
      <c r="C3" t="s">
        <v>144</v>
      </c>
    </row>
    <row r="4" spans="1:3" x14ac:dyDescent="0.25">
      <c r="A4" s="59" t="s">
        <v>14</v>
      </c>
      <c r="B4">
        <v>33</v>
      </c>
      <c r="C4" s="3">
        <f t="shared" ref="C4:C12" si="0">B4/$B$14</f>
        <v>3.3199195171026159E-2</v>
      </c>
    </row>
    <row r="5" spans="1:3" x14ac:dyDescent="0.25">
      <c r="A5" s="59" t="s">
        <v>15</v>
      </c>
      <c r="B5">
        <v>89</v>
      </c>
      <c r="C5" s="3">
        <f t="shared" si="0"/>
        <v>8.9537223340040245E-2</v>
      </c>
    </row>
    <row r="6" spans="1:3" x14ac:dyDescent="0.25">
      <c r="A6" s="59" t="s">
        <v>16</v>
      </c>
      <c r="B6">
        <v>164</v>
      </c>
      <c r="C6" s="3">
        <f t="shared" si="0"/>
        <v>0.16498993963782696</v>
      </c>
    </row>
    <row r="7" spans="1:3" x14ac:dyDescent="0.25">
      <c r="A7" s="59" t="s">
        <v>17</v>
      </c>
      <c r="B7">
        <v>170</v>
      </c>
      <c r="C7" s="3">
        <f t="shared" si="0"/>
        <v>0.17102615694164991</v>
      </c>
    </row>
    <row r="8" spans="1:3" x14ac:dyDescent="0.25">
      <c r="A8" s="59" t="s">
        <v>18</v>
      </c>
      <c r="B8">
        <v>146</v>
      </c>
      <c r="C8" s="3">
        <f t="shared" si="0"/>
        <v>0.14688128772635814</v>
      </c>
    </row>
    <row r="9" spans="1:3" x14ac:dyDescent="0.25">
      <c r="A9" s="59" t="s">
        <v>19</v>
      </c>
      <c r="B9">
        <v>174</v>
      </c>
      <c r="C9" s="3">
        <f t="shared" si="0"/>
        <v>0.1750503018108652</v>
      </c>
    </row>
    <row r="10" spans="1:3" x14ac:dyDescent="0.25">
      <c r="A10" s="59" t="s">
        <v>20</v>
      </c>
      <c r="B10">
        <v>179</v>
      </c>
      <c r="C10" s="3">
        <f t="shared" si="0"/>
        <v>0.18008048289738432</v>
      </c>
    </row>
    <row r="11" spans="1:3" ht="15.75" customHeight="1" x14ac:dyDescent="0.25">
      <c r="A11" s="60" t="s">
        <v>21</v>
      </c>
      <c r="B11">
        <v>33</v>
      </c>
      <c r="C11" s="3">
        <f t="shared" si="0"/>
        <v>3.3199195171026159E-2</v>
      </c>
    </row>
    <row r="12" spans="1:3" x14ac:dyDescent="0.25">
      <c r="A12" s="60" t="s">
        <v>22</v>
      </c>
      <c r="B12">
        <v>6</v>
      </c>
      <c r="C12" s="3">
        <f t="shared" si="0"/>
        <v>6.0362173038229373E-3</v>
      </c>
    </row>
    <row r="14" spans="1:3" x14ac:dyDescent="0.25">
      <c r="A14" t="s">
        <v>145</v>
      </c>
      <c r="B14">
        <f>SUM(B4:B12)</f>
        <v>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Projections</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2020-03-24T13:36:55Z</dcterms:modified>
</cp:coreProperties>
</file>