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Aus COVID-19 Projections\Aus-COVID-19-Projections\"/>
    </mc:Choice>
  </mc:AlternateContent>
  <xr:revisionPtr revIDLastSave="0" documentId="13_ncr:1_{0AAF91C8-95F9-4134-9B0E-E2CE7923932A}" xr6:coauthVersionLast="45" xr6:coauthVersionMax="45" xr10:uidLastSave="{00000000-0000-0000-0000-000000000000}"/>
  <bookViews>
    <workbookView xWindow="38280" yWindow="-120" windowWidth="38640" windowHeight="21240" xr2:uid="{744C986A-0D24-487A-A5C2-8E2494A788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R35" i="1"/>
  <c r="U35" i="1"/>
  <c r="R31" i="1"/>
  <c r="U31" i="1"/>
  <c r="G27" i="1"/>
  <c r="M23" i="1"/>
  <c r="G41" i="1"/>
  <c r="G42" i="1" s="1"/>
  <c r="J20" i="1"/>
  <c r="S26" i="1"/>
  <c r="W26" i="1"/>
  <c r="K28" i="1"/>
  <c r="M32" i="1"/>
  <c r="P32" i="1"/>
  <c r="K34" i="1"/>
  <c r="O34" i="1"/>
  <c r="D30" i="1"/>
  <c r="G30" i="1" s="1"/>
  <c r="D22" i="1"/>
  <c r="G22" i="1" s="1"/>
  <c r="D20" i="1"/>
  <c r="G21" i="1" s="1"/>
  <c r="D18" i="1"/>
  <c r="G18" i="1" s="1"/>
  <c r="D34" i="1"/>
  <c r="G35" i="1" s="1"/>
  <c r="D32" i="1"/>
  <c r="G32" i="1" s="1"/>
  <c r="D28" i="1"/>
  <c r="G29" i="1" s="1"/>
  <c r="D26" i="1"/>
  <c r="F27" i="1" s="1"/>
  <c r="D24" i="1"/>
  <c r="O41" i="1"/>
  <c r="O42" i="1" s="1"/>
  <c r="S41" i="1"/>
  <c r="S42" i="1" s="1"/>
  <c r="V41" i="1"/>
  <c r="V42" i="1" s="1"/>
  <c r="K43" i="1"/>
  <c r="K44" i="1" s="1"/>
  <c r="O43" i="1"/>
  <c r="O44" i="1" s="1"/>
  <c r="R43" i="1"/>
  <c r="R44" i="1" s="1"/>
  <c r="H45" i="1"/>
  <c r="H46" i="1" s="1"/>
  <c r="J45" i="1"/>
  <c r="J46" i="1" s="1"/>
  <c r="L45" i="1"/>
  <c r="L46" i="1" s="1"/>
  <c r="T45" i="1"/>
  <c r="T46" i="1" s="1"/>
  <c r="V45" i="1"/>
  <c r="V46" i="1" s="1"/>
  <c r="X45" i="1"/>
  <c r="X46" i="1" s="1"/>
  <c r="R47" i="1"/>
  <c r="R48" i="1" s="1"/>
  <c r="U47" i="1"/>
  <c r="U48" i="1" s="1"/>
  <c r="W47" i="1"/>
  <c r="W48" i="1" s="1"/>
  <c r="K49" i="1"/>
  <c r="K50" i="1" s="1"/>
  <c r="M49" i="1"/>
  <c r="M50" i="1" s="1"/>
  <c r="N49" i="1"/>
  <c r="I51" i="1"/>
  <c r="K51" i="1"/>
  <c r="M51" i="1"/>
  <c r="U51" i="1"/>
  <c r="W51" i="1"/>
  <c r="G51" i="1"/>
  <c r="G49" i="1"/>
  <c r="G47" i="1"/>
  <c r="G48" i="1" s="1"/>
  <c r="G45" i="1"/>
  <c r="G43" i="1"/>
  <c r="G44" i="1" s="1"/>
  <c r="G46" i="1"/>
  <c r="G12" i="1"/>
  <c r="G13" i="1" s="1"/>
  <c r="G10" i="1"/>
  <c r="G11" i="1" s="1"/>
  <c r="C20" i="1"/>
  <c r="C22" i="1"/>
  <c r="C24" i="1"/>
  <c r="C26" i="1"/>
  <c r="C28" i="1"/>
  <c r="C30" i="1"/>
  <c r="C32" i="1"/>
  <c r="C34" i="1"/>
  <c r="C18" i="1"/>
  <c r="D13" i="2"/>
  <c r="C13" i="2"/>
  <c r="D25" i="2"/>
  <c r="C25" i="2"/>
  <c r="D37" i="2"/>
  <c r="C37" i="2"/>
  <c r="D49" i="2"/>
  <c r="C49" i="2"/>
  <c r="D61" i="2"/>
  <c r="C61" i="2"/>
  <c r="D73" i="2"/>
  <c r="C73" i="2"/>
  <c r="D85" i="2"/>
  <c r="C85" i="2"/>
  <c r="D97" i="2"/>
  <c r="C107" i="2"/>
  <c r="D107" i="2" s="1"/>
  <c r="C97" i="2"/>
  <c r="G1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G9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X9" i="1" s="1"/>
  <c r="W28" i="1" l="1"/>
  <c r="I22" i="1"/>
  <c r="I21" i="1"/>
  <c r="S29" i="1"/>
  <c r="G23" i="1"/>
  <c r="R28" i="1"/>
  <c r="V20" i="1"/>
  <c r="O29" i="1"/>
  <c r="R51" i="1"/>
  <c r="I49" i="1"/>
  <c r="I50" i="1" s="1"/>
  <c r="Q45" i="1"/>
  <c r="Q46" i="1" s="1"/>
  <c r="J43" i="1"/>
  <c r="J44" i="1" s="1"/>
  <c r="J54" i="1" s="1"/>
  <c r="H34" i="1"/>
  <c r="P28" i="1"/>
  <c r="S20" i="1"/>
  <c r="U23" i="1"/>
  <c r="L29" i="1"/>
  <c r="M35" i="1"/>
  <c r="N51" i="1"/>
  <c r="M45" i="1"/>
  <c r="M46" i="1" s="1"/>
  <c r="H43" i="1"/>
  <c r="H44" i="1" s="1"/>
  <c r="T32" i="1"/>
  <c r="N28" i="1"/>
  <c r="N20" i="1"/>
  <c r="R23" i="1"/>
  <c r="G31" i="1"/>
  <c r="I35" i="1"/>
  <c r="I32" i="1"/>
  <c r="M31" i="1"/>
  <c r="N47" i="1"/>
  <c r="N48" i="1" s="1"/>
  <c r="N41" i="1"/>
  <c r="N42" i="1" s="1"/>
  <c r="H32" i="1"/>
  <c r="P26" i="1"/>
  <c r="F29" i="1"/>
  <c r="U27" i="1"/>
  <c r="I31" i="1"/>
  <c r="W49" i="1"/>
  <c r="W50" i="1" s="1"/>
  <c r="M47" i="1"/>
  <c r="W43" i="1"/>
  <c r="W44" i="1" s="1"/>
  <c r="L41" i="1"/>
  <c r="L42" i="1" s="1"/>
  <c r="G26" i="1"/>
  <c r="U30" i="1"/>
  <c r="K26" i="1"/>
  <c r="X21" i="1"/>
  <c r="R27" i="1"/>
  <c r="X33" i="1"/>
  <c r="F23" i="1"/>
  <c r="H51" i="1"/>
  <c r="H53" i="1" s="1"/>
  <c r="G20" i="1"/>
  <c r="U49" i="1"/>
  <c r="U50" i="1" s="1"/>
  <c r="K47" i="1"/>
  <c r="K48" i="1" s="1"/>
  <c r="V43" i="1"/>
  <c r="V44" i="1" s="1"/>
  <c r="J41" i="1"/>
  <c r="J42" i="1" s="1"/>
  <c r="G28" i="1"/>
  <c r="R30" i="1"/>
  <c r="U22" i="1"/>
  <c r="U21" i="1"/>
  <c r="M27" i="1"/>
  <c r="S33" i="1"/>
  <c r="R49" i="1"/>
  <c r="R50" i="1" s="1"/>
  <c r="I47" i="1"/>
  <c r="I48" i="1" s="1"/>
  <c r="T43" i="1"/>
  <c r="T44" i="1" s="1"/>
  <c r="P24" i="1"/>
  <c r="W34" i="1"/>
  <c r="M30" i="1"/>
  <c r="Q22" i="1"/>
  <c r="P21" i="1"/>
  <c r="I27" i="1"/>
  <c r="O33" i="1"/>
  <c r="I23" i="1"/>
  <c r="T34" i="1"/>
  <c r="I30" i="1"/>
  <c r="N22" i="1"/>
  <c r="L21" i="1"/>
  <c r="X29" i="1"/>
  <c r="L33" i="1"/>
  <c r="X24" i="1"/>
  <c r="R19" i="1"/>
  <c r="T51" i="1"/>
  <c r="T49" i="1"/>
  <c r="T50" i="1" s="1"/>
  <c r="H49" i="1"/>
  <c r="H50" i="1" s="1"/>
  <c r="T47" i="1"/>
  <c r="T48" i="1" s="1"/>
  <c r="H47" i="1"/>
  <c r="H48" i="1" s="1"/>
  <c r="S45" i="1"/>
  <c r="S46" i="1" s="1"/>
  <c r="Q43" i="1"/>
  <c r="Q44" i="1" s="1"/>
  <c r="U41" i="1"/>
  <c r="U42" i="1" s="1"/>
  <c r="I41" i="1"/>
  <c r="I42" i="1" s="1"/>
  <c r="V34" i="1"/>
  <c r="J34" i="1"/>
  <c r="O32" i="1"/>
  <c r="T30" i="1"/>
  <c r="H30" i="1"/>
  <c r="M28" i="1"/>
  <c r="R26" i="1"/>
  <c r="W24" i="1"/>
  <c r="K24" i="1"/>
  <c r="P22" i="1"/>
  <c r="U20" i="1"/>
  <c r="I20" i="1"/>
  <c r="N18" i="1"/>
  <c r="F25" i="1"/>
  <c r="Q19" i="1"/>
  <c r="W21" i="1"/>
  <c r="K21" i="1"/>
  <c r="T23" i="1"/>
  <c r="H23" i="1"/>
  <c r="N25" i="1"/>
  <c r="T27" i="1"/>
  <c r="H27" i="1"/>
  <c r="N29" i="1"/>
  <c r="T31" i="1"/>
  <c r="H31" i="1"/>
  <c r="N33" i="1"/>
  <c r="T35" i="1"/>
  <c r="H35" i="1"/>
  <c r="L24" i="1"/>
  <c r="O18" i="1"/>
  <c r="O25" i="1"/>
  <c r="G53" i="1"/>
  <c r="S51" i="1"/>
  <c r="S49" i="1"/>
  <c r="S50" i="1" s="1"/>
  <c r="S47" i="1"/>
  <c r="S48" i="1" s="1"/>
  <c r="R45" i="1"/>
  <c r="R46" i="1" s="1"/>
  <c r="P43" i="1"/>
  <c r="P44" i="1" s="1"/>
  <c r="T41" i="1"/>
  <c r="T42" i="1" s="1"/>
  <c r="H41" i="1"/>
  <c r="H42" i="1" s="1"/>
  <c r="G24" i="1"/>
  <c r="U34" i="1"/>
  <c r="I34" i="1"/>
  <c r="N32" i="1"/>
  <c r="S30" i="1"/>
  <c r="X28" i="1"/>
  <c r="L28" i="1"/>
  <c r="Q26" i="1"/>
  <c r="V24" i="1"/>
  <c r="J24" i="1"/>
  <c r="O22" i="1"/>
  <c r="T20" i="1"/>
  <c r="H20" i="1"/>
  <c r="M18" i="1"/>
  <c r="P19" i="1"/>
  <c r="V21" i="1"/>
  <c r="J21" i="1"/>
  <c r="S23" i="1"/>
  <c r="G25" i="1"/>
  <c r="M25" i="1"/>
  <c r="S27" i="1"/>
  <c r="M29" i="1"/>
  <c r="S31" i="1"/>
  <c r="G33" i="1"/>
  <c r="M33" i="1"/>
  <c r="S35" i="1"/>
  <c r="X18" i="1"/>
  <c r="O19" i="1"/>
  <c r="X25" i="1"/>
  <c r="L25" i="1"/>
  <c r="L18" i="1"/>
  <c r="Q51" i="1"/>
  <c r="Q49" i="1"/>
  <c r="Q50" i="1" s="1"/>
  <c r="Q54" i="1" s="1"/>
  <c r="Q47" i="1"/>
  <c r="Q48" i="1" s="1"/>
  <c r="P45" i="1"/>
  <c r="P46" i="1" s="1"/>
  <c r="N43" i="1"/>
  <c r="N44" i="1" s="1"/>
  <c r="R41" i="1"/>
  <c r="R42" i="1" s="1"/>
  <c r="S34" i="1"/>
  <c r="X32" i="1"/>
  <c r="L32" i="1"/>
  <c r="Q30" i="1"/>
  <c r="V28" i="1"/>
  <c r="J28" i="1"/>
  <c r="O26" i="1"/>
  <c r="T24" i="1"/>
  <c r="H24" i="1"/>
  <c r="M22" i="1"/>
  <c r="R20" i="1"/>
  <c r="W18" i="1"/>
  <c r="K18" i="1"/>
  <c r="F31" i="1"/>
  <c r="N19" i="1"/>
  <c r="T21" i="1"/>
  <c r="H21" i="1"/>
  <c r="Q23" i="1"/>
  <c r="W25" i="1"/>
  <c r="K25" i="1"/>
  <c r="Q27" i="1"/>
  <c r="W29" i="1"/>
  <c r="K29" i="1"/>
  <c r="Q31" i="1"/>
  <c r="W33" i="1"/>
  <c r="K33" i="1"/>
  <c r="Q35" i="1"/>
  <c r="I24" i="1"/>
  <c r="P51" i="1"/>
  <c r="P53" i="1" s="1"/>
  <c r="P49" i="1"/>
  <c r="P50" i="1" s="1"/>
  <c r="P47" i="1"/>
  <c r="P48" i="1" s="1"/>
  <c r="O45" i="1"/>
  <c r="O46" i="1" s="1"/>
  <c r="M43" i="1"/>
  <c r="M44" i="1" s="1"/>
  <c r="Q41" i="1"/>
  <c r="Q42" i="1" s="1"/>
  <c r="R34" i="1"/>
  <c r="W32" i="1"/>
  <c r="K32" i="1"/>
  <c r="P30" i="1"/>
  <c r="U28" i="1"/>
  <c r="I28" i="1"/>
  <c r="N26" i="1"/>
  <c r="S24" i="1"/>
  <c r="X22" i="1"/>
  <c r="L22" i="1"/>
  <c r="Q20" i="1"/>
  <c r="V18" i="1"/>
  <c r="J18" i="1"/>
  <c r="F33" i="1"/>
  <c r="M19" i="1"/>
  <c r="S21" i="1"/>
  <c r="F19" i="1"/>
  <c r="P23" i="1"/>
  <c r="V25" i="1"/>
  <c r="J25" i="1"/>
  <c r="P27" i="1"/>
  <c r="V29" i="1"/>
  <c r="J29" i="1"/>
  <c r="P31" i="1"/>
  <c r="V33" i="1"/>
  <c r="J33" i="1"/>
  <c r="P35" i="1"/>
  <c r="U24" i="1"/>
  <c r="O51" i="1"/>
  <c r="O49" i="1"/>
  <c r="O47" i="1"/>
  <c r="O48" i="1" s="1"/>
  <c r="N45" i="1"/>
  <c r="N46" i="1" s="1"/>
  <c r="X43" i="1"/>
  <c r="X44" i="1" s="1"/>
  <c r="L43" i="1"/>
  <c r="L44" i="1" s="1"/>
  <c r="L54" i="1" s="1"/>
  <c r="P41" i="1"/>
  <c r="P42" i="1" s="1"/>
  <c r="Q34" i="1"/>
  <c r="V32" i="1"/>
  <c r="J32" i="1"/>
  <c r="O30" i="1"/>
  <c r="T28" i="1"/>
  <c r="H28" i="1"/>
  <c r="M26" i="1"/>
  <c r="R24" i="1"/>
  <c r="W22" i="1"/>
  <c r="K22" i="1"/>
  <c r="P20" i="1"/>
  <c r="U18" i="1"/>
  <c r="I18" i="1"/>
  <c r="F35" i="1"/>
  <c r="L19" i="1"/>
  <c r="R21" i="1"/>
  <c r="X19" i="1"/>
  <c r="O23" i="1"/>
  <c r="U25" i="1"/>
  <c r="I25" i="1"/>
  <c r="O27" i="1"/>
  <c r="U29" i="1"/>
  <c r="I29" i="1"/>
  <c r="O31" i="1"/>
  <c r="U33" i="1"/>
  <c r="I33" i="1"/>
  <c r="O35" i="1"/>
  <c r="G34" i="1"/>
  <c r="P34" i="1"/>
  <c r="U32" i="1"/>
  <c r="N30" i="1"/>
  <c r="S28" i="1"/>
  <c r="X26" i="1"/>
  <c r="L26" i="1"/>
  <c r="Q24" i="1"/>
  <c r="V22" i="1"/>
  <c r="J22" i="1"/>
  <c r="O20" i="1"/>
  <c r="T18" i="1"/>
  <c r="H18" i="1"/>
  <c r="G19" i="1"/>
  <c r="G37" i="1" s="1"/>
  <c r="K19" i="1"/>
  <c r="Q21" i="1"/>
  <c r="W19" i="1"/>
  <c r="N23" i="1"/>
  <c r="T25" i="1"/>
  <c r="H25" i="1"/>
  <c r="N27" i="1"/>
  <c r="T29" i="1"/>
  <c r="H29" i="1"/>
  <c r="N31" i="1"/>
  <c r="T33" i="1"/>
  <c r="H33" i="1"/>
  <c r="N35" i="1"/>
  <c r="V19" i="1"/>
  <c r="J19" i="1"/>
  <c r="S25" i="1"/>
  <c r="X51" i="1"/>
  <c r="L51" i="1"/>
  <c r="X49" i="1"/>
  <c r="X50" i="1" s="1"/>
  <c r="L49" i="1"/>
  <c r="L50" i="1" s="1"/>
  <c r="X47" i="1"/>
  <c r="X48" i="1" s="1"/>
  <c r="L47" i="1"/>
  <c r="L48" i="1" s="1"/>
  <c r="W45" i="1"/>
  <c r="W46" i="1" s="1"/>
  <c r="K45" i="1"/>
  <c r="K46" i="1" s="1"/>
  <c r="U43" i="1"/>
  <c r="I43" i="1"/>
  <c r="I44" i="1" s="1"/>
  <c r="M41" i="1"/>
  <c r="M42" i="1" s="1"/>
  <c r="N34" i="1"/>
  <c r="S32" i="1"/>
  <c r="X30" i="1"/>
  <c r="L30" i="1"/>
  <c r="Q28" i="1"/>
  <c r="V26" i="1"/>
  <c r="J26" i="1"/>
  <c r="O24" i="1"/>
  <c r="T22" i="1"/>
  <c r="H22" i="1"/>
  <c r="M20" i="1"/>
  <c r="M36" i="1" s="1"/>
  <c r="R18" i="1"/>
  <c r="R36" i="1" s="1"/>
  <c r="U19" i="1"/>
  <c r="I19" i="1"/>
  <c r="O21" i="1"/>
  <c r="X23" i="1"/>
  <c r="L23" i="1"/>
  <c r="R25" i="1"/>
  <c r="X27" i="1"/>
  <c r="L27" i="1"/>
  <c r="R29" i="1"/>
  <c r="X31" i="1"/>
  <c r="L31" i="1"/>
  <c r="R33" i="1"/>
  <c r="X35" i="1"/>
  <c r="L35" i="1"/>
  <c r="S18" i="1"/>
  <c r="X41" i="1"/>
  <c r="X42" i="1" s="1"/>
  <c r="M34" i="1"/>
  <c r="R32" i="1"/>
  <c r="W30" i="1"/>
  <c r="K30" i="1"/>
  <c r="U26" i="1"/>
  <c r="I26" i="1"/>
  <c r="N24" i="1"/>
  <c r="S22" i="1"/>
  <c r="X20" i="1"/>
  <c r="L20" i="1"/>
  <c r="Q18" i="1"/>
  <c r="T19" i="1"/>
  <c r="H19" i="1"/>
  <c r="N21" i="1"/>
  <c r="W23" i="1"/>
  <c r="K23" i="1"/>
  <c r="Q25" i="1"/>
  <c r="W27" i="1"/>
  <c r="K27" i="1"/>
  <c r="Q29" i="1"/>
  <c r="W31" i="1"/>
  <c r="K31" i="1"/>
  <c r="Q33" i="1"/>
  <c r="W35" i="1"/>
  <c r="K35" i="1"/>
  <c r="V51" i="1"/>
  <c r="J51" i="1"/>
  <c r="V49" i="1"/>
  <c r="V50" i="1" s="1"/>
  <c r="J49" i="1"/>
  <c r="J50" i="1" s="1"/>
  <c r="V47" i="1"/>
  <c r="V48" i="1" s="1"/>
  <c r="J47" i="1"/>
  <c r="J48" i="1" s="1"/>
  <c r="U45" i="1"/>
  <c r="U46" i="1" s="1"/>
  <c r="I45" i="1"/>
  <c r="I46" i="1" s="1"/>
  <c r="S43" i="1"/>
  <c r="S44" i="1" s="1"/>
  <c r="W41" i="1"/>
  <c r="W42" i="1" s="1"/>
  <c r="K41" i="1"/>
  <c r="K42" i="1" s="1"/>
  <c r="X34" i="1"/>
  <c r="L34" i="1"/>
  <c r="Q32" i="1"/>
  <c r="V30" i="1"/>
  <c r="J30" i="1"/>
  <c r="J36" i="1" s="1"/>
  <c r="O28" i="1"/>
  <c r="T26" i="1"/>
  <c r="H26" i="1"/>
  <c r="M24" i="1"/>
  <c r="R22" i="1"/>
  <c r="W20" i="1"/>
  <c r="K20" i="1"/>
  <c r="P18" i="1"/>
  <c r="F21" i="1"/>
  <c r="S19" i="1"/>
  <c r="M21" i="1"/>
  <c r="V23" i="1"/>
  <c r="J23" i="1"/>
  <c r="P25" i="1"/>
  <c r="V27" i="1"/>
  <c r="J27" i="1"/>
  <c r="P29" i="1"/>
  <c r="V31" i="1"/>
  <c r="J31" i="1"/>
  <c r="P33" i="1"/>
  <c r="V35" i="1"/>
  <c r="J35" i="1"/>
  <c r="V54" i="1"/>
  <c r="K54" i="1"/>
  <c r="P36" i="1"/>
  <c r="W36" i="1"/>
  <c r="U36" i="1"/>
  <c r="X54" i="1"/>
  <c r="T54" i="1"/>
  <c r="N53" i="1"/>
  <c r="K53" i="1"/>
  <c r="T53" i="1"/>
  <c r="V53" i="1"/>
  <c r="O50" i="1"/>
  <c r="M48" i="1"/>
  <c r="U44" i="1"/>
  <c r="N50" i="1"/>
  <c r="N54" i="1" s="1"/>
  <c r="G50" i="1"/>
  <c r="G54" i="1" s="1"/>
  <c r="T12" i="1"/>
  <c r="R12" i="1"/>
  <c r="J12" i="1"/>
  <c r="H12" i="1"/>
  <c r="P12" i="1"/>
  <c r="O12" i="1"/>
  <c r="O13" i="1" s="1"/>
  <c r="N12" i="1"/>
  <c r="X12" i="1"/>
  <c r="L12" i="1"/>
  <c r="L13" i="1" s="1"/>
  <c r="W13" i="1" s="1"/>
  <c r="Q12" i="1"/>
  <c r="M12" i="1"/>
  <c r="W12" i="1"/>
  <c r="K12" i="1"/>
  <c r="V12" i="1"/>
  <c r="U12" i="1"/>
  <c r="I12" i="1"/>
  <c r="I13" i="1" s="1"/>
  <c r="S12" i="1"/>
  <c r="M10" i="1"/>
  <c r="M11" i="1" s="1"/>
  <c r="X10" i="1"/>
  <c r="L10" i="1"/>
  <c r="L11" i="1" s="1"/>
  <c r="N10" i="1"/>
  <c r="N11" i="1" s="1"/>
  <c r="W10" i="1"/>
  <c r="K10" i="1"/>
  <c r="K11" i="1" s="1"/>
  <c r="J10" i="1"/>
  <c r="J11" i="1" s="1"/>
  <c r="I10" i="1"/>
  <c r="I11" i="1" s="1"/>
  <c r="V10" i="1"/>
  <c r="V11" i="1" s="1"/>
  <c r="T10" i="1"/>
  <c r="T11" i="1" s="1"/>
  <c r="H10" i="1"/>
  <c r="H11" i="1" s="1"/>
  <c r="S10" i="1"/>
  <c r="U10" i="1"/>
  <c r="U11" i="1" s="1"/>
  <c r="R10" i="1"/>
  <c r="R11" i="1" s="1"/>
  <c r="Q10" i="1"/>
  <c r="Q11" i="1" s="1"/>
  <c r="P10" i="1"/>
  <c r="P11" i="1" s="1"/>
  <c r="O10" i="1"/>
  <c r="O11" i="1" s="1"/>
  <c r="Q14" i="1"/>
  <c r="R14" i="1"/>
  <c r="L14" i="1"/>
  <c r="T9" i="1"/>
  <c r="H9" i="1"/>
  <c r="N14" i="1"/>
  <c r="X14" i="1"/>
  <c r="K14" i="1"/>
  <c r="O14" i="1"/>
  <c r="M14" i="1"/>
  <c r="J14" i="1"/>
  <c r="P14" i="1"/>
  <c r="I14" i="1"/>
  <c r="S14" i="1"/>
  <c r="W14" i="1"/>
  <c r="V14" i="1"/>
  <c r="U14" i="1"/>
  <c r="T14" i="1"/>
  <c r="H14" i="1"/>
  <c r="N9" i="1"/>
  <c r="M9" i="1"/>
  <c r="L9" i="1"/>
  <c r="W9" i="1"/>
  <c r="K9" i="1"/>
  <c r="S9" i="1"/>
  <c r="R9" i="1"/>
  <c r="Q9" i="1"/>
  <c r="P9" i="1"/>
  <c r="O9" i="1"/>
  <c r="V9" i="1"/>
  <c r="J9" i="1"/>
  <c r="U9" i="1"/>
  <c r="I9" i="1"/>
  <c r="S11" i="1" l="1"/>
  <c r="P13" i="1"/>
  <c r="W53" i="1"/>
  <c r="T13" i="1"/>
  <c r="H13" i="1"/>
  <c r="S13" i="1" s="1"/>
  <c r="J13" i="1"/>
  <c r="U13" i="1" s="1"/>
  <c r="J53" i="1"/>
  <c r="R13" i="1"/>
  <c r="K36" i="1"/>
  <c r="O36" i="1"/>
  <c r="W54" i="1"/>
  <c r="K13" i="1"/>
  <c r="V13" i="1" s="1"/>
  <c r="M53" i="1"/>
  <c r="G36" i="1"/>
  <c r="M13" i="1"/>
  <c r="X13" i="1" s="1"/>
  <c r="U53" i="1"/>
  <c r="W11" i="1"/>
  <c r="Q13" i="1"/>
  <c r="U54" i="1"/>
  <c r="Q36" i="1"/>
  <c r="O54" i="1"/>
  <c r="V36" i="1"/>
  <c r="R54" i="1"/>
  <c r="I36" i="1"/>
  <c r="I54" i="1"/>
  <c r="M54" i="1"/>
  <c r="S54" i="1"/>
  <c r="I37" i="1"/>
  <c r="S36" i="1"/>
  <c r="X53" i="1"/>
  <c r="X11" i="1"/>
  <c r="N13" i="1"/>
  <c r="U37" i="1"/>
  <c r="J37" i="1"/>
  <c r="V37" i="1"/>
  <c r="W37" i="1"/>
  <c r="N36" i="1"/>
  <c r="O53" i="1"/>
  <c r="Q53" i="1"/>
  <c r="K37" i="1"/>
  <c r="N37" i="1"/>
  <c r="O37" i="1"/>
  <c r="L53" i="1"/>
  <c r="X37" i="1"/>
  <c r="P37" i="1"/>
  <c r="S37" i="1"/>
  <c r="H36" i="1"/>
  <c r="M37" i="1"/>
  <c r="R53" i="1"/>
  <c r="L36" i="1"/>
  <c r="T36" i="1"/>
  <c r="L37" i="1"/>
  <c r="S53" i="1"/>
  <c r="X36" i="1"/>
  <c r="H37" i="1"/>
  <c r="H54" i="1"/>
  <c r="Q37" i="1"/>
  <c r="R37" i="1"/>
  <c r="I53" i="1"/>
  <c r="T37" i="1"/>
  <c r="P54" i="1"/>
</calcChain>
</file>

<file path=xl/sharedStrings.xml><?xml version="1.0" encoding="utf-8"?>
<sst xmlns="http://schemas.openxmlformats.org/spreadsheetml/2006/main" count="169" uniqueCount="149">
  <si>
    <t>Australian Population</t>
  </si>
  <si>
    <t>By Age</t>
  </si>
  <si>
    <t>Cardiovascular Disease</t>
  </si>
  <si>
    <t>Mortality</t>
  </si>
  <si>
    <t>Population Infected</t>
  </si>
  <si>
    <t>Number</t>
  </si>
  <si>
    <t>Diabetes</t>
  </si>
  <si>
    <t>Pop. with disease</t>
  </si>
  <si>
    <t>Chronic Respiratory Disease</t>
  </si>
  <si>
    <t>Hypertension</t>
  </si>
  <si>
    <t>Cancer</t>
  </si>
  <si>
    <t>Smoking</t>
  </si>
  <si>
    <t>?</t>
  </si>
  <si>
    <t>% Infected</t>
  </si>
  <si>
    <t>Total Mortality Rate</t>
  </si>
  <si>
    <t>Infection Doubling Time (days)</t>
  </si>
  <si>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</si>
  <si>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</si>
  <si>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</si>
  <si>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</si>
  <si>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</si>
  <si>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</si>
  <si>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</si>
  <si>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</si>
  <si>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</si>
  <si>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Pop. 2018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</si>
  <si>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</si>
  <si>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</si>
  <si>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</si>
  <si>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</si>
  <si>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</si>
  <si>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</si>
  <si>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</si>
  <si>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</si>
  <si>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</si>
  <si>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</si>
  <si>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</si>
  <si>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</si>
  <si>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</si>
  <si>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</si>
  <si>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</si>
  <si>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</si>
  <si>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</si>
  <si>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</si>
  <si>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</si>
  <si>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</si>
  <si>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</si>
  <si>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</si>
  <si>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</si>
  <si>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</si>
  <si>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</si>
  <si>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</si>
  <si>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</si>
  <si>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</si>
  <si>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</si>
  <si>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</si>
  <si>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</si>
  <si>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</si>
  <si>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</si>
  <si>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</si>
  <si>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</si>
  <si>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</si>
  <si>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</si>
  <si>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</si>
  <si>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</si>
  <si>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</si>
  <si>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</si>
  <si>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</si>
  <si>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</si>
  <si>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</si>
  <si>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</si>
  <si>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</si>
  <si>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</si>
  <si>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</si>
  <si>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</si>
  <si>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</si>
  <si>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</si>
  <si>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</si>
  <si>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</si>
  <si>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</si>
  <si>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</si>
  <si>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</si>
  <si>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</si>
  <si>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</si>
  <si>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</si>
  <si>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</si>
  <si>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</si>
  <si>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</si>
  <si>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</si>
  <si>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</si>
  <si>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</si>
  <si>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</si>
  <si>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</si>
  <si>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</si>
  <si>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</si>
  <si>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</si>
  <si>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</si>
  <si>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</si>
  <si>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</si>
  <si>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</si>
  <si>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</si>
  <si>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</si>
  <si>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</si>
  <si>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</si>
  <si>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</si>
  <si>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</si>
  <si>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</si>
  <si>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</si>
  <si>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</si>
  <si>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</si>
  <si>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</si>
  <si>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</si>
  <si>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</si>
  <si>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</si>
  <si>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</si>
  <si>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</si>
  <si>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</si>
  <si>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</si>
  <si>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</si>
  <si>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</si>
  <si>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</si>
  <si>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</si>
  <si>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</si>
  <si>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</si>
  <si>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</si>
  <si>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</si>
  <si>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</si>
  <si>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</si>
  <si>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</si>
  <si>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</si>
  <si>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</si>
  <si>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</si>
  <si>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</si>
  <si>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Ages</t>
  </si>
  <si>
    <t>Population</t>
  </si>
  <si>
    <t>Critical Care</t>
  </si>
  <si>
    <t>Total Mortality Count</t>
  </si>
  <si>
    <t>Infection Rate</t>
  </si>
  <si>
    <t>Total Infection Count</t>
  </si>
  <si>
    <t>Number in Critical Care</t>
  </si>
  <si>
    <t>Six Weeks</t>
  </si>
  <si>
    <t>ICU Beds in Australia / 100000</t>
  </si>
  <si>
    <t>Public Hospital Beds in Australia / 1000</t>
  </si>
  <si>
    <t>Does not need to add to 100% as not necessarily exclusive, some comorbidities may be shared</t>
  </si>
  <si>
    <t>COVID-19 Mortality by Age</t>
  </si>
  <si>
    <t>CIVID-19 Mortality by Comorbidity</t>
  </si>
  <si>
    <t>Projected COVID-19 rates in Australia</t>
  </si>
  <si>
    <t>Number in Hospital, not including Critical Care</t>
  </si>
  <si>
    <t>Hospitalisation Rate, not including Critical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</si>
</sst>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5" xfId="0" applyNumberFormat="1" applyBorder="1"/>
    <xf numFmtId="164" fontId="0" fillId="0" borderId="3" xfId="0" applyNumberFormat="1" applyBorder="1"/>
    <xf numFmtId="0" fontId="0" fillId="0" borderId="7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7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Border="1"/>
    <xf numFmtId="3" fontId="0" fillId="3" borderId="1" xfId="0" applyNumberFormat="1" applyFill="1" applyBorder="1"/>
    <xf numFmtId="3" fontId="0" fillId="3" borderId="7" xfId="0" applyNumberFormat="1" applyFill="1" applyBorder="1"/>
    <xf numFmtId="3" fontId="0" fillId="3" borderId="3" xfId="0" applyNumberFormat="1" applyFill="1" applyBorder="1"/>
    <xf numFmtId="3" fontId="0" fillId="3" borderId="0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3" fontId="0" fillId="2" borderId="3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4" borderId="2" xfId="0" applyNumberFormat="1" applyFill="1" applyBorder="1"/>
    <xf numFmtId="3" fontId="0" fillId="4" borderId="4" xfId="0" applyNumberFormat="1" applyFill="1" applyBorder="1"/>
    <xf numFmtId="3" fontId="0" fillId="4" borderId="6" xfId="0" applyNumberFormat="1" applyFill="1" applyBorder="1"/>
    <xf numFmtId="3" fontId="0" fillId="0" borderId="0" xfId="0" applyNumberFormat="1" applyFill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164" fontId="0" fillId="4" borderId="4" xfId="0" applyNumberFormat="1" applyFill="1" applyBorder="1"/>
    <xf numFmtId="0" fontId="0" fillId="0" borderId="9" xfId="0" applyBorder="1"/>
    <xf numFmtId="16" fontId="0" fillId="0" borderId="10" xfId="0" applyNumberFormat="1" applyBorder="1"/>
    <xf numFmtId="3" fontId="0" fillId="3" borderId="9" xfId="0" applyNumberFormat="1" applyFill="1" applyBorder="1"/>
    <xf numFmtId="164" fontId="0" fillId="0" borderId="10" xfId="0" applyNumberFormat="1" applyBorder="1"/>
    <xf numFmtId="3" fontId="0" fillId="2" borderId="11" xfId="0" applyNumberFormat="1" applyFill="1" applyBorder="1"/>
    <xf numFmtId="164" fontId="0" fillId="0" borderId="7" xfId="0" applyNumberFormat="1" applyBorder="1"/>
    <xf numFmtId="3" fontId="0" fillId="0" borderId="9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8" xfId="0" applyBorder="1"/>
    <xf numFmtId="3" fontId="0" fillId="0" borderId="11" xfId="0" applyNumberFormat="1" applyBorder="1"/>
    <xf numFmtId="3" fontId="0" fillId="5" borderId="8" xfId="0" applyNumberFormat="1" applyFill="1" applyBorder="1"/>
    <xf numFmtId="0" fontId="0" fillId="0" borderId="3" xfId="0" applyBorder="1"/>
    <xf numFmtId="0" fontId="0" fillId="0" borderId="3" xfId="0" quotePrefix="1" applyBorder="1"/>
    <xf numFmtId="0" fontId="0" fillId="0" borderId="5" xfId="0" quotePrefix="1" applyBorder="1"/>
    <xf numFmtId="10" fontId="0" fillId="0" borderId="8" xfId="0" applyNumberFormat="1" applyBorder="1"/>
    <xf numFmtId="3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ill="1" applyBorder="1"/>
    <xf numFmtId="0" fontId="0" fillId="0" borderId="3" xfId="0" quotePrefix="1" applyFill="1" applyBorder="1"/>
    <xf numFmtId="16" fontId="0" fillId="0" borderId="0" xfId="0" applyNumberFormat="1" applyBorder="1"/>
    <xf numFmtId="16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Hospitalisation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Sheet1!$A$11</c:f>
              <c:strCache>
                <c:ptCount val="1"/>
                <c:pt idx="0">
                  <c:v>Number in Hospital, not including Critical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Sheet1!$G$11:$X$11</c15:sqref>
                  </c15:fullRef>
                </c:ext>
              </c:extLst>
              <c:f>Sheet1!$G$11:$W$11</c:f>
              <c:numCache>
                <c:formatCode>#,##0</c:formatCode>
                <c:ptCount val="17"/>
                <c:pt idx="0">
                  <c:v>37.5</c:v>
                </c:pt>
                <c:pt idx="1">
                  <c:v>75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2400</c:v>
                </c:pt>
                <c:pt idx="7">
                  <c:v>4800</c:v>
                </c:pt>
                <c:pt idx="8">
                  <c:v>9600</c:v>
                </c:pt>
                <c:pt idx="9">
                  <c:v>19200</c:v>
                </c:pt>
                <c:pt idx="10">
                  <c:v>38400</c:v>
                </c:pt>
                <c:pt idx="11">
                  <c:v>76762.5</c:v>
                </c:pt>
                <c:pt idx="12">
                  <c:v>153525</c:v>
                </c:pt>
                <c:pt idx="13">
                  <c:v>307050</c:v>
                </c:pt>
                <c:pt idx="14">
                  <c:v>614100</c:v>
                </c:pt>
                <c:pt idx="15">
                  <c:v>1228200</c:v>
                </c:pt>
                <c:pt idx="16">
                  <c:v>2456400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1-4BE2-97ED-54F0C3DB105C}"/>
            </c:ext>
          </c:extLst>
        </c:ser>
        <c:ser>
          <c:idx val="5"/>
          <c:order val="1"/>
          <c:tx>
            <c:strRef>
              <c:f>Sheet1!$A$13</c:f>
              <c:strCache>
                <c:ptCount val="1"/>
                <c:pt idx="0">
                  <c:v>Number in Critical 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Sheet1!$G$13:$X$13</c15:sqref>
                  </c15:fullRef>
                </c:ext>
              </c:extLst>
              <c:f>Sheet1!$G$13:$W$13</c:f>
              <c:numCache>
                <c:formatCode>#,##0</c:formatCode>
                <c:ptCount val="17"/>
                <c:pt idx="0">
                  <c:v>7.5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  <c:pt idx="6">
                  <c:v>480</c:v>
                </c:pt>
                <c:pt idx="7">
                  <c:v>960</c:v>
                </c:pt>
                <c:pt idx="8">
                  <c:v>1920</c:v>
                </c:pt>
                <c:pt idx="9">
                  <c:v>3840</c:v>
                </c:pt>
                <c:pt idx="10">
                  <c:v>7680</c:v>
                </c:pt>
                <c:pt idx="11">
                  <c:v>15352.5</c:v>
                </c:pt>
                <c:pt idx="12">
                  <c:v>30705</c:v>
                </c:pt>
                <c:pt idx="13">
                  <c:v>61410</c:v>
                </c:pt>
                <c:pt idx="14">
                  <c:v>122820</c:v>
                </c:pt>
                <c:pt idx="15">
                  <c:v>245640</c:v>
                </c:pt>
                <c:pt idx="16">
                  <c:v>491280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1-4BE2-97ED-54F0C3DB105C}"/>
            </c:ext>
          </c:extLst>
        </c:ser>
        <c:ser>
          <c:idx val="6"/>
          <c:order val="2"/>
          <c:tx>
            <c:strRef>
              <c:f>Sheet1!$A$14</c:f>
              <c:strCache>
                <c:ptCount val="1"/>
                <c:pt idx="0">
                  <c:v>Total Mortality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Sheet1!$G$14:$X$14</c15:sqref>
                  </c15:fullRef>
                </c:ext>
              </c:extLst>
              <c:f>Sheet1!$G$14:$W$14</c:f>
              <c:numCache>
                <c:formatCode>#,##0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  <c:pt idx="9">
                  <c:v>2560</c:v>
                </c:pt>
                <c:pt idx="10">
                  <c:v>5120</c:v>
                </c:pt>
                <c:pt idx="11">
                  <c:v>10240</c:v>
                </c:pt>
                <c:pt idx="12">
                  <c:v>20480</c:v>
                </c:pt>
                <c:pt idx="13">
                  <c:v>40960</c:v>
                </c:pt>
                <c:pt idx="14">
                  <c:v>81920</c:v>
                </c:pt>
                <c:pt idx="15">
                  <c:v>163840</c:v>
                </c:pt>
                <c:pt idx="16">
                  <c:v>327680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1-4BE2-97ED-54F0C3DB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952"/>
        <c:axId val="485122000"/>
      </c:lineChart>
      <c:dateAx>
        <c:axId val="485124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000"/>
        <c:crosses val="autoZero"/>
        <c:auto val="1"/>
        <c:lblOffset val="100"/>
        <c:baseTimeUnit val="days"/>
      </c:dateAx>
      <c:valAx>
        <c:axId val="485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</a:t>
            </a:r>
            <a:r>
              <a:rPr lang="en-AU" baseline="0"/>
              <a:t> COVID-19 Cumulative Infections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Sheet1!$G$18:$X$18</c15:sqref>
                  </c15:fullRef>
                </c:ext>
              </c:extLst>
              <c:f>Sheet1!$G$18:$W$18</c:f>
              <c:numCache>
                <c:formatCode>#,##0</c:formatCode>
                <c:ptCount val="17"/>
                <c:pt idx="0">
                  <c:v>7.8475336322869955</c:v>
                </c:pt>
                <c:pt idx="1">
                  <c:v>15.695067264573991</c:v>
                </c:pt>
                <c:pt idx="2">
                  <c:v>31.390134529147982</c:v>
                </c:pt>
                <c:pt idx="3">
                  <c:v>62.780269058295964</c:v>
                </c:pt>
                <c:pt idx="4">
                  <c:v>125.56053811659193</c:v>
                </c:pt>
                <c:pt idx="5">
                  <c:v>251.12107623318386</c:v>
                </c:pt>
                <c:pt idx="6">
                  <c:v>502.24215246636771</c:v>
                </c:pt>
                <c:pt idx="7">
                  <c:v>1004.4843049327354</c:v>
                </c:pt>
                <c:pt idx="8">
                  <c:v>2008.9686098654709</c:v>
                </c:pt>
                <c:pt idx="9">
                  <c:v>4017.9372197309417</c:v>
                </c:pt>
                <c:pt idx="10">
                  <c:v>8035.8744394618834</c:v>
                </c:pt>
                <c:pt idx="11">
                  <c:v>16071.748878923767</c:v>
                </c:pt>
                <c:pt idx="12">
                  <c:v>32143.497757847534</c:v>
                </c:pt>
                <c:pt idx="13">
                  <c:v>64286.995515695067</c:v>
                </c:pt>
                <c:pt idx="14">
                  <c:v>128573.99103139013</c:v>
                </c:pt>
                <c:pt idx="15">
                  <c:v>257147.98206278027</c:v>
                </c:pt>
                <c:pt idx="16">
                  <c:v>514295.96412556054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50D-AD81-6BF382C059D1}"/>
            </c:ext>
          </c:extLst>
        </c:ser>
        <c:ser>
          <c:idx val="2"/>
          <c:order val="1"/>
          <c:tx>
            <c:strRef>
              <c:f>Sheet1!$A$20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Sheet1!$G$20:$X$20</c15:sqref>
                  </c15:fullRef>
                </c:ext>
              </c:extLst>
              <c:f>Sheet1!$G$20:$W$20</c:f>
              <c:numCache>
                <c:formatCode>#,##0</c:formatCode>
                <c:ptCount val="17"/>
                <c:pt idx="0">
                  <c:v>14.573991031390134</c:v>
                </c:pt>
                <c:pt idx="1">
                  <c:v>29.147982062780269</c:v>
                </c:pt>
                <c:pt idx="2">
                  <c:v>58.295964125560538</c:v>
                </c:pt>
                <c:pt idx="3">
                  <c:v>116.59192825112108</c:v>
                </c:pt>
                <c:pt idx="4">
                  <c:v>233.18385650224215</c:v>
                </c:pt>
                <c:pt idx="5">
                  <c:v>466.3677130044843</c:v>
                </c:pt>
                <c:pt idx="6">
                  <c:v>932.7354260089686</c:v>
                </c:pt>
                <c:pt idx="7">
                  <c:v>1865.4708520179372</c:v>
                </c:pt>
                <c:pt idx="8">
                  <c:v>3730.9417040358744</c:v>
                </c:pt>
                <c:pt idx="9">
                  <c:v>7461.8834080717488</c:v>
                </c:pt>
                <c:pt idx="10">
                  <c:v>14923.766816143498</c:v>
                </c:pt>
                <c:pt idx="11">
                  <c:v>29847.533632286995</c:v>
                </c:pt>
                <c:pt idx="12">
                  <c:v>59695.067264573991</c:v>
                </c:pt>
                <c:pt idx="13">
                  <c:v>119390.13452914798</c:v>
                </c:pt>
                <c:pt idx="14">
                  <c:v>238780.26905829596</c:v>
                </c:pt>
                <c:pt idx="15">
                  <c:v>477560.53811659192</c:v>
                </c:pt>
                <c:pt idx="16">
                  <c:v>955121.07623318385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50D-AD81-6BF382C059D1}"/>
            </c:ext>
          </c:extLst>
        </c:ser>
        <c:ser>
          <c:idx val="4"/>
          <c:order val="2"/>
          <c:tx>
            <c:strRef>
              <c:f>Sheet1!$A$22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Sheet1!$G$22:$X$22</c15:sqref>
                  </c15:fullRef>
                </c:ext>
              </c:extLst>
              <c:f>Sheet1!$G$22:$W$22</c:f>
              <c:numCache>
                <c:formatCode>#,##0</c:formatCode>
                <c:ptCount val="17"/>
                <c:pt idx="0">
                  <c:v>36.995515695067269</c:v>
                </c:pt>
                <c:pt idx="1">
                  <c:v>73.991031390134538</c:v>
                </c:pt>
                <c:pt idx="2">
                  <c:v>147.98206278026908</c:v>
                </c:pt>
                <c:pt idx="3">
                  <c:v>295.96412556053815</c:v>
                </c:pt>
                <c:pt idx="4">
                  <c:v>591.9282511210763</c:v>
                </c:pt>
                <c:pt idx="5">
                  <c:v>1183.8565022421526</c:v>
                </c:pt>
                <c:pt idx="6">
                  <c:v>2367.7130044843052</c:v>
                </c:pt>
                <c:pt idx="7">
                  <c:v>4735.4260089686104</c:v>
                </c:pt>
                <c:pt idx="8">
                  <c:v>9470.8520179372208</c:v>
                </c:pt>
                <c:pt idx="9">
                  <c:v>18941.704035874442</c:v>
                </c:pt>
                <c:pt idx="10">
                  <c:v>37883.408071748883</c:v>
                </c:pt>
                <c:pt idx="11">
                  <c:v>75766.816143497766</c:v>
                </c:pt>
                <c:pt idx="12">
                  <c:v>151533.63228699553</c:v>
                </c:pt>
                <c:pt idx="13">
                  <c:v>303067.26457399107</c:v>
                </c:pt>
                <c:pt idx="14">
                  <c:v>606134.52914798213</c:v>
                </c:pt>
                <c:pt idx="15">
                  <c:v>1212269.0582959643</c:v>
                </c:pt>
                <c:pt idx="16">
                  <c:v>2424538.1165919285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6-450D-AD81-6BF382C059D1}"/>
            </c:ext>
          </c:extLst>
        </c:ser>
        <c:ser>
          <c:idx val="6"/>
          <c:order val="3"/>
          <c:tx>
            <c:strRef>
              <c:f>Sheet1!$A$24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Sheet1!$G$24:$X$24</c15:sqref>
                  </c15:fullRef>
                </c:ext>
              </c:extLst>
              <c:f>Sheet1!$G$24:$W$24</c:f>
              <c:numCache>
                <c:formatCode>#,##0</c:formatCode>
                <c:ptCount val="17"/>
                <c:pt idx="0">
                  <c:v>43.721973094170401</c:v>
                </c:pt>
                <c:pt idx="1">
                  <c:v>87.443946188340803</c:v>
                </c:pt>
                <c:pt idx="2">
                  <c:v>174.88789237668161</c:v>
                </c:pt>
                <c:pt idx="3">
                  <c:v>349.77578475336321</c:v>
                </c:pt>
                <c:pt idx="4">
                  <c:v>699.55156950672642</c:v>
                </c:pt>
                <c:pt idx="5">
                  <c:v>1399.1031390134528</c:v>
                </c:pt>
                <c:pt idx="6">
                  <c:v>2798.2062780269057</c:v>
                </c:pt>
                <c:pt idx="7">
                  <c:v>5596.4125560538114</c:v>
                </c:pt>
                <c:pt idx="8">
                  <c:v>11192.825112107623</c:v>
                </c:pt>
                <c:pt idx="9">
                  <c:v>22385.650224215246</c:v>
                </c:pt>
                <c:pt idx="10">
                  <c:v>44771.300448430491</c:v>
                </c:pt>
                <c:pt idx="11">
                  <c:v>89542.600896860982</c:v>
                </c:pt>
                <c:pt idx="12">
                  <c:v>179085.20179372196</c:v>
                </c:pt>
                <c:pt idx="13">
                  <c:v>358170.40358744393</c:v>
                </c:pt>
                <c:pt idx="14">
                  <c:v>716340.80717488786</c:v>
                </c:pt>
                <c:pt idx="15">
                  <c:v>1432681.6143497757</c:v>
                </c:pt>
                <c:pt idx="16">
                  <c:v>2865363.2286995514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6-450D-AD81-6BF382C059D1}"/>
            </c:ext>
          </c:extLst>
        </c:ser>
        <c:ser>
          <c:idx val="8"/>
          <c:order val="4"/>
          <c:tx>
            <c:strRef>
              <c:f>Sheet1!$A$26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Sheet1!$G$26:$X$26</c15:sqref>
                  </c15:fullRef>
                </c:ext>
              </c:extLst>
              <c:f>Sheet1!$G$26:$W$26</c:f>
              <c:numCache>
                <c:formatCode>#,##0</c:formatCode>
                <c:ptCount val="17"/>
                <c:pt idx="0">
                  <c:v>43.721973094170401</c:v>
                </c:pt>
                <c:pt idx="1">
                  <c:v>87.443946188340803</c:v>
                </c:pt>
                <c:pt idx="2">
                  <c:v>174.88789237668161</c:v>
                </c:pt>
                <c:pt idx="3">
                  <c:v>349.77578475336321</c:v>
                </c:pt>
                <c:pt idx="4">
                  <c:v>699.55156950672642</c:v>
                </c:pt>
                <c:pt idx="5">
                  <c:v>1399.1031390134528</c:v>
                </c:pt>
                <c:pt idx="6">
                  <c:v>2798.2062780269057</c:v>
                </c:pt>
                <c:pt idx="7">
                  <c:v>5596.4125560538114</c:v>
                </c:pt>
                <c:pt idx="8">
                  <c:v>11192.825112107623</c:v>
                </c:pt>
                <c:pt idx="9">
                  <c:v>22385.650224215246</c:v>
                </c:pt>
                <c:pt idx="10">
                  <c:v>44771.300448430491</c:v>
                </c:pt>
                <c:pt idx="11">
                  <c:v>89542.600896860982</c:v>
                </c:pt>
                <c:pt idx="12">
                  <c:v>179085.20179372196</c:v>
                </c:pt>
                <c:pt idx="13">
                  <c:v>358170.40358744393</c:v>
                </c:pt>
                <c:pt idx="14">
                  <c:v>716340.80717488786</c:v>
                </c:pt>
                <c:pt idx="15">
                  <c:v>1432681.6143497757</c:v>
                </c:pt>
                <c:pt idx="16">
                  <c:v>2865363.2286995514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6-450D-AD81-6BF382C059D1}"/>
            </c:ext>
          </c:extLst>
        </c:ser>
        <c:ser>
          <c:idx val="10"/>
          <c:order val="5"/>
          <c:tx>
            <c:strRef>
              <c:f>Sheet1!$A$28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Sheet1!$G$28:$X$28</c15:sqref>
                  </c15:fullRef>
                </c:ext>
              </c:extLst>
              <c:f>Sheet1!$G$28:$W$28</c:f>
              <c:numCache>
                <c:formatCode>#,##0</c:formatCode>
                <c:ptCount val="17"/>
                <c:pt idx="0">
                  <c:v>48.206278026905828</c:v>
                </c:pt>
                <c:pt idx="1">
                  <c:v>96.412556053811656</c:v>
                </c:pt>
                <c:pt idx="2">
                  <c:v>192.82511210762331</c:v>
                </c:pt>
                <c:pt idx="3">
                  <c:v>385.65022421524662</c:v>
                </c:pt>
                <c:pt idx="4">
                  <c:v>771.30044843049325</c:v>
                </c:pt>
                <c:pt idx="5">
                  <c:v>1542.6008968609865</c:v>
                </c:pt>
                <c:pt idx="6">
                  <c:v>3085.201793721973</c:v>
                </c:pt>
                <c:pt idx="7">
                  <c:v>6170.403587443946</c:v>
                </c:pt>
                <c:pt idx="8">
                  <c:v>12340.807174887892</c:v>
                </c:pt>
                <c:pt idx="9">
                  <c:v>24681.614349775784</c:v>
                </c:pt>
                <c:pt idx="10">
                  <c:v>49363.228699551568</c:v>
                </c:pt>
                <c:pt idx="11">
                  <c:v>98726.457399103136</c:v>
                </c:pt>
                <c:pt idx="12">
                  <c:v>197452.91479820627</c:v>
                </c:pt>
                <c:pt idx="13">
                  <c:v>394905.82959641254</c:v>
                </c:pt>
                <c:pt idx="14">
                  <c:v>789811.65919282509</c:v>
                </c:pt>
                <c:pt idx="15">
                  <c:v>1579623.3183856502</c:v>
                </c:pt>
                <c:pt idx="16">
                  <c:v>3159246.6367713003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B6-450D-AD81-6BF382C059D1}"/>
            </c:ext>
          </c:extLst>
        </c:ser>
        <c:ser>
          <c:idx val="12"/>
          <c:order val="6"/>
          <c:tx>
            <c:strRef>
              <c:f>Sheet1!$A$30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Sheet1!$G$30:$X$30</c15:sqref>
                  </c15:fullRef>
                </c:ext>
              </c:extLst>
              <c:f>Sheet1!$G$30:$W$30</c:f>
              <c:numCache>
                <c:formatCode>#,##0</c:formatCode>
                <c:ptCount val="17"/>
                <c:pt idx="0">
                  <c:v>38.116591928251118</c:v>
                </c:pt>
                <c:pt idx="1">
                  <c:v>76.233183856502237</c:v>
                </c:pt>
                <c:pt idx="2">
                  <c:v>152.46636771300447</c:v>
                </c:pt>
                <c:pt idx="3">
                  <c:v>304.93273542600895</c:v>
                </c:pt>
                <c:pt idx="4">
                  <c:v>609.86547085201789</c:v>
                </c:pt>
                <c:pt idx="5">
                  <c:v>1219.7309417040358</c:v>
                </c:pt>
                <c:pt idx="6">
                  <c:v>2439.4618834080716</c:v>
                </c:pt>
                <c:pt idx="7">
                  <c:v>4878.9237668161431</c:v>
                </c:pt>
                <c:pt idx="8">
                  <c:v>9757.8475336322863</c:v>
                </c:pt>
                <c:pt idx="9">
                  <c:v>19515.695067264573</c:v>
                </c:pt>
                <c:pt idx="10">
                  <c:v>39031.390134529145</c:v>
                </c:pt>
                <c:pt idx="11">
                  <c:v>78062.78026905829</c:v>
                </c:pt>
                <c:pt idx="12">
                  <c:v>156125.56053811658</c:v>
                </c:pt>
                <c:pt idx="13">
                  <c:v>312251.12107623316</c:v>
                </c:pt>
                <c:pt idx="14">
                  <c:v>624502.24215246632</c:v>
                </c:pt>
                <c:pt idx="15">
                  <c:v>1249004.4843049326</c:v>
                </c:pt>
                <c:pt idx="16">
                  <c:v>2498008.9686098653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B6-450D-AD81-6BF382C059D1}"/>
            </c:ext>
          </c:extLst>
        </c:ser>
        <c:ser>
          <c:idx val="14"/>
          <c:order val="7"/>
          <c:tx>
            <c:strRef>
              <c:f>Sheet1!$A$32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Sheet1!$G$32:$X$32</c15:sqref>
                  </c15:fullRef>
                </c:ext>
              </c:extLst>
              <c:f>Sheet1!$G$32:$W$32</c:f>
              <c:numCache>
                <c:formatCode>#,##0</c:formatCode>
                <c:ptCount val="17"/>
                <c:pt idx="0">
                  <c:v>13.45291479820628</c:v>
                </c:pt>
                <c:pt idx="1">
                  <c:v>26.905829596412559</c:v>
                </c:pt>
                <c:pt idx="2">
                  <c:v>53.811659192825118</c:v>
                </c:pt>
                <c:pt idx="3">
                  <c:v>107.62331838565024</c:v>
                </c:pt>
                <c:pt idx="4">
                  <c:v>215.24663677130047</c:v>
                </c:pt>
                <c:pt idx="5">
                  <c:v>430.49327354260095</c:v>
                </c:pt>
                <c:pt idx="6">
                  <c:v>860.98654708520189</c:v>
                </c:pt>
                <c:pt idx="7">
                  <c:v>1721.9730941704038</c:v>
                </c:pt>
                <c:pt idx="8">
                  <c:v>3443.9461883408076</c:v>
                </c:pt>
                <c:pt idx="9">
                  <c:v>6887.8923766816151</c:v>
                </c:pt>
                <c:pt idx="10">
                  <c:v>13775.78475336323</c:v>
                </c:pt>
                <c:pt idx="11">
                  <c:v>27551.569506726461</c:v>
                </c:pt>
                <c:pt idx="12">
                  <c:v>55103.139013452921</c:v>
                </c:pt>
                <c:pt idx="13">
                  <c:v>110206.27802690584</c:v>
                </c:pt>
                <c:pt idx="14">
                  <c:v>220412.55605381168</c:v>
                </c:pt>
                <c:pt idx="15">
                  <c:v>440825.11210762337</c:v>
                </c:pt>
                <c:pt idx="16">
                  <c:v>881650.22421524674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B6-450D-AD81-6BF382C059D1}"/>
            </c:ext>
          </c:extLst>
        </c:ser>
        <c:ser>
          <c:idx val="16"/>
          <c:order val="8"/>
          <c:tx>
            <c:strRef>
              <c:f>Sheet1!$A$34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Sheet1!$G$34:$X$34</c15:sqref>
                  </c15:fullRef>
                </c:ext>
              </c:extLst>
              <c:f>Sheet1!$G$34:$W$34</c:f>
              <c:numCache>
                <c:formatCode>#,##0</c:formatCode>
                <c:ptCount val="17"/>
                <c:pt idx="0">
                  <c:v>3.3632286995515699</c:v>
                </c:pt>
                <c:pt idx="1">
                  <c:v>6.7264573991031398</c:v>
                </c:pt>
                <c:pt idx="2">
                  <c:v>13.45291479820628</c:v>
                </c:pt>
                <c:pt idx="3">
                  <c:v>26.905829596412559</c:v>
                </c:pt>
                <c:pt idx="4">
                  <c:v>53.811659192825118</c:v>
                </c:pt>
                <c:pt idx="5">
                  <c:v>107.62331838565024</c:v>
                </c:pt>
                <c:pt idx="6">
                  <c:v>215.24663677130047</c:v>
                </c:pt>
                <c:pt idx="7">
                  <c:v>430.49327354260095</c:v>
                </c:pt>
                <c:pt idx="8">
                  <c:v>860.98654708520189</c:v>
                </c:pt>
                <c:pt idx="9">
                  <c:v>1721.9730941704038</c:v>
                </c:pt>
                <c:pt idx="10">
                  <c:v>3443.9461883408076</c:v>
                </c:pt>
                <c:pt idx="11">
                  <c:v>6887.8923766816151</c:v>
                </c:pt>
                <c:pt idx="12">
                  <c:v>13775.78475336323</c:v>
                </c:pt>
                <c:pt idx="13">
                  <c:v>27551.569506726461</c:v>
                </c:pt>
                <c:pt idx="14">
                  <c:v>55103.139013452921</c:v>
                </c:pt>
                <c:pt idx="15">
                  <c:v>110206.27802690584</c:v>
                </c:pt>
                <c:pt idx="16">
                  <c:v>220412.55605381168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B6-450D-AD81-6BF382C0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20464"/>
        <c:axId val="585298016"/>
      </c:lineChart>
      <c:dateAx>
        <c:axId val="59492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8016"/>
        <c:crosses val="autoZero"/>
        <c:auto val="1"/>
        <c:lblOffset val="100"/>
        <c:baseTimeUnit val="days"/>
      </c:dateAx>
      <c:valAx>
        <c:axId val="585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Sheet1!$G$19:$X$19</c15:sqref>
                  </c15:fullRef>
                </c:ext>
              </c:extLst>
              <c:f>Sheet1!$G$19:$W$19</c:f>
              <c:numCache>
                <c:formatCode>#,##0</c:formatCode>
                <c:ptCount val="17"/>
                <c:pt idx="0">
                  <c:v>1.1614349775784754</c:v>
                </c:pt>
                <c:pt idx="1">
                  <c:v>2.3228699551569507</c:v>
                </c:pt>
                <c:pt idx="2">
                  <c:v>4.6457399103139014</c:v>
                </c:pt>
                <c:pt idx="3">
                  <c:v>9.2914798206278029</c:v>
                </c:pt>
                <c:pt idx="4">
                  <c:v>18.582959641255606</c:v>
                </c:pt>
                <c:pt idx="5">
                  <c:v>37.165919282511211</c:v>
                </c:pt>
                <c:pt idx="6">
                  <c:v>74.331838565022423</c:v>
                </c:pt>
                <c:pt idx="7">
                  <c:v>148.66367713004485</c:v>
                </c:pt>
                <c:pt idx="8">
                  <c:v>297.32735426008969</c:v>
                </c:pt>
                <c:pt idx="9">
                  <c:v>594.65470852017938</c:v>
                </c:pt>
                <c:pt idx="10">
                  <c:v>1189.3094170403588</c:v>
                </c:pt>
                <c:pt idx="11">
                  <c:v>2378.6188340807175</c:v>
                </c:pt>
                <c:pt idx="12">
                  <c:v>4757.2376681614351</c:v>
                </c:pt>
                <c:pt idx="13">
                  <c:v>9514.4753363228701</c:v>
                </c:pt>
                <c:pt idx="14">
                  <c:v>19028.95067264574</c:v>
                </c:pt>
                <c:pt idx="15">
                  <c:v>38057.901345291481</c:v>
                </c:pt>
                <c:pt idx="16">
                  <c:v>76115.802690582961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8A5-9277-83F388186C0C}"/>
            </c:ext>
          </c:extLst>
        </c:ser>
        <c:ser>
          <c:idx val="3"/>
          <c:order val="1"/>
          <c:tx>
            <c:strRef>
              <c:f>Sheet1!$A$20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Sheet1!$G$21:$X$21</c15:sqref>
                  </c15:fullRef>
                </c:ext>
              </c:extLst>
              <c:f>Sheet1!$G$21:$W$21</c:f>
              <c:numCache>
                <c:formatCode>#,##0</c:formatCode>
                <c:ptCount val="17"/>
                <c:pt idx="0">
                  <c:v>1.1659192825112108</c:v>
                </c:pt>
                <c:pt idx="1">
                  <c:v>2.3318385650224216</c:v>
                </c:pt>
                <c:pt idx="2">
                  <c:v>4.6636771300448432</c:v>
                </c:pt>
                <c:pt idx="3">
                  <c:v>9.3273542600896864</c:v>
                </c:pt>
                <c:pt idx="4">
                  <c:v>18.654708520179373</c:v>
                </c:pt>
                <c:pt idx="5">
                  <c:v>37.309417040358746</c:v>
                </c:pt>
                <c:pt idx="6">
                  <c:v>74.618834080717491</c:v>
                </c:pt>
                <c:pt idx="7">
                  <c:v>149.23766816143498</c:v>
                </c:pt>
                <c:pt idx="8">
                  <c:v>298.47533632286996</c:v>
                </c:pt>
                <c:pt idx="9">
                  <c:v>596.95067264573993</c:v>
                </c:pt>
                <c:pt idx="10">
                  <c:v>1193.9013452914799</c:v>
                </c:pt>
                <c:pt idx="11">
                  <c:v>2387.8026905829597</c:v>
                </c:pt>
                <c:pt idx="12">
                  <c:v>4775.6053811659194</c:v>
                </c:pt>
                <c:pt idx="13">
                  <c:v>9551.2107623318389</c:v>
                </c:pt>
                <c:pt idx="14">
                  <c:v>19102.421524663678</c:v>
                </c:pt>
                <c:pt idx="15">
                  <c:v>38204.843049327355</c:v>
                </c:pt>
                <c:pt idx="16">
                  <c:v>76409.686098654711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8A5-9277-83F388186C0C}"/>
            </c:ext>
          </c:extLst>
        </c:ser>
        <c:ser>
          <c:idx val="5"/>
          <c:order val="2"/>
          <c:tx>
            <c:strRef>
              <c:f>Sheet1!$A$22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Sheet1!$G$23:$X$23</c15:sqref>
                  </c15:fullRef>
                </c:ext>
              </c:extLst>
              <c:f>Sheet1!$G$23:$W$23</c:f>
              <c:numCache>
                <c:formatCode>#,##0</c:formatCode>
                <c:ptCount val="17"/>
                <c:pt idx="0">
                  <c:v>1.3318385650224216</c:v>
                </c:pt>
                <c:pt idx="1">
                  <c:v>2.6636771300448432</c:v>
                </c:pt>
                <c:pt idx="2">
                  <c:v>5.3273542600896864</c:v>
                </c:pt>
                <c:pt idx="3">
                  <c:v>10.654708520179373</c:v>
                </c:pt>
                <c:pt idx="4">
                  <c:v>21.309417040358746</c:v>
                </c:pt>
                <c:pt idx="5">
                  <c:v>42.618834080717491</c:v>
                </c:pt>
                <c:pt idx="6">
                  <c:v>85.237668161434982</c:v>
                </c:pt>
                <c:pt idx="7">
                  <c:v>170.47533632286996</c:v>
                </c:pt>
                <c:pt idx="8">
                  <c:v>340.95067264573993</c:v>
                </c:pt>
                <c:pt idx="9">
                  <c:v>681.90134529147986</c:v>
                </c:pt>
                <c:pt idx="10">
                  <c:v>1363.8026905829597</c:v>
                </c:pt>
                <c:pt idx="11">
                  <c:v>2727.6053811659194</c:v>
                </c:pt>
                <c:pt idx="12">
                  <c:v>5455.2107623318389</c:v>
                </c:pt>
                <c:pt idx="13">
                  <c:v>10910.421524663678</c:v>
                </c:pt>
                <c:pt idx="14">
                  <c:v>21820.843049327355</c:v>
                </c:pt>
                <c:pt idx="15">
                  <c:v>43641.686098654711</c:v>
                </c:pt>
                <c:pt idx="16">
                  <c:v>87283.372197309422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D-48A5-9277-83F388186C0C}"/>
            </c:ext>
          </c:extLst>
        </c:ser>
        <c:ser>
          <c:idx val="7"/>
          <c:order val="3"/>
          <c:tx>
            <c:strRef>
              <c:f>Sheet1!$A$24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Sheet1!$G$25:$X$25</c15:sqref>
                  </c15:fullRef>
                </c:ext>
              </c:extLst>
              <c:f>Sheet1!$G$25:$W$25</c:f>
              <c:numCache>
                <c:formatCode>#,##0</c:formatCode>
                <c:ptCount val="17"/>
                <c:pt idx="0">
                  <c:v>0.56838565022421517</c:v>
                </c:pt>
                <c:pt idx="1">
                  <c:v>1.1367713004484303</c:v>
                </c:pt>
                <c:pt idx="2">
                  <c:v>2.2735426008968607</c:v>
                </c:pt>
                <c:pt idx="3">
                  <c:v>4.5470852017937213</c:v>
                </c:pt>
                <c:pt idx="4">
                  <c:v>9.0941704035874427</c:v>
                </c:pt>
                <c:pt idx="5">
                  <c:v>18.188340807174885</c:v>
                </c:pt>
                <c:pt idx="6">
                  <c:v>36.376681614349771</c:v>
                </c:pt>
                <c:pt idx="7">
                  <c:v>72.753363228699541</c:v>
                </c:pt>
                <c:pt idx="8">
                  <c:v>145.50672645739908</c:v>
                </c:pt>
                <c:pt idx="9">
                  <c:v>291.01345291479817</c:v>
                </c:pt>
                <c:pt idx="10">
                  <c:v>582.02690582959633</c:v>
                </c:pt>
                <c:pt idx="11">
                  <c:v>1164.0538116591927</c:v>
                </c:pt>
                <c:pt idx="12">
                  <c:v>2328.1076233183853</c:v>
                </c:pt>
                <c:pt idx="13">
                  <c:v>4656.2152466367706</c:v>
                </c:pt>
                <c:pt idx="14">
                  <c:v>9312.4304932735413</c:v>
                </c:pt>
                <c:pt idx="15">
                  <c:v>18624.860986547083</c:v>
                </c:pt>
                <c:pt idx="16">
                  <c:v>37249.721973094165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D-48A5-9277-83F388186C0C}"/>
            </c:ext>
          </c:extLst>
        </c:ser>
        <c:ser>
          <c:idx val="9"/>
          <c:order val="4"/>
          <c:tx>
            <c:strRef>
              <c:f>Sheet1!$A$26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Sheet1!$G$27:$X$27</c15:sqref>
                  </c15:fullRef>
                </c:ext>
              </c:extLst>
              <c:f>Sheet1!$G$27:$W$27</c:f>
              <c:numCache>
                <c:formatCode>#,##0</c:formatCode>
                <c:ptCount val="17"/>
                <c:pt idx="0">
                  <c:v>0.17488789237668162</c:v>
                </c:pt>
                <c:pt idx="1">
                  <c:v>0.34977578475336324</c:v>
                </c:pt>
                <c:pt idx="2">
                  <c:v>0.69955156950672648</c:v>
                </c:pt>
                <c:pt idx="3">
                  <c:v>1.399103139013453</c:v>
                </c:pt>
                <c:pt idx="4">
                  <c:v>2.7982062780269059</c:v>
                </c:pt>
                <c:pt idx="5">
                  <c:v>5.5964125560538118</c:v>
                </c:pt>
                <c:pt idx="6">
                  <c:v>11.192825112107624</c:v>
                </c:pt>
                <c:pt idx="7">
                  <c:v>22.385650224215247</c:v>
                </c:pt>
                <c:pt idx="8">
                  <c:v>44.771300448430495</c:v>
                </c:pt>
                <c:pt idx="9">
                  <c:v>89.542600896860989</c:v>
                </c:pt>
                <c:pt idx="10">
                  <c:v>179.08520179372198</c:v>
                </c:pt>
                <c:pt idx="11">
                  <c:v>358.17040358744396</c:v>
                </c:pt>
                <c:pt idx="12">
                  <c:v>716.34080717488791</c:v>
                </c:pt>
                <c:pt idx="13">
                  <c:v>1432.6816143497758</c:v>
                </c:pt>
                <c:pt idx="14">
                  <c:v>2865.3632286995517</c:v>
                </c:pt>
                <c:pt idx="15">
                  <c:v>5730.7264573991033</c:v>
                </c:pt>
                <c:pt idx="16">
                  <c:v>11461.452914798207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D-48A5-9277-83F388186C0C}"/>
            </c:ext>
          </c:extLst>
        </c:ser>
        <c:ser>
          <c:idx val="11"/>
          <c:order val="5"/>
          <c:tx>
            <c:strRef>
              <c:f>Sheet1!$A$28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Sheet1!$G$29:$X$29</c15:sqref>
                  </c15:fullRef>
                </c:ext>
              </c:extLst>
              <c:f>Sheet1!$G$29:$W$29</c:f>
              <c:numCache>
                <c:formatCode>#,##0</c:formatCode>
                <c:ptCount val="17"/>
                <c:pt idx="0">
                  <c:v>9.641255605381166E-2</c:v>
                </c:pt>
                <c:pt idx="1">
                  <c:v>0.19282511210762332</c:v>
                </c:pt>
                <c:pt idx="2">
                  <c:v>0.38565022421524664</c:v>
                </c:pt>
                <c:pt idx="3">
                  <c:v>0.77130044843049328</c:v>
                </c:pt>
                <c:pt idx="4">
                  <c:v>1.5426008968609866</c:v>
                </c:pt>
                <c:pt idx="5">
                  <c:v>3.0852017937219731</c:v>
                </c:pt>
                <c:pt idx="6">
                  <c:v>6.1704035874439462</c:v>
                </c:pt>
                <c:pt idx="7">
                  <c:v>12.340807174887892</c:v>
                </c:pt>
                <c:pt idx="8">
                  <c:v>24.681614349775785</c:v>
                </c:pt>
                <c:pt idx="9">
                  <c:v>49.36322869955157</c:v>
                </c:pt>
                <c:pt idx="10">
                  <c:v>98.72645739910314</c:v>
                </c:pt>
                <c:pt idx="11">
                  <c:v>197.45291479820628</c:v>
                </c:pt>
                <c:pt idx="12">
                  <c:v>394.90582959641256</c:v>
                </c:pt>
                <c:pt idx="13">
                  <c:v>789.81165919282512</c:v>
                </c:pt>
                <c:pt idx="14">
                  <c:v>1579.6233183856502</c:v>
                </c:pt>
                <c:pt idx="15">
                  <c:v>3159.2466367713005</c:v>
                </c:pt>
                <c:pt idx="16">
                  <c:v>6318.4932735426009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AD-48A5-9277-83F388186C0C}"/>
            </c:ext>
          </c:extLst>
        </c:ser>
        <c:ser>
          <c:idx val="13"/>
          <c:order val="6"/>
          <c:tx>
            <c:strRef>
              <c:f>Sheet1!$A$30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Sheet1!$G$31:$X$31</c15:sqref>
                  </c15:fullRef>
                </c:ext>
              </c:extLst>
              <c:f>Sheet1!$G$31:$W$31</c:f>
              <c:numCache>
                <c:formatCode>#,##0</c:formatCode>
                <c:ptCount val="17"/>
                <c:pt idx="0">
                  <c:v>7.623318385650224E-2</c:v>
                </c:pt>
                <c:pt idx="1">
                  <c:v>0.15246636771300448</c:v>
                </c:pt>
                <c:pt idx="2">
                  <c:v>0.30493273542600896</c:v>
                </c:pt>
                <c:pt idx="3">
                  <c:v>0.60986547085201792</c:v>
                </c:pt>
                <c:pt idx="4">
                  <c:v>1.2197309417040358</c:v>
                </c:pt>
                <c:pt idx="5">
                  <c:v>2.4394618834080717</c:v>
                </c:pt>
                <c:pt idx="6">
                  <c:v>4.8789237668161434</c:v>
                </c:pt>
                <c:pt idx="7">
                  <c:v>9.7578475336322867</c:v>
                </c:pt>
                <c:pt idx="8">
                  <c:v>19.515695067264573</c:v>
                </c:pt>
                <c:pt idx="9">
                  <c:v>39.031390134529147</c:v>
                </c:pt>
                <c:pt idx="10">
                  <c:v>78.062780269058294</c:v>
                </c:pt>
                <c:pt idx="11">
                  <c:v>156.12556053811659</c:v>
                </c:pt>
                <c:pt idx="12">
                  <c:v>312.25112107623318</c:v>
                </c:pt>
                <c:pt idx="13">
                  <c:v>624.50224215246635</c:v>
                </c:pt>
                <c:pt idx="14">
                  <c:v>1249.0044843049327</c:v>
                </c:pt>
                <c:pt idx="15">
                  <c:v>2498.0089686098654</c:v>
                </c:pt>
                <c:pt idx="16">
                  <c:v>4996.0179372197308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AD-48A5-9277-83F388186C0C}"/>
            </c:ext>
          </c:extLst>
        </c:ser>
        <c:ser>
          <c:idx val="15"/>
          <c:order val="7"/>
          <c:tx>
            <c:strRef>
              <c:f>Sheet1!$A$32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Sheet1!$G$33:$X$33</c15:sqref>
                  </c15:fullRef>
                </c:ext>
              </c:extLst>
              <c:f>Sheet1!$G$33:$W$33</c:f>
              <c:numCache>
                <c:formatCode>#,##0</c:formatCode>
                <c:ptCount val="17"/>
                <c:pt idx="0">
                  <c:v>2.6905829596412561E-2</c:v>
                </c:pt>
                <c:pt idx="1">
                  <c:v>5.3811659192825122E-2</c:v>
                </c:pt>
                <c:pt idx="2">
                  <c:v>0.10762331838565024</c:v>
                </c:pt>
                <c:pt idx="3">
                  <c:v>0.21524663677130049</c:v>
                </c:pt>
                <c:pt idx="4">
                  <c:v>0.43049327354260097</c:v>
                </c:pt>
                <c:pt idx="5">
                  <c:v>0.86098654708520195</c:v>
                </c:pt>
                <c:pt idx="6">
                  <c:v>1.7219730941704039</c:v>
                </c:pt>
                <c:pt idx="7">
                  <c:v>3.4439461883408078</c:v>
                </c:pt>
                <c:pt idx="8">
                  <c:v>6.8878923766816156</c:v>
                </c:pt>
                <c:pt idx="9">
                  <c:v>13.775784753363231</c:v>
                </c:pt>
                <c:pt idx="10">
                  <c:v>27.551569506726462</c:v>
                </c:pt>
                <c:pt idx="11">
                  <c:v>55.103139013452925</c:v>
                </c:pt>
                <c:pt idx="12">
                  <c:v>110.20627802690585</c:v>
                </c:pt>
                <c:pt idx="13">
                  <c:v>220.4125560538117</c:v>
                </c:pt>
                <c:pt idx="14">
                  <c:v>440.8251121076234</c:v>
                </c:pt>
                <c:pt idx="15">
                  <c:v>881.65022421524679</c:v>
                </c:pt>
                <c:pt idx="16">
                  <c:v>1763.3004484304936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AD-48A5-9277-83F388186C0C}"/>
            </c:ext>
          </c:extLst>
        </c:ser>
        <c:ser>
          <c:idx val="17"/>
          <c:order val="8"/>
          <c:tx>
            <c:strRef>
              <c:f>Sheet1!$A$34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Sheet1!$G$35:$X$35</c15:sqref>
                  </c15:fullRef>
                </c:ext>
              </c:extLst>
              <c:f>Sheet1!$G$35:$W$35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AD-48A5-9277-83F38818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7896"/>
        <c:axId val="677648224"/>
      </c:lineChart>
      <c:dateAx>
        <c:axId val="677647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224"/>
        <c:crosses val="autoZero"/>
        <c:auto val="1"/>
        <c:lblOffset val="100"/>
        <c:baseTimeUnit val="days"/>
      </c:dateAx>
      <c:valAx>
        <c:axId val="677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Cumulative Infections</a:t>
            </a:r>
            <a:r>
              <a:rPr lang="en-AU" baseline="0"/>
              <a:t>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Sheet1!$A$47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Sheet1!$G$47:$X$47</c15:sqref>
                  </c15:fullRef>
                </c:ext>
              </c:extLst>
              <c:f>Sheet1!$G$47:$W$47</c:f>
              <c:numCache>
                <c:formatCode>#,##0</c:formatCode>
                <c:ptCount val="17"/>
                <c:pt idx="0">
                  <c:v>84.25</c:v>
                </c:pt>
                <c:pt idx="1">
                  <c:v>168.5</c:v>
                </c:pt>
                <c:pt idx="2">
                  <c:v>337</c:v>
                </c:pt>
                <c:pt idx="3">
                  <c:v>674</c:v>
                </c:pt>
                <c:pt idx="4">
                  <c:v>1348</c:v>
                </c:pt>
                <c:pt idx="5">
                  <c:v>2696</c:v>
                </c:pt>
                <c:pt idx="6">
                  <c:v>5392</c:v>
                </c:pt>
                <c:pt idx="7">
                  <c:v>10784</c:v>
                </c:pt>
                <c:pt idx="8">
                  <c:v>21568</c:v>
                </c:pt>
                <c:pt idx="9">
                  <c:v>43136</c:v>
                </c:pt>
                <c:pt idx="10">
                  <c:v>86272</c:v>
                </c:pt>
                <c:pt idx="11">
                  <c:v>172544</c:v>
                </c:pt>
                <c:pt idx="12">
                  <c:v>345088</c:v>
                </c:pt>
                <c:pt idx="13">
                  <c:v>690176</c:v>
                </c:pt>
                <c:pt idx="14">
                  <c:v>1380352</c:v>
                </c:pt>
                <c:pt idx="15">
                  <c:v>2760704</c:v>
                </c:pt>
                <c:pt idx="16">
                  <c:v>5521408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DD-4DD4-A5B5-12D162507280}"/>
            </c:ext>
          </c:extLst>
        </c:ser>
        <c:ser>
          <c:idx val="4"/>
          <c:order val="1"/>
          <c:tx>
            <c:strRef>
              <c:f>Sheet1!$A$45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Sheet1!$G$45:$X$45</c15:sqref>
                  </c15:fullRef>
                </c:ext>
              </c:extLst>
              <c:f>Sheet1!$G$45:$W$45</c:f>
              <c:numCache>
                <c:formatCode>#,##0</c:formatCode>
                <c:ptCount val="17"/>
                <c:pt idx="0">
                  <c:v>77.5</c:v>
                </c:pt>
                <c:pt idx="1">
                  <c:v>155</c:v>
                </c:pt>
                <c:pt idx="2">
                  <c:v>310</c:v>
                </c:pt>
                <c:pt idx="3">
                  <c:v>620</c:v>
                </c:pt>
                <c:pt idx="4">
                  <c:v>1240</c:v>
                </c:pt>
                <c:pt idx="5">
                  <c:v>2480</c:v>
                </c:pt>
                <c:pt idx="6">
                  <c:v>4960</c:v>
                </c:pt>
                <c:pt idx="7">
                  <c:v>9920</c:v>
                </c:pt>
                <c:pt idx="8">
                  <c:v>19840</c:v>
                </c:pt>
                <c:pt idx="9">
                  <c:v>39680</c:v>
                </c:pt>
                <c:pt idx="10">
                  <c:v>79360</c:v>
                </c:pt>
                <c:pt idx="11">
                  <c:v>158720</c:v>
                </c:pt>
                <c:pt idx="12">
                  <c:v>317440</c:v>
                </c:pt>
                <c:pt idx="13">
                  <c:v>634880</c:v>
                </c:pt>
                <c:pt idx="14">
                  <c:v>1269760</c:v>
                </c:pt>
                <c:pt idx="15">
                  <c:v>2539520</c:v>
                </c:pt>
                <c:pt idx="16">
                  <c:v>5079040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DD-4DD4-A5B5-12D162507280}"/>
            </c:ext>
          </c:extLst>
        </c:ser>
        <c:ser>
          <c:idx val="10"/>
          <c:order val="2"/>
          <c:tx>
            <c:strRef>
              <c:f>Sheet1!$A$51</c:f>
              <c:strCache>
                <c:ptCount val="1"/>
                <c:pt idx="0">
                  <c:v>Smoking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Sheet1!$G$51:$X$51</c15:sqref>
                  </c15:fullRef>
                </c:ext>
              </c:extLst>
              <c:f>Sheet1!$G$51:$W$51</c:f>
              <c:numCache>
                <c:formatCode>#,##0</c:formatCode>
                <c:ptCount val="17"/>
                <c:pt idx="0">
                  <c:v>40.25</c:v>
                </c:pt>
                <c:pt idx="1">
                  <c:v>80.5</c:v>
                </c:pt>
                <c:pt idx="2">
                  <c:v>161</c:v>
                </c:pt>
                <c:pt idx="3">
                  <c:v>322</c:v>
                </c:pt>
                <c:pt idx="4">
                  <c:v>644</c:v>
                </c:pt>
                <c:pt idx="5">
                  <c:v>1288</c:v>
                </c:pt>
                <c:pt idx="6">
                  <c:v>2576</c:v>
                </c:pt>
                <c:pt idx="7">
                  <c:v>5152</c:v>
                </c:pt>
                <c:pt idx="8">
                  <c:v>10304</c:v>
                </c:pt>
                <c:pt idx="9">
                  <c:v>20608</c:v>
                </c:pt>
                <c:pt idx="10">
                  <c:v>41216</c:v>
                </c:pt>
                <c:pt idx="11">
                  <c:v>82432</c:v>
                </c:pt>
                <c:pt idx="12">
                  <c:v>164864</c:v>
                </c:pt>
                <c:pt idx="13">
                  <c:v>329728</c:v>
                </c:pt>
                <c:pt idx="14">
                  <c:v>659456</c:v>
                </c:pt>
                <c:pt idx="15">
                  <c:v>1318912</c:v>
                </c:pt>
                <c:pt idx="16">
                  <c:v>2637824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DD-4DD4-A5B5-12D162507280}"/>
            </c:ext>
          </c:extLst>
        </c:ser>
        <c:ser>
          <c:idx val="0"/>
          <c:order val="3"/>
          <c:tx>
            <c:strRef>
              <c:f>Sheet1!$A$41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Sheet1!$G$41:$X$41</c15:sqref>
                  </c15:fullRef>
                </c:ext>
              </c:extLst>
              <c:f>Sheet1!$G$41:$W$41</c:f>
              <c:numCache>
                <c:formatCode>#,##0</c:formatCode>
                <c:ptCount val="17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  <c:pt idx="9">
                  <c:v>6400</c:v>
                </c:pt>
                <c:pt idx="10">
                  <c:v>12800</c:v>
                </c:pt>
                <c:pt idx="11">
                  <c:v>25600</c:v>
                </c:pt>
                <c:pt idx="12">
                  <c:v>51200</c:v>
                </c:pt>
                <c:pt idx="13">
                  <c:v>102400</c:v>
                </c:pt>
                <c:pt idx="14">
                  <c:v>204800</c:v>
                </c:pt>
                <c:pt idx="15">
                  <c:v>409600</c:v>
                </c:pt>
                <c:pt idx="16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DD-4DD4-A5B5-12D162507280}"/>
            </c:ext>
          </c:extLst>
        </c:ser>
        <c:ser>
          <c:idx val="2"/>
          <c:order val="4"/>
          <c:tx>
            <c:strRef>
              <c:f>Sheet1!$A$43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Sheet1!$G$43:$X$43</c15:sqref>
                  </c15:fullRef>
                </c:ext>
              </c:extLst>
              <c:f>Sheet1!$G$43:$W$43</c:f>
              <c:numCache>
                <c:formatCode>#,##0</c:formatCode>
                <c:ptCount val="17"/>
                <c:pt idx="0">
                  <c:v>11.5</c:v>
                </c:pt>
                <c:pt idx="1">
                  <c:v>23</c:v>
                </c:pt>
                <c:pt idx="2">
                  <c:v>46</c:v>
                </c:pt>
                <c:pt idx="3">
                  <c:v>92</c:v>
                </c:pt>
                <c:pt idx="4">
                  <c:v>184</c:v>
                </c:pt>
                <c:pt idx="5">
                  <c:v>368</c:v>
                </c:pt>
                <c:pt idx="6">
                  <c:v>736</c:v>
                </c:pt>
                <c:pt idx="7">
                  <c:v>1472</c:v>
                </c:pt>
                <c:pt idx="8">
                  <c:v>2944</c:v>
                </c:pt>
                <c:pt idx="9">
                  <c:v>5888</c:v>
                </c:pt>
                <c:pt idx="10">
                  <c:v>11776</c:v>
                </c:pt>
                <c:pt idx="11">
                  <c:v>23552</c:v>
                </c:pt>
                <c:pt idx="12">
                  <c:v>47104</c:v>
                </c:pt>
                <c:pt idx="13">
                  <c:v>94208</c:v>
                </c:pt>
                <c:pt idx="14">
                  <c:v>188416</c:v>
                </c:pt>
                <c:pt idx="15">
                  <c:v>376832</c:v>
                </c:pt>
                <c:pt idx="16">
                  <c:v>753664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DD-4DD4-A5B5-12D162507280}"/>
            </c:ext>
          </c:extLst>
        </c:ser>
        <c:ser>
          <c:idx val="8"/>
          <c:order val="5"/>
          <c:tx>
            <c:strRef>
              <c:f>Sheet1!$A$49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Sheet1!$G$49:$X$49</c15:sqref>
                  </c15:fullRef>
                </c:ext>
              </c:extLst>
              <c:f>Sheet1!$G$49:$W$49</c:f>
              <c:numCache>
                <c:formatCode>#,##0</c:formatCode>
                <c:ptCount val="17"/>
                <c:pt idx="0">
                  <c:v>3.75</c:v>
                </c:pt>
                <c:pt idx="1">
                  <c:v>7.5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  <c:pt idx="6">
                  <c:v>240</c:v>
                </c:pt>
                <c:pt idx="7">
                  <c:v>480</c:v>
                </c:pt>
                <c:pt idx="8">
                  <c:v>960</c:v>
                </c:pt>
                <c:pt idx="9">
                  <c:v>1920</c:v>
                </c:pt>
                <c:pt idx="10">
                  <c:v>3840</c:v>
                </c:pt>
                <c:pt idx="11">
                  <c:v>7680</c:v>
                </c:pt>
                <c:pt idx="12">
                  <c:v>15360</c:v>
                </c:pt>
                <c:pt idx="13">
                  <c:v>30720</c:v>
                </c:pt>
                <c:pt idx="14">
                  <c:v>61440</c:v>
                </c:pt>
                <c:pt idx="15">
                  <c:v>122880</c:v>
                </c:pt>
                <c:pt idx="16">
                  <c:v>245760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DD-4DD4-A5B5-12D16250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65256"/>
        <c:axId val="672864272"/>
      </c:lineChart>
      <c:dateAx>
        <c:axId val="672865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272"/>
        <c:crosses val="autoZero"/>
        <c:auto val="1"/>
        <c:lblOffset val="100"/>
        <c:baseTimeUnit val="days"/>
      </c:dateAx>
      <c:valAx>
        <c:axId val="6728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Sheet1!$A$47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Sheet1!$G$48:$X$48</c15:sqref>
                  </c15:fullRef>
                </c:ext>
              </c:extLst>
              <c:f>Sheet1!$G$48:$W$48</c:f>
              <c:numCache>
                <c:formatCode>#,##0</c:formatCode>
                <c:ptCount val="17"/>
                <c:pt idx="0">
                  <c:v>5.0549999999999997</c:v>
                </c:pt>
                <c:pt idx="1">
                  <c:v>10.11</c:v>
                </c:pt>
                <c:pt idx="2">
                  <c:v>20.22</c:v>
                </c:pt>
                <c:pt idx="3">
                  <c:v>40.44</c:v>
                </c:pt>
                <c:pt idx="4">
                  <c:v>80.88</c:v>
                </c:pt>
                <c:pt idx="5">
                  <c:v>161.76</c:v>
                </c:pt>
                <c:pt idx="6">
                  <c:v>323.52</c:v>
                </c:pt>
                <c:pt idx="7">
                  <c:v>647.04</c:v>
                </c:pt>
                <c:pt idx="8">
                  <c:v>1294.08</c:v>
                </c:pt>
                <c:pt idx="9">
                  <c:v>2588.16</c:v>
                </c:pt>
                <c:pt idx="10">
                  <c:v>5176.32</c:v>
                </c:pt>
                <c:pt idx="11">
                  <c:v>10352.64</c:v>
                </c:pt>
                <c:pt idx="12">
                  <c:v>20705.28</c:v>
                </c:pt>
                <c:pt idx="13">
                  <c:v>41410.559999999998</c:v>
                </c:pt>
                <c:pt idx="14">
                  <c:v>82821.119999999995</c:v>
                </c:pt>
                <c:pt idx="15">
                  <c:v>165642.23999999999</c:v>
                </c:pt>
                <c:pt idx="16">
                  <c:v>331284.47999999998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4-47F9-9B97-64FB989C8893}"/>
            </c:ext>
          </c:extLst>
        </c:ser>
        <c:ser>
          <c:idx val="5"/>
          <c:order val="1"/>
          <c:tx>
            <c:strRef>
              <c:f>Sheet1!$A$45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Sheet1!$G$46:$X$46</c15:sqref>
                  </c15:fullRef>
                </c:ext>
              </c:extLst>
              <c:f>Sheet1!$G$46:$W$46</c:f>
              <c:numCache>
                <c:formatCode>#,##0</c:formatCode>
                <c:ptCount val="17"/>
                <c:pt idx="0">
                  <c:v>4.8825000000000003</c:v>
                </c:pt>
                <c:pt idx="1">
                  <c:v>9.7650000000000006</c:v>
                </c:pt>
                <c:pt idx="2">
                  <c:v>19.53</c:v>
                </c:pt>
                <c:pt idx="3">
                  <c:v>39.06</c:v>
                </c:pt>
                <c:pt idx="4">
                  <c:v>78.12</c:v>
                </c:pt>
                <c:pt idx="5">
                  <c:v>156.24</c:v>
                </c:pt>
                <c:pt idx="6">
                  <c:v>312.48</c:v>
                </c:pt>
                <c:pt idx="7">
                  <c:v>624.96</c:v>
                </c:pt>
                <c:pt idx="8">
                  <c:v>1249.92</c:v>
                </c:pt>
                <c:pt idx="9">
                  <c:v>2499.84</c:v>
                </c:pt>
                <c:pt idx="10">
                  <c:v>4999.68</c:v>
                </c:pt>
                <c:pt idx="11">
                  <c:v>9999.36</c:v>
                </c:pt>
                <c:pt idx="12">
                  <c:v>19998.72</c:v>
                </c:pt>
                <c:pt idx="13">
                  <c:v>39997.440000000002</c:v>
                </c:pt>
                <c:pt idx="14">
                  <c:v>79994.880000000005</c:v>
                </c:pt>
                <c:pt idx="15">
                  <c:v>159989.76000000001</c:v>
                </c:pt>
                <c:pt idx="16">
                  <c:v>319979.52000000002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4-47F9-9B97-64FB989C8893}"/>
            </c:ext>
          </c:extLst>
        </c:ser>
        <c:ser>
          <c:idx val="1"/>
          <c:order val="2"/>
          <c:tx>
            <c:strRef>
              <c:f>Sheet1!$A$41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Sheet1!$G$42:$X$42</c15:sqref>
                  </c15:fullRef>
                </c:ext>
              </c:extLst>
              <c:f>Sheet1!$G$42:$W$42</c:f>
              <c:numCache>
                <c:formatCode>#,##0</c:formatCode>
                <c:ptCount val="17"/>
                <c:pt idx="0">
                  <c:v>1.3125</c:v>
                </c:pt>
                <c:pt idx="1">
                  <c:v>2.625</c:v>
                </c:pt>
                <c:pt idx="2">
                  <c:v>5.25</c:v>
                </c:pt>
                <c:pt idx="3">
                  <c:v>10.5</c:v>
                </c:pt>
                <c:pt idx="4">
                  <c:v>21</c:v>
                </c:pt>
                <c:pt idx="5">
                  <c:v>42</c:v>
                </c:pt>
                <c:pt idx="6">
                  <c:v>84</c:v>
                </c:pt>
                <c:pt idx="7">
                  <c:v>168</c:v>
                </c:pt>
                <c:pt idx="8">
                  <c:v>336</c:v>
                </c:pt>
                <c:pt idx="9">
                  <c:v>672</c:v>
                </c:pt>
                <c:pt idx="10">
                  <c:v>1344</c:v>
                </c:pt>
                <c:pt idx="11">
                  <c:v>2688</c:v>
                </c:pt>
                <c:pt idx="12">
                  <c:v>5376</c:v>
                </c:pt>
                <c:pt idx="13">
                  <c:v>10752</c:v>
                </c:pt>
                <c:pt idx="14">
                  <c:v>21504</c:v>
                </c:pt>
                <c:pt idx="15">
                  <c:v>43008</c:v>
                </c:pt>
                <c:pt idx="16">
                  <c:v>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F9-9B97-64FB989C8893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Sheet1!$G$44:$X$44</c15:sqref>
                  </c15:fullRef>
                </c:ext>
              </c:extLst>
              <c:f>Sheet1!$G$44:$W$44</c:f>
              <c:numCache>
                <c:formatCode>#,##0</c:formatCode>
                <c:ptCount val="17"/>
                <c:pt idx="0">
                  <c:v>0.83949999999999991</c:v>
                </c:pt>
                <c:pt idx="1">
                  <c:v>1.6789999999999998</c:v>
                </c:pt>
                <c:pt idx="2">
                  <c:v>3.3579999999999997</c:v>
                </c:pt>
                <c:pt idx="3">
                  <c:v>6.7159999999999993</c:v>
                </c:pt>
                <c:pt idx="4">
                  <c:v>13.431999999999999</c:v>
                </c:pt>
                <c:pt idx="5">
                  <c:v>26.863999999999997</c:v>
                </c:pt>
                <c:pt idx="6">
                  <c:v>53.727999999999994</c:v>
                </c:pt>
                <c:pt idx="7">
                  <c:v>107.45599999999999</c:v>
                </c:pt>
                <c:pt idx="8">
                  <c:v>214.91199999999998</c:v>
                </c:pt>
                <c:pt idx="9">
                  <c:v>429.82399999999996</c:v>
                </c:pt>
                <c:pt idx="10">
                  <c:v>859.64799999999991</c:v>
                </c:pt>
                <c:pt idx="11">
                  <c:v>1719.2959999999998</c:v>
                </c:pt>
                <c:pt idx="12">
                  <c:v>3438.5919999999996</c:v>
                </c:pt>
                <c:pt idx="13">
                  <c:v>6877.1839999999993</c:v>
                </c:pt>
                <c:pt idx="14">
                  <c:v>13754.367999999999</c:v>
                </c:pt>
                <c:pt idx="15">
                  <c:v>27508.735999999997</c:v>
                </c:pt>
                <c:pt idx="16">
                  <c:v>55017.471999999994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F9-9B97-64FB989C8893}"/>
            </c:ext>
          </c:extLst>
        </c:ser>
        <c:ser>
          <c:idx val="9"/>
          <c:order val="4"/>
          <c:tx>
            <c:strRef>
              <c:f>Sheet1!$A$49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Sheet1!$G$7:$X$7</c15:sqref>
                  </c15:fullRef>
                </c:ext>
              </c:extLst>
              <c:f>Sheet1!$G$7:$W$7</c:f>
              <c:numCache>
                <c:formatCode>d\-mmm</c:formatCode>
                <c:ptCount val="17"/>
                <c:pt idx="0">
                  <c:v>43904</c:v>
                </c:pt>
                <c:pt idx="1">
                  <c:v>43908</c:v>
                </c:pt>
                <c:pt idx="2">
                  <c:v>43912</c:v>
                </c:pt>
                <c:pt idx="3">
                  <c:v>43916</c:v>
                </c:pt>
                <c:pt idx="4">
                  <c:v>43920</c:v>
                </c:pt>
                <c:pt idx="5">
                  <c:v>43924</c:v>
                </c:pt>
                <c:pt idx="6">
                  <c:v>43928</c:v>
                </c:pt>
                <c:pt idx="7">
                  <c:v>43932</c:v>
                </c:pt>
                <c:pt idx="8">
                  <c:v>43936</c:v>
                </c:pt>
                <c:pt idx="9">
                  <c:v>43940</c:v>
                </c:pt>
                <c:pt idx="10">
                  <c:v>43944</c:v>
                </c:pt>
                <c:pt idx="11">
                  <c:v>43948</c:v>
                </c:pt>
                <c:pt idx="12">
                  <c:v>43952</c:v>
                </c:pt>
                <c:pt idx="13">
                  <c:v>43956</c:v>
                </c:pt>
                <c:pt idx="14">
                  <c:v>43960</c:v>
                </c:pt>
                <c:pt idx="15">
                  <c:v>43964</c:v>
                </c:pt>
                <c:pt idx="16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Sheet1!$G$50:$X$50</c15:sqref>
                  </c15:fullRef>
                </c:ext>
              </c:extLst>
              <c:f>Sheet1!$G$50:$W$50</c:f>
              <c:numCache>
                <c:formatCode>#,##0</c:formatCode>
                <c:ptCount val="17"/>
                <c:pt idx="0">
                  <c:v>0.21</c:v>
                </c:pt>
                <c:pt idx="1">
                  <c:v>0.42</c:v>
                </c:pt>
                <c:pt idx="2">
                  <c:v>0.84</c:v>
                </c:pt>
                <c:pt idx="3">
                  <c:v>1.68</c:v>
                </c:pt>
                <c:pt idx="4">
                  <c:v>3.36</c:v>
                </c:pt>
                <c:pt idx="5">
                  <c:v>6.72</c:v>
                </c:pt>
                <c:pt idx="6">
                  <c:v>13.44</c:v>
                </c:pt>
                <c:pt idx="7">
                  <c:v>26.88</c:v>
                </c:pt>
                <c:pt idx="8">
                  <c:v>53.76</c:v>
                </c:pt>
                <c:pt idx="9">
                  <c:v>107.52</c:v>
                </c:pt>
                <c:pt idx="10">
                  <c:v>215.04</c:v>
                </c:pt>
                <c:pt idx="11">
                  <c:v>430.08</c:v>
                </c:pt>
                <c:pt idx="12">
                  <c:v>860.16</c:v>
                </c:pt>
                <c:pt idx="13">
                  <c:v>1720.32</c:v>
                </c:pt>
                <c:pt idx="14">
                  <c:v>3440.64</c:v>
                </c:pt>
                <c:pt idx="15">
                  <c:v>6881.28</c:v>
                </c:pt>
                <c:pt idx="16">
                  <c:v>13762.56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4-47F9-9B97-64FB989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1856"/>
        <c:axId val="591030544"/>
      </c:lineChart>
      <c:dateAx>
        <c:axId val="591031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0544"/>
        <c:crosses val="autoZero"/>
        <c:auto val="1"/>
        <c:lblOffset val="100"/>
        <c:baseTimeUnit val="days"/>
      </c:dateAx>
      <c:valAx>
        <c:axId val="59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600076</xdr:colOff>
      <xdr:row>1</xdr:row>
      <xdr:rowOff>4762</xdr:rowOff>
    </xdr:from>
    <xdr:to>
      <xdr:col>36</xdr:col>
      <xdr:colOff>419100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7889-8129-4719-9726-20DF3A27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609599</xdr:colOff>
      <xdr:row>17</xdr:row>
      <xdr:rowOff>14286</xdr:rowOff>
    </xdr:from>
    <xdr:to>
      <xdr:col>33</xdr:col>
      <xdr:colOff>600074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82CBA-85FC-4AC1-86E6-D5AE5B28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609599</xdr:colOff>
      <xdr:row>33</xdr:row>
      <xdr:rowOff>14287</xdr:rowOff>
    </xdr:from>
    <xdr:to>
      <xdr:col>33</xdr:col>
      <xdr:colOff>600074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43D9-93A5-4FE4-A736-87AB338A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4761</xdr:colOff>
      <xdr:row>49</xdr:row>
      <xdr:rowOff>4761</xdr:rowOff>
    </xdr:from>
    <xdr:to>
      <xdr:col>35</xdr:col>
      <xdr:colOff>447674</xdr:colOff>
      <xdr:row>63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BE463-41E9-4C60-A327-2B795F85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604837</xdr:colOff>
      <xdr:row>65</xdr:row>
      <xdr:rowOff>4762</xdr:rowOff>
    </xdr:from>
    <xdr:to>
      <xdr:col>35</xdr:col>
      <xdr:colOff>438150</xdr:colOff>
      <xdr:row>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1EC50-DCDD-4BED-8E70-3DCC4978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FAD-39ED-4D53-8BC6-75164ED434B0}">
  <dimension ref="A1:X54"/>
  <sheetViews>
    <sheetView tabSelected="1" workbookViewId="0">
      <selection activeCell="W74" sqref="W74"/>
    </sheetView>
  </sheetViews>
  <sheetFormatPr defaultRowHeight="15" x14ac:dyDescent="0.25"/>
  <cols>
    <col min="1" max="1" width="35" customWidth="1"/>
    <col min="2" max="2" width="16.7109375" bestFit="1" customWidth="1"/>
    <col min="3" max="3" width="10.28515625" bestFit="1" customWidth="1"/>
    <col min="4" max="4" width="13.5703125" bestFit="1" customWidth="1"/>
    <col min="5" max="16" width="9.28515625" bestFit="1" customWidth="1"/>
    <col min="17" max="17" width="10" bestFit="1" customWidth="1"/>
    <col min="18" max="19" width="9.28515625" bestFit="1" customWidth="1"/>
    <col min="20" max="24" width="10.140625" bestFit="1" customWidth="1"/>
  </cols>
  <sheetData>
    <row r="1" spans="1:24" x14ac:dyDescent="0.25">
      <c r="A1" t="s">
        <v>0</v>
      </c>
      <c r="B1" s="2">
        <v>25632684</v>
      </c>
    </row>
    <row r="2" spans="1:24" x14ac:dyDescent="0.25">
      <c r="A2" t="s">
        <v>142</v>
      </c>
      <c r="B2" s="51">
        <v>2.6</v>
      </c>
      <c r="C2" s="2">
        <f>(B1/1000)*B2</f>
        <v>66644.978400000007</v>
      </c>
    </row>
    <row r="3" spans="1:24" x14ac:dyDescent="0.25">
      <c r="A3" t="s">
        <v>141</v>
      </c>
      <c r="B3" s="51">
        <v>7.4</v>
      </c>
      <c r="C3" s="2">
        <f>(B1/100000)*B3</f>
        <v>1896.818616</v>
      </c>
    </row>
    <row r="4" spans="1:24" x14ac:dyDescent="0.25">
      <c r="B4" s="51"/>
      <c r="C4" s="2"/>
    </row>
    <row r="5" spans="1:24" x14ac:dyDescent="0.25">
      <c r="A5" t="s">
        <v>146</v>
      </c>
      <c r="B5" s="51"/>
      <c r="C5" s="2"/>
    </row>
    <row r="6" spans="1:24" x14ac:dyDescent="0.2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55" t="s">
        <v>140</v>
      </c>
      <c r="R6" s="21"/>
      <c r="S6" s="21"/>
      <c r="T6" s="21"/>
      <c r="U6" s="21"/>
      <c r="V6" s="21"/>
      <c r="W6" s="21"/>
      <c r="X6" s="17"/>
    </row>
    <row r="7" spans="1:24" x14ac:dyDescent="0.25">
      <c r="A7" s="67" t="s">
        <v>15</v>
      </c>
      <c r="B7" s="30">
        <v>4</v>
      </c>
      <c r="C7" s="30"/>
      <c r="D7" s="30"/>
      <c r="E7" s="30"/>
      <c r="F7" s="30"/>
      <c r="G7" s="75">
        <v>43904</v>
      </c>
      <c r="H7" s="75">
        <f t="shared" ref="H7:X7" si="0">G7+$B$7</f>
        <v>43908</v>
      </c>
      <c r="I7" s="75">
        <f t="shared" si="0"/>
        <v>43912</v>
      </c>
      <c r="J7" s="75">
        <f t="shared" si="0"/>
        <v>43916</v>
      </c>
      <c r="K7" s="75">
        <f t="shared" si="0"/>
        <v>43920</v>
      </c>
      <c r="L7" s="75">
        <f t="shared" si="0"/>
        <v>43924</v>
      </c>
      <c r="M7" s="75">
        <f t="shared" si="0"/>
        <v>43928</v>
      </c>
      <c r="N7" s="75">
        <f t="shared" si="0"/>
        <v>43932</v>
      </c>
      <c r="O7" s="75">
        <f t="shared" si="0"/>
        <v>43936</v>
      </c>
      <c r="P7" s="75">
        <f t="shared" si="0"/>
        <v>43940</v>
      </c>
      <c r="Q7" s="56">
        <f t="shared" si="0"/>
        <v>43944</v>
      </c>
      <c r="R7" s="75">
        <f t="shared" si="0"/>
        <v>43948</v>
      </c>
      <c r="S7" s="75">
        <f t="shared" si="0"/>
        <v>43952</v>
      </c>
      <c r="T7" s="75">
        <f t="shared" si="0"/>
        <v>43956</v>
      </c>
      <c r="U7" s="75">
        <f t="shared" si="0"/>
        <v>43960</v>
      </c>
      <c r="V7" s="75">
        <f t="shared" si="0"/>
        <v>43964</v>
      </c>
      <c r="W7" s="75">
        <f t="shared" si="0"/>
        <v>43968</v>
      </c>
      <c r="X7" s="76">
        <f t="shared" si="0"/>
        <v>43972</v>
      </c>
    </row>
    <row r="8" spans="1:24" x14ac:dyDescent="0.25">
      <c r="A8" s="67" t="s">
        <v>4</v>
      </c>
      <c r="B8" s="30"/>
      <c r="C8" s="30"/>
      <c r="D8" s="30"/>
      <c r="E8" s="30"/>
      <c r="F8" s="30"/>
      <c r="G8" s="32">
        <v>250</v>
      </c>
      <c r="H8" s="33">
        <f>G8*2</f>
        <v>500</v>
      </c>
      <c r="I8" s="33">
        <f t="shared" ref="I8:X8" si="1">H8*2</f>
        <v>1000</v>
      </c>
      <c r="J8" s="33">
        <f t="shared" si="1"/>
        <v>2000</v>
      </c>
      <c r="K8" s="33">
        <f t="shared" si="1"/>
        <v>4000</v>
      </c>
      <c r="L8" s="33">
        <f t="shared" si="1"/>
        <v>8000</v>
      </c>
      <c r="M8" s="33">
        <f t="shared" si="1"/>
        <v>16000</v>
      </c>
      <c r="N8" s="33">
        <f t="shared" si="1"/>
        <v>32000</v>
      </c>
      <c r="O8" s="33">
        <f t="shared" si="1"/>
        <v>64000</v>
      </c>
      <c r="P8" s="33">
        <f t="shared" si="1"/>
        <v>128000</v>
      </c>
      <c r="Q8" s="57">
        <f t="shared" si="1"/>
        <v>256000</v>
      </c>
      <c r="R8" s="33">
        <f t="shared" si="1"/>
        <v>512000</v>
      </c>
      <c r="S8" s="33">
        <f t="shared" si="1"/>
        <v>1024000</v>
      </c>
      <c r="T8" s="33">
        <f t="shared" si="1"/>
        <v>2048000</v>
      </c>
      <c r="U8" s="33">
        <f t="shared" si="1"/>
        <v>4096000</v>
      </c>
      <c r="V8" s="33">
        <f t="shared" si="1"/>
        <v>8192000</v>
      </c>
      <c r="W8" s="33">
        <f t="shared" si="1"/>
        <v>16384000</v>
      </c>
      <c r="X8" s="47">
        <f t="shared" si="1"/>
        <v>32768000</v>
      </c>
    </row>
    <row r="9" spans="1:24" x14ac:dyDescent="0.25">
      <c r="A9" s="67" t="s">
        <v>13</v>
      </c>
      <c r="B9" s="30"/>
      <c r="C9" s="30"/>
      <c r="D9" s="30"/>
      <c r="E9" s="30"/>
      <c r="F9" s="30"/>
      <c r="G9" s="52">
        <f t="shared" ref="G9:X9" si="2">G8/$B$1</f>
        <v>9.7531729412339345E-6</v>
      </c>
      <c r="H9" s="53">
        <f t="shared" si="2"/>
        <v>1.9506345882467869E-5</v>
      </c>
      <c r="I9" s="53">
        <f t="shared" si="2"/>
        <v>3.9012691764935738E-5</v>
      </c>
      <c r="J9" s="53">
        <f t="shared" si="2"/>
        <v>7.8025383529871476E-5</v>
      </c>
      <c r="K9" s="53">
        <f t="shared" si="2"/>
        <v>1.5605076705974295E-4</v>
      </c>
      <c r="L9" s="53">
        <f t="shared" si="2"/>
        <v>3.121015341194859E-4</v>
      </c>
      <c r="M9" s="29">
        <f t="shared" si="2"/>
        <v>6.2420306823897181E-4</v>
      </c>
      <c r="N9" s="29">
        <f t="shared" si="2"/>
        <v>1.2484061364779436E-3</v>
      </c>
      <c r="O9" s="29">
        <f t="shared" si="2"/>
        <v>2.4968122729558872E-3</v>
      </c>
      <c r="P9" s="29">
        <f t="shared" si="2"/>
        <v>4.9936245459117744E-3</v>
      </c>
      <c r="Q9" s="58">
        <f t="shared" si="2"/>
        <v>9.9872490918235489E-3</v>
      </c>
      <c r="R9" s="29">
        <f t="shared" si="2"/>
        <v>1.9974498183647098E-2</v>
      </c>
      <c r="S9" s="29">
        <f t="shared" si="2"/>
        <v>3.9948996367294196E-2</v>
      </c>
      <c r="T9" s="29">
        <f t="shared" si="2"/>
        <v>7.9897992734588391E-2</v>
      </c>
      <c r="U9" s="29">
        <f t="shared" si="2"/>
        <v>0.15979598546917678</v>
      </c>
      <c r="V9" s="29">
        <f t="shared" si="2"/>
        <v>0.31959197093835356</v>
      </c>
      <c r="W9" s="29">
        <f t="shared" si="2"/>
        <v>0.63918394187670713</v>
      </c>
      <c r="X9" s="54">
        <f t="shared" si="2"/>
        <v>1.2783678837534143</v>
      </c>
    </row>
    <row r="10" spans="1:24" x14ac:dyDescent="0.25">
      <c r="A10" s="16" t="s">
        <v>148</v>
      </c>
      <c r="B10" s="60">
        <v>0.15</v>
      </c>
      <c r="C10" s="21"/>
      <c r="D10" s="21"/>
      <c r="E10" s="21"/>
      <c r="F10" s="21"/>
      <c r="G10" s="25">
        <f t="shared" ref="G10:X10" si="3">G8*$B$10</f>
        <v>37.5</v>
      </c>
      <c r="H10" s="26">
        <f t="shared" si="3"/>
        <v>75</v>
      </c>
      <c r="I10" s="26">
        <f t="shared" si="3"/>
        <v>150</v>
      </c>
      <c r="J10" s="26">
        <f t="shared" si="3"/>
        <v>300</v>
      </c>
      <c r="K10" s="26">
        <f t="shared" si="3"/>
        <v>600</v>
      </c>
      <c r="L10" s="26">
        <f t="shared" si="3"/>
        <v>1200</v>
      </c>
      <c r="M10" s="26">
        <f t="shared" si="3"/>
        <v>2400</v>
      </c>
      <c r="N10" s="26">
        <f t="shared" si="3"/>
        <v>4800</v>
      </c>
      <c r="O10" s="26">
        <f t="shared" si="3"/>
        <v>9600</v>
      </c>
      <c r="P10" s="26">
        <f t="shared" si="3"/>
        <v>19200</v>
      </c>
      <c r="Q10" s="61">
        <f t="shared" si="3"/>
        <v>38400</v>
      </c>
      <c r="R10" s="26">
        <f t="shared" si="3"/>
        <v>76800</v>
      </c>
      <c r="S10" s="26">
        <f t="shared" si="3"/>
        <v>153600</v>
      </c>
      <c r="T10" s="26">
        <f t="shared" si="3"/>
        <v>307200</v>
      </c>
      <c r="U10" s="26">
        <f t="shared" si="3"/>
        <v>614400</v>
      </c>
      <c r="V10" s="26">
        <f t="shared" si="3"/>
        <v>1228800</v>
      </c>
      <c r="W10" s="26">
        <f t="shared" si="3"/>
        <v>2457600</v>
      </c>
      <c r="X10" s="47">
        <f t="shared" si="3"/>
        <v>4915200</v>
      </c>
    </row>
    <row r="11" spans="1:24" x14ac:dyDescent="0.25">
      <c r="A11" s="62" t="s">
        <v>147</v>
      </c>
      <c r="B11" s="63"/>
      <c r="C11" s="64"/>
      <c r="D11" s="64"/>
      <c r="E11" s="64"/>
      <c r="F11" s="64"/>
      <c r="G11" s="23">
        <f>G10</f>
        <v>37.5</v>
      </c>
      <c r="H11" s="24">
        <f>H10</f>
        <v>75</v>
      </c>
      <c r="I11" s="24">
        <f t="shared" ref="I11:Q11" si="4">I10</f>
        <v>150</v>
      </c>
      <c r="J11" s="24">
        <f t="shared" si="4"/>
        <v>300</v>
      </c>
      <c r="K11" s="24">
        <f t="shared" si="4"/>
        <v>600</v>
      </c>
      <c r="L11" s="24">
        <f t="shared" si="4"/>
        <v>1200</v>
      </c>
      <c r="M11" s="24">
        <f t="shared" si="4"/>
        <v>2400</v>
      </c>
      <c r="N11" s="24">
        <f t="shared" si="4"/>
        <v>4800</v>
      </c>
      <c r="O11" s="24">
        <f t="shared" si="4"/>
        <v>9600</v>
      </c>
      <c r="P11" s="24">
        <f t="shared" si="4"/>
        <v>19200</v>
      </c>
      <c r="Q11" s="65">
        <f t="shared" si="4"/>
        <v>38400</v>
      </c>
      <c r="R11" s="66">
        <f>R10-G10</f>
        <v>76762.5</v>
      </c>
      <c r="S11" s="24">
        <f>S10-H10</f>
        <v>153525</v>
      </c>
      <c r="T11" s="24">
        <f>T10-I10</f>
        <v>307050</v>
      </c>
      <c r="U11" s="24">
        <f t="shared" ref="U11:V11" si="5">U10-J10</f>
        <v>614100</v>
      </c>
      <c r="V11" s="24">
        <f t="shared" si="5"/>
        <v>1228200</v>
      </c>
      <c r="W11" s="24">
        <f>W10-L10</f>
        <v>2456400</v>
      </c>
      <c r="X11" s="49">
        <f>X10-M10</f>
        <v>4912800</v>
      </c>
    </row>
    <row r="12" spans="1:24" x14ac:dyDescent="0.25">
      <c r="A12" s="16" t="s">
        <v>135</v>
      </c>
      <c r="B12" s="60">
        <v>0.05</v>
      </c>
      <c r="C12" s="21"/>
      <c r="D12" s="21"/>
      <c r="E12" s="21"/>
      <c r="F12" s="21"/>
      <c r="G12" s="25">
        <f t="shared" ref="G12:X12" si="6">G8*$B$12</f>
        <v>12.5</v>
      </c>
      <c r="H12" s="26">
        <f t="shared" si="6"/>
        <v>25</v>
      </c>
      <c r="I12" s="26">
        <f t="shared" si="6"/>
        <v>50</v>
      </c>
      <c r="J12" s="26">
        <f t="shared" si="6"/>
        <v>100</v>
      </c>
      <c r="K12" s="26">
        <f t="shared" si="6"/>
        <v>200</v>
      </c>
      <c r="L12" s="26">
        <f t="shared" si="6"/>
        <v>400</v>
      </c>
      <c r="M12" s="26">
        <f t="shared" si="6"/>
        <v>800</v>
      </c>
      <c r="N12" s="26">
        <f t="shared" si="6"/>
        <v>1600</v>
      </c>
      <c r="O12" s="26">
        <f t="shared" si="6"/>
        <v>3200</v>
      </c>
      <c r="P12" s="26">
        <f t="shared" si="6"/>
        <v>6400</v>
      </c>
      <c r="Q12" s="61">
        <f t="shared" si="6"/>
        <v>12800</v>
      </c>
      <c r="R12" s="26">
        <f t="shared" si="6"/>
        <v>25600</v>
      </c>
      <c r="S12" s="26">
        <f t="shared" si="6"/>
        <v>51200</v>
      </c>
      <c r="T12" s="26">
        <f t="shared" si="6"/>
        <v>102400</v>
      </c>
      <c r="U12" s="26">
        <f t="shared" si="6"/>
        <v>204800</v>
      </c>
      <c r="V12" s="26">
        <f t="shared" si="6"/>
        <v>409600</v>
      </c>
      <c r="W12" s="26">
        <f t="shared" si="6"/>
        <v>819200</v>
      </c>
      <c r="X12" s="47">
        <f t="shared" si="6"/>
        <v>1638400</v>
      </c>
    </row>
    <row r="13" spans="1:24" x14ac:dyDescent="0.25">
      <c r="A13" s="62" t="s">
        <v>139</v>
      </c>
      <c r="B13" s="63"/>
      <c r="C13" s="64"/>
      <c r="D13" s="64"/>
      <c r="E13" s="64"/>
      <c r="F13" s="64"/>
      <c r="G13" s="23">
        <f>G12-G14</f>
        <v>7.5</v>
      </c>
      <c r="H13" s="24">
        <f t="shared" ref="H13:Q13" si="7">H12-H14</f>
        <v>15</v>
      </c>
      <c r="I13" s="24">
        <f t="shared" si="7"/>
        <v>30</v>
      </c>
      <c r="J13" s="24">
        <f t="shared" si="7"/>
        <v>60</v>
      </c>
      <c r="K13" s="24">
        <f t="shared" si="7"/>
        <v>120</v>
      </c>
      <c r="L13" s="24">
        <f t="shared" si="7"/>
        <v>240</v>
      </c>
      <c r="M13" s="24">
        <f t="shared" si="7"/>
        <v>480</v>
      </c>
      <c r="N13" s="24">
        <f t="shared" si="7"/>
        <v>960</v>
      </c>
      <c r="O13" s="66">
        <f t="shared" si="7"/>
        <v>1920</v>
      </c>
      <c r="P13" s="24">
        <f t="shared" si="7"/>
        <v>3840</v>
      </c>
      <c r="Q13" s="65">
        <f t="shared" si="7"/>
        <v>7680</v>
      </c>
      <c r="R13" s="24">
        <f>R12-R14-G13</f>
        <v>15352.5</v>
      </c>
      <c r="S13" s="24">
        <f t="shared" ref="S13:X13" si="8">S12-S14-H13</f>
        <v>30705</v>
      </c>
      <c r="T13" s="24">
        <f t="shared" si="8"/>
        <v>61410</v>
      </c>
      <c r="U13" s="24">
        <f t="shared" si="8"/>
        <v>122820</v>
      </c>
      <c r="V13" s="24">
        <f t="shared" si="8"/>
        <v>245640</v>
      </c>
      <c r="W13" s="24">
        <f t="shared" si="8"/>
        <v>491280</v>
      </c>
      <c r="X13" s="49">
        <f t="shared" si="8"/>
        <v>982560</v>
      </c>
    </row>
    <row r="14" spans="1:24" x14ac:dyDescent="0.25">
      <c r="A14" s="62" t="s">
        <v>14</v>
      </c>
      <c r="B14" s="63">
        <v>0.02</v>
      </c>
      <c r="C14" s="64"/>
      <c r="D14" s="64"/>
      <c r="E14" s="64"/>
      <c r="F14" s="64"/>
      <c r="G14" s="45">
        <f t="shared" ref="G14:X14" si="9">G8*$B$14</f>
        <v>5</v>
      </c>
      <c r="H14" s="46">
        <f t="shared" si="9"/>
        <v>10</v>
      </c>
      <c r="I14" s="46">
        <f t="shared" si="9"/>
        <v>20</v>
      </c>
      <c r="J14" s="46">
        <f t="shared" si="9"/>
        <v>40</v>
      </c>
      <c r="K14" s="46">
        <f t="shared" si="9"/>
        <v>80</v>
      </c>
      <c r="L14" s="46">
        <f t="shared" si="9"/>
        <v>160</v>
      </c>
      <c r="M14" s="46">
        <f t="shared" si="9"/>
        <v>320</v>
      </c>
      <c r="N14" s="46">
        <f t="shared" si="9"/>
        <v>640</v>
      </c>
      <c r="O14" s="46">
        <f t="shared" si="9"/>
        <v>1280</v>
      </c>
      <c r="P14" s="46">
        <f t="shared" si="9"/>
        <v>2560</v>
      </c>
      <c r="Q14" s="59">
        <f t="shared" si="9"/>
        <v>5120</v>
      </c>
      <c r="R14" s="46">
        <f t="shared" si="9"/>
        <v>10240</v>
      </c>
      <c r="S14" s="46">
        <f t="shared" si="9"/>
        <v>20480</v>
      </c>
      <c r="T14" s="46">
        <f t="shared" si="9"/>
        <v>40960</v>
      </c>
      <c r="U14" s="46">
        <f t="shared" si="9"/>
        <v>81920</v>
      </c>
      <c r="V14" s="46">
        <f t="shared" si="9"/>
        <v>163840</v>
      </c>
      <c r="W14" s="46">
        <f t="shared" si="9"/>
        <v>327680</v>
      </c>
      <c r="X14" s="49">
        <f t="shared" si="9"/>
        <v>655360</v>
      </c>
    </row>
    <row r="15" spans="1:24" x14ac:dyDescent="0.25">
      <c r="B15" s="3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1:24" x14ac:dyDescent="0.25">
      <c r="A16" t="s">
        <v>144</v>
      </c>
    </row>
    <row r="17" spans="1:24" x14ac:dyDescent="0.25">
      <c r="A17" s="16" t="s">
        <v>1</v>
      </c>
      <c r="B17" s="16" t="s">
        <v>25</v>
      </c>
      <c r="C17" s="17" t="s">
        <v>5</v>
      </c>
      <c r="D17" s="16" t="s">
        <v>137</v>
      </c>
      <c r="E17" s="17" t="s">
        <v>3</v>
      </c>
      <c r="F17" s="21" t="s">
        <v>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7"/>
    </row>
    <row r="18" spans="1:24" x14ac:dyDescent="0.25">
      <c r="A18" s="67" t="s">
        <v>16</v>
      </c>
      <c r="B18" s="27">
        <v>3.9583530803410746E-2</v>
      </c>
      <c r="C18" s="26">
        <f>$B$1*B18</f>
        <v>1014632.1366880938</v>
      </c>
      <c r="D18" s="36">
        <f>7/223</f>
        <v>3.1390134529147982E-2</v>
      </c>
      <c r="E18" s="17"/>
      <c r="F18" s="30"/>
      <c r="G18" s="32">
        <f t="shared" ref="G18:X18" si="10">G$8*$D$18</f>
        <v>7.8475336322869955</v>
      </c>
      <c r="H18" s="33">
        <f t="shared" si="10"/>
        <v>15.695067264573991</v>
      </c>
      <c r="I18" s="33">
        <f t="shared" si="10"/>
        <v>31.390134529147982</v>
      </c>
      <c r="J18" s="33">
        <f t="shared" si="10"/>
        <v>62.780269058295964</v>
      </c>
      <c r="K18" s="33">
        <f t="shared" si="10"/>
        <v>125.56053811659193</v>
      </c>
      <c r="L18" s="33">
        <f t="shared" si="10"/>
        <v>251.12107623318386</v>
      </c>
      <c r="M18" s="33">
        <f t="shared" si="10"/>
        <v>502.24215246636771</v>
      </c>
      <c r="N18" s="33">
        <f t="shared" si="10"/>
        <v>1004.4843049327354</v>
      </c>
      <c r="O18" s="33">
        <f t="shared" si="10"/>
        <v>2008.9686098654709</v>
      </c>
      <c r="P18" s="33">
        <f t="shared" si="10"/>
        <v>4017.9372197309417</v>
      </c>
      <c r="Q18" s="33">
        <f t="shared" si="10"/>
        <v>8035.8744394618834</v>
      </c>
      <c r="R18" s="33">
        <f t="shared" si="10"/>
        <v>16071.748878923767</v>
      </c>
      <c r="S18" s="33">
        <f t="shared" si="10"/>
        <v>32143.497757847534</v>
      </c>
      <c r="T18" s="33">
        <f t="shared" si="10"/>
        <v>64286.995515695067</v>
      </c>
      <c r="U18" s="33">
        <f t="shared" si="10"/>
        <v>128573.99103139013</v>
      </c>
      <c r="V18" s="33">
        <f t="shared" si="10"/>
        <v>257147.98206278027</v>
      </c>
      <c r="W18" s="33">
        <f t="shared" si="10"/>
        <v>514295.96412556054</v>
      </c>
      <c r="X18" s="47">
        <f t="shared" si="10"/>
        <v>1028591.9282511211</v>
      </c>
    </row>
    <row r="19" spans="1:24" x14ac:dyDescent="0.25">
      <c r="A19" s="67"/>
      <c r="B19" s="18"/>
      <c r="C19" s="22"/>
      <c r="D19" s="20"/>
      <c r="E19" s="41">
        <v>0.14799999999999999</v>
      </c>
      <c r="F19" s="22">
        <f>$B$1*D18*E19</f>
        <v>119082.78306726458</v>
      </c>
      <c r="G19" s="43">
        <f t="shared" ref="G19:X19" si="11">G$8*$D$18*$E$19</f>
        <v>1.1614349775784754</v>
      </c>
      <c r="H19" s="44">
        <f t="shared" si="11"/>
        <v>2.3228699551569507</v>
      </c>
      <c r="I19" s="44">
        <f t="shared" si="11"/>
        <v>4.6457399103139014</v>
      </c>
      <c r="J19" s="44">
        <f t="shared" si="11"/>
        <v>9.2914798206278029</v>
      </c>
      <c r="K19" s="44">
        <f t="shared" si="11"/>
        <v>18.582959641255606</v>
      </c>
      <c r="L19" s="44">
        <f t="shared" si="11"/>
        <v>37.165919282511211</v>
      </c>
      <c r="M19" s="44">
        <f t="shared" si="11"/>
        <v>74.331838565022423</v>
      </c>
      <c r="N19" s="44">
        <f t="shared" si="11"/>
        <v>148.66367713004485</v>
      </c>
      <c r="O19" s="44">
        <f t="shared" si="11"/>
        <v>297.32735426008969</v>
      </c>
      <c r="P19" s="44">
        <f t="shared" si="11"/>
        <v>594.65470852017938</v>
      </c>
      <c r="Q19" s="44">
        <f t="shared" si="11"/>
        <v>1189.3094170403588</v>
      </c>
      <c r="R19" s="44">
        <f t="shared" si="11"/>
        <v>2378.6188340807175</v>
      </c>
      <c r="S19" s="44">
        <f t="shared" si="11"/>
        <v>4757.2376681614351</v>
      </c>
      <c r="T19" s="44">
        <f t="shared" si="11"/>
        <v>9514.4753363228701</v>
      </c>
      <c r="U19" s="44">
        <f t="shared" si="11"/>
        <v>19028.95067264574</v>
      </c>
      <c r="V19" s="44">
        <f t="shared" si="11"/>
        <v>38057.901345291481</v>
      </c>
      <c r="W19" s="44">
        <f t="shared" si="11"/>
        <v>76115.802690582961</v>
      </c>
      <c r="X19" s="48">
        <f t="shared" si="11"/>
        <v>152231.60538116592</v>
      </c>
    </row>
    <row r="20" spans="1:24" x14ac:dyDescent="0.25">
      <c r="A20" s="67" t="s">
        <v>17</v>
      </c>
      <c r="B20" s="18">
        <v>6.8733756751875541E-2</v>
      </c>
      <c r="C20" s="22">
        <f t="shared" ref="C20:C34" si="12">$B$1*B20</f>
        <v>1761830.6669536922</v>
      </c>
      <c r="D20" s="37">
        <f>13/223</f>
        <v>5.829596412556054E-2</v>
      </c>
      <c r="E20" s="31"/>
      <c r="F20" s="30"/>
      <c r="G20" s="34">
        <f t="shared" ref="G20:X20" si="13">G$8*$D$20</f>
        <v>14.573991031390134</v>
      </c>
      <c r="H20" s="35">
        <f t="shared" si="13"/>
        <v>29.147982062780269</v>
      </c>
      <c r="I20" s="35">
        <f t="shared" si="13"/>
        <v>58.295964125560538</v>
      </c>
      <c r="J20" s="35">
        <f t="shared" si="13"/>
        <v>116.59192825112108</v>
      </c>
      <c r="K20" s="35">
        <f t="shared" si="13"/>
        <v>233.18385650224215</v>
      </c>
      <c r="L20" s="35">
        <f t="shared" si="13"/>
        <v>466.3677130044843</v>
      </c>
      <c r="M20" s="35">
        <f t="shared" si="13"/>
        <v>932.7354260089686</v>
      </c>
      <c r="N20" s="35">
        <f t="shared" si="13"/>
        <v>1865.4708520179372</v>
      </c>
      <c r="O20" s="35">
        <f t="shared" si="13"/>
        <v>3730.9417040358744</v>
      </c>
      <c r="P20" s="35">
        <f t="shared" si="13"/>
        <v>7461.8834080717488</v>
      </c>
      <c r="Q20" s="35">
        <f t="shared" si="13"/>
        <v>14923.766816143498</v>
      </c>
      <c r="R20" s="35">
        <f t="shared" si="13"/>
        <v>29847.533632286995</v>
      </c>
      <c r="S20" s="35">
        <f t="shared" si="13"/>
        <v>59695.067264573991</v>
      </c>
      <c r="T20" s="35">
        <f t="shared" si="13"/>
        <v>119390.13452914798</v>
      </c>
      <c r="U20" s="35">
        <f t="shared" si="13"/>
        <v>238780.26905829596</v>
      </c>
      <c r="V20" s="35">
        <f t="shared" si="13"/>
        <v>477560.53811659192</v>
      </c>
      <c r="W20" s="35">
        <f t="shared" si="13"/>
        <v>955121.07623318385</v>
      </c>
      <c r="X20" s="48">
        <f t="shared" si="13"/>
        <v>1910242.1524663677</v>
      </c>
    </row>
    <row r="21" spans="1:24" x14ac:dyDescent="0.25">
      <c r="A21" s="67"/>
      <c r="B21" s="18"/>
      <c r="C21" s="22"/>
      <c r="D21" s="20"/>
      <c r="E21" s="41">
        <v>0.08</v>
      </c>
      <c r="F21" s="22">
        <f>$B$1*D20*E21</f>
        <v>119542.56215246637</v>
      </c>
      <c r="G21" s="43">
        <f t="shared" ref="G21:X21" si="14">G$8*$D$20*$E$21</f>
        <v>1.1659192825112108</v>
      </c>
      <c r="H21" s="44">
        <f t="shared" si="14"/>
        <v>2.3318385650224216</v>
      </c>
      <c r="I21" s="44">
        <f t="shared" si="14"/>
        <v>4.6636771300448432</v>
      </c>
      <c r="J21" s="44">
        <f t="shared" si="14"/>
        <v>9.3273542600896864</v>
      </c>
      <c r="K21" s="44">
        <f t="shared" si="14"/>
        <v>18.654708520179373</v>
      </c>
      <c r="L21" s="44">
        <f t="shared" si="14"/>
        <v>37.309417040358746</v>
      </c>
      <c r="M21" s="44">
        <f t="shared" si="14"/>
        <v>74.618834080717491</v>
      </c>
      <c r="N21" s="44">
        <f t="shared" si="14"/>
        <v>149.23766816143498</v>
      </c>
      <c r="O21" s="44">
        <f t="shared" si="14"/>
        <v>298.47533632286996</v>
      </c>
      <c r="P21" s="44">
        <f t="shared" si="14"/>
        <v>596.95067264573993</v>
      </c>
      <c r="Q21" s="44">
        <f t="shared" si="14"/>
        <v>1193.9013452914799</v>
      </c>
      <c r="R21" s="44">
        <f t="shared" si="14"/>
        <v>2387.8026905829597</v>
      </c>
      <c r="S21" s="44">
        <f t="shared" si="14"/>
        <v>4775.6053811659194</v>
      </c>
      <c r="T21" s="44">
        <f t="shared" si="14"/>
        <v>9551.2107623318389</v>
      </c>
      <c r="U21" s="44">
        <f t="shared" si="14"/>
        <v>19102.421524663678</v>
      </c>
      <c r="V21" s="44">
        <f t="shared" si="14"/>
        <v>38204.843049327355</v>
      </c>
      <c r="W21" s="44">
        <f t="shared" si="14"/>
        <v>76409.686098654711</v>
      </c>
      <c r="X21" s="48">
        <f t="shared" si="14"/>
        <v>152819.37219730942</v>
      </c>
    </row>
    <row r="22" spans="1:24" x14ac:dyDescent="0.25">
      <c r="A22" s="67" t="s">
        <v>18</v>
      </c>
      <c r="B22" s="18">
        <v>0.10271036487346757</v>
      </c>
      <c r="C22" s="22">
        <f t="shared" si="12"/>
        <v>2632742.3263262943</v>
      </c>
      <c r="D22" s="37">
        <f>33/223</f>
        <v>0.14798206278026907</v>
      </c>
      <c r="E22" s="31"/>
      <c r="F22" s="22"/>
      <c r="G22" s="34">
        <f t="shared" ref="G22:X22" si="15">G$8*$D$22</f>
        <v>36.995515695067269</v>
      </c>
      <c r="H22" s="35">
        <f t="shared" si="15"/>
        <v>73.991031390134538</v>
      </c>
      <c r="I22" s="35">
        <f t="shared" si="15"/>
        <v>147.98206278026908</v>
      </c>
      <c r="J22" s="35">
        <f t="shared" si="15"/>
        <v>295.96412556053815</v>
      </c>
      <c r="K22" s="35">
        <f t="shared" si="15"/>
        <v>591.9282511210763</v>
      </c>
      <c r="L22" s="35">
        <f t="shared" si="15"/>
        <v>1183.8565022421526</v>
      </c>
      <c r="M22" s="35">
        <f t="shared" si="15"/>
        <v>2367.7130044843052</v>
      </c>
      <c r="N22" s="35">
        <f t="shared" si="15"/>
        <v>4735.4260089686104</v>
      </c>
      <c r="O22" s="35">
        <f t="shared" si="15"/>
        <v>9470.8520179372208</v>
      </c>
      <c r="P22" s="35">
        <f t="shared" si="15"/>
        <v>18941.704035874442</v>
      </c>
      <c r="Q22" s="35">
        <f t="shared" si="15"/>
        <v>37883.408071748883</v>
      </c>
      <c r="R22" s="35">
        <f t="shared" si="15"/>
        <v>75766.816143497766</v>
      </c>
      <c r="S22" s="35">
        <f t="shared" si="15"/>
        <v>151533.63228699553</v>
      </c>
      <c r="T22" s="35">
        <f t="shared" si="15"/>
        <v>303067.26457399107</v>
      </c>
      <c r="U22" s="35">
        <f t="shared" si="15"/>
        <v>606134.52914798213</v>
      </c>
      <c r="V22" s="35">
        <f t="shared" si="15"/>
        <v>1212269.0582959643</v>
      </c>
      <c r="W22" s="35">
        <f t="shared" si="15"/>
        <v>2424538.1165919285</v>
      </c>
      <c r="X22" s="48">
        <f t="shared" si="15"/>
        <v>4849076.2331838571</v>
      </c>
    </row>
    <row r="23" spans="1:24" x14ac:dyDescent="0.25">
      <c r="A23" s="67"/>
      <c r="B23" s="18"/>
      <c r="C23" s="22"/>
      <c r="D23" s="20"/>
      <c r="E23" s="41">
        <v>3.5999999999999997E-2</v>
      </c>
      <c r="F23" s="22">
        <f>$B$1*D22*E23</f>
        <v>136554.38830493274</v>
      </c>
      <c r="G23" s="43">
        <f t="shared" ref="G23:X23" si="16">G$8*$D$22*$E$23</f>
        <v>1.3318385650224216</v>
      </c>
      <c r="H23" s="44">
        <f t="shared" si="16"/>
        <v>2.6636771300448432</v>
      </c>
      <c r="I23" s="44">
        <f t="shared" si="16"/>
        <v>5.3273542600896864</v>
      </c>
      <c r="J23" s="44">
        <f t="shared" si="16"/>
        <v>10.654708520179373</v>
      </c>
      <c r="K23" s="44">
        <f t="shared" si="16"/>
        <v>21.309417040358746</v>
      </c>
      <c r="L23" s="44">
        <f t="shared" si="16"/>
        <v>42.618834080717491</v>
      </c>
      <c r="M23" s="44">
        <f t="shared" si="16"/>
        <v>85.237668161434982</v>
      </c>
      <c r="N23" s="44">
        <f t="shared" si="16"/>
        <v>170.47533632286996</v>
      </c>
      <c r="O23" s="44">
        <f t="shared" si="16"/>
        <v>340.95067264573993</v>
      </c>
      <c r="P23" s="44">
        <f t="shared" si="16"/>
        <v>681.90134529147986</v>
      </c>
      <c r="Q23" s="44">
        <f t="shared" si="16"/>
        <v>1363.8026905829597</v>
      </c>
      <c r="R23" s="44">
        <f t="shared" si="16"/>
        <v>2727.6053811659194</v>
      </c>
      <c r="S23" s="44">
        <f t="shared" si="16"/>
        <v>5455.2107623318389</v>
      </c>
      <c r="T23" s="44">
        <f t="shared" si="16"/>
        <v>10910.421524663678</v>
      </c>
      <c r="U23" s="44">
        <f t="shared" si="16"/>
        <v>21820.843049327355</v>
      </c>
      <c r="V23" s="44">
        <f t="shared" si="16"/>
        <v>43641.686098654711</v>
      </c>
      <c r="W23" s="44">
        <f t="shared" si="16"/>
        <v>87283.372197309422</v>
      </c>
      <c r="X23" s="48">
        <f t="shared" si="16"/>
        <v>174566.74439461884</v>
      </c>
    </row>
    <row r="24" spans="1:24" x14ac:dyDescent="0.25">
      <c r="A24" s="67" t="s">
        <v>19</v>
      </c>
      <c r="B24" s="18">
        <v>0.12241761174778311</v>
      </c>
      <c r="C24" s="22">
        <f t="shared" si="12"/>
        <v>3137891.9579656119</v>
      </c>
      <c r="D24" s="37">
        <f>39/223</f>
        <v>0.17488789237668162</v>
      </c>
      <c r="E24" s="31"/>
      <c r="F24" s="22"/>
      <c r="G24" s="34">
        <f t="shared" ref="G24:X24" si="17">G$8*$D$24</f>
        <v>43.721973094170401</v>
      </c>
      <c r="H24" s="35">
        <f t="shared" si="17"/>
        <v>87.443946188340803</v>
      </c>
      <c r="I24" s="35">
        <f t="shared" si="17"/>
        <v>174.88789237668161</v>
      </c>
      <c r="J24" s="35">
        <f t="shared" si="17"/>
        <v>349.77578475336321</v>
      </c>
      <c r="K24" s="35">
        <f t="shared" si="17"/>
        <v>699.55156950672642</v>
      </c>
      <c r="L24" s="35">
        <f t="shared" si="17"/>
        <v>1399.1031390134528</v>
      </c>
      <c r="M24" s="35">
        <f t="shared" si="17"/>
        <v>2798.2062780269057</v>
      </c>
      <c r="N24" s="35">
        <f t="shared" si="17"/>
        <v>5596.4125560538114</v>
      </c>
      <c r="O24" s="35">
        <f t="shared" si="17"/>
        <v>11192.825112107623</v>
      </c>
      <c r="P24" s="35">
        <f t="shared" si="17"/>
        <v>22385.650224215246</v>
      </c>
      <c r="Q24" s="35">
        <f t="shared" si="17"/>
        <v>44771.300448430491</v>
      </c>
      <c r="R24" s="35">
        <f t="shared" si="17"/>
        <v>89542.600896860982</v>
      </c>
      <c r="S24" s="35">
        <f t="shared" si="17"/>
        <v>179085.20179372196</v>
      </c>
      <c r="T24" s="35">
        <f t="shared" si="17"/>
        <v>358170.40358744393</v>
      </c>
      <c r="U24" s="35">
        <f t="shared" si="17"/>
        <v>716340.80717488786</v>
      </c>
      <c r="V24" s="35">
        <f t="shared" si="17"/>
        <v>1432681.6143497757</v>
      </c>
      <c r="W24" s="35">
        <f t="shared" si="17"/>
        <v>2865363.2286995514</v>
      </c>
      <c r="X24" s="48">
        <f t="shared" si="17"/>
        <v>5730726.4573991029</v>
      </c>
    </row>
    <row r="25" spans="1:24" x14ac:dyDescent="0.25">
      <c r="A25" s="67"/>
      <c r="B25" s="18"/>
      <c r="C25" s="22"/>
      <c r="D25" s="20"/>
      <c r="E25" s="41">
        <v>1.2999999999999999E-2</v>
      </c>
      <c r="F25" s="22">
        <f>$B$1*D24*E25</f>
        <v>58276.999049327358</v>
      </c>
      <c r="G25" s="43">
        <f t="shared" ref="G25:X25" si="18">G$8*$D$24*$E$25</f>
        <v>0.56838565022421517</v>
      </c>
      <c r="H25" s="44">
        <f t="shared" si="18"/>
        <v>1.1367713004484303</v>
      </c>
      <c r="I25" s="44">
        <f t="shared" si="18"/>
        <v>2.2735426008968607</v>
      </c>
      <c r="J25" s="44">
        <f t="shared" si="18"/>
        <v>4.5470852017937213</v>
      </c>
      <c r="K25" s="44">
        <f t="shared" si="18"/>
        <v>9.0941704035874427</v>
      </c>
      <c r="L25" s="44">
        <f t="shared" si="18"/>
        <v>18.188340807174885</v>
      </c>
      <c r="M25" s="44">
        <f t="shared" si="18"/>
        <v>36.376681614349771</v>
      </c>
      <c r="N25" s="44">
        <f t="shared" si="18"/>
        <v>72.753363228699541</v>
      </c>
      <c r="O25" s="44">
        <f t="shared" si="18"/>
        <v>145.50672645739908</v>
      </c>
      <c r="P25" s="44">
        <f t="shared" si="18"/>
        <v>291.01345291479817</v>
      </c>
      <c r="Q25" s="44">
        <f t="shared" si="18"/>
        <v>582.02690582959633</v>
      </c>
      <c r="R25" s="44">
        <f t="shared" si="18"/>
        <v>1164.0538116591927</v>
      </c>
      <c r="S25" s="44">
        <f t="shared" si="18"/>
        <v>2328.1076233183853</v>
      </c>
      <c r="T25" s="44">
        <f t="shared" si="18"/>
        <v>4656.2152466367706</v>
      </c>
      <c r="U25" s="44">
        <f t="shared" si="18"/>
        <v>9312.4304932735413</v>
      </c>
      <c r="V25" s="44">
        <f t="shared" si="18"/>
        <v>18624.860986547083</v>
      </c>
      <c r="W25" s="44">
        <f t="shared" si="18"/>
        <v>37249.721973094165</v>
      </c>
      <c r="X25" s="48">
        <f t="shared" si="18"/>
        <v>74499.44394618833</v>
      </c>
    </row>
    <row r="26" spans="1:24" x14ac:dyDescent="0.25">
      <c r="A26" s="67" t="s">
        <v>20</v>
      </c>
      <c r="B26" s="18">
        <v>0.1307371328497558</v>
      </c>
      <c r="C26" s="22">
        <f t="shared" si="12"/>
        <v>3351143.6134038097</v>
      </c>
      <c r="D26" s="37">
        <f>39/223</f>
        <v>0.17488789237668162</v>
      </c>
      <c r="E26" s="31"/>
      <c r="F26" s="22"/>
      <c r="G26" s="34">
        <f t="shared" ref="G26:X26" si="19">G$8*$D$26</f>
        <v>43.721973094170401</v>
      </c>
      <c r="H26" s="35">
        <f t="shared" si="19"/>
        <v>87.443946188340803</v>
      </c>
      <c r="I26" s="35">
        <f t="shared" si="19"/>
        <v>174.88789237668161</v>
      </c>
      <c r="J26" s="35">
        <f t="shared" si="19"/>
        <v>349.77578475336321</v>
      </c>
      <c r="K26" s="35">
        <f t="shared" si="19"/>
        <v>699.55156950672642</v>
      </c>
      <c r="L26" s="35">
        <f t="shared" si="19"/>
        <v>1399.1031390134528</v>
      </c>
      <c r="M26" s="35">
        <f t="shared" si="19"/>
        <v>2798.2062780269057</v>
      </c>
      <c r="N26" s="35">
        <f t="shared" si="19"/>
        <v>5596.4125560538114</v>
      </c>
      <c r="O26" s="35">
        <f t="shared" si="19"/>
        <v>11192.825112107623</v>
      </c>
      <c r="P26" s="35">
        <f t="shared" si="19"/>
        <v>22385.650224215246</v>
      </c>
      <c r="Q26" s="35">
        <f t="shared" si="19"/>
        <v>44771.300448430491</v>
      </c>
      <c r="R26" s="35">
        <f t="shared" si="19"/>
        <v>89542.600896860982</v>
      </c>
      <c r="S26" s="35">
        <f t="shared" si="19"/>
        <v>179085.20179372196</v>
      </c>
      <c r="T26" s="35">
        <f t="shared" si="19"/>
        <v>358170.40358744393</v>
      </c>
      <c r="U26" s="35">
        <f t="shared" si="19"/>
        <v>716340.80717488786</v>
      </c>
      <c r="V26" s="35">
        <f t="shared" si="19"/>
        <v>1432681.6143497757</v>
      </c>
      <c r="W26" s="35">
        <f t="shared" si="19"/>
        <v>2865363.2286995514</v>
      </c>
      <c r="X26" s="48">
        <f t="shared" si="19"/>
        <v>5730726.4573991029</v>
      </c>
    </row>
    <row r="27" spans="1:24" x14ac:dyDescent="0.25">
      <c r="A27" s="67"/>
      <c r="B27" s="18"/>
      <c r="C27" s="22"/>
      <c r="D27" s="20"/>
      <c r="E27" s="41">
        <v>4.0000000000000001E-3</v>
      </c>
      <c r="F27" s="22">
        <f>$B$1*D26*E27</f>
        <v>17931.384322869955</v>
      </c>
      <c r="G27" s="43">
        <f t="shared" ref="G27:X27" si="20">G$8*$D$26*$E$27</f>
        <v>0.17488789237668162</v>
      </c>
      <c r="H27" s="44">
        <f t="shared" si="20"/>
        <v>0.34977578475336324</v>
      </c>
      <c r="I27" s="44">
        <f t="shared" si="20"/>
        <v>0.69955156950672648</v>
      </c>
      <c r="J27" s="44">
        <f t="shared" si="20"/>
        <v>1.399103139013453</v>
      </c>
      <c r="K27" s="44">
        <f t="shared" si="20"/>
        <v>2.7982062780269059</v>
      </c>
      <c r="L27" s="44">
        <f t="shared" si="20"/>
        <v>5.5964125560538118</v>
      </c>
      <c r="M27" s="44">
        <f t="shared" si="20"/>
        <v>11.192825112107624</v>
      </c>
      <c r="N27" s="44">
        <f t="shared" si="20"/>
        <v>22.385650224215247</v>
      </c>
      <c r="O27" s="44">
        <f t="shared" si="20"/>
        <v>44.771300448430495</v>
      </c>
      <c r="P27" s="44">
        <f t="shared" si="20"/>
        <v>89.542600896860989</v>
      </c>
      <c r="Q27" s="44">
        <f t="shared" si="20"/>
        <v>179.08520179372198</v>
      </c>
      <c r="R27" s="44">
        <f t="shared" si="20"/>
        <v>358.17040358744396</v>
      </c>
      <c r="S27" s="44">
        <f t="shared" si="20"/>
        <v>716.34080717488791</v>
      </c>
      <c r="T27" s="44">
        <f t="shared" si="20"/>
        <v>1432.6816143497758</v>
      </c>
      <c r="U27" s="44">
        <f t="shared" si="20"/>
        <v>2865.3632286995517</v>
      </c>
      <c r="V27" s="44">
        <f t="shared" si="20"/>
        <v>5730.7264573991033</v>
      </c>
      <c r="W27" s="44">
        <f t="shared" si="20"/>
        <v>11461.452914798207</v>
      </c>
      <c r="X27" s="48">
        <f t="shared" si="20"/>
        <v>22922.905829596413</v>
      </c>
    </row>
    <row r="28" spans="1:24" x14ac:dyDescent="0.25">
      <c r="A28" s="67" t="s">
        <v>21</v>
      </c>
      <c r="B28" s="18">
        <v>0.14352807031813389</v>
      </c>
      <c r="C28" s="22">
        <f t="shared" si="12"/>
        <v>3679009.6715945052</v>
      </c>
      <c r="D28" s="37">
        <f>43/223</f>
        <v>0.19282511210762332</v>
      </c>
      <c r="E28" s="31"/>
      <c r="F28" s="22"/>
      <c r="G28" s="34">
        <f t="shared" ref="G28:X28" si="21">G$8*$D$28</f>
        <v>48.206278026905828</v>
      </c>
      <c r="H28" s="35">
        <f t="shared" si="21"/>
        <v>96.412556053811656</v>
      </c>
      <c r="I28" s="35">
        <f t="shared" si="21"/>
        <v>192.82511210762331</v>
      </c>
      <c r="J28" s="35">
        <f t="shared" si="21"/>
        <v>385.65022421524662</v>
      </c>
      <c r="K28" s="35">
        <f t="shared" si="21"/>
        <v>771.30044843049325</v>
      </c>
      <c r="L28" s="35">
        <f t="shared" si="21"/>
        <v>1542.6008968609865</v>
      </c>
      <c r="M28" s="35">
        <f t="shared" si="21"/>
        <v>3085.201793721973</v>
      </c>
      <c r="N28" s="35">
        <f t="shared" si="21"/>
        <v>6170.403587443946</v>
      </c>
      <c r="O28" s="35">
        <f t="shared" si="21"/>
        <v>12340.807174887892</v>
      </c>
      <c r="P28" s="35">
        <f t="shared" si="21"/>
        <v>24681.614349775784</v>
      </c>
      <c r="Q28" s="35">
        <f t="shared" si="21"/>
        <v>49363.228699551568</v>
      </c>
      <c r="R28" s="35">
        <f t="shared" si="21"/>
        <v>98726.457399103136</v>
      </c>
      <c r="S28" s="35">
        <f t="shared" si="21"/>
        <v>197452.91479820627</v>
      </c>
      <c r="T28" s="35">
        <f t="shared" si="21"/>
        <v>394905.82959641254</v>
      </c>
      <c r="U28" s="35">
        <f t="shared" si="21"/>
        <v>789811.65919282509</v>
      </c>
      <c r="V28" s="35">
        <f t="shared" si="21"/>
        <v>1579623.3183856502</v>
      </c>
      <c r="W28" s="35">
        <f t="shared" si="21"/>
        <v>3159246.6367713003</v>
      </c>
      <c r="X28" s="48">
        <f t="shared" si="21"/>
        <v>6318493.2735426007</v>
      </c>
    </row>
    <row r="29" spans="1:24" x14ac:dyDescent="0.25">
      <c r="A29" s="67"/>
      <c r="B29" s="18"/>
      <c r="C29" s="22"/>
      <c r="D29" s="20"/>
      <c r="E29" s="41">
        <v>2E-3</v>
      </c>
      <c r="F29" s="22">
        <f>$B$1*D28*E29</f>
        <v>9885.2503318385643</v>
      </c>
      <c r="G29" s="43">
        <f t="shared" ref="G29:X29" si="22">G$8*$D$28*$E$29</f>
        <v>9.641255605381166E-2</v>
      </c>
      <c r="H29" s="44">
        <f t="shared" si="22"/>
        <v>0.19282511210762332</v>
      </c>
      <c r="I29" s="44">
        <f t="shared" si="22"/>
        <v>0.38565022421524664</v>
      </c>
      <c r="J29" s="44">
        <f t="shared" si="22"/>
        <v>0.77130044843049328</v>
      </c>
      <c r="K29" s="44">
        <f t="shared" si="22"/>
        <v>1.5426008968609866</v>
      </c>
      <c r="L29" s="44">
        <f t="shared" si="22"/>
        <v>3.0852017937219731</v>
      </c>
      <c r="M29" s="44">
        <f t="shared" si="22"/>
        <v>6.1704035874439462</v>
      </c>
      <c r="N29" s="44">
        <f t="shared" si="22"/>
        <v>12.340807174887892</v>
      </c>
      <c r="O29" s="44">
        <f t="shared" si="22"/>
        <v>24.681614349775785</v>
      </c>
      <c r="P29" s="44">
        <f t="shared" si="22"/>
        <v>49.36322869955157</v>
      </c>
      <c r="Q29" s="44">
        <f t="shared" si="22"/>
        <v>98.72645739910314</v>
      </c>
      <c r="R29" s="44">
        <f t="shared" si="22"/>
        <v>197.45291479820628</v>
      </c>
      <c r="S29" s="44">
        <f t="shared" si="22"/>
        <v>394.90582959641256</v>
      </c>
      <c r="T29" s="44">
        <f t="shared" si="22"/>
        <v>789.81165919282512</v>
      </c>
      <c r="U29" s="44">
        <f t="shared" si="22"/>
        <v>1579.6233183856502</v>
      </c>
      <c r="V29" s="44">
        <f t="shared" si="22"/>
        <v>3159.2466367713005</v>
      </c>
      <c r="W29" s="44">
        <f t="shared" si="22"/>
        <v>6318.4932735426009</v>
      </c>
      <c r="X29" s="48">
        <f t="shared" si="22"/>
        <v>12636.986547085202</v>
      </c>
    </row>
    <row r="30" spans="1:24" x14ac:dyDescent="0.25">
      <c r="A30" s="67" t="s">
        <v>22</v>
      </c>
      <c r="B30" s="18">
        <v>0.14477837612990244</v>
      </c>
      <c r="C30" s="22">
        <f t="shared" si="12"/>
        <v>3711058.365370932</v>
      </c>
      <c r="D30" s="37">
        <f>34/223</f>
        <v>0.15246636771300448</v>
      </c>
      <c r="E30" s="31"/>
      <c r="F30" s="22"/>
      <c r="G30" s="34">
        <f t="shared" ref="G30:X30" si="23">G$8*$D$30</f>
        <v>38.116591928251118</v>
      </c>
      <c r="H30" s="35">
        <f t="shared" si="23"/>
        <v>76.233183856502237</v>
      </c>
      <c r="I30" s="35">
        <f t="shared" si="23"/>
        <v>152.46636771300447</v>
      </c>
      <c r="J30" s="35">
        <f t="shared" si="23"/>
        <v>304.93273542600895</v>
      </c>
      <c r="K30" s="35">
        <f t="shared" si="23"/>
        <v>609.86547085201789</v>
      </c>
      <c r="L30" s="35">
        <f t="shared" si="23"/>
        <v>1219.7309417040358</v>
      </c>
      <c r="M30" s="35">
        <f t="shared" si="23"/>
        <v>2439.4618834080716</v>
      </c>
      <c r="N30" s="35">
        <f t="shared" si="23"/>
        <v>4878.9237668161431</v>
      </c>
      <c r="O30" s="35">
        <f t="shared" si="23"/>
        <v>9757.8475336322863</v>
      </c>
      <c r="P30" s="35">
        <f t="shared" si="23"/>
        <v>19515.695067264573</v>
      </c>
      <c r="Q30" s="35">
        <f t="shared" si="23"/>
        <v>39031.390134529145</v>
      </c>
      <c r="R30" s="35">
        <f t="shared" si="23"/>
        <v>78062.78026905829</v>
      </c>
      <c r="S30" s="35">
        <f t="shared" si="23"/>
        <v>156125.56053811658</v>
      </c>
      <c r="T30" s="35">
        <f t="shared" si="23"/>
        <v>312251.12107623316</v>
      </c>
      <c r="U30" s="35">
        <f t="shared" si="23"/>
        <v>624502.24215246632</v>
      </c>
      <c r="V30" s="35">
        <f t="shared" si="23"/>
        <v>1249004.4843049326</v>
      </c>
      <c r="W30" s="35">
        <f t="shared" si="23"/>
        <v>2498008.9686098653</v>
      </c>
      <c r="X30" s="48">
        <f t="shared" si="23"/>
        <v>4996017.9372197306</v>
      </c>
    </row>
    <row r="31" spans="1:24" x14ac:dyDescent="0.25">
      <c r="A31" s="67"/>
      <c r="B31" s="18"/>
      <c r="C31" s="22"/>
      <c r="D31" s="20"/>
      <c r="E31" s="41">
        <v>2E-3</v>
      </c>
      <c r="F31" s="22">
        <f>$B$1*D30*E31</f>
        <v>7816.2444484304933</v>
      </c>
      <c r="G31" s="43">
        <f t="shared" ref="G31:X31" si="24">G$8*$D$30*$E$31</f>
        <v>7.623318385650224E-2</v>
      </c>
      <c r="H31" s="44">
        <f t="shared" si="24"/>
        <v>0.15246636771300448</v>
      </c>
      <c r="I31" s="44">
        <f t="shared" si="24"/>
        <v>0.30493273542600896</v>
      </c>
      <c r="J31" s="44">
        <f t="shared" si="24"/>
        <v>0.60986547085201792</v>
      </c>
      <c r="K31" s="44">
        <f t="shared" si="24"/>
        <v>1.2197309417040358</v>
      </c>
      <c r="L31" s="44">
        <f t="shared" si="24"/>
        <v>2.4394618834080717</v>
      </c>
      <c r="M31" s="44">
        <f t="shared" si="24"/>
        <v>4.8789237668161434</v>
      </c>
      <c r="N31" s="44">
        <f t="shared" si="24"/>
        <v>9.7578475336322867</v>
      </c>
      <c r="O31" s="44">
        <f t="shared" si="24"/>
        <v>19.515695067264573</v>
      </c>
      <c r="P31" s="44">
        <f t="shared" si="24"/>
        <v>39.031390134529147</v>
      </c>
      <c r="Q31" s="44">
        <f t="shared" si="24"/>
        <v>78.062780269058294</v>
      </c>
      <c r="R31" s="44">
        <f t="shared" si="24"/>
        <v>156.12556053811659</v>
      </c>
      <c r="S31" s="44">
        <f t="shared" si="24"/>
        <v>312.25112107623318</v>
      </c>
      <c r="T31" s="44">
        <f t="shared" si="24"/>
        <v>624.50224215246635</v>
      </c>
      <c r="U31" s="44">
        <f t="shared" si="24"/>
        <v>1249.0044843049327</v>
      </c>
      <c r="V31" s="44">
        <f t="shared" si="24"/>
        <v>2498.0089686098654</v>
      </c>
      <c r="W31" s="44">
        <f t="shared" si="24"/>
        <v>4996.0179372197308</v>
      </c>
      <c r="X31" s="48">
        <f t="shared" si="24"/>
        <v>9992.0358744394616</v>
      </c>
    </row>
    <row r="32" spans="1:24" x14ac:dyDescent="0.25">
      <c r="A32" s="68" t="s">
        <v>23</v>
      </c>
      <c r="B32" s="18">
        <v>0.12034977981552665</v>
      </c>
      <c r="C32" s="22">
        <f t="shared" si="12"/>
        <v>3084887.8754809727</v>
      </c>
      <c r="D32" s="37">
        <f>12/223</f>
        <v>5.3811659192825115E-2</v>
      </c>
      <c r="E32" s="31"/>
      <c r="F32" s="22"/>
      <c r="G32" s="34">
        <f t="shared" ref="G32:X32" si="25">G$8*$D$32</f>
        <v>13.45291479820628</v>
      </c>
      <c r="H32" s="35">
        <f t="shared" si="25"/>
        <v>26.905829596412559</v>
      </c>
      <c r="I32" s="35">
        <f t="shared" si="25"/>
        <v>53.811659192825118</v>
      </c>
      <c r="J32" s="35">
        <f t="shared" si="25"/>
        <v>107.62331838565024</v>
      </c>
      <c r="K32" s="35">
        <f t="shared" si="25"/>
        <v>215.24663677130047</v>
      </c>
      <c r="L32" s="35">
        <f t="shared" si="25"/>
        <v>430.49327354260095</v>
      </c>
      <c r="M32" s="35">
        <f t="shared" si="25"/>
        <v>860.98654708520189</v>
      </c>
      <c r="N32" s="35">
        <f t="shared" si="25"/>
        <v>1721.9730941704038</v>
      </c>
      <c r="O32" s="35">
        <f t="shared" si="25"/>
        <v>3443.9461883408076</v>
      </c>
      <c r="P32" s="35">
        <f t="shared" si="25"/>
        <v>6887.8923766816151</v>
      </c>
      <c r="Q32" s="35">
        <f t="shared" si="25"/>
        <v>13775.78475336323</v>
      </c>
      <c r="R32" s="35">
        <f t="shared" si="25"/>
        <v>27551.569506726461</v>
      </c>
      <c r="S32" s="35">
        <f t="shared" si="25"/>
        <v>55103.139013452921</v>
      </c>
      <c r="T32" s="35">
        <f t="shared" si="25"/>
        <v>110206.27802690584</v>
      </c>
      <c r="U32" s="35">
        <f t="shared" si="25"/>
        <v>220412.55605381168</v>
      </c>
      <c r="V32" s="35">
        <f t="shared" si="25"/>
        <v>440825.11210762337</v>
      </c>
      <c r="W32" s="35">
        <f t="shared" si="25"/>
        <v>881650.22421524674</v>
      </c>
      <c r="X32" s="48">
        <f t="shared" si="25"/>
        <v>1763300.4484304935</v>
      </c>
    </row>
    <row r="33" spans="1:24" x14ac:dyDescent="0.25">
      <c r="A33" s="68"/>
      <c r="B33" s="18"/>
      <c r="C33" s="22"/>
      <c r="D33" s="20"/>
      <c r="E33" s="41">
        <v>2E-3</v>
      </c>
      <c r="F33" s="22">
        <f>$B$1*D32*E33</f>
        <v>2758.6745112107624</v>
      </c>
      <c r="G33" s="43">
        <f t="shared" ref="G33:X33" si="26">G$8*$D$32*$E$33</f>
        <v>2.6905829596412561E-2</v>
      </c>
      <c r="H33" s="44">
        <f t="shared" si="26"/>
        <v>5.3811659192825122E-2</v>
      </c>
      <c r="I33" s="44">
        <f t="shared" si="26"/>
        <v>0.10762331838565024</v>
      </c>
      <c r="J33" s="44">
        <f t="shared" si="26"/>
        <v>0.21524663677130049</v>
      </c>
      <c r="K33" s="44">
        <f t="shared" si="26"/>
        <v>0.43049327354260097</v>
      </c>
      <c r="L33" s="44">
        <f t="shared" si="26"/>
        <v>0.86098654708520195</v>
      </c>
      <c r="M33" s="44">
        <f t="shared" si="26"/>
        <v>1.7219730941704039</v>
      </c>
      <c r="N33" s="44">
        <f t="shared" si="26"/>
        <v>3.4439461883408078</v>
      </c>
      <c r="O33" s="44">
        <f t="shared" si="26"/>
        <v>6.8878923766816156</v>
      </c>
      <c r="P33" s="44">
        <f t="shared" si="26"/>
        <v>13.775784753363231</v>
      </c>
      <c r="Q33" s="44">
        <f t="shared" si="26"/>
        <v>27.551569506726462</v>
      </c>
      <c r="R33" s="44">
        <f t="shared" si="26"/>
        <v>55.103139013452925</v>
      </c>
      <c r="S33" s="44">
        <f t="shared" si="26"/>
        <v>110.20627802690585</v>
      </c>
      <c r="T33" s="44">
        <f t="shared" si="26"/>
        <v>220.4125560538117</v>
      </c>
      <c r="U33" s="44">
        <f t="shared" si="26"/>
        <v>440.8251121076234</v>
      </c>
      <c r="V33" s="44">
        <f t="shared" si="26"/>
        <v>881.65022421524679</v>
      </c>
      <c r="W33" s="44">
        <f t="shared" si="26"/>
        <v>1763.3004484304936</v>
      </c>
      <c r="X33" s="48">
        <f t="shared" si="26"/>
        <v>3526.6008968609872</v>
      </c>
    </row>
    <row r="34" spans="1:24" x14ac:dyDescent="0.25">
      <c r="A34" s="68" t="s">
        <v>24</v>
      </c>
      <c r="B34" s="18">
        <v>0.12716137671014424</v>
      </c>
      <c r="C34" s="22">
        <f t="shared" si="12"/>
        <v>3259487.3862160868</v>
      </c>
      <c r="D34" s="37">
        <f>3/223</f>
        <v>1.3452914798206279E-2</v>
      </c>
      <c r="E34" s="31"/>
      <c r="F34" s="22"/>
      <c r="G34" s="34">
        <f t="shared" ref="G34:X34" si="27">G$8*$D$34</f>
        <v>3.3632286995515699</v>
      </c>
      <c r="H34" s="35">
        <f t="shared" si="27"/>
        <v>6.7264573991031398</v>
      </c>
      <c r="I34" s="35">
        <f t="shared" si="27"/>
        <v>13.45291479820628</v>
      </c>
      <c r="J34" s="35">
        <f t="shared" si="27"/>
        <v>26.905829596412559</v>
      </c>
      <c r="K34" s="35">
        <f t="shared" si="27"/>
        <v>53.811659192825118</v>
      </c>
      <c r="L34" s="35">
        <f t="shared" si="27"/>
        <v>107.62331838565024</v>
      </c>
      <c r="M34" s="35">
        <f t="shared" si="27"/>
        <v>215.24663677130047</v>
      </c>
      <c r="N34" s="35">
        <f t="shared" si="27"/>
        <v>430.49327354260095</v>
      </c>
      <c r="O34" s="35">
        <f t="shared" si="27"/>
        <v>860.98654708520189</v>
      </c>
      <c r="P34" s="35">
        <f t="shared" si="27"/>
        <v>1721.9730941704038</v>
      </c>
      <c r="Q34" s="35">
        <f t="shared" si="27"/>
        <v>3443.9461883408076</v>
      </c>
      <c r="R34" s="35">
        <f t="shared" si="27"/>
        <v>6887.8923766816151</v>
      </c>
      <c r="S34" s="35">
        <f t="shared" si="27"/>
        <v>13775.78475336323</v>
      </c>
      <c r="T34" s="35">
        <f t="shared" si="27"/>
        <v>27551.569506726461</v>
      </c>
      <c r="U34" s="35">
        <f t="shared" si="27"/>
        <v>55103.139013452921</v>
      </c>
      <c r="V34" s="35">
        <f t="shared" si="27"/>
        <v>110206.27802690584</v>
      </c>
      <c r="W34" s="35">
        <f t="shared" si="27"/>
        <v>220412.55605381168</v>
      </c>
      <c r="X34" s="48">
        <f t="shared" si="27"/>
        <v>440825.11210762337</v>
      </c>
    </row>
    <row r="35" spans="1:24" x14ac:dyDescent="0.25">
      <c r="A35" s="68"/>
      <c r="B35" s="19"/>
      <c r="C35" s="24"/>
      <c r="D35" s="40"/>
      <c r="E35" s="42">
        <v>0</v>
      </c>
      <c r="F35" s="22">
        <f>$B$1*D34*E35</f>
        <v>0</v>
      </c>
      <c r="G35" s="45">
        <f t="shared" ref="G35:X35" si="28">G$8*$D$34*$E$35</f>
        <v>0</v>
      </c>
      <c r="H35" s="46">
        <f t="shared" si="28"/>
        <v>0</v>
      </c>
      <c r="I35" s="46">
        <f t="shared" si="28"/>
        <v>0</v>
      </c>
      <c r="J35" s="46">
        <f t="shared" si="28"/>
        <v>0</v>
      </c>
      <c r="K35" s="46">
        <f t="shared" si="28"/>
        <v>0</v>
      </c>
      <c r="L35" s="46">
        <f t="shared" si="28"/>
        <v>0</v>
      </c>
      <c r="M35" s="46">
        <f t="shared" si="28"/>
        <v>0</v>
      </c>
      <c r="N35" s="46">
        <f t="shared" si="28"/>
        <v>0</v>
      </c>
      <c r="O35" s="46">
        <f t="shared" si="28"/>
        <v>0</v>
      </c>
      <c r="P35" s="46">
        <f t="shared" si="28"/>
        <v>0</v>
      </c>
      <c r="Q35" s="46">
        <f t="shared" si="28"/>
        <v>0</v>
      </c>
      <c r="R35" s="46">
        <f t="shared" si="28"/>
        <v>0</v>
      </c>
      <c r="S35" s="46">
        <f t="shared" si="28"/>
        <v>0</v>
      </c>
      <c r="T35" s="46">
        <f t="shared" si="28"/>
        <v>0</v>
      </c>
      <c r="U35" s="46">
        <f t="shared" si="28"/>
        <v>0</v>
      </c>
      <c r="V35" s="46">
        <f t="shared" si="28"/>
        <v>0</v>
      </c>
      <c r="W35" s="46">
        <f t="shared" si="28"/>
        <v>0</v>
      </c>
      <c r="X35" s="49">
        <f t="shared" si="28"/>
        <v>0</v>
      </c>
    </row>
    <row r="36" spans="1:24" x14ac:dyDescent="0.25">
      <c r="A36" s="67" t="s">
        <v>138</v>
      </c>
      <c r="B36" s="28"/>
      <c r="C36" s="22"/>
      <c r="D36" s="22"/>
      <c r="E36" s="29"/>
      <c r="F36" s="22"/>
      <c r="G36" s="32">
        <f t="shared" ref="G36:X36" si="29">SUM(G18,G20,G22,G24,G26,G28,G30,G32,G34)</f>
        <v>250.00000000000003</v>
      </c>
      <c r="H36" s="33">
        <f t="shared" si="29"/>
        <v>500.00000000000006</v>
      </c>
      <c r="I36" s="33">
        <f t="shared" si="29"/>
        <v>1000.0000000000001</v>
      </c>
      <c r="J36" s="33">
        <f t="shared" si="29"/>
        <v>2000.0000000000002</v>
      </c>
      <c r="K36" s="33">
        <f t="shared" si="29"/>
        <v>4000.0000000000005</v>
      </c>
      <c r="L36" s="33">
        <f t="shared" si="29"/>
        <v>8000.0000000000009</v>
      </c>
      <c r="M36" s="33">
        <f t="shared" si="29"/>
        <v>16000.000000000002</v>
      </c>
      <c r="N36" s="33">
        <f t="shared" si="29"/>
        <v>32000.000000000004</v>
      </c>
      <c r="O36" s="33">
        <f t="shared" si="29"/>
        <v>64000.000000000007</v>
      </c>
      <c r="P36" s="33">
        <f t="shared" si="29"/>
        <v>128000.00000000001</v>
      </c>
      <c r="Q36" s="33">
        <f t="shared" si="29"/>
        <v>256000.00000000003</v>
      </c>
      <c r="R36" s="33">
        <f t="shared" si="29"/>
        <v>512000.00000000006</v>
      </c>
      <c r="S36" s="33">
        <f t="shared" si="29"/>
        <v>1024000.0000000001</v>
      </c>
      <c r="T36" s="33">
        <f t="shared" si="29"/>
        <v>2048000.0000000002</v>
      </c>
      <c r="U36" s="33">
        <f t="shared" si="29"/>
        <v>4096000.0000000005</v>
      </c>
      <c r="V36" s="33">
        <f t="shared" si="29"/>
        <v>8192000.0000000009</v>
      </c>
      <c r="W36" s="33">
        <f t="shared" si="29"/>
        <v>16384000.000000002</v>
      </c>
      <c r="X36" s="47">
        <f t="shared" si="29"/>
        <v>32768000.000000004</v>
      </c>
    </row>
    <row r="37" spans="1:24" x14ac:dyDescent="0.25">
      <c r="A37" s="69" t="s">
        <v>136</v>
      </c>
      <c r="B37" s="70"/>
      <c r="C37" s="24"/>
      <c r="D37" s="24"/>
      <c r="E37" s="63"/>
      <c r="F37" s="24"/>
      <c r="G37" s="45">
        <f t="shared" ref="G37:X37" si="30">SUM(G19,G21,G23,G25,G27,G29,G31,G33,G35)</f>
        <v>4.6020179372197312</v>
      </c>
      <c r="H37" s="46">
        <f t="shared" si="30"/>
        <v>9.2040358744394624</v>
      </c>
      <c r="I37" s="46">
        <f t="shared" si="30"/>
        <v>18.408071748878925</v>
      </c>
      <c r="J37" s="46">
        <f t="shared" si="30"/>
        <v>36.816143497757849</v>
      </c>
      <c r="K37" s="46">
        <f t="shared" si="30"/>
        <v>73.632286995515699</v>
      </c>
      <c r="L37" s="46">
        <f t="shared" si="30"/>
        <v>147.2645739910314</v>
      </c>
      <c r="M37" s="46">
        <f t="shared" si="30"/>
        <v>294.5291479820628</v>
      </c>
      <c r="N37" s="46">
        <f t="shared" si="30"/>
        <v>589.05829596412559</v>
      </c>
      <c r="O37" s="46">
        <f t="shared" si="30"/>
        <v>1178.1165919282512</v>
      </c>
      <c r="P37" s="46">
        <f t="shared" si="30"/>
        <v>2356.2331838565024</v>
      </c>
      <c r="Q37" s="46">
        <f t="shared" si="30"/>
        <v>4712.4663677130047</v>
      </c>
      <c r="R37" s="46">
        <f t="shared" si="30"/>
        <v>9424.9327354260095</v>
      </c>
      <c r="S37" s="46">
        <f t="shared" si="30"/>
        <v>18849.865470852019</v>
      </c>
      <c r="T37" s="46">
        <f t="shared" si="30"/>
        <v>37699.730941704038</v>
      </c>
      <c r="U37" s="46">
        <f t="shared" si="30"/>
        <v>75399.461883408076</v>
      </c>
      <c r="V37" s="46">
        <f t="shared" si="30"/>
        <v>150798.92376681615</v>
      </c>
      <c r="W37" s="46">
        <f t="shared" si="30"/>
        <v>301597.8475336323</v>
      </c>
      <c r="X37" s="49">
        <f t="shared" si="30"/>
        <v>603195.69506726461</v>
      </c>
    </row>
    <row r="38" spans="1:24" x14ac:dyDescent="0.25">
      <c r="A38" s="68"/>
      <c r="B38" s="28"/>
      <c r="C38" s="22"/>
      <c r="D38" s="22"/>
      <c r="E38" s="29"/>
      <c r="F38" s="2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spans="1:24" x14ac:dyDescent="0.25">
      <c r="A39" s="74" t="s">
        <v>145</v>
      </c>
      <c r="B39" s="28"/>
      <c r="C39" s="22"/>
      <c r="D39" s="22"/>
      <c r="E39" s="29"/>
      <c r="F39" s="2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spans="1:24" x14ac:dyDescent="0.25">
      <c r="A40" s="16"/>
      <c r="B40" s="21" t="s">
        <v>7</v>
      </c>
      <c r="C40" s="21" t="s">
        <v>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7"/>
    </row>
    <row r="41" spans="1:24" x14ac:dyDescent="0.25">
      <c r="A41" s="67" t="s">
        <v>2</v>
      </c>
      <c r="B41" s="38">
        <v>0.05</v>
      </c>
      <c r="C41" s="30"/>
      <c r="D41" s="30"/>
      <c r="E41" s="30"/>
      <c r="F41" s="30"/>
      <c r="G41" s="32">
        <f t="shared" ref="G41:X41" si="31">G$8*$B$41</f>
        <v>12.5</v>
      </c>
      <c r="H41" s="33">
        <f t="shared" si="31"/>
        <v>25</v>
      </c>
      <c r="I41" s="33">
        <f t="shared" si="31"/>
        <v>50</v>
      </c>
      <c r="J41" s="33">
        <f t="shared" si="31"/>
        <v>100</v>
      </c>
      <c r="K41" s="33">
        <f t="shared" si="31"/>
        <v>200</v>
      </c>
      <c r="L41" s="33">
        <f t="shared" si="31"/>
        <v>400</v>
      </c>
      <c r="M41" s="33">
        <f t="shared" si="31"/>
        <v>800</v>
      </c>
      <c r="N41" s="33">
        <f t="shared" si="31"/>
        <v>1600</v>
      </c>
      <c r="O41" s="33">
        <f t="shared" si="31"/>
        <v>3200</v>
      </c>
      <c r="P41" s="33">
        <f t="shared" si="31"/>
        <v>6400</v>
      </c>
      <c r="Q41" s="33">
        <f t="shared" si="31"/>
        <v>12800</v>
      </c>
      <c r="R41" s="33">
        <f t="shared" si="31"/>
        <v>25600</v>
      </c>
      <c r="S41" s="33">
        <f t="shared" si="31"/>
        <v>51200</v>
      </c>
      <c r="T41" s="33">
        <f t="shared" si="31"/>
        <v>102400</v>
      </c>
      <c r="U41" s="33">
        <f t="shared" si="31"/>
        <v>204800</v>
      </c>
      <c r="V41" s="33">
        <f t="shared" si="31"/>
        <v>409600</v>
      </c>
      <c r="W41" s="33">
        <f t="shared" si="31"/>
        <v>819200</v>
      </c>
      <c r="X41" s="47">
        <f t="shared" si="31"/>
        <v>1638400</v>
      </c>
    </row>
    <row r="42" spans="1:24" x14ac:dyDescent="0.25">
      <c r="A42" s="67"/>
      <c r="B42" s="30"/>
      <c r="C42" s="72">
        <v>0.105</v>
      </c>
      <c r="D42" s="39"/>
      <c r="E42" s="30"/>
      <c r="F42" s="30"/>
      <c r="G42" s="43">
        <f>G41*$C$42</f>
        <v>1.3125</v>
      </c>
      <c r="H42" s="44">
        <f t="shared" ref="H42:X42" si="32">H41*$C$42</f>
        <v>2.625</v>
      </c>
      <c r="I42" s="44">
        <f t="shared" si="32"/>
        <v>5.25</v>
      </c>
      <c r="J42" s="44">
        <f t="shared" si="32"/>
        <v>10.5</v>
      </c>
      <c r="K42" s="44">
        <f t="shared" si="32"/>
        <v>21</v>
      </c>
      <c r="L42" s="44">
        <f t="shared" si="32"/>
        <v>42</v>
      </c>
      <c r="M42" s="44">
        <f t="shared" si="32"/>
        <v>84</v>
      </c>
      <c r="N42" s="44">
        <f t="shared" si="32"/>
        <v>168</v>
      </c>
      <c r="O42" s="44">
        <f t="shared" si="32"/>
        <v>336</v>
      </c>
      <c r="P42" s="44">
        <f t="shared" si="32"/>
        <v>672</v>
      </c>
      <c r="Q42" s="44">
        <f t="shared" si="32"/>
        <v>1344</v>
      </c>
      <c r="R42" s="44">
        <f t="shared" si="32"/>
        <v>2688</v>
      </c>
      <c r="S42" s="44">
        <f t="shared" si="32"/>
        <v>5376</v>
      </c>
      <c r="T42" s="44">
        <f t="shared" si="32"/>
        <v>10752</v>
      </c>
      <c r="U42" s="44">
        <f t="shared" si="32"/>
        <v>21504</v>
      </c>
      <c r="V42" s="44">
        <f t="shared" si="32"/>
        <v>43008</v>
      </c>
      <c r="W42" s="44">
        <f t="shared" si="32"/>
        <v>86016</v>
      </c>
      <c r="X42" s="48">
        <f t="shared" si="32"/>
        <v>172032</v>
      </c>
    </row>
    <row r="43" spans="1:24" x14ac:dyDescent="0.25">
      <c r="A43" s="67" t="s">
        <v>6</v>
      </c>
      <c r="B43" s="38">
        <v>4.5999999999999999E-2</v>
      </c>
      <c r="C43" s="30"/>
      <c r="D43" s="73"/>
      <c r="E43" s="30"/>
      <c r="F43" s="30"/>
      <c r="G43" s="34">
        <f t="shared" ref="G43:X43" si="33">G$8*$B$43</f>
        <v>11.5</v>
      </c>
      <c r="H43" s="35">
        <f t="shared" si="33"/>
        <v>23</v>
      </c>
      <c r="I43" s="35">
        <f t="shared" si="33"/>
        <v>46</v>
      </c>
      <c r="J43" s="35">
        <f t="shared" si="33"/>
        <v>92</v>
      </c>
      <c r="K43" s="35">
        <f t="shared" si="33"/>
        <v>184</v>
      </c>
      <c r="L43" s="35">
        <f t="shared" si="33"/>
        <v>368</v>
      </c>
      <c r="M43" s="35">
        <f t="shared" si="33"/>
        <v>736</v>
      </c>
      <c r="N43" s="35">
        <f t="shared" si="33"/>
        <v>1472</v>
      </c>
      <c r="O43" s="35">
        <f t="shared" si="33"/>
        <v>2944</v>
      </c>
      <c r="P43" s="35">
        <f t="shared" si="33"/>
        <v>5888</v>
      </c>
      <c r="Q43" s="35">
        <f t="shared" si="33"/>
        <v>11776</v>
      </c>
      <c r="R43" s="35">
        <f t="shared" si="33"/>
        <v>23552</v>
      </c>
      <c r="S43" s="35">
        <f t="shared" si="33"/>
        <v>47104</v>
      </c>
      <c r="T43" s="35">
        <f t="shared" si="33"/>
        <v>94208</v>
      </c>
      <c r="U43" s="35">
        <f t="shared" si="33"/>
        <v>188416</v>
      </c>
      <c r="V43" s="35">
        <f t="shared" si="33"/>
        <v>376832</v>
      </c>
      <c r="W43" s="35">
        <f t="shared" si="33"/>
        <v>753664</v>
      </c>
      <c r="X43" s="48">
        <f t="shared" si="33"/>
        <v>1507328</v>
      </c>
    </row>
    <row r="44" spans="1:24" x14ac:dyDescent="0.25">
      <c r="A44" s="67"/>
      <c r="B44" s="30"/>
      <c r="C44" s="72">
        <v>7.2999999999999995E-2</v>
      </c>
      <c r="D44" s="39"/>
      <c r="E44" s="30"/>
      <c r="F44" s="30"/>
      <c r="G44" s="43">
        <f>G43*$C$44</f>
        <v>0.83949999999999991</v>
      </c>
      <c r="H44" s="44">
        <f t="shared" ref="H44:X44" si="34">H43*$C$44</f>
        <v>1.6789999999999998</v>
      </c>
      <c r="I44" s="44">
        <f t="shared" si="34"/>
        <v>3.3579999999999997</v>
      </c>
      <c r="J44" s="44">
        <f t="shared" si="34"/>
        <v>6.7159999999999993</v>
      </c>
      <c r="K44" s="44">
        <f t="shared" si="34"/>
        <v>13.431999999999999</v>
      </c>
      <c r="L44" s="44">
        <f t="shared" si="34"/>
        <v>26.863999999999997</v>
      </c>
      <c r="M44" s="44">
        <f t="shared" si="34"/>
        <v>53.727999999999994</v>
      </c>
      <c r="N44" s="44">
        <f t="shared" si="34"/>
        <v>107.45599999999999</v>
      </c>
      <c r="O44" s="44">
        <f t="shared" si="34"/>
        <v>214.91199999999998</v>
      </c>
      <c r="P44" s="44">
        <f t="shared" si="34"/>
        <v>429.82399999999996</v>
      </c>
      <c r="Q44" s="44">
        <f t="shared" si="34"/>
        <v>859.64799999999991</v>
      </c>
      <c r="R44" s="44">
        <f t="shared" si="34"/>
        <v>1719.2959999999998</v>
      </c>
      <c r="S44" s="44">
        <f t="shared" si="34"/>
        <v>3438.5919999999996</v>
      </c>
      <c r="T44" s="44">
        <f t="shared" si="34"/>
        <v>6877.1839999999993</v>
      </c>
      <c r="U44" s="44">
        <f t="shared" si="34"/>
        <v>13754.367999999999</v>
      </c>
      <c r="V44" s="44">
        <f t="shared" si="34"/>
        <v>27508.735999999997</v>
      </c>
      <c r="W44" s="44">
        <f t="shared" si="34"/>
        <v>55017.471999999994</v>
      </c>
      <c r="X44" s="48">
        <f t="shared" si="34"/>
        <v>110034.94399999999</v>
      </c>
    </row>
    <row r="45" spans="1:24" x14ac:dyDescent="0.25">
      <c r="A45" s="67" t="s">
        <v>8</v>
      </c>
      <c r="B45" s="38">
        <v>0.31</v>
      </c>
      <c r="C45" s="30"/>
      <c r="D45" s="73"/>
      <c r="E45" s="30"/>
      <c r="F45" s="30"/>
      <c r="G45" s="34">
        <f t="shared" ref="G45:X45" si="35">G$8*$B$45</f>
        <v>77.5</v>
      </c>
      <c r="H45" s="35">
        <f t="shared" si="35"/>
        <v>155</v>
      </c>
      <c r="I45" s="35">
        <f t="shared" si="35"/>
        <v>310</v>
      </c>
      <c r="J45" s="35">
        <f t="shared" si="35"/>
        <v>620</v>
      </c>
      <c r="K45" s="35">
        <f t="shared" si="35"/>
        <v>1240</v>
      </c>
      <c r="L45" s="35">
        <f t="shared" si="35"/>
        <v>2480</v>
      </c>
      <c r="M45" s="35">
        <f t="shared" si="35"/>
        <v>4960</v>
      </c>
      <c r="N45" s="35">
        <f t="shared" si="35"/>
        <v>9920</v>
      </c>
      <c r="O45" s="35">
        <f t="shared" si="35"/>
        <v>19840</v>
      </c>
      <c r="P45" s="35">
        <f t="shared" si="35"/>
        <v>39680</v>
      </c>
      <c r="Q45" s="35">
        <f t="shared" si="35"/>
        <v>79360</v>
      </c>
      <c r="R45" s="35">
        <f t="shared" si="35"/>
        <v>158720</v>
      </c>
      <c r="S45" s="35">
        <f t="shared" si="35"/>
        <v>317440</v>
      </c>
      <c r="T45" s="35">
        <f t="shared" si="35"/>
        <v>634880</v>
      </c>
      <c r="U45" s="35">
        <f t="shared" si="35"/>
        <v>1269760</v>
      </c>
      <c r="V45" s="35">
        <f t="shared" si="35"/>
        <v>2539520</v>
      </c>
      <c r="W45" s="35">
        <f t="shared" si="35"/>
        <v>5079040</v>
      </c>
      <c r="X45" s="48">
        <f t="shared" si="35"/>
        <v>10158080</v>
      </c>
    </row>
    <row r="46" spans="1:24" x14ac:dyDescent="0.25">
      <c r="A46" s="67"/>
      <c r="B46" s="30"/>
      <c r="C46" s="72">
        <v>6.3E-2</v>
      </c>
      <c r="D46" s="39"/>
      <c r="E46" s="30"/>
      <c r="F46" s="30"/>
      <c r="G46" s="43">
        <f>G45*$C$46</f>
        <v>4.8825000000000003</v>
      </c>
      <c r="H46" s="44">
        <f t="shared" ref="H46:X46" si="36">H45*$C$46</f>
        <v>9.7650000000000006</v>
      </c>
      <c r="I46" s="44">
        <f t="shared" si="36"/>
        <v>19.53</v>
      </c>
      <c r="J46" s="44">
        <f t="shared" si="36"/>
        <v>39.06</v>
      </c>
      <c r="K46" s="44">
        <f t="shared" si="36"/>
        <v>78.12</v>
      </c>
      <c r="L46" s="44">
        <f t="shared" si="36"/>
        <v>156.24</v>
      </c>
      <c r="M46" s="44">
        <f t="shared" si="36"/>
        <v>312.48</v>
      </c>
      <c r="N46" s="44">
        <f t="shared" si="36"/>
        <v>624.96</v>
      </c>
      <c r="O46" s="44">
        <f t="shared" si="36"/>
        <v>1249.92</v>
      </c>
      <c r="P46" s="44">
        <f t="shared" si="36"/>
        <v>2499.84</v>
      </c>
      <c r="Q46" s="44">
        <f t="shared" si="36"/>
        <v>4999.68</v>
      </c>
      <c r="R46" s="44">
        <f t="shared" si="36"/>
        <v>9999.36</v>
      </c>
      <c r="S46" s="44">
        <f t="shared" si="36"/>
        <v>19998.72</v>
      </c>
      <c r="T46" s="44">
        <f t="shared" si="36"/>
        <v>39997.440000000002</v>
      </c>
      <c r="U46" s="44">
        <f t="shared" si="36"/>
        <v>79994.880000000005</v>
      </c>
      <c r="V46" s="44">
        <f t="shared" si="36"/>
        <v>159989.76000000001</v>
      </c>
      <c r="W46" s="44">
        <f t="shared" si="36"/>
        <v>319979.52000000002</v>
      </c>
      <c r="X46" s="48">
        <f t="shared" si="36"/>
        <v>639959.04000000004</v>
      </c>
    </row>
    <row r="47" spans="1:24" x14ac:dyDescent="0.25">
      <c r="A47" s="67" t="s">
        <v>9</v>
      </c>
      <c r="B47" s="38">
        <v>0.33700000000000002</v>
      </c>
      <c r="C47" s="30"/>
      <c r="D47" s="73"/>
      <c r="E47" s="30"/>
      <c r="F47" s="30"/>
      <c r="G47" s="34">
        <f t="shared" ref="G47:X47" si="37">G$8*$B$47</f>
        <v>84.25</v>
      </c>
      <c r="H47" s="35">
        <f t="shared" si="37"/>
        <v>168.5</v>
      </c>
      <c r="I47" s="35">
        <f t="shared" si="37"/>
        <v>337</v>
      </c>
      <c r="J47" s="35">
        <f t="shared" si="37"/>
        <v>674</v>
      </c>
      <c r="K47" s="35">
        <f t="shared" si="37"/>
        <v>1348</v>
      </c>
      <c r="L47" s="35">
        <f t="shared" si="37"/>
        <v>2696</v>
      </c>
      <c r="M47" s="35">
        <f t="shared" si="37"/>
        <v>5392</v>
      </c>
      <c r="N47" s="35">
        <f t="shared" si="37"/>
        <v>10784</v>
      </c>
      <c r="O47" s="35">
        <f t="shared" si="37"/>
        <v>21568</v>
      </c>
      <c r="P47" s="35">
        <f t="shared" si="37"/>
        <v>43136</v>
      </c>
      <c r="Q47" s="35">
        <f t="shared" si="37"/>
        <v>86272</v>
      </c>
      <c r="R47" s="35">
        <f t="shared" si="37"/>
        <v>172544</v>
      </c>
      <c r="S47" s="35">
        <f t="shared" si="37"/>
        <v>345088</v>
      </c>
      <c r="T47" s="35">
        <f t="shared" si="37"/>
        <v>690176</v>
      </c>
      <c r="U47" s="35">
        <f t="shared" si="37"/>
        <v>1380352</v>
      </c>
      <c r="V47" s="35">
        <f t="shared" si="37"/>
        <v>2760704</v>
      </c>
      <c r="W47" s="35">
        <f t="shared" si="37"/>
        <v>5521408</v>
      </c>
      <c r="X47" s="48">
        <f t="shared" si="37"/>
        <v>11042816</v>
      </c>
    </row>
    <row r="48" spans="1:24" x14ac:dyDescent="0.25">
      <c r="A48" s="67"/>
      <c r="B48" s="30"/>
      <c r="C48" s="72">
        <v>0.06</v>
      </c>
      <c r="D48" s="39"/>
      <c r="E48" s="30"/>
      <c r="F48" s="30"/>
      <c r="G48" s="43">
        <f>G47*$C$48</f>
        <v>5.0549999999999997</v>
      </c>
      <c r="H48" s="44">
        <f t="shared" ref="H48:X48" si="38">H47*$C$48</f>
        <v>10.11</v>
      </c>
      <c r="I48" s="44">
        <f t="shared" si="38"/>
        <v>20.22</v>
      </c>
      <c r="J48" s="44">
        <f t="shared" si="38"/>
        <v>40.44</v>
      </c>
      <c r="K48" s="44">
        <f t="shared" si="38"/>
        <v>80.88</v>
      </c>
      <c r="L48" s="44">
        <f t="shared" si="38"/>
        <v>161.76</v>
      </c>
      <c r="M48" s="44">
        <f t="shared" si="38"/>
        <v>323.52</v>
      </c>
      <c r="N48" s="44">
        <f t="shared" si="38"/>
        <v>647.04</v>
      </c>
      <c r="O48" s="44">
        <f t="shared" si="38"/>
        <v>1294.08</v>
      </c>
      <c r="P48" s="44">
        <f t="shared" si="38"/>
        <v>2588.16</v>
      </c>
      <c r="Q48" s="44">
        <f t="shared" si="38"/>
        <v>5176.32</v>
      </c>
      <c r="R48" s="44">
        <f t="shared" si="38"/>
        <v>10352.64</v>
      </c>
      <c r="S48" s="44">
        <f t="shared" si="38"/>
        <v>20705.28</v>
      </c>
      <c r="T48" s="44">
        <f t="shared" si="38"/>
        <v>41410.559999999998</v>
      </c>
      <c r="U48" s="44">
        <f t="shared" si="38"/>
        <v>82821.119999999995</v>
      </c>
      <c r="V48" s="44">
        <f t="shared" si="38"/>
        <v>165642.23999999999</v>
      </c>
      <c r="W48" s="44">
        <f t="shared" si="38"/>
        <v>331284.47999999998</v>
      </c>
      <c r="X48" s="48">
        <f t="shared" si="38"/>
        <v>662568.95999999996</v>
      </c>
    </row>
    <row r="49" spans="1:24" x14ac:dyDescent="0.25">
      <c r="A49" s="67" t="s">
        <v>10</v>
      </c>
      <c r="B49" s="38">
        <v>1.4999999999999999E-2</v>
      </c>
      <c r="C49" s="30"/>
      <c r="D49" s="73"/>
      <c r="E49" s="30"/>
      <c r="F49" s="30"/>
      <c r="G49" s="34">
        <f t="shared" ref="G49:X49" si="39">G$8*$B$49</f>
        <v>3.75</v>
      </c>
      <c r="H49" s="35">
        <f t="shared" si="39"/>
        <v>7.5</v>
      </c>
      <c r="I49" s="35">
        <f t="shared" si="39"/>
        <v>15</v>
      </c>
      <c r="J49" s="35">
        <f t="shared" si="39"/>
        <v>30</v>
      </c>
      <c r="K49" s="35">
        <f t="shared" si="39"/>
        <v>60</v>
      </c>
      <c r="L49" s="35">
        <f t="shared" si="39"/>
        <v>120</v>
      </c>
      <c r="M49" s="35">
        <f t="shared" si="39"/>
        <v>240</v>
      </c>
      <c r="N49" s="35">
        <f t="shared" si="39"/>
        <v>480</v>
      </c>
      <c r="O49" s="35">
        <f t="shared" si="39"/>
        <v>960</v>
      </c>
      <c r="P49" s="35">
        <f t="shared" si="39"/>
        <v>1920</v>
      </c>
      <c r="Q49" s="35">
        <f t="shared" si="39"/>
        <v>3840</v>
      </c>
      <c r="R49" s="35">
        <f t="shared" si="39"/>
        <v>7680</v>
      </c>
      <c r="S49" s="35">
        <f t="shared" si="39"/>
        <v>15360</v>
      </c>
      <c r="T49" s="35">
        <f t="shared" si="39"/>
        <v>30720</v>
      </c>
      <c r="U49" s="35">
        <f t="shared" si="39"/>
        <v>61440</v>
      </c>
      <c r="V49" s="35">
        <f t="shared" si="39"/>
        <v>122880</v>
      </c>
      <c r="W49" s="35">
        <f t="shared" si="39"/>
        <v>245760</v>
      </c>
      <c r="X49" s="48">
        <f t="shared" si="39"/>
        <v>491520</v>
      </c>
    </row>
    <row r="50" spans="1:24" x14ac:dyDescent="0.25">
      <c r="A50" s="67"/>
      <c r="B50" s="30"/>
      <c r="C50" s="72">
        <v>5.6000000000000001E-2</v>
      </c>
      <c r="D50" s="39"/>
      <c r="E50" s="30"/>
      <c r="F50" s="30"/>
      <c r="G50" s="43">
        <f>G49*$C$50</f>
        <v>0.21</v>
      </c>
      <c r="H50" s="44">
        <f t="shared" ref="H50:X50" si="40">H49*$C$50</f>
        <v>0.42</v>
      </c>
      <c r="I50" s="44">
        <f t="shared" si="40"/>
        <v>0.84</v>
      </c>
      <c r="J50" s="44">
        <f t="shared" si="40"/>
        <v>1.68</v>
      </c>
      <c r="K50" s="44">
        <f t="shared" si="40"/>
        <v>3.36</v>
      </c>
      <c r="L50" s="44">
        <f t="shared" si="40"/>
        <v>6.72</v>
      </c>
      <c r="M50" s="44">
        <f t="shared" si="40"/>
        <v>13.44</v>
      </c>
      <c r="N50" s="44">
        <f t="shared" si="40"/>
        <v>26.88</v>
      </c>
      <c r="O50" s="44">
        <f t="shared" si="40"/>
        <v>53.76</v>
      </c>
      <c r="P50" s="44">
        <f t="shared" si="40"/>
        <v>107.52</v>
      </c>
      <c r="Q50" s="44">
        <f t="shared" si="40"/>
        <v>215.04</v>
      </c>
      <c r="R50" s="44">
        <f t="shared" si="40"/>
        <v>430.08</v>
      </c>
      <c r="S50" s="44">
        <f t="shared" si="40"/>
        <v>860.16</v>
      </c>
      <c r="T50" s="44">
        <f t="shared" si="40"/>
        <v>1720.32</v>
      </c>
      <c r="U50" s="44">
        <f t="shared" si="40"/>
        <v>3440.64</v>
      </c>
      <c r="V50" s="44">
        <f t="shared" si="40"/>
        <v>6881.28</v>
      </c>
      <c r="W50" s="44">
        <f t="shared" si="40"/>
        <v>13762.56</v>
      </c>
      <c r="X50" s="48">
        <f t="shared" si="40"/>
        <v>27525.119999999999</v>
      </c>
    </row>
    <row r="51" spans="1:24" x14ac:dyDescent="0.25">
      <c r="A51" s="67" t="s">
        <v>11</v>
      </c>
      <c r="B51" s="38">
        <v>0.161</v>
      </c>
      <c r="C51" s="30"/>
      <c r="D51" s="73"/>
      <c r="E51" s="30"/>
      <c r="F51" s="30"/>
      <c r="G51" s="34">
        <f t="shared" ref="G51:X51" si="41">G$8*$B$51</f>
        <v>40.25</v>
      </c>
      <c r="H51" s="35">
        <f t="shared" si="41"/>
        <v>80.5</v>
      </c>
      <c r="I51" s="35">
        <f t="shared" si="41"/>
        <v>161</v>
      </c>
      <c r="J51" s="35">
        <f t="shared" si="41"/>
        <v>322</v>
      </c>
      <c r="K51" s="35">
        <f t="shared" si="41"/>
        <v>644</v>
      </c>
      <c r="L51" s="35">
        <f t="shared" si="41"/>
        <v>1288</v>
      </c>
      <c r="M51" s="35">
        <f t="shared" si="41"/>
        <v>2576</v>
      </c>
      <c r="N51" s="35">
        <f t="shared" si="41"/>
        <v>5152</v>
      </c>
      <c r="O51" s="35">
        <f t="shared" si="41"/>
        <v>10304</v>
      </c>
      <c r="P51" s="35">
        <f t="shared" si="41"/>
        <v>20608</v>
      </c>
      <c r="Q51" s="35">
        <f t="shared" si="41"/>
        <v>41216</v>
      </c>
      <c r="R51" s="35">
        <f t="shared" si="41"/>
        <v>82432</v>
      </c>
      <c r="S51" s="35">
        <f t="shared" si="41"/>
        <v>164864</v>
      </c>
      <c r="T51" s="35">
        <f t="shared" si="41"/>
        <v>329728</v>
      </c>
      <c r="U51" s="35">
        <f t="shared" si="41"/>
        <v>659456</v>
      </c>
      <c r="V51" s="35">
        <f t="shared" si="41"/>
        <v>1318912</v>
      </c>
      <c r="W51" s="35">
        <f t="shared" si="41"/>
        <v>2637824</v>
      </c>
      <c r="X51" s="48">
        <f t="shared" si="41"/>
        <v>5275648</v>
      </c>
    </row>
    <row r="52" spans="1:24" x14ac:dyDescent="0.25">
      <c r="A52" s="67"/>
      <c r="B52" s="30"/>
      <c r="C52" s="72" t="s">
        <v>12</v>
      </c>
      <c r="D52" s="39"/>
      <c r="E52" s="30"/>
      <c r="F52" s="30"/>
      <c r="G52" s="45" t="s">
        <v>12</v>
      </c>
      <c r="H52" s="46" t="s">
        <v>12</v>
      </c>
      <c r="I52" s="46" t="s">
        <v>12</v>
      </c>
      <c r="J52" s="46" t="s">
        <v>12</v>
      </c>
      <c r="K52" s="46" t="s">
        <v>12</v>
      </c>
      <c r="L52" s="46" t="s">
        <v>12</v>
      </c>
      <c r="M52" s="46" t="s">
        <v>12</v>
      </c>
      <c r="N52" s="46" t="s">
        <v>12</v>
      </c>
      <c r="O52" s="46" t="s">
        <v>12</v>
      </c>
      <c r="P52" s="46" t="s">
        <v>12</v>
      </c>
      <c r="Q52" s="46" t="s">
        <v>12</v>
      </c>
      <c r="R52" s="46" t="s">
        <v>12</v>
      </c>
      <c r="S52" s="46" t="s">
        <v>12</v>
      </c>
      <c r="T52" s="46" t="s">
        <v>12</v>
      </c>
      <c r="U52" s="46" t="s">
        <v>12</v>
      </c>
      <c r="V52" s="46" t="s">
        <v>12</v>
      </c>
      <c r="W52" s="46" t="s">
        <v>12</v>
      </c>
      <c r="X52" s="49" t="s">
        <v>12</v>
      </c>
    </row>
    <row r="53" spans="1:24" x14ac:dyDescent="0.25">
      <c r="A53" s="67"/>
      <c r="B53" s="30"/>
      <c r="C53" s="30"/>
      <c r="D53" s="73"/>
      <c r="E53" s="30"/>
      <c r="F53" s="30"/>
      <c r="G53" s="32">
        <f>SUM(G41,G43,G45,G47,G49,G51)</f>
        <v>229.75</v>
      </c>
      <c r="H53" s="33">
        <f t="shared" ref="H53:X53" si="42">SUM(H41,H43,H45,H47,H49,H51)</f>
        <v>459.5</v>
      </c>
      <c r="I53" s="33">
        <f t="shared" si="42"/>
        <v>919</v>
      </c>
      <c r="J53" s="33">
        <f t="shared" si="42"/>
        <v>1838</v>
      </c>
      <c r="K53" s="33">
        <f t="shared" si="42"/>
        <v>3676</v>
      </c>
      <c r="L53" s="33">
        <f t="shared" si="42"/>
        <v>7352</v>
      </c>
      <c r="M53" s="33">
        <f t="shared" si="42"/>
        <v>14704</v>
      </c>
      <c r="N53" s="33">
        <f t="shared" si="42"/>
        <v>29408</v>
      </c>
      <c r="O53" s="33">
        <f t="shared" si="42"/>
        <v>58816</v>
      </c>
      <c r="P53" s="33">
        <f t="shared" si="42"/>
        <v>117632</v>
      </c>
      <c r="Q53" s="33">
        <f t="shared" si="42"/>
        <v>235264</v>
      </c>
      <c r="R53" s="33">
        <f t="shared" si="42"/>
        <v>470528</v>
      </c>
      <c r="S53" s="33">
        <f t="shared" si="42"/>
        <v>941056</v>
      </c>
      <c r="T53" s="33">
        <f t="shared" si="42"/>
        <v>1882112</v>
      </c>
      <c r="U53" s="33">
        <f t="shared" si="42"/>
        <v>3764224</v>
      </c>
      <c r="V53" s="33">
        <f t="shared" si="42"/>
        <v>7528448</v>
      </c>
      <c r="W53" s="33">
        <f t="shared" si="42"/>
        <v>15056896</v>
      </c>
      <c r="X53" s="47">
        <f t="shared" si="42"/>
        <v>30113792</v>
      </c>
    </row>
    <row r="54" spans="1:24" x14ac:dyDescent="0.25">
      <c r="A54" s="62" t="s">
        <v>143</v>
      </c>
      <c r="B54" s="64"/>
      <c r="C54" s="64"/>
      <c r="D54" s="64"/>
      <c r="E54" s="64"/>
      <c r="F54" s="64"/>
      <c r="G54" s="45">
        <f>SUM(G42,G44,G46,G48,G50,G52)</f>
        <v>12.299500000000002</v>
      </c>
      <c r="H54" s="46">
        <f t="shared" ref="H54:X54" si="43">SUM(H42,H44,H46,H48,H50,H52)</f>
        <v>24.599000000000004</v>
      </c>
      <c r="I54" s="46">
        <f t="shared" si="43"/>
        <v>49.198000000000008</v>
      </c>
      <c r="J54" s="46">
        <f t="shared" si="43"/>
        <v>98.396000000000015</v>
      </c>
      <c r="K54" s="46">
        <f t="shared" si="43"/>
        <v>196.79200000000003</v>
      </c>
      <c r="L54" s="46">
        <f t="shared" si="43"/>
        <v>393.58400000000006</v>
      </c>
      <c r="M54" s="46">
        <f t="shared" si="43"/>
        <v>787.16800000000012</v>
      </c>
      <c r="N54" s="46">
        <f t="shared" si="43"/>
        <v>1574.3360000000002</v>
      </c>
      <c r="O54" s="46">
        <f t="shared" si="43"/>
        <v>3148.6720000000005</v>
      </c>
      <c r="P54" s="46">
        <f t="shared" si="43"/>
        <v>6297.344000000001</v>
      </c>
      <c r="Q54" s="46">
        <f t="shared" si="43"/>
        <v>12594.688000000002</v>
      </c>
      <c r="R54" s="46">
        <f t="shared" si="43"/>
        <v>25189.376000000004</v>
      </c>
      <c r="S54" s="46">
        <f t="shared" si="43"/>
        <v>50378.752000000008</v>
      </c>
      <c r="T54" s="46">
        <f t="shared" si="43"/>
        <v>100757.50400000002</v>
      </c>
      <c r="U54" s="46">
        <f t="shared" si="43"/>
        <v>201515.00800000003</v>
      </c>
      <c r="V54" s="46">
        <f t="shared" si="43"/>
        <v>403030.01600000006</v>
      </c>
      <c r="W54" s="46">
        <f t="shared" si="43"/>
        <v>806060.03200000012</v>
      </c>
      <c r="X54" s="49">
        <f t="shared" si="43"/>
        <v>1612120.0640000002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2C88-CD5D-4DB8-876B-F718C1E8501B}">
  <dimension ref="A1:D108"/>
  <sheetViews>
    <sheetView workbookViewId="0">
      <selection activeCell="D13" sqref="D13"/>
    </sheetView>
  </sheetViews>
  <sheetFormatPr defaultRowHeight="15" x14ac:dyDescent="0.25"/>
  <sheetData>
    <row r="1" spans="1:4" x14ac:dyDescent="0.25">
      <c r="A1" t="s">
        <v>133</v>
      </c>
      <c r="B1" t="s">
        <v>134</v>
      </c>
    </row>
    <row r="2" spans="1:4" x14ac:dyDescent="0.25">
      <c r="A2" s="6" t="s">
        <v>26</v>
      </c>
      <c r="B2" s="7">
        <v>303407</v>
      </c>
    </row>
    <row r="3" spans="1:4" x14ac:dyDescent="0.25">
      <c r="A3" s="8" t="s">
        <v>27</v>
      </c>
      <c r="B3" s="9">
        <v>308459</v>
      </c>
    </row>
    <row r="4" spans="1:4" x14ac:dyDescent="0.25">
      <c r="A4" s="8" t="s">
        <v>28</v>
      </c>
      <c r="B4" s="9">
        <v>323809</v>
      </c>
    </row>
    <row r="5" spans="1:4" x14ac:dyDescent="0.25">
      <c r="A5" s="8" t="s">
        <v>29</v>
      </c>
      <c r="B5" s="9">
        <v>318292</v>
      </c>
    </row>
    <row r="6" spans="1:4" x14ac:dyDescent="0.25">
      <c r="A6" s="8" t="s">
        <v>30</v>
      </c>
      <c r="B6" s="9">
        <v>318326</v>
      </c>
    </row>
    <row r="7" spans="1:4" x14ac:dyDescent="0.25">
      <c r="A7" s="10" t="s">
        <v>31</v>
      </c>
      <c r="B7" s="11">
        <v>1572293</v>
      </c>
    </row>
    <row r="8" spans="1:4" x14ac:dyDescent="0.25">
      <c r="A8" s="8" t="s">
        <v>32</v>
      </c>
      <c r="B8" s="9">
        <v>324001</v>
      </c>
    </row>
    <row r="9" spans="1:4" x14ac:dyDescent="0.25">
      <c r="A9" s="8" t="s">
        <v>33</v>
      </c>
      <c r="B9" s="9">
        <v>321028</v>
      </c>
    </row>
    <row r="10" spans="1:4" x14ac:dyDescent="0.25">
      <c r="A10" s="8" t="s">
        <v>34</v>
      </c>
      <c r="B10" s="9">
        <v>320255</v>
      </c>
    </row>
    <row r="11" spans="1:4" x14ac:dyDescent="0.25">
      <c r="A11" s="8" t="s">
        <v>35</v>
      </c>
      <c r="B11" s="9">
        <v>321787</v>
      </c>
    </row>
    <row r="12" spans="1:4" x14ac:dyDescent="0.25">
      <c r="A12" s="8" t="s">
        <v>36</v>
      </c>
      <c r="B12" s="9">
        <v>317469</v>
      </c>
    </row>
    <row r="13" spans="1:4" x14ac:dyDescent="0.25">
      <c r="A13" s="12" t="s">
        <v>37</v>
      </c>
      <c r="B13" s="13">
        <v>1604540</v>
      </c>
      <c r="C13" s="2">
        <f>SUM(B7,B13)</f>
        <v>3176833</v>
      </c>
      <c r="D13" s="1">
        <f>C13/$B$108</f>
        <v>0.12716137671014424</v>
      </c>
    </row>
    <row r="14" spans="1:4" x14ac:dyDescent="0.25">
      <c r="A14" s="6" t="s">
        <v>38</v>
      </c>
      <c r="B14" s="7">
        <v>317746</v>
      </c>
    </row>
    <row r="15" spans="1:4" x14ac:dyDescent="0.25">
      <c r="A15" s="8" t="s">
        <v>39</v>
      </c>
      <c r="B15" s="9">
        <v>314444</v>
      </c>
    </row>
    <row r="16" spans="1:4" x14ac:dyDescent="0.25">
      <c r="A16" s="8" t="s">
        <v>40</v>
      </c>
      <c r="B16" s="9">
        <v>303530</v>
      </c>
    </row>
    <row r="17" spans="1:4" x14ac:dyDescent="0.25">
      <c r="A17" s="8" t="s">
        <v>41</v>
      </c>
      <c r="B17" s="9">
        <v>292012</v>
      </c>
    </row>
    <row r="18" spans="1:4" x14ac:dyDescent="0.25">
      <c r="A18" s="8" t="s">
        <v>42</v>
      </c>
      <c r="B18" s="9">
        <v>288185</v>
      </c>
    </row>
    <row r="19" spans="1:4" x14ac:dyDescent="0.25">
      <c r="A19" s="10" t="s">
        <v>43</v>
      </c>
      <c r="B19" s="11">
        <v>1515917</v>
      </c>
    </row>
    <row r="20" spans="1:4" x14ac:dyDescent="0.25">
      <c r="A20" s="8" t="s">
        <v>44</v>
      </c>
      <c r="B20" s="9">
        <v>285577</v>
      </c>
    </row>
    <row r="21" spans="1:4" x14ac:dyDescent="0.25">
      <c r="A21" s="8" t="s">
        <v>45</v>
      </c>
      <c r="B21" s="9">
        <v>286559</v>
      </c>
    </row>
    <row r="22" spans="1:4" x14ac:dyDescent="0.25">
      <c r="A22" s="8" t="s">
        <v>46</v>
      </c>
      <c r="B22" s="9">
        <v>294689</v>
      </c>
    </row>
    <row r="23" spans="1:4" x14ac:dyDescent="0.25">
      <c r="A23" s="8" t="s">
        <v>47</v>
      </c>
      <c r="B23" s="9">
        <v>306243</v>
      </c>
    </row>
    <row r="24" spans="1:4" x14ac:dyDescent="0.25">
      <c r="A24" s="8" t="s">
        <v>48</v>
      </c>
      <c r="B24" s="9">
        <v>317676</v>
      </c>
    </row>
    <row r="25" spans="1:4" x14ac:dyDescent="0.25">
      <c r="A25" s="12" t="s">
        <v>49</v>
      </c>
      <c r="B25" s="13">
        <v>1490744</v>
      </c>
      <c r="C25" s="2">
        <f>SUM(B25,B19)</f>
        <v>3006661</v>
      </c>
      <c r="D25" s="1">
        <f>C25/$B$108</f>
        <v>0.12034977981552665</v>
      </c>
    </row>
    <row r="26" spans="1:4" x14ac:dyDescent="0.25">
      <c r="A26" s="6" t="s">
        <v>50</v>
      </c>
      <c r="B26" s="7">
        <v>324826</v>
      </c>
    </row>
    <row r="27" spans="1:4" x14ac:dyDescent="0.25">
      <c r="A27" s="8" t="s">
        <v>51</v>
      </c>
      <c r="B27" s="9">
        <v>332316</v>
      </c>
    </row>
    <row r="28" spans="1:4" x14ac:dyDescent="0.25">
      <c r="A28" s="8" t="s">
        <v>52</v>
      </c>
      <c r="B28" s="9">
        <v>345101</v>
      </c>
    </row>
    <row r="29" spans="1:4" x14ac:dyDescent="0.25">
      <c r="A29" s="8" t="s">
        <v>53</v>
      </c>
      <c r="B29" s="9">
        <v>366768</v>
      </c>
    </row>
    <row r="30" spans="1:4" x14ac:dyDescent="0.25">
      <c r="A30" s="8" t="s">
        <v>54</v>
      </c>
      <c r="B30" s="9">
        <v>370624</v>
      </c>
    </row>
    <row r="31" spans="1:4" x14ac:dyDescent="0.25">
      <c r="A31" s="10" t="s">
        <v>55</v>
      </c>
      <c r="B31" s="11">
        <v>1739635</v>
      </c>
    </row>
    <row r="32" spans="1:4" x14ac:dyDescent="0.25">
      <c r="A32" s="8" t="s">
        <v>56</v>
      </c>
      <c r="B32" s="9">
        <v>369083</v>
      </c>
    </row>
    <row r="33" spans="1:4" x14ac:dyDescent="0.25">
      <c r="A33" s="8" t="s">
        <v>57</v>
      </c>
      <c r="B33" s="9">
        <v>371226</v>
      </c>
    </row>
    <row r="34" spans="1:4" x14ac:dyDescent="0.25">
      <c r="A34" s="8" t="s">
        <v>58</v>
      </c>
      <c r="B34" s="9">
        <v>377728</v>
      </c>
    </row>
    <row r="35" spans="1:4" x14ac:dyDescent="0.25">
      <c r="A35" s="8" t="s">
        <v>59</v>
      </c>
      <c r="B35" s="9">
        <v>382958</v>
      </c>
    </row>
    <row r="36" spans="1:4" x14ac:dyDescent="0.25">
      <c r="A36" s="8" t="s">
        <v>60</v>
      </c>
      <c r="B36" s="9">
        <v>376323</v>
      </c>
    </row>
    <row r="37" spans="1:4" x14ac:dyDescent="0.25">
      <c r="A37" s="12" t="s">
        <v>61</v>
      </c>
      <c r="B37" s="13">
        <v>1877318</v>
      </c>
      <c r="C37" s="2">
        <f>SUM(B31,B37)</f>
        <v>3616953</v>
      </c>
      <c r="D37" s="1">
        <f>C37/$B$108</f>
        <v>0.14477837612990244</v>
      </c>
    </row>
    <row r="38" spans="1:4" x14ac:dyDescent="0.25">
      <c r="A38" s="6" t="s">
        <v>62</v>
      </c>
      <c r="B38" s="7">
        <v>375913</v>
      </c>
    </row>
    <row r="39" spans="1:4" x14ac:dyDescent="0.25">
      <c r="A39" s="8" t="s">
        <v>63</v>
      </c>
      <c r="B39" s="9">
        <v>372184</v>
      </c>
    </row>
    <row r="40" spans="1:4" x14ac:dyDescent="0.25">
      <c r="A40" s="8" t="s">
        <v>64</v>
      </c>
      <c r="B40" s="9">
        <v>374909</v>
      </c>
    </row>
    <row r="41" spans="1:4" x14ac:dyDescent="0.25">
      <c r="A41" s="8" t="s">
        <v>65</v>
      </c>
      <c r="B41" s="9">
        <v>370727</v>
      </c>
    </row>
    <row r="42" spans="1:4" x14ac:dyDescent="0.25">
      <c r="A42" s="8" t="s">
        <v>66</v>
      </c>
      <c r="B42" s="9">
        <v>369093</v>
      </c>
    </row>
    <row r="43" spans="1:4" x14ac:dyDescent="0.25">
      <c r="A43" s="10" t="s">
        <v>67</v>
      </c>
      <c r="B43" s="11">
        <v>1862826</v>
      </c>
    </row>
    <row r="44" spans="1:4" x14ac:dyDescent="0.25">
      <c r="A44" s="8" t="s">
        <v>68</v>
      </c>
      <c r="B44" s="9">
        <v>366167</v>
      </c>
    </row>
    <row r="45" spans="1:4" x14ac:dyDescent="0.25">
      <c r="A45" s="8" t="s">
        <v>69</v>
      </c>
      <c r="B45" s="9">
        <v>355211</v>
      </c>
    </row>
    <row r="46" spans="1:4" x14ac:dyDescent="0.25">
      <c r="A46" s="8" t="s">
        <v>70</v>
      </c>
      <c r="B46" s="9">
        <v>346074</v>
      </c>
    </row>
    <row r="47" spans="1:4" x14ac:dyDescent="0.25">
      <c r="A47" s="8" t="s">
        <v>71</v>
      </c>
      <c r="B47" s="9">
        <v>332582</v>
      </c>
    </row>
    <row r="48" spans="1:4" x14ac:dyDescent="0.25">
      <c r="A48" s="8" t="s">
        <v>72</v>
      </c>
      <c r="B48" s="9">
        <v>322857</v>
      </c>
    </row>
    <row r="49" spans="1:4" x14ac:dyDescent="0.25">
      <c r="A49" s="12" t="s">
        <v>73</v>
      </c>
      <c r="B49" s="13">
        <v>1722891</v>
      </c>
      <c r="C49" s="2">
        <f>SUM(B43,B49)</f>
        <v>3585717</v>
      </c>
      <c r="D49" s="1">
        <f>C49/$B$108</f>
        <v>0.14352807031813389</v>
      </c>
    </row>
    <row r="50" spans="1:4" x14ac:dyDescent="0.25">
      <c r="A50" s="6" t="s">
        <v>74</v>
      </c>
      <c r="B50" s="7">
        <v>316895</v>
      </c>
    </row>
    <row r="51" spans="1:4" x14ac:dyDescent="0.25">
      <c r="A51" s="8" t="s">
        <v>75</v>
      </c>
      <c r="B51" s="9">
        <v>314772</v>
      </c>
    </row>
    <row r="52" spans="1:4" x14ac:dyDescent="0.25">
      <c r="A52" s="8" t="s">
        <v>76</v>
      </c>
      <c r="B52" s="9">
        <v>317141</v>
      </c>
    </row>
    <row r="53" spans="1:4" x14ac:dyDescent="0.25">
      <c r="A53" s="8" t="s">
        <v>77</v>
      </c>
      <c r="B53" s="9">
        <v>318159</v>
      </c>
    </row>
    <row r="54" spans="1:4" x14ac:dyDescent="0.25">
      <c r="A54" s="8" t="s">
        <v>78</v>
      </c>
      <c r="B54" s="9">
        <v>327088</v>
      </c>
    </row>
    <row r="55" spans="1:4" x14ac:dyDescent="0.25">
      <c r="A55" s="10" t="s">
        <v>79</v>
      </c>
      <c r="B55" s="11">
        <v>1594055</v>
      </c>
    </row>
    <row r="56" spans="1:4" x14ac:dyDescent="0.25">
      <c r="A56" s="8" t="s">
        <v>80</v>
      </c>
      <c r="B56" s="9">
        <v>332783</v>
      </c>
    </row>
    <row r="57" spans="1:4" x14ac:dyDescent="0.25">
      <c r="A57" s="8" t="s">
        <v>81</v>
      </c>
      <c r="B57" s="9">
        <v>344220</v>
      </c>
    </row>
    <row r="58" spans="1:4" x14ac:dyDescent="0.25">
      <c r="A58" s="8" t="s">
        <v>82</v>
      </c>
      <c r="B58" s="9">
        <v>347838</v>
      </c>
    </row>
    <row r="59" spans="1:4" x14ac:dyDescent="0.25">
      <c r="A59" s="8" t="s">
        <v>83</v>
      </c>
      <c r="B59" s="9">
        <v>326482</v>
      </c>
    </row>
    <row r="60" spans="1:4" x14ac:dyDescent="0.25">
      <c r="A60" s="8" t="s">
        <v>84</v>
      </c>
      <c r="B60" s="9">
        <v>320787</v>
      </c>
    </row>
    <row r="61" spans="1:4" x14ac:dyDescent="0.25">
      <c r="A61" s="12" t="s">
        <v>85</v>
      </c>
      <c r="B61" s="13">
        <v>1672110</v>
      </c>
      <c r="C61" s="2">
        <f>SUM(B55,B61)</f>
        <v>3266165</v>
      </c>
      <c r="D61" s="1">
        <f>C61/$B$108</f>
        <v>0.1307371328497558</v>
      </c>
    </row>
    <row r="62" spans="1:4" x14ac:dyDescent="0.25">
      <c r="A62" s="6" t="s">
        <v>86</v>
      </c>
      <c r="B62" s="7">
        <v>310490</v>
      </c>
    </row>
    <row r="63" spans="1:4" x14ac:dyDescent="0.25">
      <c r="A63" s="8" t="s">
        <v>87</v>
      </c>
      <c r="B63" s="9">
        <v>301859</v>
      </c>
    </row>
    <row r="64" spans="1:4" x14ac:dyDescent="0.25">
      <c r="A64" s="8" t="s">
        <v>88</v>
      </c>
      <c r="B64" s="9">
        <v>302437</v>
      </c>
    </row>
    <row r="65" spans="1:4" x14ac:dyDescent="0.25">
      <c r="A65" s="8" t="s">
        <v>89</v>
      </c>
      <c r="B65" s="9">
        <v>301438</v>
      </c>
    </row>
    <row r="66" spans="1:4" x14ac:dyDescent="0.25">
      <c r="A66" s="8" t="s">
        <v>90</v>
      </c>
      <c r="B66" s="9">
        <v>312662</v>
      </c>
    </row>
    <row r="67" spans="1:4" x14ac:dyDescent="0.25">
      <c r="A67" s="10" t="s">
        <v>91</v>
      </c>
      <c r="B67" s="11">
        <v>1528886</v>
      </c>
    </row>
    <row r="68" spans="1:4" x14ac:dyDescent="0.25">
      <c r="A68" s="8" t="s">
        <v>92</v>
      </c>
      <c r="B68" s="9">
        <v>314827</v>
      </c>
    </row>
    <row r="69" spans="1:4" x14ac:dyDescent="0.25">
      <c r="A69" s="8" t="s">
        <v>93</v>
      </c>
      <c r="B69" s="9">
        <v>312608</v>
      </c>
    </row>
    <row r="70" spans="1:4" x14ac:dyDescent="0.25">
      <c r="A70" s="8" t="s">
        <v>94</v>
      </c>
      <c r="B70" s="9">
        <v>310347</v>
      </c>
    </row>
    <row r="71" spans="1:4" x14ac:dyDescent="0.25">
      <c r="A71" s="8" t="s">
        <v>95</v>
      </c>
      <c r="B71" s="9">
        <v>299799</v>
      </c>
    </row>
    <row r="72" spans="1:4" x14ac:dyDescent="0.25">
      <c r="A72" s="8" t="s">
        <v>96</v>
      </c>
      <c r="B72" s="9">
        <v>291854</v>
      </c>
    </row>
    <row r="73" spans="1:4" x14ac:dyDescent="0.25">
      <c r="A73" s="14" t="s">
        <v>97</v>
      </c>
      <c r="B73" s="15">
        <v>1529435</v>
      </c>
      <c r="C73" s="2">
        <f>SUM(B67,B73)</f>
        <v>3058321</v>
      </c>
      <c r="D73" s="1">
        <f>C73/$B$108</f>
        <v>0.12241761174778311</v>
      </c>
    </row>
    <row r="74" spans="1:4" x14ac:dyDescent="0.25">
      <c r="A74" s="6" t="s">
        <v>98</v>
      </c>
      <c r="B74" s="7">
        <v>286653</v>
      </c>
    </row>
    <row r="75" spans="1:4" x14ac:dyDescent="0.25">
      <c r="A75" s="8" t="s">
        <v>99</v>
      </c>
      <c r="B75" s="9">
        <v>278597</v>
      </c>
    </row>
    <row r="76" spans="1:4" x14ac:dyDescent="0.25">
      <c r="A76" s="8" t="s">
        <v>100</v>
      </c>
      <c r="B76" s="9">
        <v>274229</v>
      </c>
    </row>
    <row r="77" spans="1:4" x14ac:dyDescent="0.25">
      <c r="A77" s="8" t="s">
        <v>101</v>
      </c>
      <c r="B77" s="9">
        <v>263189</v>
      </c>
    </row>
    <row r="78" spans="1:4" x14ac:dyDescent="0.25">
      <c r="A78" s="8" t="s">
        <v>102</v>
      </c>
      <c r="B78" s="9">
        <v>256395</v>
      </c>
    </row>
    <row r="79" spans="1:4" x14ac:dyDescent="0.25">
      <c r="A79" s="10" t="s">
        <v>103</v>
      </c>
      <c r="B79" s="11">
        <v>1359063</v>
      </c>
    </row>
    <row r="80" spans="1:4" x14ac:dyDescent="0.25">
      <c r="A80" s="8" t="s">
        <v>104</v>
      </c>
      <c r="B80" s="9">
        <v>253278</v>
      </c>
    </row>
    <row r="81" spans="1:4" x14ac:dyDescent="0.25">
      <c r="A81" s="8" t="s">
        <v>105</v>
      </c>
      <c r="B81" s="9">
        <v>245505</v>
      </c>
    </row>
    <row r="82" spans="1:4" x14ac:dyDescent="0.25">
      <c r="A82" s="8" t="s">
        <v>106</v>
      </c>
      <c r="B82" s="9">
        <v>242897</v>
      </c>
    </row>
    <row r="83" spans="1:4" x14ac:dyDescent="0.25">
      <c r="A83" s="8" t="s">
        <v>107</v>
      </c>
      <c r="B83" s="9">
        <v>236622</v>
      </c>
    </row>
    <row r="84" spans="1:4" x14ac:dyDescent="0.25">
      <c r="A84" s="8" t="s">
        <v>108</v>
      </c>
      <c r="B84" s="9">
        <v>228616</v>
      </c>
    </row>
    <row r="85" spans="1:4" x14ac:dyDescent="0.25">
      <c r="A85" s="12" t="s">
        <v>109</v>
      </c>
      <c r="B85" s="13">
        <v>1206918</v>
      </c>
      <c r="C85" s="2">
        <f>SUM(B79,B85)</f>
        <v>2565981</v>
      </c>
      <c r="D85" s="1">
        <f>C85/$B$108</f>
        <v>0.10271036487346757</v>
      </c>
    </row>
    <row r="86" spans="1:4" x14ac:dyDescent="0.25">
      <c r="A86" s="6" t="s">
        <v>110</v>
      </c>
      <c r="B86" s="7">
        <v>229044</v>
      </c>
    </row>
    <row r="87" spans="1:4" x14ac:dyDescent="0.25">
      <c r="A87" s="8" t="s">
        <v>111</v>
      </c>
      <c r="B87" s="9">
        <v>233694</v>
      </c>
    </row>
    <row r="88" spans="1:4" x14ac:dyDescent="0.25">
      <c r="A88" s="8" t="s">
        <v>112</v>
      </c>
      <c r="B88" s="9">
        <v>195750</v>
      </c>
    </row>
    <row r="89" spans="1:4" x14ac:dyDescent="0.25">
      <c r="A89" s="8" t="s">
        <v>113</v>
      </c>
      <c r="B89" s="9">
        <v>184470</v>
      </c>
    </row>
    <row r="90" spans="1:4" x14ac:dyDescent="0.25">
      <c r="A90" s="8" t="s">
        <v>114</v>
      </c>
      <c r="B90" s="9">
        <v>174168</v>
      </c>
    </row>
    <row r="91" spans="1:4" x14ac:dyDescent="0.25">
      <c r="A91" s="10" t="s">
        <v>115</v>
      </c>
      <c r="B91" s="11">
        <v>1017126</v>
      </c>
    </row>
    <row r="92" spans="1:4" x14ac:dyDescent="0.25">
      <c r="A92" s="8" t="s">
        <v>116</v>
      </c>
      <c r="B92" s="9">
        <v>155236</v>
      </c>
    </row>
    <row r="93" spans="1:4" x14ac:dyDescent="0.25">
      <c r="A93" s="8" t="s">
        <v>117</v>
      </c>
      <c r="B93" s="9">
        <v>151609</v>
      </c>
    </row>
    <row r="94" spans="1:4" x14ac:dyDescent="0.25">
      <c r="A94" s="8" t="s">
        <v>118</v>
      </c>
      <c r="B94" s="9">
        <v>139284</v>
      </c>
    </row>
    <row r="95" spans="1:4" x14ac:dyDescent="0.25">
      <c r="A95" s="8" t="s">
        <v>119</v>
      </c>
      <c r="B95" s="9">
        <v>131354</v>
      </c>
    </row>
    <row r="96" spans="1:4" x14ac:dyDescent="0.25">
      <c r="A96" s="8" t="s">
        <v>120</v>
      </c>
      <c r="B96" s="9">
        <v>122545</v>
      </c>
    </row>
    <row r="97" spans="1:4" x14ac:dyDescent="0.25">
      <c r="A97" s="12" t="s">
        <v>121</v>
      </c>
      <c r="B97" s="13">
        <v>700028</v>
      </c>
      <c r="C97" s="2">
        <f>SUM(B91,B97)</f>
        <v>1717154</v>
      </c>
      <c r="D97" s="1">
        <f>C97/$B$108</f>
        <v>6.8733756751875541E-2</v>
      </c>
    </row>
    <row r="98" spans="1:4" x14ac:dyDescent="0.25">
      <c r="A98" s="6" t="s">
        <v>122</v>
      </c>
      <c r="B98" s="7">
        <v>113813</v>
      </c>
    </row>
    <row r="99" spans="1:4" x14ac:dyDescent="0.25">
      <c r="A99" s="8" t="s">
        <v>123</v>
      </c>
      <c r="B99" s="9">
        <v>106420</v>
      </c>
    </row>
    <row r="100" spans="1:4" x14ac:dyDescent="0.25">
      <c r="A100" s="8" t="s">
        <v>124</v>
      </c>
      <c r="B100" s="9">
        <v>97756</v>
      </c>
    </row>
    <row r="101" spans="1:4" x14ac:dyDescent="0.25">
      <c r="A101" s="8" t="s">
        <v>125</v>
      </c>
      <c r="B101" s="9">
        <v>87436</v>
      </c>
    </row>
    <row r="102" spans="1:4" x14ac:dyDescent="0.25">
      <c r="A102" s="8" t="s">
        <v>126</v>
      </c>
      <c r="B102" s="9">
        <v>80415</v>
      </c>
    </row>
    <row r="103" spans="1:4" x14ac:dyDescent="0.25">
      <c r="A103" s="10" t="s">
        <v>127</v>
      </c>
      <c r="B103" s="11">
        <v>485840</v>
      </c>
    </row>
    <row r="104" spans="1:4" x14ac:dyDescent="0.25">
      <c r="A104" s="10" t="s">
        <v>128</v>
      </c>
      <c r="B104" s="11">
        <v>309768</v>
      </c>
    </row>
    <row r="105" spans="1:4" x14ac:dyDescent="0.25">
      <c r="A105" s="10" t="s">
        <v>129</v>
      </c>
      <c r="B105" s="11">
        <v>149167</v>
      </c>
    </row>
    <row r="106" spans="1:4" x14ac:dyDescent="0.25">
      <c r="A106" s="10" t="s">
        <v>130</v>
      </c>
      <c r="B106" s="11">
        <v>39704</v>
      </c>
    </row>
    <row r="107" spans="1:4" x14ac:dyDescent="0.25">
      <c r="A107" s="12" t="s">
        <v>131</v>
      </c>
      <c r="B107" s="13">
        <v>4424</v>
      </c>
      <c r="C107" s="2">
        <f>SUM(B103:B107)</f>
        <v>988903</v>
      </c>
      <c r="D107" s="1">
        <f>C107/$B$108</f>
        <v>3.9583530803410746E-2</v>
      </c>
    </row>
    <row r="108" spans="1:4" x14ac:dyDescent="0.25">
      <c r="A108" s="4" t="s">
        <v>132</v>
      </c>
      <c r="B108" s="5">
        <v>24982688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2020-03-15T05:45:04Z</dcterms:created>
  <dcterms:modified xsi:type="dcterms:W3CDTF">2020-03-15T13:05:46Z</dcterms:modified>
</cp:coreProperties>
</file>