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JusticeCOVID\Population\data\"/>
    </mc:Choice>
  </mc:AlternateContent>
  <xr:revisionPtr revIDLastSave="0" documentId="13_ncr:1_{8E3BCC48-028F-4E4C-B708-E625F06FC3BF}" xr6:coauthVersionLast="45" xr6:coauthVersionMax="45" xr10:uidLastSave="{00000000-0000-0000-0000-000000000000}"/>
  <bookViews>
    <workbookView xWindow="38280" yWindow="-120" windowWidth="38640" windowHeight="21240" xr2:uid="{B9AFA079-0671-40AD-860D-809D829A87F1}"/>
  </bookViews>
  <sheets>
    <sheet name="Data Summaries" sheetId="1" r:id="rId1"/>
    <sheet name="AU Pop" sheetId="2" r:id="rId2"/>
    <sheet name="A&amp;TSI Pop" sheetId="7" r:id="rId3"/>
    <sheet name="Prison Pop" sheetId="3" r:id="rId4"/>
    <sheet name="Prison Chronic Conditions" sheetId="4" r:id="rId5"/>
    <sheet name="Obesity" sheetId="8" r:id="rId6"/>
    <sheet name="COPD" sheetId="9" r:id="rId7"/>
    <sheet name="Hypertension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4" i="1" l="1"/>
  <c r="R75" i="1"/>
  <c r="R76" i="1"/>
  <c r="R77" i="1"/>
  <c r="R78" i="1"/>
  <c r="R73" i="1"/>
  <c r="P73" i="1"/>
  <c r="P76" i="1"/>
  <c r="P77" i="1"/>
  <c r="P78" i="1"/>
  <c r="P75" i="1"/>
  <c r="P74" i="1"/>
  <c r="G78" i="1"/>
  <c r="G77" i="1"/>
  <c r="G76" i="1"/>
  <c r="G75" i="1"/>
  <c r="G74" i="1"/>
  <c r="G73" i="1"/>
  <c r="E78" i="1"/>
  <c r="E77" i="1"/>
  <c r="E76" i="1"/>
  <c r="E75" i="1"/>
  <c r="E74" i="1"/>
  <c r="E73" i="1"/>
  <c r="Z74" i="1"/>
  <c r="L64" i="1"/>
  <c r="J64" i="1"/>
  <c r="R62" i="1"/>
  <c r="R64" i="1"/>
  <c r="R65" i="1"/>
  <c r="R66" i="1"/>
  <c r="R67" i="1"/>
  <c r="R68" i="1"/>
  <c r="R61" i="1"/>
  <c r="P62" i="1"/>
  <c r="P64" i="1"/>
  <c r="P65" i="1"/>
  <c r="P66" i="1"/>
  <c r="P67" i="1"/>
  <c r="P68" i="1"/>
  <c r="P61" i="1"/>
  <c r="AB61" i="1"/>
  <c r="AA61" i="1"/>
  <c r="Z61" i="1"/>
  <c r="H61" i="1"/>
  <c r="G62" i="1"/>
  <c r="G64" i="1"/>
  <c r="G65" i="1"/>
  <c r="G66" i="1"/>
  <c r="G67" i="1"/>
  <c r="G68" i="1"/>
  <c r="G61" i="1"/>
  <c r="E62" i="1"/>
  <c r="E64" i="1"/>
  <c r="E65" i="1"/>
  <c r="E66" i="1"/>
  <c r="E67" i="1"/>
  <c r="E68" i="1"/>
  <c r="E61" i="1"/>
  <c r="L97" i="1" l="1"/>
  <c r="L96" i="1"/>
  <c r="J97" i="1"/>
  <c r="J96" i="1"/>
  <c r="H97" i="1"/>
  <c r="H96" i="1"/>
  <c r="F97" i="1"/>
  <c r="F96" i="1"/>
  <c r="AB52" i="1" l="1"/>
  <c r="AB53" i="1"/>
  <c r="AB54" i="1"/>
  <c r="AB51" i="1"/>
  <c r="AA52" i="1"/>
  <c r="AA53" i="1"/>
  <c r="AA54" i="1"/>
  <c r="AA51" i="1"/>
  <c r="Z52" i="1"/>
  <c r="Z53" i="1"/>
  <c r="Z54" i="1"/>
  <c r="Z51" i="1"/>
  <c r="V52" i="1"/>
  <c r="V53" i="1"/>
  <c r="V54" i="1"/>
  <c r="V51" i="1"/>
  <c r="Y52" i="1"/>
  <c r="Y53" i="1"/>
  <c r="Y54" i="1"/>
  <c r="Y51" i="1"/>
  <c r="X52" i="1"/>
  <c r="X53" i="1"/>
  <c r="X54" i="1"/>
  <c r="X51" i="1"/>
  <c r="W52" i="1"/>
  <c r="W53" i="1"/>
  <c r="W54" i="1"/>
  <c r="W51" i="1"/>
  <c r="U52" i="1"/>
  <c r="U53" i="1"/>
  <c r="U54" i="1"/>
  <c r="U51" i="1"/>
  <c r="T52" i="1"/>
  <c r="T53" i="1"/>
  <c r="T54" i="1"/>
  <c r="T51" i="1"/>
  <c r="T47" i="1"/>
  <c r="U47" i="1"/>
  <c r="V47" i="1"/>
  <c r="W47" i="1"/>
  <c r="X47" i="1"/>
  <c r="Y47" i="1"/>
  <c r="Z47" i="1"/>
  <c r="AA47" i="1"/>
  <c r="AB47" i="1"/>
  <c r="T48" i="1"/>
  <c r="U48" i="1"/>
  <c r="V48" i="1"/>
  <c r="W48" i="1"/>
  <c r="X48" i="1"/>
  <c r="Y48" i="1"/>
  <c r="Z48" i="1"/>
  <c r="AA48" i="1"/>
  <c r="AB48" i="1"/>
  <c r="T49" i="1"/>
  <c r="U49" i="1"/>
  <c r="V49" i="1"/>
  <c r="W49" i="1"/>
  <c r="X49" i="1"/>
  <c r="Y49" i="1"/>
  <c r="Z49" i="1"/>
  <c r="AA49" i="1"/>
  <c r="AB49" i="1"/>
  <c r="AB46" i="1"/>
  <c r="AA46" i="1"/>
  <c r="Z46" i="1"/>
  <c r="Y46" i="1"/>
  <c r="X46" i="1"/>
  <c r="W46" i="1"/>
  <c r="V46" i="1"/>
  <c r="U46" i="1"/>
  <c r="T46" i="1"/>
  <c r="Q47" i="1"/>
  <c r="R47" i="1"/>
  <c r="S47" i="1"/>
  <c r="Q48" i="1"/>
  <c r="R48" i="1"/>
  <c r="S48" i="1"/>
  <c r="Q49" i="1"/>
  <c r="R49" i="1"/>
  <c r="S49" i="1"/>
  <c r="Q50" i="1"/>
  <c r="R50" i="1"/>
  <c r="S50" i="1"/>
  <c r="S46" i="1"/>
  <c r="R46" i="1"/>
  <c r="Q46" i="1"/>
  <c r="N47" i="1"/>
  <c r="O47" i="1"/>
  <c r="P47" i="1"/>
  <c r="N48" i="1"/>
  <c r="O48" i="1"/>
  <c r="P48" i="1"/>
  <c r="N49" i="1"/>
  <c r="O49" i="1"/>
  <c r="P49" i="1"/>
  <c r="N50" i="1"/>
  <c r="O50" i="1"/>
  <c r="P50" i="1"/>
  <c r="P46" i="1"/>
  <c r="O46" i="1"/>
  <c r="N46" i="1"/>
  <c r="M47" i="1"/>
  <c r="M48" i="1"/>
  <c r="M49" i="1"/>
  <c r="M50" i="1"/>
  <c r="M46" i="1"/>
  <c r="L47" i="1"/>
  <c r="L48" i="1"/>
  <c r="L49" i="1"/>
  <c r="L50" i="1"/>
  <c r="L46" i="1"/>
  <c r="K47" i="1"/>
  <c r="K48" i="1"/>
  <c r="K49" i="1"/>
  <c r="K50" i="1"/>
  <c r="K46" i="1"/>
  <c r="J47" i="1"/>
  <c r="J48" i="1"/>
  <c r="J49" i="1"/>
  <c r="J50" i="1"/>
  <c r="J46" i="1"/>
  <c r="I47" i="1"/>
  <c r="I48" i="1"/>
  <c r="I49" i="1"/>
  <c r="I50" i="1"/>
  <c r="I46" i="1"/>
  <c r="H47" i="1"/>
  <c r="H48" i="1"/>
  <c r="H49" i="1"/>
  <c r="H50" i="1"/>
  <c r="H46" i="1"/>
  <c r="G47" i="1"/>
  <c r="G48" i="1"/>
  <c r="G49" i="1"/>
  <c r="G50" i="1"/>
  <c r="G46" i="1"/>
  <c r="F47" i="1"/>
  <c r="F48" i="1"/>
  <c r="F49" i="1"/>
  <c r="F50" i="1"/>
  <c r="E47" i="1"/>
  <c r="E48" i="1"/>
  <c r="E49" i="1"/>
  <c r="E50" i="1"/>
  <c r="E46" i="1"/>
  <c r="F46" i="1"/>
  <c r="D47" i="1"/>
  <c r="D48" i="1"/>
  <c r="D49" i="1"/>
  <c r="D50" i="1"/>
  <c r="D46" i="1"/>
  <c r="C47" i="1"/>
  <c r="C48" i="1"/>
  <c r="C49" i="1"/>
  <c r="C50" i="1"/>
  <c r="B47" i="1"/>
  <c r="B48" i="1"/>
  <c r="B49" i="1"/>
  <c r="B50" i="1"/>
  <c r="C46" i="1"/>
  <c r="B4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F55" i="1"/>
  <c r="G55" i="1"/>
  <c r="E55" i="1"/>
  <c r="D55" i="1"/>
  <c r="C55" i="1"/>
  <c r="B55" i="1"/>
  <c r="S64" i="1" l="1"/>
  <c r="B139" i="1" l="1"/>
  <c r="B138" i="1"/>
  <c r="D107" i="2" l="1"/>
  <c r="C107" i="2"/>
  <c r="B68" i="1" s="1"/>
  <c r="C62" i="1"/>
  <c r="B62" i="1"/>
  <c r="H22" i="2"/>
  <c r="G22" i="2"/>
  <c r="S78" i="1"/>
  <c r="S77" i="1"/>
  <c r="S76" i="1"/>
  <c r="S75" i="1"/>
  <c r="AB75" i="1" s="1"/>
  <c r="S74" i="1"/>
  <c r="AB74" i="1" s="1"/>
  <c r="S73" i="1"/>
  <c r="AB73" i="1" s="1"/>
  <c r="Q78" i="1"/>
  <c r="Q77" i="1"/>
  <c r="Q76" i="1"/>
  <c r="Q75" i="1"/>
  <c r="Q73" i="1"/>
  <c r="Q74" i="1"/>
  <c r="O78" i="1"/>
  <c r="O77" i="1"/>
  <c r="O76" i="1"/>
  <c r="O75" i="1"/>
  <c r="Z75" i="1" s="1"/>
  <c r="O74" i="1"/>
  <c r="O73" i="1"/>
  <c r="H78" i="1"/>
  <c r="H77" i="1"/>
  <c r="H76" i="1"/>
  <c r="H75" i="1"/>
  <c r="H74" i="1"/>
  <c r="H73" i="1"/>
  <c r="F78" i="1"/>
  <c r="F77" i="1"/>
  <c r="F76" i="1"/>
  <c r="F75" i="1"/>
  <c r="F74" i="1"/>
  <c r="F73" i="1"/>
  <c r="D73" i="1"/>
  <c r="D74" i="1"/>
  <c r="D78" i="1"/>
  <c r="D77" i="1"/>
  <c r="D76" i="1"/>
  <c r="D75" i="1"/>
  <c r="S68" i="1"/>
  <c r="S67" i="1"/>
  <c r="S66" i="1"/>
  <c r="S65" i="1"/>
  <c r="Q65" i="1"/>
  <c r="AA65" i="1" s="1"/>
  <c r="Q68" i="1"/>
  <c r="Q67" i="1"/>
  <c r="Q66" i="1"/>
  <c r="Q64" i="1"/>
  <c r="O68" i="1"/>
  <c r="O67" i="1"/>
  <c r="O66" i="1"/>
  <c r="O65" i="1"/>
  <c r="O64" i="1"/>
  <c r="H68" i="1"/>
  <c r="H67" i="1"/>
  <c r="H66" i="1"/>
  <c r="H65" i="1"/>
  <c r="H64" i="1"/>
  <c r="F68" i="1"/>
  <c r="F67" i="1"/>
  <c r="F66" i="1"/>
  <c r="F65" i="1"/>
  <c r="F64" i="1"/>
  <c r="D68" i="1"/>
  <c r="D67" i="1"/>
  <c r="D66" i="1"/>
  <c r="D65" i="1"/>
  <c r="D64" i="1"/>
  <c r="H62" i="1"/>
  <c r="F62" i="1"/>
  <c r="F61" i="1"/>
  <c r="D62" i="1"/>
  <c r="I9" i="7"/>
  <c r="D61" i="1"/>
  <c r="S62" i="1"/>
  <c r="S61" i="1"/>
  <c r="Q62" i="1"/>
  <c r="Q61" i="1"/>
  <c r="O62" i="1"/>
  <c r="Z62" i="1" s="1"/>
  <c r="O61" i="1"/>
  <c r="I60" i="7"/>
  <c r="M59" i="7"/>
  <c r="L59" i="7"/>
  <c r="J59" i="7"/>
  <c r="K59" i="7" s="1"/>
  <c r="H59" i="7"/>
  <c r="I59" i="7" s="1"/>
  <c r="L57" i="7"/>
  <c r="H57" i="7"/>
  <c r="I57" i="7" s="1"/>
  <c r="L55" i="7"/>
  <c r="H55" i="7"/>
  <c r="I55" i="7" s="1"/>
  <c r="M54" i="7"/>
  <c r="J54" i="7"/>
  <c r="K54" i="7" s="1"/>
  <c r="L53" i="7"/>
  <c r="H53" i="7"/>
  <c r="I53" i="7" s="1"/>
  <c r="M52" i="7"/>
  <c r="J52" i="7"/>
  <c r="K52" i="7" s="1"/>
  <c r="L51" i="7"/>
  <c r="H51" i="7"/>
  <c r="I51" i="7" s="1"/>
  <c r="M50" i="7"/>
  <c r="J50" i="7"/>
  <c r="K50" i="7" s="1"/>
  <c r="L49" i="7"/>
  <c r="H49" i="7"/>
  <c r="I49" i="7" s="1"/>
  <c r="M48" i="7"/>
  <c r="J48" i="7"/>
  <c r="K48" i="7" s="1"/>
  <c r="M47" i="7"/>
  <c r="L47" i="7"/>
  <c r="I47" i="7" s="1"/>
  <c r="K47" i="7"/>
  <c r="J47" i="7"/>
  <c r="H47" i="7"/>
  <c r="L45" i="7"/>
  <c r="H45" i="7"/>
  <c r="I45" i="7" s="1"/>
  <c r="M41" i="7"/>
  <c r="L41" i="7"/>
  <c r="J41" i="7"/>
  <c r="K41" i="7" s="1"/>
  <c r="H41" i="7"/>
  <c r="I41" i="7" s="1"/>
  <c r="L39" i="7"/>
  <c r="H39" i="7"/>
  <c r="I39" i="7" s="1"/>
  <c r="L37" i="7"/>
  <c r="H37" i="7"/>
  <c r="I37" i="7" s="1"/>
  <c r="M36" i="7"/>
  <c r="J36" i="7"/>
  <c r="K36" i="7" s="1"/>
  <c r="L35" i="7"/>
  <c r="H35" i="7"/>
  <c r="I35" i="7" s="1"/>
  <c r="M34" i="7"/>
  <c r="J34" i="7"/>
  <c r="K34" i="7" s="1"/>
  <c r="L33" i="7"/>
  <c r="H33" i="7"/>
  <c r="I33" i="7" s="1"/>
  <c r="M32" i="7"/>
  <c r="J32" i="7"/>
  <c r="K32" i="7" s="1"/>
  <c r="L31" i="7"/>
  <c r="H31" i="7"/>
  <c r="I31" i="7" s="1"/>
  <c r="M30" i="7"/>
  <c r="J30" i="7"/>
  <c r="K30" i="7" s="1"/>
  <c r="M29" i="7"/>
  <c r="L29" i="7"/>
  <c r="K29" i="7"/>
  <c r="J29" i="7"/>
  <c r="H29" i="7"/>
  <c r="I29" i="7" s="1"/>
  <c r="L27" i="7"/>
  <c r="H27" i="7"/>
  <c r="I27" i="7" s="1"/>
  <c r="M23" i="7"/>
  <c r="M18" i="7"/>
  <c r="M16" i="7"/>
  <c r="M14" i="7"/>
  <c r="M12" i="7"/>
  <c r="M11" i="7"/>
  <c r="L23" i="7"/>
  <c r="L21" i="7"/>
  <c r="L19" i="7"/>
  <c r="L17" i="7"/>
  <c r="L15" i="7"/>
  <c r="L13" i="7"/>
  <c r="L11" i="7"/>
  <c r="L9" i="7"/>
  <c r="J23" i="7"/>
  <c r="J18" i="7"/>
  <c r="J16" i="7"/>
  <c r="J14" i="7"/>
  <c r="J11" i="7"/>
  <c r="H23" i="7"/>
  <c r="H21" i="7"/>
  <c r="H19" i="7"/>
  <c r="H17" i="7"/>
  <c r="H15" i="7"/>
  <c r="H13" i="7"/>
  <c r="I13" i="7" s="1"/>
  <c r="H11" i="7"/>
  <c r="I11" i="7" s="1"/>
  <c r="H9" i="7"/>
  <c r="J12" i="7"/>
  <c r="I23" i="7"/>
  <c r="K23" i="7"/>
  <c r="I21" i="7"/>
  <c r="I17" i="7"/>
  <c r="K16" i="7"/>
  <c r="K12" i="7"/>
  <c r="K11" i="7"/>
  <c r="V78" i="1"/>
  <c r="V74" i="1"/>
  <c r="T78" i="1"/>
  <c r="T77" i="1"/>
  <c r="C78" i="1"/>
  <c r="B78" i="1"/>
  <c r="C76" i="1"/>
  <c r="C77" i="1"/>
  <c r="B77" i="1"/>
  <c r="B76" i="1"/>
  <c r="C75" i="1"/>
  <c r="B75" i="1"/>
  <c r="C74" i="1"/>
  <c r="B74" i="1"/>
  <c r="C73" i="1"/>
  <c r="B73" i="1"/>
  <c r="C63" i="1"/>
  <c r="B63" i="1"/>
  <c r="H25" i="2"/>
  <c r="G25" i="2"/>
  <c r="E31" i="2"/>
  <c r="F31" i="2" s="1"/>
  <c r="F22" i="2"/>
  <c r="E22" i="2"/>
  <c r="F107" i="2"/>
  <c r="E107" i="2"/>
  <c r="E67" i="2"/>
  <c r="F67" i="2" s="1"/>
  <c r="E55" i="2"/>
  <c r="F55" i="2" s="1"/>
  <c r="F43" i="2"/>
  <c r="E43" i="2"/>
  <c r="M154" i="3"/>
  <c r="M151" i="3"/>
  <c r="M149" i="3"/>
  <c r="M147" i="3"/>
  <c r="M145" i="3"/>
  <c r="M137" i="3"/>
  <c r="M134" i="3"/>
  <c r="M132" i="3"/>
  <c r="M130" i="3"/>
  <c r="M128" i="3"/>
  <c r="M120" i="3"/>
  <c r="M117" i="3"/>
  <c r="M115" i="3"/>
  <c r="M113" i="3"/>
  <c r="M111" i="3"/>
  <c r="M102" i="3"/>
  <c r="M99" i="3"/>
  <c r="M97" i="3"/>
  <c r="M95" i="3"/>
  <c r="M93" i="3"/>
  <c r="M85" i="3"/>
  <c r="K78" i="1" s="1"/>
  <c r="M82" i="3"/>
  <c r="K77" i="1" s="1"/>
  <c r="M80" i="3"/>
  <c r="K76" i="1" s="1"/>
  <c r="M78" i="3"/>
  <c r="K75" i="1" s="1"/>
  <c r="M76" i="3"/>
  <c r="K74" i="1" s="1"/>
  <c r="M68" i="3"/>
  <c r="I78" i="1" s="1"/>
  <c r="M65" i="3"/>
  <c r="I77" i="1" s="1"/>
  <c r="M63" i="3"/>
  <c r="I76" i="1" s="1"/>
  <c r="M61" i="3"/>
  <c r="I75" i="1" s="1"/>
  <c r="M59" i="3"/>
  <c r="I74" i="1" s="1"/>
  <c r="M50" i="3"/>
  <c r="M47" i="3"/>
  <c r="M45" i="3"/>
  <c r="M43" i="3"/>
  <c r="M41" i="3"/>
  <c r="M33" i="3"/>
  <c r="M30" i="3"/>
  <c r="V77" i="1" s="1"/>
  <c r="M28" i="3"/>
  <c r="V76" i="1" s="1"/>
  <c r="M26" i="3"/>
  <c r="V75" i="1" s="1"/>
  <c r="M24" i="3"/>
  <c r="M16" i="3"/>
  <c r="M13" i="3"/>
  <c r="M11" i="3"/>
  <c r="T76" i="1" s="1"/>
  <c r="M9" i="3"/>
  <c r="T75" i="1" s="1"/>
  <c r="M7" i="3"/>
  <c r="T74" i="1" s="1"/>
  <c r="L98" i="3"/>
  <c r="L27" i="3"/>
  <c r="L6" i="3"/>
  <c r="Z76" i="1" l="1"/>
  <c r="AB65" i="1"/>
  <c r="AI66" i="1"/>
  <c r="AI59" i="1"/>
  <c r="Z77" i="1"/>
  <c r="AB66" i="1"/>
  <c r="Z64" i="1"/>
  <c r="L76" i="1"/>
  <c r="AA66" i="1"/>
  <c r="AA76" i="1"/>
  <c r="L77" i="1"/>
  <c r="AA67" i="1"/>
  <c r="AA77" i="1"/>
  <c r="L78" i="1"/>
  <c r="AA78" i="1"/>
  <c r="AC78" i="1"/>
  <c r="U78" i="1"/>
  <c r="X78" i="1" s="1"/>
  <c r="Y78" i="1" s="1"/>
  <c r="AC77" i="1"/>
  <c r="U77" i="1"/>
  <c r="X77" i="1" s="1"/>
  <c r="Y77" i="1" s="1"/>
  <c r="U74" i="1"/>
  <c r="X74" i="1" s="1"/>
  <c r="Y74" i="1" s="1"/>
  <c r="AC74" i="1"/>
  <c r="AE74" i="1"/>
  <c r="W74" i="1"/>
  <c r="AA68" i="1"/>
  <c r="U75" i="1"/>
  <c r="X75" i="1" s="1"/>
  <c r="Y75" i="1" s="1"/>
  <c r="AC75" i="1"/>
  <c r="AD75" i="1" s="1"/>
  <c r="W78" i="1"/>
  <c r="AE78" i="1"/>
  <c r="Z73" i="1"/>
  <c r="AB64" i="1"/>
  <c r="AB76" i="1"/>
  <c r="J75" i="1"/>
  <c r="M75" i="1" s="1"/>
  <c r="N75" i="1" s="1"/>
  <c r="AB62" i="1"/>
  <c r="Z65" i="1"/>
  <c r="AB67" i="1"/>
  <c r="AB77" i="1"/>
  <c r="AA62" i="1"/>
  <c r="AE75" i="1"/>
  <c r="W75" i="1"/>
  <c r="J77" i="1"/>
  <c r="M77" i="1" s="1"/>
  <c r="N77" i="1" s="1"/>
  <c r="Z66" i="1"/>
  <c r="AB68" i="1"/>
  <c r="Z78" i="1"/>
  <c r="AB78" i="1"/>
  <c r="U76" i="1"/>
  <c r="X76" i="1" s="1"/>
  <c r="Y76" i="1" s="1"/>
  <c r="AC76" i="1"/>
  <c r="J74" i="1"/>
  <c r="M74" i="1" s="1"/>
  <c r="N74" i="1" s="1"/>
  <c r="J76" i="1"/>
  <c r="M76" i="1" s="1"/>
  <c r="N76" i="1" s="1"/>
  <c r="AE76" i="1"/>
  <c r="W76" i="1"/>
  <c r="J78" i="1"/>
  <c r="M78" i="1" s="1"/>
  <c r="N78" i="1" s="1"/>
  <c r="Z67" i="1"/>
  <c r="AA74" i="1"/>
  <c r="W77" i="1"/>
  <c r="AE77" i="1"/>
  <c r="L74" i="1"/>
  <c r="Z68" i="1"/>
  <c r="AA73" i="1"/>
  <c r="L75" i="1"/>
  <c r="AA64" i="1"/>
  <c r="AA75" i="1"/>
  <c r="I19" i="7"/>
  <c r="K14" i="7"/>
  <c r="K18" i="7"/>
  <c r="I15" i="7"/>
  <c r="C80" i="1"/>
  <c r="I19" i="1"/>
  <c r="I20" i="1"/>
  <c r="I21" i="1"/>
  <c r="I22" i="1"/>
  <c r="I23" i="1"/>
  <c r="I24" i="1"/>
  <c r="I25" i="1"/>
  <c r="I26" i="1"/>
  <c r="I18" i="1"/>
  <c r="H19" i="1"/>
  <c r="H20" i="1"/>
  <c r="H21" i="1"/>
  <c r="H22" i="1"/>
  <c r="H23" i="1"/>
  <c r="H24" i="1"/>
  <c r="H25" i="1"/>
  <c r="H26" i="1"/>
  <c r="H18" i="1"/>
  <c r="L68" i="3"/>
  <c r="I68" i="1" s="1"/>
  <c r="I65" i="1"/>
  <c r="V65" i="1"/>
  <c r="T66" i="1"/>
  <c r="X66" i="1" s="1"/>
  <c r="G105" i="1" s="1"/>
  <c r="T65" i="1"/>
  <c r="T64" i="1"/>
  <c r="X64" i="1" s="1"/>
  <c r="G103" i="1" s="1"/>
  <c r="T63" i="1"/>
  <c r="L154" i="3"/>
  <c r="L152" i="3"/>
  <c r="L150" i="3"/>
  <c r="L148" i="3"/>
  <c r="L146" i="3"/>
  <c r="L144" i="3"/>
  <c r="L137" i="3"/>
  <c r="L135" i="3"/>
  <c r="L133" i="3"/>
  <c r="L131" i="3"/>
  <c r="L129" i="3"/>
  <c r="L127" i="3"/>
  <c r="L120" i="3"/>
  <c r="L118" i="3"/>
  <c r="L116" i="3"/>
  <c r="L114" i="3"/>
  <c r="L112" i="3"/>
  <c r="L110" i="3"/>
  <c r="L102" i="3"/>
  <c r="L100" i="3"/>
  <c r="L96" i="3"/>
  <c r="L94" i="3"/>
  <c r="L92" i="3"/>
  <c r="L85" i="3"/>
  <c r="K68" i="1" s="1"/>
  <c r="L68" i="1" s="1"/>
  <c r="L83" i="3"/>
  <c r="K67" i="1" s="1"/>
  <c r="L67" i="1" s="1"/>
  <c r="L81" i="3"/>
  <c r="K66" i="1" s="1"/>
  <c r="L66" i="1" s="1"/>
  <c r="L79" i="3"/>
  <c r="K65" i="1" s="1"/>
  <c r="L65" i="1" s="1"/>
  <c r="L77" i="3"/>
  <c r="K64" i="1" s="1"/>
  <c r="L75" i="3"/>
  <c r="K63" i="1" s="1"/>
  <c r="L66" i="3"/>
  <c r="I67" i="1" s="1"/>
  <c r="L64" i="3"/>
  <c r="I66" i="1" s="1"/>
  <c r="L62" i="3"/>
  <c r="L60" i="3"/>
  <c r="I64" i="1" s="1"/>
  <c r="M64" i="1" s="1"/>
  <c r="E103" i="1" s="1"/>
  <c r="L58" i="3"/>
  <c r="I63" i="1" s="1"/>
  <c r="L50" i="3"/>
  <c r="L48" i="3"/>
  <c r="L46" i="3"/>
  <c r="L44" i="3"/>
  <c r="L42" i="3"/>
  <c r="L40" i="3"/>
  <c r="L33" i="3"/>
  <c r="V68" i="1" s="1"/>
  <c r="L31" i="3"/>
  <c r="V67" i="1" s="1"/>
  <c r="L29" i="3"/>
  <c r="V66" i="1" s="1"/>
  <c r="L25" i="3"/>
  <c r="V64" i="1" s="1"/>
  <c r="L23" i="3"/>
  <c r="V63" i="1" s="1"/>
  <c r="L16" i="3"/>
  <c r="T68" i="1" s="1"/>
  <c r="L14" i="3"/>
  <c r="T67" i="1" s="1"/>
  <c r="X67" i="1" s="1"/>
  <c r="G106" i="1" s="1"/>
  <c r="L12" i="3"/>
  <c r="L10" i="3"/>
  <c r="L8" i="3"/>
  <c r="B61" i="1"/>
  <c r="B64" i="1"/>
  <c r="B65" i="1"/>
  <c r="B66" i="1"/>
  <c r="B67" i="1"/>
  <c r="C67" i="1"/>
  <c r="C66" i="1"/>
  <c r="C65" i="1"/>
  <c r="C64" i="1"/>
  <c r="C61" i="1"/>
  <c r="C97" i="2"/>
  <c r="D97" i="2" s="1"/>
  <c r="C85" i="2"/>
  <c r="D85" i="2" s="1"/>
  <c r="C73" i="2"/>
  <c r="D73" i="2" s="1"/>
  <c r="C61" i="2"/>
  <c r="D61" i="2" s="1"/>
  <c r="C49" i="2"/>
  <c r="D49" i="2" s="1"/>
  <c r="C37" i="2"/>
  <c r="D37" i="2" s="1"/>
  <c r="C25" i="2"/>
  <c r="D25" i="2" s="1"/>
  <c r="C13" i="2"/>
  <c r="D13" i="2" s="1"/>
  <c r="AD76" i="1" l="1"/>
  <c r="X68" i="1"/>
  <c r="G107" i="1" s="1"/>
  <c r="M63" i="1"/>
  <c r="X65" i="1"/>
  <c r="G104" i="1" s="1"/>
  <c r="J103" i="1"/>
  <c r="J66" i="1"/>
  <c r="M66" i="1"/>
  <c r="E105" i="1" s="1"/>
  <c r="J65" i="1"/>
  <c r="M65" i="1"/>
  <c r="E104" i="1" s="1"/>
  <c r="J67" i="1"/>
  <c r="M67" i="1"/>
  <c r="E106" i="1" s="1"/>
  <c r="J68" i="1"/>
  <c r="M68" i="1"/>
  <c r="E107" i="1" s="1"/>
  <c r="AC63" i="1"/>
  <c r="X63" i="1"/>
  <c r="AF76" i="1"/>
  <c r="AF77" i="1"/>
  <c r="AF78" i="1"/>
  <c r="AF74" i="1"/>
  <c r="W66" i="1"/>
  <c r="AE66" i="1"/>
  <c r="AF66" i="1" s="1"/>
  <c r="AD74" i="1"/>
  <c r="AG74" i="1" s="1"/>
  <c r="AE67" i="1"/>
  <c r="AF67" i="1" s="1"/>
  <c r="W67" i="1"/>
  <c r="AE68" i="1"/>
  <c r="AF68" i="1" s="1"/>
  <c r="W68" i="1"/>
  <c r="U67" i="1"/>
  <c r="AC67" i="1"/>
  <c r="AC64" i="1"/>
  <c r="U64" i="1"/>
  <c r="AD77" i="1"/>
  <c r="AG77" i="1"/>
  <c r="AC68" i="1"/>
  <c r="U68" i="1"/>
  <c r="Y68" i="1" s="1"/>
  <c r="AC65" i="1"/>
  <c r="AG65" i="1" s="1"/>
  <c r="C104" i="1" s="1"/>
  <c r="U65" i="1"/>
  <c r="AF75" i="1"/>
  <c r="N64" i="1"/>
  <c r="U66" i="1"/>
  <c r="Y66" i="1" s="1"/>
  <c r="AC66" i="1"/>
  <c r="AE63" i="1"/>
  <c r="AE64" i="1"/>
  <c r="AF64" i="1" s="1"/>
  <c r="W64" i="1"/>
  <c r="W65" i="1"/>
  <c r="AE65" i="1"/>
  <c r="AF65" i="1" s="1"/>
  <c r="AG76" i="1"/>
  <c r="AG75" i="1"/>
  <c r="AD78" i="1"/>
  <c r="AG78" i="1" s="1"/>
  <c r="Y67" i="1"/>
  <c r="C68" i="1"/>
  <c r="D27" i="1"/>
  <c r="B27" i="1"/>
  <c r="F26" i="1"/>
  <c r="F25" i="1"/>
  <c r="F24" i="1"/>
  <c r="F23" i="1"/>
  <c r="F22" i="1"/>
  <c r="F21" i="1"/>
  <c r="F20" i="1"/>
  <c r="F19" i="1"/>
  <c r="F18" i="1"/>
  <c r="F5" i="1"/>
  <c r="F6" i="1"/>
  <c r="F7" i="1"/>
  <c r="F8" i="1"/>
  <c r="F9" i="1"/>
  <c r="F10" i="1"/>
  <c r="F11" i="1"/>
  <c r="F12" i="1"/>
  <c r="F4" i="1"/>
  <c r="D13" i="1"/>
  <c r="B13" i="1"/>
  <c r="I27" i="1" l="1"/>
  <c r="C97" i="1" s="1"/>
  <c r="G108" i="1"/>
  <c r="N68" i="1"/>
  <c r="E108" i="1"/>
  <c r="AG68" i="1"/>
  <c r="C107" i="1" s="1"/>
  <c r="N65" i="1"/>
  <c r="N66" i="1"/>
  <c r="AG64" i="1"/>
  <c r="C103" i="1" s="1"/>
  <c r="AG66" i="1"/>
  <c r="C105" i="1" s="1"/>
  <c r="AG63" i="1"/>
  <c r="AG67" i="1"/>
  <c r="C106" i="1" s="1"/>
  <c r="N67" i="1"/>
  <c r="Y65" i="1"/>
  <c r="B97" i="1"/>
  <c r="B115" i="1"/>
  <c r="P115" i="1" s="1"/>
  <c r="Q115" i="1" s="1"/>
  <c r="B114" i="1"/>
  <c r="B96" i="1"/>
  <c r="B107" i="1"/>
  <c r="C7" i="1"/>
  <c r="C22" i="1"/>
  <c r="E23" i="1"/>
  <c r="E26" i="1"/>
  <c r="B116" i="1"/>
  <c r="AH75" i="1"/>
  <c r="B119" i="1"/>
  <c r="B117" i="1"/>
  <c r="AH78" i="1"/>
  <c r="B122" i="1"/>
  <c r="AH76" i="1"/>
  <c r="B120" i="1"/>
  <c r="AH77" i="1"/>
  <c r="B121" i="1"/>
  <c r="AH74" i="1"/>
  <c r="B118" i="1"/>
  <c r="J25" i="1"/>
  <c r="J24" i="1"/>
  <c r="Y64" i="1"/>
  <c r="AI68" i="1"/>
  <c r="AI70" i="1" s="1"/>
  <c r="AD65" i="1"/>
  <c r="AH65" i="1" s="1"/>
  <c r="AD66" i="1"/>
  <c r="AD68" i="1"/>
  <c r="AD64" i="1"/>
  <c r="AI61" i="1"/>
  <c r="AI63" i="1" s="1"/>
  <c r="AD67" i="1"/>
  <c r="J21" i="1"/>
  <c r="B104" i="1" s="1"/>
  <c r="J22" i="1"/>
  <c r="B105" i="1" s="1"/>
  <c r="J20" i="1"/>
  <c r="B103" i="1" s="1"/>
  <c r="J23" i="1"/>
  <c r="B106" i="1" s="1"/>
  <c r="J18" i="1"/>
  <c r="J19" i="1"/>
  <c r="J26" i="1"/>
  <c r="H27" i="1"/>
  <c r="C96" i="1" s="1"/>
  <c r="C6" i="1"/>
  <c r="E20" i="1"/>
  <c r="C5" i="1"/>
  <c r="E4" i="1"/>
  <c r="C20" i="1"/>
  <c r="C24" i="1"/>
  <c r="E24" i="1"/>
  <c r="C25" i="1"/>
  <c r="E10" i="1"/>
  <c r="E21" i="1"/>
  <c r="E25" i="1"/>
  <c r="C4" i="1"/>
  <c r="C12" i="1"/>
  <c r="E9" i="1"/>
  <c r="C18" i="1"/>
  <c r="C26" i="1"/>
  <c r="C10" i="1"/>
  <c r="E7" i="1"/>
  <c r="E18" i="1"/>
  <c r="E22" i="1"/>
  <c r="E11" i="1"/>
  <c r="C11" i="1"/>
  <c r="C9" i="1"/>
  <c r="E6" i="1"/>
  <c r="E12" i="1"/>
  <c r="E8" i="1"/>
  <c r="C8" i="1"/>
  <c r="E5" i="1"/>
  <c r="C19" i="1"/>
  <c r="C23" i="1"/>
  <c r="C21" i="1"/>
  <c r="E19" i="1"/>
  <c r="F27" i="1"/>
  <c r="F13" i="1"/>
  <c r="J121" i="1" l="1"/>
  <c r="K121" i="1" s="1"/>
  <c r="P121" i="1"/>
  <c r="Q121" i="1" s="1"/>
  <c r="J118" i="1"/>
  <c r="K118" i="1" s="1"/>
  <c r="P118" i="1"/>
  <c r="Q118" i="1" s="1"/>
  <c r="J120" i="1"/>
  <c r="K120" i="1" s="1"/>
  <c r="P120" i="1"/>
  <c r="Q120" i="1" s="1"/>
  <c r="J122" i="1"/>
  <c r="K122" i="1" s="1"/>
  <c r="P122" i="1"/>
  <c r="Q122" i="1" s="1"/>
  <c r="J119" i="1"/>
  <c r="K119" i="1" s="1"/>
  <c r="P119" i="1"/>
  <c r="Q119" i="1" s="1"/>
  <c r="J116" i="1"/>
  <c r="K116" i="1" s="1"/>
  <c r="P116" i="1"/>
  <c r="Q116" i="1" s="1"/>
  <c r="J117" i="1"/>
  <c r="K117" i="1" s="1"/>
  <c r="P117" i="1"/>
  <c r="Q117" i="1" s="1"/>
  <c r="P114" i="1"/>
  <c r="Q114" i="1" s="1"/>
  <c r="M114" i="1"/>
  <c r="N114" i="1" s="1"/>
  <c r="J114" i="1"/>
  <c r="K114" i="1" s="1"/>
  <c r="M115" i="1"/>
  <c r="N115" i="1" s="1"/>
  <c r="J115" i="1"/>
  <c r="K115" i="1" s="1"/>
  <c r="D97" i="1"/>
  <c r="AH68" i="1"/>
  <c r="AH64" i="1"/>
  <c r="AH66" i="1"/>
  <c r="AH67" i="1"/>
  <c r="C108" i="1"/>
  <c r="D96" i="1"/>
  <c r="H106" i="1"/>
  <c r="D106" i="1"/>
  <c r="F106" i="1"/>
  <c r="H105" i="1"/>
  <c r="F105" i="1"/>
  <c r="D105" i="1"/>
  <c r="H103" i="1"/>
  <c r="F103" i="1"/>
  <c r="D103" i="1"/>
  <c r="D104" i="1"/>
  <c r="F104" i="1"/>
  <c r="H104" i="1"/>
  <c r="G26" i="1"/>
  <c r="J27" i="1"/>
  <c r="AB122" i="1"/>
  <c r="D122" i="1"/>
  <c r="AD122" i="1"/>
  <c r="G122" i="1"/>
  <c r="H122" i="1" s="1"/>
  <c r="M122" i="1"/>
  <c r="N122" i="1" s="1"/>
  <c r="S122" i="1"/>
  <c r="T122" i="1" s="1"/>
  <c r="Z122" i="1"/>
  <c r="AD119" i="1"/>
  <c r="G119" i="1"/>
  <c r="H119" i="1" s="1"/>
  <c r="M119" i="1"/>
  <c r="N119" i="1" s="1"/>
  <c r="S119" i="1"/>
  <c r="T119" i="1" s="1"/>
  <c r="Z119" i="1"/>
  <c r="AB119" i="1"/>
  <c r="D119" i="1"/>
  <c r="Z115" i="1"/>
  <c r="AB115" i="1"/>
  <c r="S115" i="1"/>
  <c r="T115" i="1" s="1"/>
  <c r="AD115" i="1"/>
  <c r="D115" i="1"/>
  <c r="G115" i="1"/>
  <c r="H115" i="1" s="1"/>
  <c r="D120" i="1"/>
  <c r="AD120" i="1"/>
  <c r="G120" i="1"/>
  <c r="H120" i="1" s="1"/>
  <c r="M120" i="1"/>
  <c r="N120" i="1" s="1"/>
  <c r="S120" i="1"/>
  <c r="T120" i="1" s="1"/>
  <c r="Z120" i="1"/>
  <c r="AB120" i="1"/>
  <c r="M117" i="1"/>
  <c r="N117" i="1" s="1"/>
  <c r="Z117" i="1"/>
  <c r="AB117" i="1"/>
  <c r="G117" i="1"/>
  <c r="H117" i="1" s="1"/>
  <c r="S117" i="1"/>
  <c r="T117" i="1" s="1"/>
  <c r="AD117" i="1"/>
  <c r="D117" i="1"/>
  <c r="G118" i="1"/>
  <c r="H118" i="1" s="1"/>
  <c r="M118" i="1"/>
  <c r="N118" i="1" s="1"/>
  <c r="S118" i="1"/>
  <c r="T118" i="1" s="1"/>
  <c r="Z118" i="1"/>
  <c r="AB118" i="1"/>
  <c r="AD118" i="1"/>
  <c r="D118" i="1"/>
  <c r="U118" i="1" s="1"/>
  <c r="Z116" i="1"/>
  <c r="AB116" i="1"/>
  <c r="G116" i="1"/>
  <c r="H116" i="1" s="1"/>
  <c r="AD116" i="1"/>
  <c r="S116" i="1"/>
  <c r="T116" i="1" s="1"/>
  <c r="M116" i="1"/>
  <c r="N116" i="1" s="1"/>
  <c r="D116" i="1"/>
  <c r="AB114" i="1"/>
  <c r="D114" i="1"/>
  <c r="AD114" i="1"/>
  <c r="S114" i="1"/>
  <c r="T114" i="1" s="1"/>
  <c r="G114" i="1"/>
  <c r="H114" i="1" s="1"/>
  <c r="Z114" i="1"/>
  <c r="D121" i="1"/>
  <c r="U121" i="1" s="1"/>
  <c r="AD121" i="1"/>
  <c r="G121" i="1"/>
  <c r="H121" i="1" s="1"/>
  <c r="M121" i="1"/>
  <c r="N121" i="1" s="1"/>
  <c r="S121" i="1"/>
  <c r="T121" i="1" s="1"/>
  <c r="Z121" i="1"/>
  <c r="AB121" i="1"/>
  <c r="H107" i="1"/>
  <c r="D107" i="1"/>
  <c r="F107" i="1"/>
  <c r="B28" i="1"/>
  <c r="D14" i="1"/>
  <c r="B14" i="1"/>
  <c r="G23" i="1"/>
  <c r="D28" i="1"/>
  <c r="G9" i="1"/>
  <c r="G8" i="1"/>
  <c r="G5" i="1"/>
  <c r="G6" i="1"/>
  <c r="G7" i="1"/>
  <c r="G22" i="1"/>
  <c r="G21" i="1"/>
  <c r="G18" i="1"/>
  <c r="G20" i="1"/>
  <c r="G24" i="1"/>
  <c r="G19" i="1"/>
  <c r="G11" i="1"/>
  <c r="G12" i="1"/>
  <c r="G4" i="1"/>
  <c r="G25" i="1"/>
  <c r="G10" i="1"/>
  <c r="U119" i="1" l="1"/>
  <c r="U122" i="1"/>
  <c r="U116" i="1"/>
  <c r="U120" i="1"/>
  <c r="U114" i="1"/>
  <c r="U117" i="1"/>
  <c r="U115" i="1"/>
  <c r="F108" i="1"/>
  <c r="F109" i="1" s="1"/>
  <c r="D108" i="1"/>
  <c r="D109" i="1" s="1"/>
  <c r="H108" i="1"/>
  <c r="H109" i="1" s="1"/>
  <c r="E118" i="1"/>
  <c r="V118" i="1" s="1"/>
  <c r="E121" i="1"/>
  <c r="V121" i="1" s="1"/>
  <c r="E115" i="1"/>
  <c r="V115" i="1" s="1"/>
  <c r="E117" i="1"/>
  <c r="V117" i="1" s="1"/>
  <c r="E120" i="1"/>
  <c r="V120" i="1" s="1"/>
  <c r="E114" i="1"/>
  <c r="V114" i="1" s="1"/>
  <c r="E119" i="1"/>
  <c r="V119" i="1" s="1"/>
  <c r="E122" i="1"/>
  <c r="V122" i="1" s="1"/>
  <c r="E116" i="1"/>
  <c r="V116" i="1" s="1"/>
  <c r="V123" i="1" l="1"/>
  <c r="U1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</author>
  </authors>
  <commentList>
    <comment ref="D74" authorId="0" shapeId="0" xr:uid="{40D01B5A-3F51-41F3-99FD-9B17EF165BBC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F74" authorId="0" shapeId="0" xr:uid="{37F09249-CCAA-4FB7-A8E3-F7CAB87E4943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H74" authorId="0" shapeId="0" xr:uid="{70BA0359-8ABC-4DA5-B5CA-8A699B3BAC39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O74" authorId="0" shapeId="0" xr:uid="{3FBCE7B4-B9E1-4D04-B3F2-12B3B681F779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Q74" authorId="0" shapeId="0" xr:uid="{B13B0F71-D787-47A8-B82C-6466B7E42A00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S74" authorId="0" shapeId="0" xr:uid="{6DDAC677-19B2-4075-B842-94C3CA45A39B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Grace Baek</author>
    <author>Russell C Cook</author>
  </authors>
  <commentList>
    <comment ref="A1" authorId="0" shapeId="0" xr:uid="{38A91943-94D4-439A-B78A-5BD47A7A2954}">
      <text>
        <r>
          <rPr>
            <sz val="8"/>
            <color indexed="81"/>
            <rFont val="Arial"/>
            <family val="2"/>
          </rPr>
          <t>Due to perturbation, component cells may not add to published totals (see Explanatory Notes, Confidentiality).</t>
        </r>
      </text>
    </comment>
    <comment ref="K2" authorId="0" shapeId="0" xr:uid="{4CB11413-761C-4DF6-B3F1-C9E36F79152B}">
      <text>
        <r>
          <rPr>
            <sz val="8"/>
            <color indexed="8"/>
            <rFont val="Arial"/>
            <family val="2"/>
          </rPr>
          <t>Rate per 100,000 adult population for that age group. See Explanatory Notes, Imprisonment rates.</t>
        </r>
      </text>
    </comment>
    <comment ref="G5" authorId="1" shapeId="0" xr:uid="{BA04A6DD-C3E0-4A9C-A3D6-00960740A6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" authorId="1" shapeId="0" xr:uid="{36FC0260-7D50-4FC2-9487-0299A672CC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" authorId="1" shapeId="0" xr:uid="{55BD3283-64B8-47A1-88B0-2E7F0B278E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" authorId="1" shapeId="0" xr:uid="{7D872E1E-FB90-4789-9F28-7C4AF7AECE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4" authorId="1" shapeId="0" xr:uid="{DD0A6372-2E17-4CE2-BE32-11D6739EAC9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5" authorId="1" shapeId="0" xr:uid="{A7CCF121-199F-4F8F-8682-DE26BA9EF09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1" shapeId="0" xr:uid="{F0E4C75F-F614-4DAF-9E5C-7E0FE97398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6" authorId="1" shapeId="0" xr:uid="{BCB56079-4D25-49B6-8D2F-060D91719F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9" authorId="0" shapeId="0" xr:uid="{171AD510-B697-455B-A7CF-2F770898CC16}">
      <text>
        <r>
          <rPr>
            <sz val="8"/>
            <color indexed="81"/>
            <rFont val="Arial"/>
            <family val="2"/>
          </rPr>
          <t>not applicable</t>
        </r>
      </text>
    </comment>
    <comment ref="K20" authorId="0" shapeId="0" xr:uid="{56BF518E-A332-4EF6-B900-94C7AEB188DD}">
      <text>
        <r>
          <rPr>
            <sz val="8"/>
            <color indexed="81"/>
            <rFont val="Arial"/>
            <family val="2"/>
          </rPr>
          <t>not applicable</t>
        </r>
      </text>
    </comment>
    <comment ref="C22" authorId="1" shapeId="0" xr:uid="{F8F05B66-57E0-4A76-AD34-20EF819490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1" shapeId="0" xr:uid="{9E802C4E-CB35-48A1-BC64-4769200E9A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2" authorId="1" shapeId="0" xr:uid="{63B1756F-9023-4ED7-B1A8-9D78F954F03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2" authorId="1" shapeId="0" xr:uid="{6F4B900B-D8E1-4792-8402-A633C70CDC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2" authorId="1" shapeId="0" xr:uid="{485B0F7C-099A-4C24-B037-2B7D382C4F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1" shapeId="0" xr:uid="{9A275B52-4B2B-4C59-8B58-5DB318EE00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3" authorId="1" shapeId="0" xr:uid="{0262248F-75C0-4D52-B340-A6AD354CBC7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3" authorId="1" shapeId="0" xr:uid="{D787E2C9-FF02-46AA-823D-E06F57FF2E9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3" authorId="1" shapeId="0" xr:uid="{B9D049FB-1863-4203-BF9F-2178F5AFBB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3" authorId="1" shapeId="0" xr:uid="{3DE9CE79-5747-4612-8532-A3A9E402BE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4" authorId="1" shapeId="0" xr:uid="{7ADDE492-C742-48FE-8729-4C5F6415613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6" authorId="1" shapeId="0" xr:uid="{3EAC976A-E991-477B-9A9F-054424938E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7" authorId="1" shapeId="0" xr:uid="{19463B0C-CE8F-47A1-9A49-AFD4A57F07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8" authorId="1" shapeId="0" xr:uid="{C94BD822-B990-4C3D-AAEF-D130CA82C1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9" authorId="1" shapeId="0" xr:uid="{B693A65A-26A9-4BE7-95FB-D170369539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9" authorId="1" shapeId="0" xr:uid="{892369E4-ACB9-4504-9302-D4E9D21563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0" authorId="1" shapeId="0" xr:uid="{4C7CFCDE-13FC-44D4-AEB3-04A62ECCA50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0" authorId="1" shapeId="0" xr:uid="{A945DA2F-3340-46A7-9C1D-0572EA36325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0" authorId="1" shapeId="0" xr:uid="{042EEA37-456D-4F6F-BEAA-7CD4EE9A045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1" authorId="1" shapeId="0" xr:uid="{675D7208-7499-479D-AB9D-E56D68AF29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1" authorId="1" shapeId="0" xr:uid="{A822B04D-CF48-41AD-9E7F-D90AB71C10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1" authorId="1" shapeId="0" xr:uid="{1A4E56ED-D18B-43A1-8E18-B37F228BC2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1" authorId="1" shapeId="0" xr:uid="{032848A6-CDE2-40F8-8D4A-CEA129B953E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1" authorId="1" shapeId="0" xr:uid="{A0A557A9-0199-45ED-BB63-55C4D2D1EE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2" authorId="1" shapeId="0" xr:uid="{F47317AC-170D-470A-844F-974519577FF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2" authorId="1" shapeId="0" xr:uid="{508A4405-132A-4417-8D22-1F400BADD5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2" authorId="1" shapeId="0" xr:uid="{1982D352-2ABC-4413-863B-8FB09ED903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2" authorId="1" shapeId="0" xr:uid="{752C9C33-8C44-4013-BEAB-E72E0FAE70C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2" authorId="1" shapeId="0" xr:uid="{F44A60FC-AA1C-49E2-9FD1-7B2343CB37D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2" authorId="1" shapeId="0" xr:uid="{4875FC1F-65A0-4E95-B13F-27AC7222C6E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2" authorId="1" shapeId="0" xr:uid="{6F09C660-3D67-487C-AC64-4442BE40E09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3" authorId="1" shapeId="0" xr:uid="{CBA25454-7A3E-4571-A75D-675C012CB9B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3" authorId="1" shapeId="0" xr:uid="{71EEA149-D802-4A4D-82E7-09D4EF3B5B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3" authorId="1" shapeId="0" xr:uid="{A9E81B0A-D4CC-4250-915C-E7E1BD749B3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3" authorId="1" shapeId="0" xr:uid="{31C81A55-80B1-436A-BC3E-22B3100830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3" authorId="1" shapeId="0" xr:uid="{E850154C-097C-4A81-97F2-AE453581DE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3" authorId="1" shapeId="0" xr:uid="{14133FB6-BB39-4105-9758-BB28C73F165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3" authorId="1" shapeId="0" xr:uid="{4E94C802-8569-4FDF-BADB-2EAE999C54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3" authorId="1" shapeId="0" xr:uid="{46437E04-7828-4E40-A916-C968CD36869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3" authorId="1" shapeId="0" xr:uid="{6E89FA8A-F27F-4B00-B6C8-6C64E81CFAB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3" authorId="1" shapeId="0" xr:uid="{9FEC1770-3CFD-4E34-B921-B16CFC75BBB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6" authorId="0" shapeId="0" xr:uid="{82437A77-76DB-48C7-961A-AE928851DC6E}">
      <text>
        <r>
          <rPr>
            <sz val="8"/>
            <color indexed="81"/>
            <rFont val="Arial"/>
            <family val="2"/>
          </rPr>
          <t>not applicable</t>
        </r>
      </text>
    </comment>
    <comment ref="K37" authorId="0" shapeId="0" xr:uid="{28AB86F1-59CB-4C1F-BE29-9D1EC4BB0157}">
      <text>
        <r>
          <rPr>
            <sz val="8"/>
            <color indexed="81"/>
            <rFont val="Arial"/>
            <family val="2"/>
          </rPr>
          <t>not applicable</t>
        </r>
      </text>
    </comment>
    <comment ref="G39" authorId="1" shapeId="0" xr:uid="{B06972BA-6866-4F26-9EAB-80901491C8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9" authorId="1" shapeId="0" xr:uid="{A335F615-F348-4353-9202-40D0EC79771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0" authorId="1" shapeId="0" xr:uid="{E0273741-A01E-44E1-939D-5A05C426CA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0" authorId="1" shapeId="0" xr:uid="{08BC305D-E898-48C3-8097-D12C00C24E0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8" authorId="1" shapeId="0" xr:uid="{0638AA8E-8B30-4B57-800F-CBA6AB223E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9" authorId="1" shapeId="0" xr:uid="{A2D2A391-9A57-4EDA-B6F4-69009B61EF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9" authorId="1" shapeId="0" xr:uid="{F8BEB1E1-E7F8-43B4-9CBC-628815EFB98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0" authorId="1" shapeId="0" xr:uid="{3971F307-CE21-4197-9BD6-16B3854F98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3" authorId="0" shapeId="0" xr:uid="{93F408E1-A325-45A4-B193-59DB17FB83E1}">
      <text>
        <r>
          <rPr>
            <sz val="8"/>
            <color indexed="81"/>
            <rFont val="Arial"/>
            <family val="2"/>
          </rPr>
          <t>not applicable</t>
        </r>
      </text>
    </comment>
    <comment ref="K54" authorId="0" shapeId="0" xr:uid="{08C8327C-2185-41FD-8B20-98B2BBC47AAC}">
      <text>
        <r>
          <rPr>
            <sz val="8"/>
            <color indexed="81"/>
            <rFont val="Arial"/>
            <family val="2"/>
          </rPr>
          <t>not applicable</t>
        </r>
      </text>
    </comment>
    <comment ref="H57" authorId="1" shapeId="0" xr:uid="{74D75921-0FB1-42BC-80F9-B85466B44B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71" authorId="0" shapeId="0" xr:uid="{80A58587-D36B-4965-A08D-91E94E6939B7}">
      <text>
        <r>
          <rPr>
            <sz val="8"/>
            <color indexed="81"/>
            <rFont val="Arial"/>
            <family val="2"/>
          </rPr>
          <t>not applicable</t>
        </r>
      </text>
    </comment>
    <comment ref="K72" authorId="0" shapeId="0" xr:uid="{8B41A9D1-D96B-441B-A056-50E99EF9AF3C}">
      <text>
        <r>
          <rPr>
            <sz val="8"/>
            <color indexed="81"/>
            <rFont val="Arial"/>
            <family val="2"/>
          </rPr>
          <t>not applicable</t>
        </r>
      </text>
    </comment>
    <comment ref="B74" authorId="1" shapeId="0" xr:uid="{3B2603AE-B605-4608-9A28-EBFFBBCE94F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4" authorId="1" shapeId="0" xr:uid="{1F584202-B030-4592-A8A6-5AD6EF9CFD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74" authorId="1" shapeId="0" xr:uid="{09E260D3-5B83-497C-B35F-1607B9E683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74" authorId="1" shapeId="0" xr:uid="{4A8F08EA-03D5-42C8-A08B-9E02B92EC8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74" authorId="1" shapeId="0" xr:uid="{C7EEC897-6C66-4859-B468-B2D3D82A2AE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4" authorId="1" shapeId="0" xr:uid="{AF05B154-B371-4567-9D4D-BF2B7AAF290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4" authorId="1" shapeId="0" xr:uid="{2E330CE5-5FE8-439B-99CC-F4A5CC4C8F5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5" authorId="1" shapeId="0" xr:uid="{23543129-78CA-45CF-BD57-6E7A40F497A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75" authorId="1" shapeId="0" xr:uid="{F1050EF5-650A-4056-A53D-455EE20537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75" authorId="1" shapeId="0" xr:uid="{CF9335C4-4995-4CF6-972E-B40D3350B0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75" authorId="1" shapeId="0" xr:uid="{4FFCB3B4-8901-4CAD-A526-19D4B72B7A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5" authorId="1" shapeId="0" xr:uid="{1D3F482B-68BD-496D-AE14-DDE9F6AE16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5" authorId="1" shapeId="0" xr:uid="{0065CB04-CC9A-44D5-9BFD-781239F496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6" authorId="1" shapeId="0" xr:uid="{28264CFE-0206-4FE5-9A71-301B5D2BB3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9" authorId="1" shapeId="0" xr:uid="{144C5018-434C-4D09-8215-3B28D80E1E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9" authorId="1" shapeId="0" xr:uid="{5AC7922D-4DC3-468A-8752-298031EC74C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0" authorId="1" shapeId="0" xr:uid="{82080A71-9D2D-4F2D-8D35-C5C2C8DD74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2" authorId="1" shapeId="0" xr:uid="{47BC21C6-4CE8-4A82-8B41-16F1A025E4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2" authorId="1" shapeId="0" xr:uid="{47043F63-AFB1-4ECC-8DDE-C6284502FF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2" authorId="1" shapeId="0" xr:uid="{3D495C01-1BFE-475C-8B30-C4046854E53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3" authorId="1" shapeId="0" xr:uid="{E71C2103-C605-4A5A-98F1-1318D713112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4" authorId="1" shapeId="0" xr:uid="{16C53188-68CD-4967-935C-3A2F3280C3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4" authorId="1" shapeId="0" xr:uid="{C77AE3D7-F5D4-49AA-9E4B-DFF443DD08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4" authorId="1" shapeId="0" xr:uid="{BA3A62B1-0384-4AD9-B3F4-A9A97165CE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5" authorId="1" shapeId="0" xr:uid="{6CF3457D-C89D-43B3-A4B1-5577F87237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5" authorId="1" shapeId="0" xr:uid="{79EC0E6D-2D73-4735-A969-E7D5C2C35EE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5" authorId="1" shapeId="0" xr:uid="{8BDFEE76-FB8E-4B4E-8775-A69AAECDF9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88" authorId="0" shapeId="0" xr:uid="{8D2C5EA7-C28F-47D2-951F-3B5A5B304B99}">
      <text>
        <r>
          <rPr>
            <sz val="8"/>
            <color indexed="81"/>
            <rFont val="Arial"/>
            <family val="2"/>
          </rPr>
          <t>not applicable</t>
        </r>
      </text>
    </comment>
    <comment ref="K89" authorId="0" shapeId="0" xr:uid="{2B786E7E-6766-4039-96A3-90CECD05E402}">
      <text>
        <r>
          <rPr>
            <sz val="8"/>
            <color indexed="81"/>
            <rFont val="Arial"/>
            <family val="2"/>
          </rPr>
          <t>not applicable</t>
        </r>
      </text>
    </comment>
    <comment ref="H91" authorId="1" shapeId="0" xr:uid="{0C85D0BC-D852-41DD-988A-EA485987283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05" authorId="0" shapeId="0" xr:uid="{2A405A4E-9237-46BA-B009-416F4E23BD68}">
      <text>
        <r>
          <rPr>
            <sz val="8"/>
            <color indexed="81"/>
            <rFont val="Arial"/>
            <family val="2"/>
          </rPr>
          <t>not applicable</t>
        </r>
      </text>
    </comment>
    <comment ref="K106" authorId="0" shapeId="0" xr:uid="{33D2A3D9-9F3C-491E-9C71-14205ED8CF47}">
      <text>
        <r>
          <rPr>
            <sz val="8"/>
            <color indexed="81"/>
            <rFont val="Arial"/>
            <family val="2"/>
          </rPr>
          <t>not applicable</t>
        </r>
      </text>
    </comment>
    <comment ref="A107" authorId="2" shapeId="0" xr:uid="{578261CE-FE04-4C2D-BBB7-11A835FC166A}">
      <text>
        <r>
          <rPr>
            <sz val="8"/>
            <color indexed="81"/>
            <rFont val="Arial"/>
            <family val="2"/>
          </rPr>
          <t>Includes persons for whom Indigenous status is unknown.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3" authorId="0" shapeId="0" xr:uid="{56833978-8036-4E92-B37F-DC4F2B78B6EE}">
      <text>
        <r>
          <rPr>
            <sz val="8"/>
            <color indexed="81"/>
            <rFont val="Arial"/>
            <family val="2"/>
          </rPr>
          <t>not applicable</t>
        </r>
      </text>
    </comment>
    <comment ref="K124" authorId="0" shapeId="0" xr:uid="{5E8F91F2-D6C7-4CB6-A304-D9281B85BE75}">
      <text>
        <r>
          <rPr>
            <sz val="8"/>
            <color indexed="81"/>
            <rFont val="Arial"/>
            <family val="2"/>
          </rPr>
          <t>not applicable</t>
        </r>
      </text>
    </comment>
    <comment ref="C126" authorId="1" shapeId="0" xr:uid="{EFE1E446-D18A-48D2-B578-9954B7C809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26" authorId="1" shapeId="0" xr:uid="{74BEE312-F31E-4D4D-83E8-685CEAFAF9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26" authorId="1" shapeId="0" xr:uid="{6C3BD1CC-68F1-45E6-8462-A1FEF3DE9C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26" authorId="1" shapeId="0" xr:uid="{6A20F35B-432F-4408-9422-47AD817C83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26" authorId="1" shapeId="0" xr:uid="{3891A3EF-1316-44E2-9999-126BAE870B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27" authorId="1" shapeId="0" xr:uid="{9246250C-EEAE-4EFA-BB34-3253686009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27" authorId="1" shapeId="0" xr:uid="{DBA3AAB0-9348-4482-BF8E-AB476E4AFD4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27" authorId="1" shapeId="0" xr:uid="{170ED87B-8B81-4281-BE7C-2CBA050D8D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27" authorId="1" shapeId="0" xr:uid="{989B7997-497D-4FE8-BA3F-D9DE9DC8D0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1" authorId="1" shapeId="0" xr:uid="{DC861F1F-79FB-4376-8456-0F4422228A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4" authorId="1" shapeId="0" xr:uid="{DB42EBA7-1AA0-480D-ABC5-F439CE73E5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4" authorId="1" shapeId="0" xr:uid="{3B237D3C-2512-4F2A-9836-B5960B2934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5" authorId="1" shapeId="0" xr:uid="{629EAE6A-68DD-46E0-9457-AF73115DFB0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6" authorId="1" shapeId="0" xr:uid="{73178B6C-F208-45CD-9237-B541D96C6B4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36" authorId="1" shapeId="0" xr:uid="{62051246-4BAA-473E-987B-3104442AF8C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6" authorId="1" shapeId="0" xr:uid="{B404448C-7B0F-4BC5-9FE5-E7D3B62676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7" authorId="1" shapeId="0" xr:uid="{7D85B289-5004-4634-8F88-6797F6DBB9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37" authorId="1" shapeId="0" xr:uid="{3AB88F05-F6F4-474E-B540-B2670BEFC0B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7" authorId="1" shapeId="0" xr:uid="{3D39D616-5674-4D51-9275-0C224986362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40" authorId="0" shapeId="0" xr:uid="{3F4D6DC6-776B-4F25-A00E-3DE2DC6486AA}">
      <text>
        <r>
          <rPr>
            <sz val="8"/>
            <color indexed="81"/>
            <rFont val="Arial"/>
            <family val="2"/>
          </rPr>
          <t>not applicable</t>
        </r>
      </text>
    </comment>
    <comment ref="K141" authorId="0" shapeId="0" xr:uid="{9558F385-11F4-4633-946C-5F1E5AC5CE06}">
      <text>
        <r>
          <rPr>
            <sz val="8"/>
            <color indexed="81"/>
            <rFont val="Arial"/>
            <family val="2"/>
          </rPr>
          <t>not applicable</t>
        </r>
      </text>
    </comment>
    <comment ref="K157" authorId="0" shapeId="0" xr:uid="{AF489E88-07F6-4C2D-9E0F-7C5B3700AECF}">
      <text>
        <r>
          <rPr>
            <sz val="8"/>
            <color indexed="81"/>
            <rFont val="Arial"/>
            <family val="2"/>
          </rPr>
          <t>not applicable</t>
        </r>
      </text>
    </comment>
    <comment ref="K158" authorId="0" shapeId="0" xr:uid="{44EDB4F8-BD6A-4A82-8640-10E18E9EFB61}">
      <text>
        <r>
          <rPr>
            <sz val="8"/>
            <color indexed="81"/>
            <rFont val="Arial"/>
            <family val="2"/>
          </rPr>
          <t>not applicable</t>
        </r>
      </text>
    </comment>
  </commentList>
</comments>
</file>

<file path=xl/sharedStrings.xml><?xml version="1.0" encoding="utf-8"?>
<sst xmlns="http://schemas.openxmlformats.org/spreadsheetml/2006/main" count="1166" uniqueCount="613">
  <si>
    <t>&lt; 10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</si>
  <si>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</si>
  <si>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</si>
  <si>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</si>
  <si>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</si>
  <si>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</si>
  <si>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</si>
  <si>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</si>
  <si>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</si>
  <si>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Male</t>
  </si>
  <si>
    <t>Female</t>
  </si>
  <si>
    <t>Total</t>
  </si>
  <si>
    <t>Cardiovascular Disease</t>
  </si>
  <si>
    <t>Diabetes</t>
  </si>
  <si>
    <t>Chronic Respiratory Disease</t>
  </si>
  <si>
    <t>Hypertension</t>
  </si>
  <si>
    <t>Cancer</t>
  </si>
  <si>
    <t>Smoking</t>
  </si>
  <si>
    <t>?</t>
  </si>
  <si>
    <t>AU Population</t>
  </si>
  <si>
    <t>Ages</t>
  </si>
  <si>
    <t>Population estimated as at 30 June 2019</t>
  </si>
  <si>
    <t>0</t>
  </si>
  <si>
    <t>1</t>
  </si>
  <si>
    <t>2</t>
  </si>
  <si>
    <t>3</t>
  </si>
  <si>
    <t>4</t>
  </si>
  <si>
    <t>0–4</t>
  </si>
  <si>
    <t>5</t>
  </si>
  <si>
    <t>6</t>
  </si>
  <si>
    <t>7</t>
  </si>
  <si>
    <t>8</t>
  </si>
  <si>
    <t>9</t>
  </si>
  <si>
    <t>5–9</t>
  </si>
  <si>
    <t>10</t>
  </si>
  <si>
    <t>11</t>
  </si>
  <si>
    <t>12</t>
  </si>
  <si>
    <t>13</t>
  </si>
  <si>
    <t>14</t>
  </si>
  <si>
    <t>10–14</t>
  </si>
  <si>
    <t>15</t>
  </si>
  <si>
    <t>16</t>
  </si>
  <si>
    <t>17</t>
  </si>
  <si>
    <t>18</t>
  </si>
  <si>
    <t>19</t>
  </si>
  <si>
    <t>15–19</t>
  </si>
  <si>
    <t>20</t>
  </si>
  <si>
    <t>21</t>
  </si>
  <si>
    <t>22</t>
  </si>
  <si>
    <t>23</t>
  </si>
  <si>
    <t>24</t>
  </si>
  <si>
    <t>20–24</t>
  </si>
  <si>
    <t>25</t>
  </si>
  <si>
    <t>26</t>
  </si>
  <si>
    <t>27</t>
  </si>
  <si>
    <t>28</t>
  </si>
  <si>
    <t>29</t>
  </si>
  <si>
    <t>25–29</t>
  </si>
  <si>
    <t>30</t>
  </si>
  <si>
    <t>31</t>
  </si>
  <si>
    <t>32</t>
  </si>
  <si>
    <t>33</t>
  </si>
  <si>
    <t>34</t>
  </si>
  <si>
    <t>30–34</t>
  </si>
  <si>
    <t>35</t>
  </si>
  <si>
    <t>36</t>
  </si>
  <si>
    <t>37</t>
  </si>
  <si>
    <t>38</t>
  </si>
  <si>
    <t>39</t>
  </si>
  <si>
    <t>35–39</t>
  </si>
  <si>
    <t>40</t>
  </si>
  <si>
    <t>41</t>
  </si>
  <si>
    <t>42</t>
  </si>
  <si>
    <t>43</t>
  </si>
  <si>
    <t>44</t>
  </si>
  <si>
    <t>40–44</t>
  </si>
  <si>
    <t>45</t>
  </si>
  <si>
    <t>46</t>
  </si>
  <si>
    <t>47</t>
  </si>
  <si>
    <t>48</t>
  </si>
  <si>
    <t>49</t>
  </si>
  <si>
    <t>45–49</t>
  </si>
  <si>
    <t>50</t>
  </si>
  <si>
    <t>51</t>
  </si>
  <si>
    <t>52</t>
  </si>
  <si>
    <t>53</t>
  </si>
  <si>
    <t>54</t>
  </si>
  <si>
    <t>50–54</t>
  </si>
  <si>
    <t>55</t>
  </si>
  <si>
    <t>56</t>
  </si>
  <si>
    <t>57</t>
  </si>
  <si>
    <t>58</t>
  </si>
  <si>
    <t>59</t>
  </si>
  <si>
    <t>55–59</t>
  </si>
  <si>
    <t>60</t>
  </si>
  <si>
    <t>61</t>
  </si>
  <si>
    <t>62</t>
  </si>
  <si>
    <t>63</t>
  </si>
  <si>
    <t>64</t>
  </si>
  <si>
    <t>60–64</t>
  </si>
  <si>
    <t>65</t>
  </si>
  <si>
    <t>66</t>
  </si>
  <si>
    <t>67</t>
  </si>
  <si>
    <t>68</t>
  </si>
  <si>
    <t>69</t>
  </si>
  <si>
    <t>65–69</t>
  </si>
  <si>
    <t>70</t>
  </si>
  <si>
    <t>71</t>
  </si>
  <si>
    <t>72</t>
  </si>
  <si>
    <t>73</t>
  </si>
  <si>
    <t>74</t>
  </si>
  <si>
    <t>70–74</t>
  </si>
  <si>
    <t>75</t>
  </si>
  <si>
    <t>76</t>
  </si>
  <si>
    <t>77</t>
  </si>
  <si>
    <t>78</t>
  </si>
  <si>
    <t>79</t>
  </si>
  <si>
    <t>75–79</t>
  </si>
  <si>
    <t>80</t>
  </si>
  <si>
    <t>81</t>
  </si>
  <si>
    <t>82</t>
  </si>
  <si>
    <t>83</t>
  </si>
  <si>
    <t>84</t>
  </si>
  <si>
    <t>80–84</t>
  </si>
  <si>
    <t>85–89</t>
  </si>
  <si>
    <t>90–94</t>
  </si>
  <si>
    <t>95–99</t>
  </si>
  <si>
    <t>100 and over</t>
  </si>
  <si>
    <t>All ages</t>
  </si>
  <si>
    <t>Pop %</t>
  </si>
  <si>
    <t xml:space="preserve">Indigenous status, sex and age </t>
  </si>
  <si>
    <t>18 years</t>
  </si>
  <si>
    <t>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</si>
  <si>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</si>
  <si>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</si>
  <si>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</si>
  <si>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</si>
  <si>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</si>
  <si>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</si>
  <si>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</si>
  <si>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</si>
  <si>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</si>
  <si>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 years and over</t>
  </si>
  <si>
    <t>MALES</t>
  </si>
  <si>
    <t>FEMALES</t>
  </si>
  <si>
    <t>PERSONS</t>
  </si>
  <si>
    <t>Indigenous</t>
  </si>
  <si>
    <t>non-Indigenous</t>
  </si>
  <si>
    <t>Table 21 PRISONERS, Indigenous status, sex and age by state/territory</t>
  </si>
  <si>
    <t>NSW</t>
  </si>
  <si>
    <t>Vic.</t>
  </si>
  <si>
    <t>Qld</t>
  </si>
  <si>
    <t>SA</t>
  </si>
  <si>
    <t>WA</t>
  </si>
  <si>
    <t>Tas.</t>
  </si>
  <si>
    <t>NT</t>
  </si>
  <si>
    <t>ACT</t>
  </si>
  <si>
    <t>Aust.</t>
  </si>
  <si>
    <t>Imprisonment rate</t>
  </si>
  <si>
    <t>ABORIGINAL AND TORRES STRAIT ISLANDER</t>
  </si>
  <si>
    <t>Mean age (years)</t>
  </si>
  <si>
    <t>Median age (years)</t>
  </si>
  <si>
    <t>NON-INDIGENOUS</t>
  </si>
  <si>
    <t>TOTAL</t>
  </si>
  <si>
    <t>Indigenous Prisoners</t>
  </si>
  <si>
    <t>non-Indigenous Prisoners</t>
  </si>
  <si>
    <t>AU Pop with disease</t>
  </si>
  <si>
    <t>Initial Chinese mortality</t>
  </si>
  <si>
    <t>AU mortality</t>
  </si>
  <si>
    <t>Italian mortality</t>
  </si>
  <si>
    <t>Chinese mortality</t>
  </si>
  <si>
    <t>Spanish mortality</t>
  </si>
  <si>
    <t>Table S38: Prison entrants, diagnosed with a current chronic condition, by sex, Indigenous status, and age group, 2018</t>
  </si>
  <si>
    <t>Asthma</t>
  </si>
  <si>
    <t>Arthritis</t>
  </si>
  <si>
    <t>Cardiovascular disease</t>
  </si>
  <si>
    <t>Any chronic condition</t>
  </si>
  <si>
    <t>Total entrants</t>
  </si>
  <si>
    <t>Number</t>
  </si>
  <si>
    <t>Sex</t>
  </si>
  <si>
    <t>Men</t>
  </si>
  <si>
    <t>Women</t>
  </si>
  <si>
    <t>Indigenous status</t>
  </si>
  <si>
    <t xml:space="preserve">Indigenous  </t>
  </si>
  <si>
    <t>Age group (years)</t>
  </si>
  <si>
    <t>18–24</t>
  </si>
  <si>
    <t>25–34</t>
  </si>
  <si>
    <t>35–44</t>
  </si>
  <si>
    <t>45–54</t>
  </si>
  <si>
    <t>55+</t>
  </si>
  <si>
    <t xml:space="preserve">Total </t>
  </si>
  <si>
    <t>Per cent</t>
  </si>
  <si>
    <t xml:space="preserve">Notes: </t>
  </si>
  <si>
    <t>1. Totals include unknowns.</t>
  </si>
  <si>
    <t>2. Excludes New South Wales, which did not provide data for this item.</t>
  </si>
  <si>
    <t>3. Numbers represent numbers in this data collection only, and not the entire prison population.</t>
  </si>
  <si>
    <t>4. Data were self-reported.</t>
  </si>
  <si>
    <t>5. Multiple chronic conditions could be reported so numbers might not sum.</t>
  </si>
  <si>
    <t>6. 'Any chronic condition' refers to asthma, arthritis, cardiovascular disease, diabetes, and cancer only.</t>
  </si>
  <si>
    <t>Source: Entrants form, 2018 NPHDC.</t>
  </si>
  <si>
    <t>18-19</t>
  </si>
  <si>
    <t>60+</t>
  </si>
  <si>
    <t>&lt; 18</t>
  </si>
  <si>
    <t>18-24</t>
  </si>
  <si>
    <t>25-34</t>
  </si>
  <si>
    <t>35-44</t>
  </si>
  <si>
    <t>45-54</t>
  </si>
  <si>
    <t>Totals</t>
  </si>
  <si>
    <t>Any Chronic Condition</t>
  </si>
  <si>
    <t>of total prison population</t>
  </si>
  <si>
    <t>802 prisoners self reported survey - without NSW numbers</t>
  </si>
  <si>
    <t>Current Smoker</t>
  </si>
  <si>
    <t>Ex Smoker</t>
  </si>
  <si>
    <t>Cost per prisoner</t>
  </si>
  <si>
    <t>Indigenous population</t>
  </si>
  <si>
    <t>https://www.pc.gov.au/research/ongoing/report-on-government-services/2015/justice/corrective-services/rogs-2015-volumec-chapter8.pdf</t>
  </si>
  <si>
    <t>Support staff ratios</t>
  </si>
  <si>
    <t>https://www.aph.gov.au/Parliamentary_Business/Committees/Senate/Legal_and_Constitutional_Affairs/Completed_inquiries/2010-13/justicereinvestment/report/c03</t>
  </si>
  <si>
    <t>http://www.australianindustrystandards.org.au/wp-content/uploads/2018/02/Corrections-Key-Findings-Paper2018V6Web.pdf</t>
  </si>
  <si>
    <t>staff</t>
  </si>
  <si>
    <t>Avg wage</t>
  </si>
  <si>
    <t>Corrections Industry stats 2018</t>
  </si>
  <si>
    <t>females</t>
  </si>
  <si>
    <t>&gt; 50 years of age</t>
  </si>
  <si>
    <t>avg age</t>
  </si>
  <si>
    <t>Casual staff</t>
  </si>
  <si>
    <t>The Lancet</t>
  </si>
  <si>
    <t>https://www.thelancet.com/coronavirus</t>
  </si>
  <si>
    <t>aclu</t>
  </si>
  <si>
    <t>https://www.aclu.org/sites/default/files/field_document/aclu_covid19-jail-report_2020-8_1.pdf</t>
  </si>
  <si>
    <t>US prisons</t>
  </si>
  <si>
    <t>https://www.vera.org/projects/covid-19-criminal-justice-responses/covid-19-data</t>
  </si>
  <si>
    <t>vera</t>
  </si>
  <si>
    <t>vox</t>
  </si>
  <si>
    <t>https://www.vox.com/policy-and-politics/2020/3/17/21181515/coronavirus-covid-19-jails-prisons-mass-incarceration</t>
  </si>
  <si>
    <t>75 and over</t>
  </si>
  <si>
    <t xml:space="preserve">Aboriginal and/or Torres Strait Islander </t>
  </si>
  <si>
    <t>Non-Indigenous</t>
  </si>
  <si>
    <t>% of Pop</t>
  </si>
  <si>
    <t>Indigenous Pop</t>
  </si>
  <si>
    <t xml:space="preserve">              Australian Bureau of Statistics</t>
  </si>
  <si>
    <t>3238055001DO005_201609 Estimates of Aboriginal and Torres Strait Islander Australians, June 2016</t>
  </si>
  <si>
    <t>Released at 11:30 am (Canberra time) Thursday 13 September 2018</t>
  </si>
  <si>
    <t>Table 6 Estimated resident Aboriginal and Torres Strait Islander and Non-Indigenous populations, Indigenous status (individual categories), Age–Australia–30 June 2016</t>
  </si>
  <si>
    <t>Aboriginal</t>
  </si>
  <si>
    <t>Torres Strait Islander</t>
  </si>
  <si>
    <t>Both Aboriginal and Torres Strait    Islander</t>
  </si>
  <si>
    <t>psns</t>
  </si>
  <si>
    <t>© Commonwealth of Australia 2018</t>
  </si>
  <si>
    <t>ATSI</t>
  </si>
  <si>
    <t>10-17</t>
  </si>
  <si>
    <t>non-Indigenous Australians</t>
  </si>
  <si>
    <t>per 1,000</t>
  </si>
  <si>
    <t>https://www.aclu-nj.org/files/9115/8861/3054/1-1_-_Ex_1_Declaration_of_Joe_Goldenson_MD_filed.pdf</t>
  </si>
  <si>
    <t>Corrections Victoria</t>
  </si>
  <si>
    <t>https://www.corrections.vic.gov.au/covid19</t>
  </si>
  <si>
    <t>health.gov.au</t>
  </si>
  <si>
    <t>https://www.health.gov.au/sites/default/files/documents/2020/02/australian-health-sector-emergency-response-plan-for-novel-coronavirus-covid-19_2.pdf</t>
  </si>
  <si>
    <t>Public Defenders</t>
  </si>
  <si>
    <t>https://www.publicdefenders.nsw.gov.au/Documents/butler-et-al-report-on-covid-19-and-impact%20on-nsw-prisoners.pdf</t>
  </si>
  <si>
    <t>Combined Prisoners</t>
  </si>
  <si>
    <t>Combined Population</t>
  </si>
  <si>
    <t>non-Indigenous Total</t>
  </si>
  <si>
    <t>not including 18-19 yo</t>
  </si>
  <si>
    <t>Indigenous Total</t>
  </si>
  <si>
    <t>non-Indigenous Prisoners Total</t>
  </si>
  <si>
    <t>Indigenous Prisoner Total</t>
  </si>
  <si>
    <t>non-Indigenous per 1000</t>
  </si>
  <si>
    <t>Indigenous per 1000</t>
  </si>
  <si>
    <t>Deaths</t>
  </si>
  <si>
    <t>With 80% infected</t>
  </si>
  <si>
    <t>Projected deaths by Age based on current Australian mortality rates</t>
  </si>
  <si>
    <t>Projected deaths by comorbidity</t>
  </si>
  <si>
    <t>Prisoners</t>
  </si>
  <si>
    <t>Affected</t>
  </si>
  <si>
    <t>Total Affected</t>
  </si>
  <si>
    <t>Total Deaths</t>
  </si>
  <si>
    <t>Total by Age:</t>
  </si>
  <si>
    <t>% of Infected</t>
  </si>
  <si>
    <t>AU mortality for Age group</t>
  </si>
  <si>
    <t>AU Confirmed Cases 7/5/2019</t>
  </si>
  <si>
    <t>AU Deaths 7/5/2020</t>
  </si>
  <si>
    <t>Projected deaths by Sex</t>
  </si>
  <si>
    <t>AU Mortality</t>
  </si>
  <si>
    <t>N.B. as many will have multiple comorbidities, these numbers will represent a higher number than actual cases</t>
  </si>
  <si>
    <t>Mental or Behavioural condition</t>
  </si>
  <si>
    <t>Cardiovascular Disease (2011)</t>
  </si>
  <si>
    <t>Male staff</t>
  </si>
  <si>
    <t>Female staff</t>
  </si>
  <si>
    <t>Table S10: Proportion of overweight and obese Aboriginal and Torres Strait Islander persons aged 18 and over, by age group and sex, 2012–13</t>
  </si>
  <si>
    <t>Aboriginal and Torres Strait Islander men</t>
  </si>
  <si>
    <t>Non-Indigenous men</t>
  </si>
  <si>
    <t>Aboriginal and Torres Strait Islander women</t>
  </si>
  <si>
    <t>Non-Indigenous women</t>
  </si>
  <si>
    <t>Aboriginal and Torres Strait Islander persons</t>
  </si>
  <si>
    <t>Non-Indigenous persons</t>
  </si>
  <si>
    <t>Overweight but not obese</t>
  </si>
  <si>
    <t>Obese</t>
  </si>
  <si>
    <t>Overweight or obese</t>
  </si>
  <si>
    <t>Age group</t>
  </si>
  <si>
    <t>%</t>
  </si>
  <si>
    <t>95% CI</t>
  </si>
  <si>
    <t>22.1–32.9</t>
  </si>
  <si>
    <t>21.0–30.8</t>
  </si>
  <si>
    <t>47.7–59.1</t>
  </si>
  <si>
    <t>24.8–32.0</t>
  </si>
  <si>
    <t>9.1–15.7</t>
  </si>
  <si>
    <t>37.0–44.4</t>
  </si>
  <si>
    <t>21.8–30.6</t>
  </si>
  <si>
    <t>26.6–35.4</t>
  </si>
  <si>
    <t>52.0–62.4</t>
  </si>
  <si>
    <t>11.7–17.5</t>
  </si>
  <si>
    <t>13.9–19.1</t>
  </si>
  <si>
    <t>27.5–34.7</t>
  </si>
  <si>
    <t>23.4–30.4</t>
  </si>
  <si>
    <t>24.9–31.9</t>
  </si>
  <si>
    <t>51.3–59.3</t>
  </si>
  <si>
    <t>19.3–24.1</t>
  </si>
  <si>
    <t>12.0–16.8</t>
  </si>
  <si>
    <t>33.6–38.6</t>
  </si>
  <si>
    <t>29.5–39.7</t>
  </si>
  <si>
    <t>27.4–38.2</t>
  </si>
  <si>
    <t>62.2–72.6</t>
  </si>
  <si>
    <t>40.6–47.0</t>
  </si>
  <si>
    <t>18.2–23.2</t>
  </si>
  <si>
    <t>61.9–67.3</t>
  </si>
  <si>
    <t>21.2–28.2</t>
  </si>
  <si>
    <t>35.5–43.9</t>
  </si>
  <si>
    <t>59.8–68.8</t>
  </si>
  <si>
    <t>20.6–25.2</t>
  </si>
  <si>
    <t>17.6–22.2</t>
  </si>
  <si>
    <t>39.9–45.7</t>
  </si>
  <si>
    <t>26.5–32.7</t>
  </si>
  <si>
    <t>32.8–39.8</t>
  </si>
  <si>
    <t>62.4–69.4</t>
  </si>
  <si>
    <t>31.8–36.2</t>
  </si>
  <si>
    <t>18.6–22.2</t>
  </si>
  <si>
    <t>52.2–56.4</t>
  </si>
  <si>
    <t>27.3–37.3</t>
  </si>
  <si>
    <t>37.1–48.3</t>
  </si>
  <si>
    <t>70.1–79.9</t>
  </si>
  <si>
    <t>42.8–48.4</t>
  </si>
  <si>
    <t>26.2–32.4</t>
  </si>
  <si>
    <t>72.3–77.5</t>
  </si>
  <si>
    <t>22.7–30.9</t>
  </si>
  <si>
    <t>43.9–53.3</t>
  </si>
  <si>
    <t>71.6–79.2</t>
  </si>
  <si>
    <t>24.8–29.8</t>
  </si>
  <si>
    <t>24.6–29.6</t>
  </si>
  <si>
    <t>51.5–57.3</t>
  </si>
  <si>
    <t>26.4–32.6</t>
  </si>
  <si>
    <t>42.1–49.3</t>
  </si>
  <si>
    <t>72.1–78.3</t>
  </si>
  <si>
    <t>34.6–38.6</t>
  </si>
  <si>
    <t>26.3–30.1</t>
  </si>
  <si>
    <t>62.8–66.8</t>
  </si>
  <si>
    <t>32.2–44.4</t>
  </si>
  <si>
    <t>33.0–44.4</t>
  </si>
  <si>
    <t>71.8–82.0</t>
  </si>
  <si>
    <t>42.7–48.1</t>
  </si>
  <si>
    <t>30.5–35.9</t>
  </si>
  <si>
    <t>76.1–80.9</t>
  </si>
  <si>
    <t>20.6–29.6</t>
  </si>
  <si>
    <t>45.6–56.8</t>
  </si>
  <si>
    <t>72.0–80.6</t>
  </si>
  <si>
    <t>30.2–35.4</t>
  </si>
  <si>
    <t>28.0–33.2</t>
  </si>
  <si>
    <t>60.7–66.1</t>
  </si>
  <si>
    <t>27.8–35.2</t>
  </si>
  <si>
    <t>41.0–49.2</t>
  </si>
  <si>
    <t>73.3–79.9</t>
  </si>
  <si>
    <t>37.1–41.1</t>
  </si>
  <si>
    <t>29.9–33.9</t>
  </si>
  <si>
    <t>69.1–72.9</t>
  </si>
  <si>
    <t>55 years and over</t>
  </si>
  <si>
    <t>24.8–34.6</t>
  </si>
  <si>
    <t>41.5–52.1</t>
  </si>
  <si>
    <t>72.0–81.0</t>
  </si>
  <si>
    <t>42.0–46.0</t>
  </si>
  <si>
    <t>31.5–35.5</t>
  </si>
  <si>
    <t>75.6–79.4</t>
  </si>
  <si>
    <t>27.1–36.5</t>
  </si>
  <si>
    <t>45.5–55.9</t>
  </si>
  <si>
    <t>78.8–86.4</t>
  </si>
  <si>
    <t>32.3–36.7</t>
  </si>
  <si>
    <t>32.0–35.4</t>
  </si>
  <si>
    <t>66.0–70.4</t>
  </si>
  <si>
    <t>27.4–34.2</t>
  </si>
  <si>
    <t>45.0–52.6</t>
  </si>
  <si>
    <t>76.7–82.5</t>
  </si>
  <si>
    <t>37.7–40.7</t>
  </si>
  <si>
    <t>32.3–34.9</t>
  </si>
  <si>
    <t>71.3–74.3</t>
  </si>
  <si>
    <t>Total 18 years and over (crude)</t>
  </si>
  <si>
    <t>29.8–34.8</t>
  </si>
  <si>
    <t>33.8–38.6</t>
  </si>
  <si>
    <t>66.1–70.9</t>
  </si>
  <si>
    <t>41.3–43.5</t>
  </si>
  <si>
    <t>26.4–28.4</t>
  </si>
  <si>
    <t>68.6–71.0</t>
  </si>
  <si>
    <t>24.8–28.4</t>
  </si>
  <si>
    <t>41.3–45.3</t>
  </si>
  <si>
    <t>67.9–71.9</t>
  </si>
  <si>
    <t>27.2–29.2</t>
  </si>
  <si>
    <t>26.1–28.3</t>
  </si>
  <si>
    <t>54.1–56.7</t>
  </si>
  <si>
    <t>27.9–30.9</t>
  </si>
  <si>
    <t>38.2–41.4</t>
  </si>
  <si>
    <t>67.6–70.8</t>
  </si>
  <si>
    <t>34.7–36.1</t>
  </si>
  <si>
    <t>26.5–28.1</t>
  </si>
  <si>
    <t>61.7–63.7</t>
  </si>
  <si>
    <t>Total 18 years and over (age-standardised)</t>
  </si>
  <si>
    <t>30.1–34.9</t>
  </si>
  <si>
    <t>36.7–41.5</t>
  </si>
  <si>
    <t>69.4–73.8</t>
  </si>
  <si>
    <t>41.5–43.7</t>
  </si>
  <si>
    <t>68.8–71.2</t>
  </si>
  <si>
    <t>25.7–29.3</t>
  </si>
  <si>
    <t>43.4–48.0</t>
  </si>
  <si>
    <t>71.3–75.1</t>
  </si>
  <si>
    <t>26.9–28.9</t>
  </si>
  <si>
    <t>25.8–28.0</t>
  </si>
  <si>
    <t>53.6–56.2</t>
  </si>
  <si>
    <t>28.4–31.4</t>
  </si>
  <si>
    <t>40.8–44.2</t>
  </si>
  <si>
    <t>70.9–73.9</t>
  </si>
  <si>
    <t>26.4–28.0</t>
  </si>
  <si>
    <t>61.6–63.6</t>
  </si>
  <si>
    <t>Notes</t>
  </si>
  <si>
    <t>1. Overweight and obesity classification is based on measured height and weight.</t>
  </si>
  <si>
    <t>2. 95% CI = 95% confidence interval. We can be 95% confident that the true value is within this confidence interval.</t>
  </si>
  <si>
    <t>3. Proportions have been age standardised to the 2001 Australian Estimated Resident Population to account for differences in the age structure of the two populations.</t>
  </si>
  <si>
    <r>
      <t xml:space="preserve">Source: </t>
    </r>
    <r>
      <rPr>
        <sz val="8"/>
        <rFont val="Arial"/>
        <family val="2"/>
      </rPr>
      <t>ABS (Australian Bureau of Statistics) 2014. Australian Aboriginal and Torres Strait Islander Health Survey: updated results, 2012–13. ABS cat no. 4727.0.55.006. Canberra: ABS.</t>
    </r>
  </si>
  <si>
    <t>Aboriginal and Torres Strait Islander</t>
  </si>
  <si>
    <t>Persons</t>
  </si>
  <si>
    <t>Table S5: Proportion of overweight and obese persons aged 18 and over, by age group and sex, 2017–18</t>
  </si>
  <si>
    <t>29.7–40.3</t>
  </si>
  <si>
    <t>14.3–21.9</t>
  </si>
  <si>
    <t>47.0–57.8</t>
  </si>
  <si>
    <t>21.4–30.6</t>
  </si>
  <si>
    <t>9.4–17.6</t>
  </si>
  <si>
    <t>34.9–44.9</t>
  </si>
  <si>
    <t>26.5–34.1</t>
  </si>
  <si>
    <t>13.3–17.7</t>
  </si>
  <si>
    <t>42.1–49.9</t>
  </si>
  <si>
    <t>38.8–45.6</t>
  </si>
  <si>
    <t>21.8–27.4</t>
  </si>
  <si>
    <t>63.0–70.0</t>
  </si>
  <si>
    <t>23.2–28.8</t>
  </si>
  <si>
    <t>20.5–25.3</t>
  </si>
  <si>
    <t>45.9–52.5</t>
  </si>
  <si>
    <t>31.7–36.1</t>
  </si>
  <si>
    <t>21.9–25.7</t>
  </si>
  <si>
    <t>55.4–60.0</t>
  </si>
  <si>
    <t>41.5–49.3</t>
  </si>
  <si>
    <t>28.5–35.5</t>
  </si>
  <si>
    <t>75.1–79.9</t>
  </si>
  <si>
    <t>27.6–33.8</t>
  </si>
  <si>
    <t>26.9–32.3</t>
  </si>
  <si>
    <t>57.5–62.7</t>
  </si>
  <si>
    <t>35.5–40.7</t>
  </si>
  <si>
    <t>28.4–32.8</t>
  </si>
  <si>
    <t>66.7–70.7</t>
  </si>
  <si>
    <t>39.2–46.8</t>
  </si>
  <si>
    <t>36.9–44.3</t>
  </si>
  <si>
    <t>80.5–85.3</t>
  </si>
  <si>
    <t>27.8–33.6</t>
  </si>
  <si>
    <t>31.5–37.5</t>
  </si>
  <si>
    <t>61.6–68.8</t>
  </si>
  <si>
    <t>34.3–38.9</t>
  </si>
  <si>
    <t>35.0–39.8</t>
  </si>
  <si>
    <t>71.8–76.2</t>
  </si>
  <si>
    <t>55–64</t>
  </si>
  <si>
    <t>38.6–45.8</t>
  </si>
  <si>
    <t>38.4–44.8</t>
  </si>
  <si>
    <t>81.3–85.9</t>
  </si>
  <si>
    <t>25.2–31.6</t>
  </si>
  <si>
    <t>35.0–41.2</t>
  </si>
  <si>
    <t>63.5–69.7</t>
  </si>
  <si>
    <t>32.6–37.0</t>
  </si>
  <si>
    <t>37.7–42.1</t>
  </si>
  <si>
    <t>72.7–76.7</t>
  </si>
  <si>
    <t>65–74</t>
  </si>
  <si>
    <t>37.3–44.5</t>
  </si>
  <si>
    <t>80.7–85.9</t>
  </si>
  <si>
    <t>31.4–37.4</t>
  </si>
  <si>
    <t>35.2–42.2</t>
  </si>
  <si>
    <t>70.6–76.0</t>
  </si>
  <si>
    <t>34.9–40.1</t>
  </si>
  <si>
    <t>37.9–43.1</t>
  </si>
  <si>
    <t>76.2–80.2</t>
  </si>
  <si>
    <t>75–84</t>
  </si>
  <si>
    <t>38.0–50.0</t>
  </si>
  <si>
    <t>27.7–38.7</t>
  </si>
  <si>
    <t>72.5–84.1</t>
  </si>
  <si>
    <t>28.8–37.8</t>
  </si>
  <si>
    <t>34.4–42.8</t>
  </si>
  <si>
    <t>68.7–75.5</t>
  </si>
  <si>
    <t>34.4–41.8</t>
  </si>
  <si>
    <t>33.2–39.4</t>
  </si>
  <si>
    <t>71.9–78.1</t>
  </si>
  <si>
    <t>85 years and over</t>
  </si>
  <si>
    <t>35.8–56.6</t>
  </si>
  <si>
    <t>9.1–22.9</t>
  </si>
  <si>
    <t>56.9–73.3</t>
  </si>
  <si>
    <t>29.3–46.7</t>
  </si>
  <si>
    <t>15.9–29.7</t>
  </si>
  <si>
    <t>53.2–69.2</t>
  </si>
  <si>
    <t>35.5–49.1</t>
  </si>
  <si>
    <t>14.3–25.3</t>
  </si>
  <si>
    <t>55.3–68.3</t>
  </si>
  <si>
    <t>Total 18 years and over</t>
  </si>
  <si>
    <t>40.5–43.5</t>
  </si>
  <si>
    <t>31.0–34.0</t>
  </si>
  <si>
    <t>73.2–75.8</t>
  </si>
  <si>
    <t>28.3–30.9</t>
  </si>
  <si>
    <t>29.0–31.4</t>
  </si>
  <si>
    <t>58.4–61.0</t>
  </si>
  <si>
    <t>34.6–36.6</t>
  </si>
  <si>
    <t>30.4–32.2</t>
  </si>
  <si>
    <t>66.2–67.8</t>
  </si>
  <si>
    <t># Proportion has a margin of error of &gt;10 percentage points which should be considered when using this information.</t>
  </si>
  <si>
    <t>3. In 2017─18, 33.8% of respondents aged 18 years and over did not have a measured Body Mass Index (BMI). For these respondents, imputation was used to obtain BMI. For more information see Appendix 2: Physical measurements in the 2017─18 National Health Survey.</t>
  </si>
  <si>
    <r>
      <t xml:space="preserve">Source: </t>
    </r>
    <r>
      <rPr>
        <sz val="8"/>
        <rFont val="Arial"/>
        <family val="2"/>
      </rPr>
      <t>ABS 2018. National Health Survey: first results, 2017–18. ABS cat. no. 4364.0.55.001. Canberra: ABS.</t>
    </r>
  </si>
  <si>
    <t>Australia</t>
  </si>
  <si>
    <t>Total (age standardised)</t>
  </si>
  <si>
    <t>COPD</t>
  </si>
  <si>
    <t>Obesity</t>
  </si>
  <si>
    <t>Population by Age1</t>
  </si>
  <si>
    <t>Population by Age2</t>
  </si>
  <si>
    <t>Prisoner Health</t>
  </si>
  <si>
    <t>COVID Mortality by Sex</t>
  </si>
  <si>
    <t>COVID Mortality by Age and Indigeneity</t>
  </si>
  <si>
    <t>COVID Mortality by Comorbidity</t>
  </si>
  <si>
    <t>Return to contents</t>
  </si>
  <si>
    <t>Table 1.1:  Prevalence of COPD among people aged 45 and over, by age and sex, 2017–18</t>
  </si>
  <si>
    <t>95%CI*</t>
  </si>
  <si>
    <t>0.8–3.1</t>
  </si>
  <si>
    <t>1.5–3.5</t>
  </si>
  <si>
    <t>1.5–3.0</t>
  </si>
  <si>
    <t>2.1–5.1</t>
  </si>
  <si>
    <t>4.6–7.8</t>
  </si>
  <si>
    <t>3.8–6.0</t>
  </si>
  <si>
    <t>5.9–9.2</t>
  </si>
  <si>
    <t>5.1–8.4</t>
  </si>
  <si>
    <t>5.9–8.4</t>
  </si>
  <si>
    <t>75+</t>
  </si>
  <si>
    <t>4.8–9.9</t>
  </si>
  <si>
    <t>3.9–7.9</t>
  </si>
  <si>
    <t>5.1–8.0</t>
  </si>
  <si>
    <t>3.8–5.3</t>
  </si>
  <si>
    <t>4.3–5.9</t>
  </si>
  <si>
    <t>4.2–5.3</t>
  </si>
  <si>
    <t>All ages**</t>
  </si>
  <si>
    <t>3.6–5.1</t>
  </si>
  <si>
    <t>4.1–5.5</t>
  </si>
  <si>
    <t>4.1–5.1</t>
  </si>
  <si>
    <t>*CI = A statistical term describing a range (interval) of values within which we can be 'confident' that the true value lies, usually because it has a 95% or higher chance of doing so.</t>
  </si>
  <si>
    <t xml:space="preserve">**Age-standardised to the 2001 Australian Standard Population. Age groups: 45-49, 50-54, 55-59, 60-64, 65-69, 70-74, 75+. </t>
  </si>
  <si>
    <r>
      <rPr>
        <i/>
        <sz val="9"/>
        <color indexed="8"/>
        <rFont val="Arial"/>
        <family val="2"/>
      </rPr>
      <t>Note:</t>
    </r>
    <r>
      <rPr>
        <sz val="9"/>
        <color indexed="8"/>
        <rFont val="Arial"/>
        <family val="2"/>
      </rPr>
      <t xml:space="preserve"> Includes self-reported current and long-term bronchitis and/or emphysema. </t>
    </r>
  </si>
  <si>
    <r>
      <rPr>
        <i/>
        <sz val="9"/>
        <color indexed="8"/>
        <rFont val="Arial"/>
        <family val="2"/>
      </rPr>
      <t>Source:</t>
    </r>
    <r>
      <rPr>
        <sz val="9"/>
        <color indexed="8"/>
        <rFont val="Arial"/>
        <family val="2"/>
      </rPr>
      <t xml:space="preserve"> AIHW analysis of ABS Microdata: National Health Survey (NHS) 2017–18.  </t>
    </r>
  </si>
  <si>
    <t>N.B. Chronic Respiratory Disease includes COPD, Asthma, etc which combined affect some 31% of the population.  Asthma does not appear to be a factor with COVID-19 outcomes.  Using fudged COPD numbers here</t>
  </si>
  <si>
    <r>
      <t>Table S1: Prevalence of high blood pressure among adults, controlled, uncontrolled and total, by sex, 2017</t>
    </r>
    <r>
      <rPr>
        <b/>
        <sz val="10"/>
        <color theme="1"/>
        <rFont val="Arial"/>
        <family val="2"/>
      </rPr>
      <t>–18</t>
    </r>
  </si>
  <si>
    <t>Blood pressure category</t>
  </si>
  <si>
    <t>Has high blood pressure</t>
  </si>
  <si>
    <t>32.9-34.4</t>
  </si>
  <si>
    <r>
      <t>Uncontrolled</t>
    </r>
    <r>
      <rPr>
        <vertAlign val="superscript"/>
        <sz val="8"/>
        <color theme="1"/>
        <rFont val="Arial"/>
        <family val="2"/>
      </rPr>
      <t>(b)</t>
    </r>
  </si>
  <si>
    <t>22.0-23.6</t>
  </si>
  <si>
    <r>
      <t>Controlled</t>
    </r>
    <r>
      <rPr>
        <vertAlign val="superscript"/>
        <sz val="8"/>
        <color theme="1"/>
        <rFont val="Arial"/>
        <family val="2"/>
      </rPr>
      <t>(a)</t>
    </r>
  </si>
  <si>
    <t>10.3-11.4</t>
  </si>
  <si>
    <t>34.9-37.1</t>
  </si>
  <si>
    <t>24.3-26.6</t>
  </si>
  <si>
    <t>9.7-11.4</t>
  </si>
  <si>
    <t>30.4-32.4</t>
  </si>
  <si>
    <t>19.3-21.3</t>
  </si>
  <si>
    <t>10.5-11.8</t>
  </si>
  <si>
    <t>a) Person is taking mediation for high blood pressure but has normal measured blood pressure</t>
  </si>
  <si>
    <t>b) Persons with measured high blood pressure (systolic ≥140 and/or diastolic ≥90) regardless of whether they were taking high blood pressure medication. Measured high blood pressure excludes self-reported hypertension prevalence rates.</t>
  </si>
  <si>
    <t>1. In 2017-18, 31.6% of respondents aged 18 years and over did not have their blood pressure measured. For these respondents, imputation was used to obtain blood pressure. For more information see Appendix 2: Physical measurements in the 2017-18 National Health Survey (ABS 2018a).</t>
  </si>
  <si>
    <r>
      <rPr>
        <i/>
        <sz val="8"/>
        <rFont val="Arial"/>
        <family val="2"/>
      </rPr>
      <t>Source</t>
    </r>
    <r>
      <rPr>
        <sz val="8"/>
        <rFont val="Arial"/>
        <family val="2"/>
      </rPr>
      <t>: AIHW analysis of ABS 2019</t>
    </r>
  </si>
  <si>
    <t>Table S2: Proportion of adults with uncontrolled high blood pressure, by age group and sex, 2017–18</t>
  </si>
  <si>
    <r>
      <t>Uncontrolled high blood pressure</t>
    </r>
    <r>
      <rPr>
        <b/>
        <vertAlign val="superscript"/>
        <sz val="8"/>
        <rFont val="Arial"/>
        <family val="2"/>
      </rPr>
      <t>(a)</t>
    </r>
  </si>
  <si>
    <t>18–34</t>
  </si>
  <si>
    <t>8.4–12.0</t>
  </si>
  <si>
    <t>3.9–5.9</t>
  </si>
  <si>
    <t>6.5–8.6</t>
  </si>
  <si>
    <t>15.6-21.0</t>
  </si>
  <si>
    <t>11.9-15.7</t>
  </si>
  <si>
    <t>14.2-17.6</t>
  </si>
  <si>
    <t>29.4-36.0</t>
  </si>
  <si>
    <t>17.9-23.5</t>
  </si>
  <si>
    <t>24.2-28.6</t>
  </si>
  <si>
    <t>34.7-39.3</t>
  </si>
  <si>
    <t>27.3-33.5</t>
  </si>
  <si>
    <t>31.4-35.6</t>
  </si>
  <si>
    <t>38.6-45.6</t>
  </si>
  <si>
    <t>35.1-41.9</t>
  </si>
  <si>
    <t>37.8-42.6</t>
  </si>
  <si>
    <t>37.0-46.6</t>
  </si>
  <si>
    <t>40.1-50.9</t>
  </si>
  <si>
    <t>40.5-47.1</t>
  </si>
  <si>
    <t>40.9-61.1</t>
  </si>
  <si>
    <t>39.0-56.0</t>
  </si>
  <si>
    <t>41.5-53.3</t>
  </si>
  <si>
    <t>24.3-26.5</t>
  </si>
  <si>
    <t>a) Persons with measured high blood pressure (systolic ≥140 and/or diastolic ≥90) regardless of whether they were taking high blood pressure medication. Measured high blood pressure excludes self-reported hypertension prevalence rates.</t>
  </si>
  <si>
    <t>3. Measured high blood pressure excludes self-reported hypertension prevalence rates. In 2017-18, 31.6% of respondents aged 18 years and over did not have their blood pressure measured. For these respondents, imputation was used to obtain blood pressure. For more information see Appendix 2: Physical measurements in the National Health Survey.</t>
  </si>
  <si>
    <r>
      <t xml:space="preserve">Source: </t>
    </r>
    <r>
      <rPr>
        <sz val="8"/>
        <rFont val="Arial"/>
        <family val="2"/>
      </rPr>
      <t>ABS 2018a</t>
    </r>
  </si>
  <si>
    <t>No indigenous specific stats for COPD or Hypertension, so using general Australian stats</t>
  </si>
  <si>
    <t>COVID-19 Mortality by Comorbidity</t>
  </si>
  <si>
    <t>South Korea</t>
  </si>
  <si>
    <t>Combined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</si>
</sst>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3" formatCode="_-* #,##0.00_-;\-* #,##0.00_-;_-* &quot;-&quot;??_-;_-@_-"/>
    <numFmt numFmtId="164" formatCode="0.0%"/>
    <numFmt numFmtId="165" formatCode="#,##0.0"/>
    <numFmt numFmtId="166" formatCode="0.0"/>
    <numFmt numFmtId="167" formatCode="&quot;&quot;#,##0.0&quot;&quot;"/>
    <numFmt numFmtId="168" formatCode="&quot;#&quot;#,##0.0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name val="Arial"/>
      <family val="2"/>
    </font>
    <font>
      <sz val="8"/>
      <color indexed="81"/>
      <name val="Arial"/>
      <family val="2"/>
    </font>
    <font>
      <sz val="8"/>
      <color indexed="8"/>
      <name val="Arial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8"/>
      <color indexed="8"/>
      <name val="Arial"/>
      <family val="2"/>
    </font>
    <font>
      <sz val="7"/>
      <color indexed="8"/>
      <name val="Calibri"/>
      <family val="2"/>
    </font>
    <font>
      <sz val="7"/>
      <color indexed="8"/>
      <name val="Arial"/>
      <family val="2"/>
    </font>
    <font>
      <i/>
      <sz val="10"/>
      <color indexed="8"/>
      <name val="arial, helvetica, helv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0" tint="-0.499984740745262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rgb="FF004488"/>
      <name val="Calibri"/>
      <family val="2"/>
      <scheme val="minor"/>
    </font>
    <font>
      <u/>
      <sz val="11"/>
      <color rgb="FF0066AA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0"/>
      <color theme="1"/>
      <name val="Book Antiqua"/>
      <family val="1"/>
    </font>
    <font>
      <i/>
      <sz val="8"/>
      <name val="Arial"/>
      <family val="2"/>
    </font>
    <font>
      <sz val="8"/>
      <color theme="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i/>
      <sz val="9"/>
      <color indexed="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b/>
      <sz val="10"/>
      <color indexed="8"/>
      <name val="Arial"/>
      <family val="2"/>
    </font>
    <font>
      <vertAlign val="superscript"/>
      <sz val="8"/>
      <color theme="1"/>
      <name val="Arial"/>
      <family val="2"/>
    </font>
    <font>
      <b/>
      <vertAlign val="superscript"/>
      <sz val="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8" tint="-0.24994659260841701"/>
      </left>
      <right style="thin">
        <color indexed="64"/>
      </right>
      <top style="thin">
        <color theme="8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theme="8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8" tint="-0.24994659260841701"/>
      </left>
      <right style="thin">
        <color indexed="64"/>
      </right>
      <top/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/>
      <top/>
      <bottom/>
      <diagonal/>
    </border>
    <border>
      <left style="thin">
        <color theme="8" tint="-0.24994659260841701"/>
      </left>
      <right/>
      <top/>
      <bottom style="thin">
        <color theme="8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indexed="64"/>
      </left>
      <right/>
      <top style="thin">
        <color theme="8" tint="-0.24994659260841701"/>
      </top>
      <bottom/>
      <diagonal/>
    </border>
    <border>
      <left style="thin">
        <color indexed="64"/>
      </left>
      <right/>
      <top/>
      <bottom style="thin">
        <color theme="8" tint="-0.24994659260841701"/>
      </bottom>
      <diagonal/>
    </border>
    <border>
      <left style="thin">
        <color theme="5" tint="-0.24994659260841701"/>
      </left>
      <right style="thin">
        <color indexed="64"/>
      </right>
      <top style="thin">
        <color theme="5" tint="-0.24994659260841701"/>
      </top>
      <bottom/>
      <diagonal/>
    </border>
    <border>
      <left style="thin">
        <color indexed="64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5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 style="thin">
        <color indexed="64"/>
      </top>
      <bottom/>
      <diagonal/>
    </border>
    <border>
      <left style="thin">
        <color theme="5" tint="-0.24994659260841701"/>
      </left>
      <right style="thin">
        <color indexed="64"/>
      </right>
      <top/>
      <bottom style="thin">
        <color theme="5" tint="-0.24994659260841701"/>
      </bottom>
      <diagonal/>
    </border>
    <border>
      <left style="thin">
        <color indexed="64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double">
        <color theme="4"/>
      </left>
      <right/>
      <top style="double">
        <color theme="4"/>
      </top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28" fillId="0" borderId="0" applyNumberFormat="0" applyFill="0" applyBorder="0" applyAlignment="0" applyProtection="0"/>
    <xf numFmtId="0" fontId="29" fillId="0" borderId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6" fillId="4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37" fillId="0" borderId="0" applyNumberFormat="0" applyFill="0" applyBorder="0" applyAlignment="0" applyProtection="0"/>
    <xf numFmtId="0" fontId="40" fillId="0" borderId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24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8" borderId="8" applyNumberFormat="0" applyFont="0" applyAlignment="0" applyProtection="0"/>
    <xf numFmtId="49" fontId="51" fillId="35" borderId="0" applyNumberFormat="0" applyFill="0" applyBorder="0" applyAlignment="0" applyProtection="0">
      <alignment horizontal="right"/>
    </xf>
    <xf numFmtId="0" fontId="24" fillId="0" borderId="0">
      <alignment horizontal="right"/>
    </xf>
    <xf numFmtId="0" fontId="40" fillId="0" borderId="0"/>
  </cellStyleXfs>
  <cellXfs count="427">
    <xf numFmtId="0" fontId="0" fillId="0" borderId="0" xfId="0"/>
    <xf numFmtId="4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0" fillId="0" borderId="0" xfId="0" applyNumberFormat="1"/>
    <xf numFmtId="10" fontId="0" fillId="0" borderId="10" xfId="0" applyNumberFormat="1" applyBorder="1"/>
    <xf numFmtId="10" fontId="0" fillId="0" borderId="13" xfId="0" applyNumberFormat="1" applyBorder="1"/>
    <xf numFmtId="9" fontId="0" fillId="0" borderId="0" xfId="0" applyNumberFormat="1"/>
    <xf numFmtId="164" fontId="0" fillId="0" borderId="0" xfId="0" applyNumberFormat="1"/>
    <xf numFmtId="0" fontId="16" fillId="0" borderId="14" xfId="0" applyFont="1" applyBorder="1" applyAlignment="1">
      <alignment horizontal="left"/>
    </xf>
    <xf numFmtId="3" fontId="16" fillId="0" borderId="15" xfId="0" applyNumberFormat="1" applyFont="1" applyBorder="1" applyAlignment="1">
      <alignment horizontal="right"/>
    </xf>
    <xf numFmtId="3" fontId="16" fillId="0" borderId="0" xfId="34" applyNumberFormat="1" applyFont="1" applyAlignment="1">
      <alignment horizontal="right"/>
    </xf>
    <xf numFmtId="0" fontId="16" fillId="0" borderId="11" xfId="0" applyFont="1" applyBorder="1" applyAlignment="1">
      <alignment horizontal="left"/>
    </xf>
    <xf numFmtId="3" fontId="16" fillId="0" borderId="16" xfId="0" applyNumberFormat="1" applyFont="1" applyBorder="1" applyAlignment="1">
      <alignment horizontal="right"/>
    </xf>
    <xf numFmtId="0" fontId="18" fillId="0" borderId="11" xfId="0" applyFont="1" applyBorder="1" applyAlignment="1">
      <alignment horizontal="left"/>
    </xf>
    <xf numFmtId="3" fontId="18" fillId="0" borderId="16" xfId="0" applyNumberFormat="1" applyFont="1" applyBorder="1" applyAlignment="1">
      <alignment horizontal="right"/>
    </xf>
    <xf numFmtId="3" fontId="18" fillId="0" borderId="0" xfId="34" applyNumberFormat="1" applyFont="1" applyAlignment="1">
      <alignment horizontal="right"/>
    </xf>
    <xf numFmtId="0" fontId="18" fillId="0" borderId="12" xfId="0" applyFont="1" applyBorder="1" applyAlignment="1">
      <alignment horizontal="left"/>
    </xf>
    <xf numFmtId="3" fontId="18" fillId="0" borderId="13" xfId="0" applyNumberFormat="1" applyFont="1" applyBorder="1" applyAlignment="1">
      <alignment horizontal="right"/>
    </xf>
    <xf numFmtId="3" fontId="0" fillId="0" borderId="0" xfId="0" applyNumberFormat="1"/>
    <xf numFmtId="0" fontId="16" fillId="0" borderId="12" xfId="0" applyFont="1" applyBorder="1" applyAlignment="1">
      <alignment horizontal="left"/>
    </xf>
    <xf numFmtId="3" fontId="16" fillId="0" borderId="13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  <xf numFmtId="3" fontId="19" fillId="0" borderId="0" xfId="0" applyNumberFormat="1" applyFont="1" applyAlignment="1">
      <alignment horizontal="right"/>
    </xf>
    <xf numFmtId="3" fontId="19" fillId="0" borderId="0" xfId="34" applyNumberFormat="1" applyFont="1" applyAlignment="1">
      <alignment horizontal="right"/>
    </xf>
    <xf numFmtId="1" fontId="0" fillId="0" borderId="0" xfId="0" applyNumberFormat="1"/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right" wrapText="1"/>
    </xf>
    <xf numFmtId="0" fontId="16" fillId="0" borderId="0" xfId="0" applyFont="1"/>
    <xf numFmtId="3" fontId="20" fillId="0" borderId="0" xfId="0" applyNumberFormat="1" applyFont="1" applyAlignment="1">
      <alignment horizontal="right"/>
    </xf>
    <xf numFmtId="165" fontId="16" fillId="0" borderId="0" xfId="0" applyNumberFormat="1" applyFont="1"/>
    <xf numFmtId="0" fontId="23" fillId="0" borderId="0" xfId="0" applyFont="1" applyAlignment="1">
      <alignment horizontal="left" indent="1"/>
    </xf>
    <xf numFmtId="3" fontId="23" fillId="0" borderId="0" xfId="0" applyNumberFormat="1" applyFont="1" applyAlignment="1">
      <alignment horizontal="right"/>
    </xf>
    <xf numFmtId="165" fontId="18" fillId="0" borderId="0" xfId="0" applyNumberFormat="1" applyFont="1"/>
    <xf numFmtId="166" fontId="18" fillId="0" borderId="0" xfId="0" applyNumberFormat="1" applyFont="1"/>
    <xf numFmtId="165" fontId="20" fillId="0" borderId="0" xfId="0" applyNumberFormat="1" applyFont="1" applyAlignment="1">
      <alignment horizontal="right"/>
    </xf>
    <xf numFmtId="3" fontId="24" fillId="0" borderId="0" xfId="0" applyNumberFormat="1" applyFont="1" applyAlignment="1">
      <alignment horizontal="right"/>
    </xf>
    <xf numFmtId="166" fontId="16" fillId="0" borderId="0" xfId="0" applyNumberFormat="1" applyFont="1"/>
    <xf numFmtId="0" fontId="22" fillId="0" borderId="0" xfId="0" applyFont="1" applyAlignment="1">
      <alignment horizontal="left" indent="1"/>
    </xf>
    <xf numFmtId="3" fontId="22" fillId="0" borderId="0" xfId="0" applyNumberFormat="1" applyFont="1" applyAlignment="1">
      <alignment horizontal="right"/>
    </xf>
    <xf numFmtId="165" fontId="19" fillId="0" borderId="0" xfId="0" applyNumberFormat="1" applyFont="1"/>
    <xf numFmtId="166" fontId="19" fillId="0" borderId="0" xfId="0" applyNumberFormat="1" applyFont="1"/>
    <xf numFmtId="0" fontId="28" fillId="0" borderId="0" xfId="35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8" xfId="0" applyBorder="1"/>
    <xf numFmtId="10" fontId="0" fillId="0" borderId="18" xfId="0" applyNumberFormat="1" applyBorder="1"/>
    <xf numFmtId="0" fontId="0" fillId="0" borderId="14" xfId="0" applyBorder="1"/>
    <xf numFmtId="164" fontId="0" fillId="0" borderId="14" xfId="0" applyNumberFormat="1" applyBorder="1"/>
    <xf numFmtId="164" fontId="0" fillId="0" borderId="18" xfId="0" applyNumberFormat="1" applyBorder="1"/>
    <xf numFmtId="10" fontId="0" fillId="0" borderId="16" xfId="0" applyNumberFormat="1" applyBorder="1"/>
    <xf numFmtId="10" fontId="0" fillId="0" borderId="0" xfId="0" applyNumberFormat="1" applyBorder="1"/>
    <xf numFmtId="10" fontId="0" fillId="0" borderId="15" xfId="0" applyNumberFormat="1" applyBorder="1"/>
    <xf numFmtId="0" fontId="0" fillId="0" borderId="0" xfId="0" applyBorder="1"/>
    <xf numFmtId="0" fontId="0" fillId="0" borderId="19" xfId="0" applyBorder="1"/>
    <xf numFmtId="0" fontId="28" fillId="0" borderId="19" xfId="35" applyBorder="1"/>
    <xf numFmtId="164" fontId="0" fillId="0" borderId="15" xfId="0" applyNumberFormat="1" applyBorder="1"/>
    <xf numFmtId="164" fontId="0" fillId="0" borderId="0" xfId="0" applyNumberFormat="1" applyBorder="1"/>
    <xf numFmtId="164" fontId="0" fillId="0" borderId="16" xfId="0" applyNumberFormat="1" applyBorder="1"/>
    <xf numFmtId="164" fontId="0" fillId="0" borderId="13" xfId="0" applyNumberFormat="1" applyBorder="1"/>
    <xf numFmtId="10" fontId="0" fillId="0" borderId="19" xfId="0" applyNumberFormat="1" applyBorder="1"/>
    <xf numFmtId="164" fontId="0" fillId="0" borderId="19" xfId="0" applyNumberFormat="1" applyBorder="1"/>
    <xf numFmtId="0" fontId="24" fillId="0" borderId="0" xfId="0" applyFont="1" applyAlignment="1">
      <alignment horizontal="left"/>
    </xf>
    <xf numFmtId="0" fontId="42" fillId="0" borderId="0" xfId="0" applyFont="1" applyAlignment="1">
      <alignment horizontal="right" wrapText="1"/>
    </xf>
    <xf numFmtId="0" fontId="24" fillId="0" borderId="0" xfId="0" applyFont="1" applyAlignment="1">
      <alignment horizontal="left" wrapText="1"/>
    </xf>
    <xf numFmtId="0" fontId="41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49" fontId="38" fillId="0" borderId="0" xfId="0" applyNumberFormat="1" applyFont="1"/>
    <xf numFmtId="3" fontId="0" fillId="0" borderId="12" xfId="0" applyNumberFormat="1" applyBorder="1"/>
    <xf numFmtId="0" fontId="0" fillId="0" borderId="16" xfId="0" applyBorder="1"/>
    <xf numFmtId="0" fontId="0" fillId="0" borderId="15" xfId="0" applyBorder="1"/>
    <xf numFmtId="3" fontId="0" fillId="0" borderId="27" xfId="0" applyNumberFormat="1" applyBorder="1"/>
    <xf numFmtId="0" fontId="0" fillId="0" borderId="28" xfId="0" applyBorder="1"/>
    <xf numFmtId="0" fontId="0" fillId="0" borderId="26" xfId="0" applyBorder="1"/>
    <xf numFmtId="1" fontId="0" fillId="0" borderId="27" xfId="0" applyNumberFormat="1" applyBorder="1"/>
    <xf numFmtId="1" fontId="0" fillId="0" borderId="26" xfId="0" applyNumberFormat="1" applyBorder="1"/>
    <xf numFmtId="0" fontId="29" fillId="0" borderId="0" xfId="36"/>
    <xf numFmtId="0" fontId="31" fillId="33" borderId="0" xfId="36" applyNumberFormat="1" applyFont="1" applyFill="1" applyBorder="1" applyAlignment="1" applyProtection="1"/>
    <xf numFmtId="0" fontId="26" fillId="33" borderId="0" xfId="36" applyNumberFormat="1" applyFont="1" applyFill="1" applyBorder="1" applyAlignment="1" applyProtection="1">
      <alignment horizontal="right" wrapText="1"/>
    </xf>
    <xf numFmtId="0" fontId="32" fillId="33" borderId="22" xfId="36" applyNumberFormat="1" applyFont="1" applyFill="1" applyBorder="1" applyAlignment="1" applyProtection="1">
      <alignment horizontal="right" wrapText="1"/>
    </xf>
    <xf numFmtId="0" fontId="33" fillId="33" borderId="0" xfId="36" applyNumberFormat="1" applyFont="1" applyFill="1" applyBorder="1" applyAlignment="1" applyProtection="1"/>
    <xf numFmtId="0" fontId="34" fillId="33" borderId="0" xfId="36" applyNumberFormat="1" applyFont="1" applyFill="1" applyBorder="1" applyAlignment="1" applyProtection="1"/>
    <xf numFmtId="0" fontId="34" fillId="33" borderId="0" xfId="36" applyNumberFormat="1" applyFont="1" applyFill="1" applyBorder="1" applyAlignment="1" applyProtection="1">
      <alignment horizontal="left"/>
    </xf>
    <xf numFmtId="0" fontId="35" fillId="33" borderId="23" xfId="36" applyNumberFormat="1" applyFont="1" applyFill="1" applyBorder="1" applyAlignment="1" applyProtection="1"/>
    <xf numFmtId="0" fontId="32" fillId="33" borderId="24" xfId="36" applyNumberFormat="1" applyFont="1" applyFill="1" applyBorder="1" applyAlignment="1" applyProtection="1">
      <alignment horizontal="right" wrapText="1"/>
    </xf>
    <xf numFmtId="0" fontId="32" fillId="33" borderId="25" xfId="36" applyNumberFormat="1" applyFont="1" applyFill="1" applyBorder="1" applyAlignment="1" applyProtection="1">
      <alignment wrapText="1"/>
    </xf>
    <xf numFmtId="0" fontId="32" fillId="33" borderId="0" xfId="36" applyNumberFormat="1" applyFont="1" applyFill="1" applyBorder="1" applyAlignment="1" applyProtection="1">
      <alignment horizontal="left" wrapText="1"/>
    </xf>
    <xf numFmtId="0" fontId="32" fillId="33" borderId="23" xfId="36" applyNumberFormat="1" applyFont="1" applyFill="1" applyBorder="1" applyAlignment="1" applyProtection="1">
      <alignment wrapText="1"/>
    </xf>
    <xf numFmtId="0" fontId="26" fillId="33" borderId="0" xfId="36" applyNumberFormat="1" applyFont="1" applyFill="1" applyBorder="1" applyAlignment="1" applyProtection="1">
      <alignment horizontal="left" wrapText="1"/>
    </xf>
    <xf numFmtId="0" fontId="32" fillId="33" borderId="0" xfId="36" applyNumberFormat="1" applyFont="1" applyFill="1" applyBorder="1" applyAlignment="1" applyProtection="1">
      <alignment wrapText="1"/>
    </xf>
    <xf numFmtId="0" fontId="26" fillId="33" borderId="0" xfId="36" applyNumberFormat="1" applyFont="1" applyFill="1" applyBorder="1" applyAlignment="1" applyProtection="1">
      <alignment wrapText="1"/>
    </xf>
    <xf numFmtId="0" fontId="32" fillId="33" borderId="22" xfId="36" applyNumberFormat="1" applyFont="1" applyFill="1" applyBorder="1" applyAlignment="1" applyProtection="1">
      <alignment horizontal="left" wrapText="1"/>
    </xf>
    <xf numFmtId="1" fontId="26" fillId="33" borderId="0" xfId="36" applyNumberFormat="1" applyFont="1" applyFill="1" applyBorder="1" applyAlignment="1" applyProtection="1">
      <alignment horizontal="right" wrapText="1"/>
    </xf>
    <xf numFmtId="1" fontId="32" fillId="33" borderId="22" xfId="36" applyNumberFormat="1" applyFont="1" applyFill="1" applyBorder="1" applyAlignment="1" applyProtection="1">
      <alignment horizontal="right" wrapText="1"/>
    </xf>
    <xf numFmtId="164" fontId="0" fillId="0" borderId="26" xfId="0" applyNumberFormat="1" applyBorder="1"/>
    <xf numFmtId="164" fontId="0" fillId="0" borderId="28" xfId="0" applyNumberFormat="1" applyBorder="1"/>
    <xf numFmtId="164" fontId="0" fillId="0" borderId="27" xfId="0" applyNumberFormat="1" applyBorder="1"/>
    <xf numFmtId="10" fontId="38" fillId="0" borderId="15" xfId="0" applyNumberFormat="1" applyFon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28" xfId="0" applyNumberFormat="1" applyBorder="1"/>
    <xf numFmtId="3" fontId="38" fillId="0" borderId="14" xfId="0" applyNumberFormat="1" applyFont="1" applyBorder="1"/>
    <xf numFmtId="3" fontId="0" fillId="0" borderId="11" xfId="0" applyNumberFormat="1" applyBorder="1"/>
    <xf numFmtId="3" fontId="0" fillId="0" borderId="26" xfId="0" applyNumberFormat="1" applyBorder="1"/>
    <xf numFmtId="3" fontId="0" fillId="0" borderId="28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7" xfId="0" applyBorder="1"/>
    <xf numFmtId="9" fontId="0" fillId="0" borderId="28" xfId="0" applyNumberFormat="1" applyBorder="1"/>
    <xf numFmtId="0" fontId="0" fillId="0" borderId="0" xfId="0" applyBorder="1" applyAlignment="1"/>
    <xf numFmtId="8" fontId="0" fillId="0" borderId="0" xfId="0" applyNumberFormat="1"/>
    <xf numFmtId="3" fontId="16" fillId="0" borderId="36" xfId="57" applyNumberFormat="1" applyFont="1" applyBorder="1"/>
    <xf numFmtId="10" fontId="16" fillId="0" borderId="36" xfId="57" applyNumberFormat="1" applyFont="1" applyBorder="1"/>
    <xf numFmtId="3" fontId="16" fillId="0" borderId="35" xfId="57" applyNumberFormat="1" applyFont="1" applyBorder="1"/>
    <xf numFmtId="3" fontId="16" fillId="0" borderId="34" xfId="57" applyNumberFormat="1" applyFont="1" applyBorder="1"/>
    <xf numFmtId="3" fontId="16" fillId="0" borderId="33" xfId="57" applyNumberFormat="1" applyFont="1" applyBorder="1"/>
    <xf numFmtId="3" fontId="16" fillId="0" borderId="32" xfId="57" applyNumberFormat="1" applyFont="1" applyBorder="1"/>
    <xf numFmtId="0" fontId="16" fillId="0" borderId="32" xfId="57" applyFont="1" applyBorder="1"/>
    <xf numFmtId="3" fontId="16" fillId="0" borderId="31" xfId="57" applyNumberFormat="1" applyFont="1" applyBorder="1"/>
    <xf numFmtId="0" fontId="43" fillId="0" borderId="0" xfId="0" applyFont="1" applyAlignment="1">
      <alignment horizontal="left"/>
    </xf>
    <xf numFmtId="3" fontId="16" fillId="0" borderId="19" xfId="57" applyNumberFormat="1" applyFont="1" applyBorder="1"/>
    <xf numFmtId="3" fontId="16" fillId="0" borderId="28" xfId="57" applyNumberFormat="1" applyFont="1" applyBorder="1"/>
    <xf numFmtId="3" fontId="16" fillId="0" borderId="27" xfId="57" applyNumberFormat="1" applyFont="1" applyBorder="1"/>
    <xf numFmtId="3" fontId="16" fillId="0" borderId="26" xfId="57" applyNumberFormat="1" applyFont="1" applyBorder="1"/>
    <xf numFmtId="10" fontId="16" fillId="0" borderId="27" xfId="57" applyNumberFormat="1" applyFont="1" applyBorder="1"/>
    <xf numFmtId="0" fontId="16" fillId="0" borderId="26" xfId="57" applyFont="1" applyBorder="1"/>
    <xf numFmtId="0" fontId="16" fillId="0" borderId="14" xfId="57" applyFont="1" applyBorder="1"/>
    <xf numFmtId="0" fontId="16" fillId="0" borderId="37" xfId="57" applyFont="1" applyBorder="1"/>
    <xf numFmtId="0" fontId="16" fillId="0" borderId="38" xfId="57" applyFont="1" applyBorder="1"/>
    <xf numFmtId="0" fontId="16" fillId="0" borderId="39" xfId="57" applyFont="1" applyBorder="1"/>
    <xf numFmtId="0" fontId="16" fillId="0" borderId="40" xfId="57" applyFont="1" applyBorder="1"/>
    <xf numFmtId="0" fontId="16" fillId="0" borderId="41" xfId="57" applyFont="1" applyBorder="1"/>
    <xf numFmtId="0" fontId="16" fillId="0" borderId="42" xfId="57" applyFont="1" applyBorder="1"/>
    <xf numFmtId="0" fontId="16" fillId="0" borderId="43" xfId="57" applyFont="1" applyBorder="1"/>
    <xf numFmtId="0" fontId="16" fillId="0" borderId="11" xfId="57" applyFont="1" applyBorder="1"/>
    <xf numFmtId="10" fontId="16" fillId="0" borderId="12" xfId="57" applyNumberFormat="1" applyFont="1" applyBorder="1"/>
    <xf numFmtId="10" fontId="16" fillId="0" borderId="44" xfId="57" applyNumberFormat="1" applyFont="1" applyBorder="1"/>
    <xf numFmtId="3" fontId="16" fillId="0" borderId="45" xfId="57" applyNumberFormat="1" applyFont="1" applyBorder="1"/>
    <xf numFmtId="3" fontId="16" fillId="0" borderId="46" xfId="57" applyNumberFormat="1" applyFont="1" applyBorder="1"/>
    <xf numFmtId="3" fontId="16" fillId="0" borderId="47" xfId="57" applyNumberFormat="1" applyFont="1" applyBorder="1"/>
    <xf numFmtId="3" fontId="16" fillId="0" borderId="48" xfId="57" applyNumberFormat="1" applyFont="1" applyBorder="1"/>
    <xf numFmtId="3" fontId="16" fillId="0" borderId="49" xfId="57" applyNumberFormat="1" applyFont="1" applyBorder="1"/>
    <xf numFmtId="3" fontId="16" fillId="0" borderId="50" xfId="57" applyNumberFormat="1" applyFont="1" applyBorder="1"/>
    <xf numFmtId="3" fontId="16" fillId="0" borderId="51" xfId="57" applyNumberFormat="1" applyFont="1" applyBorder="1"/>
    <xf numFmtId="3" fontId="16" fillId="0" borderId="52" xfId="57" applyNumberFormat="1" applyFont="1" applyBorder="1"/>
    <xf numFmtId="3" fontId="16" fillId="0" borderId="53" xfId="57" applyNumberFormat="1" applyFont="1" applyBorder="1"/>
    <xf numFmtId="0" fontId="24" fillId="0" borderId="0" xfId="0" applyFont="1" applyAlignment="1">
      <alignment horizontal="right"/>
    </xf>
    <xf numFmtId="0" fontId="0" fillId="0" borderId="0" xfId="0" applyAlignment="1">
      <alignment horizontal="left"/>
    </xf>
    <xf numFmtId="0" fontId="42" fillId="0" borderId="0" xfId="50" applyFont="1" applyAlignment="1">
      <alignment horizontal="right" wrapText="1"/>
    </xf>
    <xf numFmtId="14" fontId="47" fillId="34" borderId="0" xfId="55" applyNumberFormat="1" applyFont="1" applyFill="1" applyAlignment="1">
      <alignment horizontal="left" vertical="center"/>
    </xf>
    <xf numFmtId="0" fontId="24" fillId="34" borderId="0" xfId="55" applyFill="1"/>
    <xf numFmtId="0" fontId="16" fillId="0" borderId="0" xfId="57" applyFont="1"/>
    <xf numFmtId="3" fontId="16" fillId="0" borderId="54" xfId="57" applyNumberFormat="1" applyFont="1" applyBorder="1"/>
    <xf numFmtId="0" fontId="0" fillId="0" borderId="20" xfId="0" applyBorder="1"/>
    <xf numFmtId="0" fontId="0" fillId="0" borderId="17" xfId="0" applyBorder="1"/>
    <xf numFmtId="0" fontId="0" fillId="0" borderId="21" xfId="0" applyBorder="1"/>
    <xf numFmtId="3" fontId="38" fillId="0" borderId="26" xfId="0" applyNumberFormat="1" applyFont="1" applyBorder="1"/>
    <xf numFmtId="10" fontId="38" fillId="0" borderId="13" xfId="0" applyNumberFormat="1" applyFont="1" applyBorder="1"/>
    <xf numFmtId="3" fontId="38" fillId="0" borderId="15" xfId="0" applyNumberFormat="1" applyFont="1" applyBorder="1"/>
    <xf numFmtId="3" fontId="0" fillId="0" borderId="16" xfId="0" applyNumberFormat="1" applyBorder="1"/>
    <xf numFmtId="0" fontId="0" fillId="0" borderId="26" xfId="0" applyFill="1" applyBorder="1"/>
    <xf numFmtId="3" fontId="38" fillId="0" borderId="12" xfId="0" applyNumberFormat="1" applyFont="1" applyBorder="1"/>
    <xf numFmtId="1" fontId="0" fillId="0" borderId="14" xfId="0" applyNumberFormat="1" applyBorder="1"/>
    <xf numFmtId="3" fontId="38" fillId="0" borderId="18" xfId="0" applyNumberFormat="1" applyFont="1" applyBorder="1"/>
    <xf numFmtId="3" fontId="0" fillId="0" borderId="13" xfId="0" applyNumberFormat="1" applyBorder="1"/>
    <xf numFmtId="3" fontId="0" fillId="0" borderId="15" xfId="0" applyNumberFormat="1" applyBorder="1"/>
    <xf numFmtId="3" fontId="38" fillId="0" borderId="19" xfId="0" applyNumberFormat="1" applyFont="1" applyBorder="1"/>
    <xf numFmtId="0" fontId="0" fillId="0" borderId="28" xfId="0" applyFill="1" applyBorder="1"/>
    <xf numFmtId="164" fontId="0" fillId="0" borderId="17" xfId="0" applyNumberFormat="1" applyBorder="1"/>
    <xf numFmtId="166" fontId="0" fillId="0" borderId="26" xfId="0" applyNumberFormat="1" applyBorder="1"/>
    <xf numFmtId="166" fontId="0" fillId="0" borderId="28" xfId="0" applyNumberFormat="1" applyBorder="1"/>
    <xf numFmtId="166" fontId="0" fillId="0" borderId="27" xfId="0" applyNumberFormat="1" applyBorder="1"/>
    <xf numFmtId="3" fontId="38" fillId="0" borderId="20" xfId="0" applyNumberFormat="1" applyFont="1" applyBorder="1"/>
    <xf numFmtId="0" fontId="0" fillId="0" borderId="20" xfId="0" applyBorder="1" applyAlignment="1"/>
    <xf numFmtId="0" fontId="0" fillId="0" borderId="21" xfId="0" applyBorder="1" applyAlignment="1"/>
    <xf numFmtId="1" fontId="0" fillId="0" borderId="0" xfId="0" applyNumberFormat="1" applyBorder="1"/>
    <xf numFmtId="1" fontId="0" fillId="0" borderId="10" xfId="0" applyNumberFormat="1" applyBorder="1"/>
    <xf numFmtId="0" fontId="0" fillId="0" borderId="27" xfId="0" applyFill="1" applyBorder="1"/>
    <xf numFmtId="3" fontId="0" fillId="0" borderId="18" xfId="0" applyNumberFormat="1" applyBorder="1"/>
    <xf numFmtId="3" fontId="0" fillId="0" borderId="0" xfId="0" applyNumberFormat="1" applyBorder="1"/>
    <xf numFmtId="3" fontId="0" fillId="0" borderId="10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166" fontId="0" fillId="0" borderId="13" xfId="0" applyNumberFormat="1" applyBorder="1"/>
    <xf numFmtId="1" fontId="0" fillId="0" borderId="16" xfId="0" applyNumberFormat="1" applyBorder="1"/>
    <xf numFmtId="1" fontId="0" fillId="0" borderId="13" xfId="0" applyNumberFormat="1" applyBorder="1"/>
    <xf numFmtId="2" fontId="0" fillId="0" borderId="26" xfId="0" applyNumberFormat="1" applyBorder="1"/>
    <xf numFmtId="2" fontId="0" fillId="0" borderId="28" xfId="0" applyNumberFormat="1" applyBorder="1"/>
    <xf numFmtId="2" fontId="0" fillId="0" borderId="27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3" xfId="0" applyNumberFormat="1" applyBorder="1"/>
    <xf numFmtId="9" fontId="0" fillId="0" borderId="0" xfId="0" applyNumberFormat="1" applyBorder="1"/>
    <xf numFmtId="9" fontId="0" fillId="0" borderId="19" xfId="0" applyNumberFormat="1" applyBorder="1"/>
    <xf numFmtId="9" fontId="0" fillId="0" borderId="12" xfId="0" applyNumberFormat="1" applyBorder="1"/>
    <xf numFmtId="9" fontId="0" fillId="0" borderId="10" xfId="0" applyNumberFormat="1" applyBorder="1"/>
    <xf numFmtId="1" fontId="0" fillId="0" borderId="19" xfId="0" applyNumberFormat="1" applyBorder="1"/>
    <xf numFmtId="1" fontId="0" fillId="0" borderId="18" xfId="0" applyNumberFormat="1" applyBorder="1"/>
    <xf numFmtId="1" fontId="0" fillId="0" borderId="15" xfId="0" applyNumberFormat="1" applyBorder="1"/>
    <xf numFmtId="9" fontId="0" fillId="0" borderId="11" xfId="0" applyNumberFormat="1" applyBorder="1"/>
    <xf numFmtId="49" fontId="0" fillId="0" borderId="26" xfId="0" applyNumberFormat="1" applyBorder="1"/>
    <xf numFmtId="49" fontId="0" fillId="0" borderId="28" xfId="0" applyNumberFormat="1" applyBorder="1"/>
    <xf numFmtId="49" fontId="0" fillId="0" borderId="27" xfId="0" applyNumberFormat="1" applyBorder="1"/>
    <xf numFmtId="0" fontId="0" fillId="0" borderId="21" xfId="0" applyFill="1" applyBorder="1"/>
    <xf numFmtId="0" fontId="0" fillId="0" borderId="17" xfId="0" applyFill="1" applyBorder="1"/>
    <xf numFmtId="0" fontId="0" fillId="0" borderId="20" xfId="0" applyFill="1" applyBorder="1"/>
    <xf numFmtId="0" fontId="28" fillId="0" borderId="11" xfId="35" applyBorder="1"/>
    <xf numFmtId="0" fontId="28" fillId="0" borderId="0" xfId="35" applyFill="1" applyBorder="1"/>
    <xf numFmtId="0" fontId="28" fillId="0" borderId="11" xfId="35" applyFill="1" applyBorder="1"/>
    <xf numFmtId="166" fontId="0" fillId="0" borderId="0" xfId="0" applyNumberFormat="1"/>
    <xf numFmtId="2" fontId="0" fillId="0" borderId="18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2" fontId="0" fillId="0" borderId="14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49" fillId="0" borderId="0" xfId="0" applyFont="1" applyAlignment="1">
      <alignment horizontal="left"/>
    </xf>
    <xf numFmtId="0" fontId="49" fillId="0" borderId="0" xfId="0" applyFont="1"/>
    <xf numFmtId="49" fontId="24" fillId="35" borderId="18" xfId="0" applyNumberFormat="1" applyFont="1" applyFill="1" applyBorder="1" applyAlignment="1">
      <alignment horizontal="left" vertical="center"/>
    </xf>
    <xf numFmtId="3" fontId="42" fillId="35" borderId="18" xfId="0" applyNumberFormat="1" applyFont="1" applyFill="1" applyBorder="1" applyAlignment="1">
      <alignment horizontal="center" vertical="center"/>
    </xf>
    <xf numFmtId="0" fontId="16" fillId="0" borderId="18" xfId="0" applyFont="1" applyBorder="1"/>
    <xf numFmtId="49" fontId="50" fillId="35" borderId="0" xfId="0" applyNumberFormat="1" applyFont="1" applyFill="1" applyAlignment="1">
      <alignment horizontal="left" vertical="center"/>
    </xf>
    <xf numFmtId="49" fontId="42" fillId="35" borderId="0" xfId="0" applyNumberFormat="1" applyFont="1" applyFill="1" applyAlignment="1">
      <alignment horizontal="center" vertical="center"/>
    </xf>
    <xf numFmtId="49" fontId="42" fillId="35" borderId="0" xfId="0" applyNumberFormat="1" applyFont="1" applyFill="1" applyAlignment="1">
      <alignment horizontal="center" vertical="center" wrapText="1"/>
    </xf>
    <xf numFmtId="49" fontId="42" fillId="35" borderId="18" xfId="0" applyNumberFormat="1" applyFont="1" applyFill="1" applyBorder="1" applyAlignment="1">
      <alignment horizontal="center" vertical="center" wrapText="1"/>
    </xf>
    <xf numFmtId="49" fontId="42" fillId="35" borderId="10" xfId="0" applyNumberFormat="1" applyFont="1" applyFill="1" applyBorder="1" applyAlignment="1">
      <alignment horizontal="left" vertical="center"/>
    </xf>
    <xf numFmtId="49" fontId="42" fillId="35" borderId="18" xfId="0" applyNumberFormat="1" applyFont="1" applyFill="1" applyBorder="1" applyAlignment="1">
      <alignment horizontal="center" vertical="center"/>
    </xf>
    <xf numFmtId="49" fontId="42" fillId="35" borderId="17" xfId="0" applyNumberFormat="1" applyFont="1" applyFill="1" applyBorder="1" applyAlignment="1">
      <alignment horizontal="center" vertical="center"/>
    </xf>
    <xf numFmtId="3" fontId="24" fillId="35" borderId="18" xfId="0" applyNumberFormat="1" applyFont="1" applyFill="1" applyBorder="1" applyAlignment="1">
      <alignment horizontal="left" vertical="center"/>
    </xf>
    <xf numFmtId="165" fontId="24" fillId="35" borderId="18" xfId="0" applyNumberFormat="1" applyFont="1" applyFill="1" applyBorder="1" applyAlignment="1">
      <alignment horizontal="center" vertical="center"/>
    </xf>
    <xf numFmtId="165" fontId="24" fillId="35" borderId="0" xfId="0" applyNumberFormat="1" applyFont="1" applyFill="1" applyAlignment="1">
      <alignment horizontal="center" vertical="center"/>
    </xf>
    <xf numFmtId="165" fontId="24" fillId="36" borderId="0" xfId="0" applyNumberFormat="1" applyFont="1" applyFill="1" applyAlignment="1">
      <alignment horizontal="center" vertical="center"/>
    </xf>
    <xf numFmtId="165" fontId="24" fillId="0" borderId="18" xfId="0" applyNumberFormat="1" applyFont="1" applyBorder="1" applyAlignment="1">
      <alignment horizontal="center" vertical="center"/>
    </xf>
    <xf numFmtId="165" fontId="24" fillId="0" borderId="0" xfId="0" applyNumberFormat="1" applyFont="1" applyAlignment="1">
      <alignment horizontal="center" vertical="center"/>
    </xf>
    <xf numFmtId="165" fontId="24" fillId="37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37" borderId="0" xfId="0" applyFont="1" applyFill="1"/>
    <xf numFmtId="49" fontId="24" fillId="35" borderId="0" xfId="0" applyNumberFormat="1" applyFont="1" applyFill="1" applyAlignment="1">
      <alignment horizontal="left" vertical="center"/>
    </xf>
    <xf numFmtId="0" fontId="16" fillId="37" borderId="0" xfId="0" applyFont="1" applyFill="1" applyAlignment="1">
      <alignment horizontal="center"/>
    </xf>
    <xf numFmtId="49" fontId="24" fillId="35" borderId="0" xfId="0" applyNumberFormat="1" applyFont="1" applyFill="1" applyAlignment="1">
      <alignment horizontal="left" vertical="center" wrapText="1"/>
    </xf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center"/>
    </xf>
    <xf numFmtId="0" fontId="19" fillId="37" borderId="0" xfId="0" applyFont="1" applyFill="1" applyAlignment="1">
      <alignment horizontal="center"/>
    </xf>
    <xf numFmtId="0" fontId="19" fillId="0" borderId="10" xfId="0" applyFont="1" applyBorder="1" applyAlignment="1">
      <alignment horizontal="left" wrapText="1"/>
    </xf>
    <xf numFmtId="0" fontId="19" fillId="0" borderId="10" xfId="0" applyFont="1" applyBorder="1" applyAlignment="1">
      <alignment horizontal="center"/>
    </xf>
    <xf numFmtId="0" fontId="19" fillId="37" borderId="10" xfId="0" applyFont="1" applyFill="1" applyBorder="1" applyAlignment="1">
      <alignment horizontal="center"/>
    </xf>
    <xf numFmtId="166" fontId="19" fillId="0" borderId="10" xfId="0" applyNumberFormat="1" applyFont="1" applyBorder="1" applyAlignment="1">
      <alignment horizontal="center"/>
    </xf>
    <xf numFmtId="49" fontId="52" fillId="35" borderId="0" xfId="70" applyFont="1" applyFill="1" applyBorder="1" applyAlignment="1">
      <alignment horizontal="left" vertical="center"/>
    </xf>
    <xf numFmtId="167" fontId="24" fillId="37" borderId="0" xfId="0" applyNumberFormat="1" applyFont="1" applyFill="1" applyAlignment="1">
      <alignment horizontal="center" vertical="center"/>
    </xf>
    <xf numFmtId="49" fontId="50" fillId="35" borderId="0" xfId="0" applyNumberFormat="1" applyFont="1" applyFill="1"/>
    <xf numFmtId="49" fontId="50" fillId="36" borderId="0" xfId="0" applyNumberFormat="1" applyFont="1" applyFill="1"/>
    <xf numFmtId="49" fontId="24" fillId="35" borderId="0" xfId="0" applyNumberFormat="1" applyFont="1" applyFill="1" applyAlignment="1">
      <alignment horizontal="left"/>
    </xf>
    <xf numFmtId="165" fontId="24" fillId="35" borderId="0" xfId="0" applyNumberFormat="1" applyFont="1" applyFill="1" applyAlignment="1">
      <alignment horizontal="right"/>
    </xf>
    <xf numFmtId="49" fontId="52" fillId="35" borderId="0" xfId="0" applyNumberFormat="1" applyFont="1" applyFill="1" applyAlignment="1">
      <alignment horizontal="left"/>
    </xf>
    <xf numFmtId="3" fontId="24" fillId="35" borderId="0" xfId="0" applyNumberFormat="1" applyFont="1" applyFill="1"/>
    <xf numFmtId="49" fontId="24" fillId="35" borderId="0" xfId="0" applyNumberFormat="1" applyFont="1" applyFill="1"/>
    <xf numFmtId="49" fontId="50" fillId="35" borderId="0" xfId="0" applyNumberFormat="1" applyFont="1" applyFill="1" applyAlignment="1">
      <alignment horizontal="left"/>
    </xf>
    <xf numFmtId="3" fontId="50" fillId="35" borderId="0" xfId="0" applyNumberFormat="1" applyFont="1" applyFill="1"/>
    <xf numFmtId="0" fontId="16" fillId="0" borderId="0" xfId="0" applyFont="1" applyAlignment="1">
      <alignment horizontal="left"/>
    </xf>
    <xf numFmtId="49" fontId="24" fillId="35" borderId="18" xfId="0" applyNumberFormat="1" applyFont="1" applyFill="1" applyBorder="1" applyAlignment="1">
      <alignment vertical="center"/>
    </xf>
    <xf numFmtId="49" fontId="42" fillId="35" borderId="18" xfId="0" applyNumberFormat="1" applyFont="1" applyFill="1" applyBorder="1" applyAlignment="1">
      <alignment vertical="center"/>
    </xf>
    <xf numFmtId="49" fontId="24" fillId="35" borderId="0" xfId="0" applyNumberFormat="1" applyFont="1" applyFill="1" applyAlignment="1">
      <alignment wrapText="1"/>
    </xf>
    <xf numFmtId="49" fontId="42" fillId="35" borderId="0" xfId="0" applyNumberFormat="1" applyFont="1" applyFill="1" applyAlignment="1">
      <alignment horizontal="center" wrapText="1"/>
    </xf>
    <xf numFmtId="49" fontId="42" fillId="35" borderId="18" xfId="0" applyNumberFormat="1" applyFont="1" applyFill="1" applyBorder="1" applyAlignment="1">
      <alignment horizontal="center" wrapText="1"/>
    </xf>
    <xf numFmtId="49" fontId="42" fillId="35" borderId="0" xfId="0" applyNumberFormat="1" applyFont="1" applyFill="1" applyAlignment="1">
      <alignment wrapText="1"/>
    </xf>
    <xf numFmtId="0" fontId="16" fillId="0" borderId="18" xfId="0" applyFont="1" applyBorder="1" applyAlignment="1">
      <alignment wrapText="1"/>
    </xf>
    <xf numFmtId="49" fontId="42" fillId="35" borderId="0" xfId="0" applyNumberFormat="1" applyFont="1" applyFill="1" applyAlignment="1">
      <alignment vertical="center"/>
    </xf>
    <xf numFmtId="3" fontId="24" fillId="35" borderId="18" xfId="0" applyNumberFormat="1" applyFont="1" applyFill="1" applyBorder="1" applyAlignment="1">
      <alignment vertical="center"/>
    </xf>
    <xf numFmtId="165" fontId="24" fillId="0" borderId="0" xfId="71" applyNumberFormat="1" applyAlignment="1">
      <alignment horizontal="center"/>
    </xf>
    <xf numFmtId="49" fontId="24" fillId="35" borderId="0" xfId="0" applyNumberFormat="1" applyFont="1" applyFill="1" applyAlignment="1">
      <alignment vertical="center"/>
    </xf>
    <xf numFmtId="49" fontId="24" fillId="35" borderId="0" xfId="0" applyNumberFormat="1" applyFont="1" applyFill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6" fontId="24" fillId="35" borderId="0" xfId="0" applyNumberFormat="1" applyFont="1" applyFill="1" applyAlignment="1">
      <alignment horizontal="center" vertical="center"/>
    </xf>
    <xf numFmtId="49" fontId="24" fillId="35" borderId="0" xfId="0" applyNumberFormat="1" applyFont="1" applyFill="1" applyAlignment="1">
      <alignment vertical="center" wrapText="1"/>
    </xf>
    <xf numFmtId="168" fontId="24" fillId="0" borderId="0" xfId="71" applyNumberFormat="1" applyAlignment="1">
      <alignment horizontal="center"/>
    </xf>
    <xf numFmtId="166" fontId="24" fillId="0" borderId="0" xfId="0" applyNumberFormat="1" applyFont="1" applyAlignment="1">
      <alignment horizontal="center" vertical="center"/>
    </xf>
    <xf numFmtId="49" fontId="42" fillId="35" borderId="10" xfId="0" applyNumberFormat="1" applyFont="1" applyFill="1" applyBorder="1" applyAlignment="1">
      <alignment vertical="center" wrapText="1"/>
    </xf>
    <xf numFmtId="167" fontId="42" fillId="0" borderId="10" xfId="0" applyNumberFormat="1" applyFont="1" applyBorder="1" applyAlignment="1">
      <alignment horizontal="center" vertical="center"/>
    </xf>
    <xf numFmtId="165" fontId="42" fillId="0" borderId="10" xfId="0" applyNumberFormat="1" applyFont="1" applyBorder="1" applyAlignment="1">
      <alignment horizontal="center" vertical="center"/>
    </xf>
    <xf numFmtId="49" fontId="42" fillId="0" borderId="10" xfId="0" applyNumberFormat="1" applyFont="1" applyBorder="1" applyAlignment="1">
      <alignment horizontal="center" vertical="center" wrapText="1"/>
    </xf>
    <xf numFmtId="0" fontId="16" fillId="0" borderId="10" xfId="0" applyFont="1" applyBorder="1"/>
    <xf numFmtId="166" fontId="16" fillId="0" borderId="10" xfId="0" applyNumberFormat="1" applyFont="1" applyBorder="1" applyAlignment="1">
      <alignment horizontal="center"/>
    </xf>
    <xf numFmtId="0" fontId="19" fillId="0" borderId="10" xfId="0" applyFont="1" applyBorder="1"/>
    <xf numFmtId="49" fontId="24" fillId="0" borderId="0" xfId="0" applyNumberFormat="1" applyFont="1"/>
    <xf numFmtId="49" fontId="52" fillId="35" borderId="0" xfId="0" applyNumberFormat="1" applyFont="1" applyFill="1"/>
    <xf numFmtId="0" fontId="53" fillId="0" borderId="0" xfId="0" applyFont="1"/>
    <xf numFmtId="164" fontId="0" fillId="38" borderId="0" xfId="0" applyNumberFormat="1" applyFill="1" applyBorder="1"/>
    <xf numFmtId="0" fontId="0" fillId="38" borderId="0" xfId="0" applyFill="1"/>
    <xf numFmtId="164" fontId="0" fillId="38" borderId="11" xfId="0" applyNumberFormat="1" applyFill="1" applyBorder="1"/>
    <xf numFmtId="164" fontId="0" fillId="38" borderId="16" xfId="0" applyNumberFormat="1" applyFill="1" applyBorder="1"/>
    <xf numFmtId="0" fontId="14" fillId="0" borderId="0" xfId="0" applyFont="1"/>
    <xf numFmtId="49" fontId="14" fillId="0" borderId="0" xfId="0" applyNumberFormat="1" applyFont="1"/>
    <xf numFmtId="9" fontId="0" fillId="0" borderId="16" xfId="0" applyNumberFormat="1" applyBorder="1"/>
    <xf numFmtId="9" fontId="0" fillId="0" borderId="13" xfId="0" applyNumberFormat="1" applyBorder="1"/>
    <xf numFmtId="9" fontId="0" fillId="0" borderId="15" xfId="0" applyNumberFormat="1" applyBorder="1"/>
    <xf numFmtId="0" fontId="0" fillId="0" borderId="14" xfId="0" applyFill="1" applyBorder="1"/>
    <xf numFmtId="0" fontId="0" fillId="0" borderId="0" xfId="0"/>
    <xf numFmtId="0" fontId="14" fillId="0" borderId="0" xfId="0" applyFont="1"/>
    <xf numFmtId="0" fontId="58" fillId="0" borderId="10" xfId="0" applyFont="1" applyBorder="1"/>
    <xf numFmtId="166" fontId="59" fillId="0" borderId="0" xfId="0" applyNumberFormat="1" applyFont="1" applyAlignment="1">
      <alignment horizontal="left"/>
    </xf>
    <xf numFmtId="0" fontId="59" fillId="0" borderId="18" xfId="0" applyFont="1" applyBorder="1"/>
    <xf numFmtId="0" fontId="14" fillId="0" borderId="0" xfId="0" applyFont="1" applyAlignment="1">
      <alignment horizontal="center"/>
    </xf>
    <xf numFmtId="0" fontId="0" fillId="0" borderId="0" xfId="0" applyBorder="1"/>
    <xf numFmtId="0" fontId="58" fillId="0" borderId="10" xfId="0" applyFont="1" applyBorder="1" applyAlignment="1">
      <alignment horizontal="center"/>
    </xf>
    <xf numFmtId="49" fontId="58" fillId="0" borderId="10" xfId="0" applyNumberFormat="1" applyFont="1" applyBorder="1" applyAlignment="1">
      <alignment horizontal="center"/>
    </xf>
    <xf numFmtId="166" fontId="59" fillId="0" borderId="0" xfId="0" applyNumberFormat="1" applyFont="1" applyAlignment="1">
      <alignment horizontal="center"/>
    </xf>
    <xf numFmtId="166" fontId="54" fillId="0" borderId="0" xfId="0" applyNumberFormat="1" applyFont="1" applyAlignment="1">
      <alignment horizontal="center"/>
    </xf>
    <xf numFmtId="0" fontId="59" fillId="0" borderId="0" xfId="0" applyFont="1" applyFill="1"/>
    <xf numFmtId="0" fontId="0" fillId="37" borderId="0" xfId="0" applyFill="1"/>
    <xf numFmtId="166" fontId="59" fillId="0" borderId="0" xfId="0" applyNumberFormat="1" applyFont="1" applyAlignment="1">
      <alignment horizontal="left" wrapText="1"/>
    </xf>
    <xf numFmtId="166" fontId="58" fillId="37" borderId="10" xfId="0" applyNumberFormat="1" applyFont="1" applyFill="1" applyBorder="1" applyAlignment="1">
      <alignment wrapText="1"/>
    </xf>
    <xf numFmtId="166" fontId="58" fillId="37" borderId="10" xfId="0" applyNumberFormat="1" applyFont="1" applyFill="1" applyBorder="1" applyAlignment="1">
      <alignment horizontal="center"/>
    </xf>
    <xf numFmtId="166" fontId="57" fillId="37" borderId="10" xfId="0" applyNumberFormat="1" applyFont="1" applyFill="1" applyBorder="1" applyAlignment="1">
      <alignment horizontal="center"/>
    </xf>
    <xf numFmtId="0" fontId="61" fillId="37" borderId="0" xfId="0" applyFont="1" applyFill="1" applyAlignment="1">
      <alignment vertical="top" wrapText="1"/>
    </xf>
    <xf numFmtId="0" fontId="19" fillId="37" borderId="17" xfId="0" applyFont="1" applyFill="1" applyBorder="1"/>
    <xf numFmtId="0" fontId="19" fillId="37" borderId="17" xfId="0" applyFont="1" applyFill="1" applyBorder="1" applyAlignment="1">
      <alignment horizontal="right"/>
    </xf>
    <xf numFmtId="0" fontId="18" fillId="37" borderId="57" xfId="0" applyFont="1" applyFill="1" applyBorder="1"/>
    <xf numFmtId="0" fontId="16" fillId="37" borderId="57" xfId="0" applyFont="1" applyFill="1" applyBorder="1"/>
    <xf numFmtId="166" fontId="24" fillId="37" borderId="0" xfId="5" applyNumberFormat="1" applyFont="1" applyFill="1" applyBorder="1"/>
    <xf numFmtId="0" fontId="24" fillId="37" borderId="0" xfId="5" applyFont="1" applyFill="1" applyBorder="1" applyAlignment="1">
      <alignment horizontal="right"/>
    </xf>
    <xf numFmtId="0" fontId="16" fillId="37" borderId="57" xfId="0" applyFont="1" applyFill="1" applyBorder="1" applyAlignment="1">
      <alignment horizontal="left" indent="1"/>
    </xf>
    <xf numFmtId="0" fontId="16" fillId="37" borderId="0" xfId="0" applyFont="1" applyFill="1" applyAlignment="1">
      <alignment horizontal="left" indent="1"/>
    </xf>
    <xf numFmtId="0" fontId="18" fillId="37" borderId="0" xfId="0" applyFont="1" applyFill="1"/>
    <xf numFmtId="0" fontId="16" fillId="37" borderId="58" xfId="0" applyFont="1" applyFill="1" applyBorder="1" applyAlignment="1">
      <alignment horizontal="left" indent="1"/>
    </xf>
    <xf numFmtId="166" fontId="24" fillId="37" borderId="10" xfId="5" applyNumberFormat="1" applyFont="1" applyFill="1" applyBorder="1"/>
    <xf numFmtId="0" fontId="24" fillId="37" borderId="10" xfId="5" applyFont="1" applyFill="1" applyBorder="1" applyAlignment="1">
      <alignment horizontal="right"/>
    </xf>
    <xf numFmtId="165" fontId="24" fillId="37" borderId="0" xfId="0" applyNumberFormat="1" applyFont="1" applyFill="1" applyAlignment="1">
      <alignment horizontal="right"/>
    </xf>
    <xf numFmtId="49" fontId="52" fillId="37" borderId="0" xfId="0" applyNumberFormat="1" applyFont="1" applyFill="1"/>
    <xf numFmtId="49" fontId="24" fillId="37" borderId="0" xfId="0" applyNumberFormat="1" applyFont="1" applyFill="1"/>
    <xf numFmtId="167" fontId="24" fillId="37" borderId="0" xfId="0" applyNumberFormat="1" applyFont="1" applyFill="1" applyAlignment="1">
      <alignment horizontal="left" wrapText="1"/>
    </xf>
    <xf numFmtId="167" fontId="24" fillId="37" borderId="0" xfId="0" applyNumberFormat="1" applyFont="1" applyFill="1" applyAlignment="1">
      <alignment wrapText="1"/>
    </xf>
    <xf numFmtId="0" fontId="24" fillId="37" borderId="0" xfId="0" applyFont="1" applyFill="1" applyAlignment="1">
      <alignment horizontal="left" wrapText="1"/>
    </xf>
    <xf numFmtId="0" fontId="24" fillId="37" borderId="0" xfId="0" applyFont="1" applyFill="1" applyAlignment="1">
      <alignment wrapText="1"/>
    </xf>
    <xf numFmtId="0" fontId="41" fillId="37" borderId="0" xfId="0" applyFont="1" applyFill="1"/>
    <xf numFmtId="0" fontId="60" fillId="37" borderId="0" xfId="0" applyFont="1" applyFill="1"/>
    <xf numFmtId="49" fontId="24" fillId="37" borderId="18" xfId="0" applyNumberFormat="1" applyFont="1" applyFill="1" applyBorder="1" applyAlignment="1">
      <alignment vertical="center"/>
    </xf>
    <xf numFmtId="49" fontId="24" fillId="37" borderId="0" xfId="0" applyNumberFormat="1" applyFont="1" applyFill="1" applyAlignment="1">
      <alignment wrapText="1"/>
    </xf>
    <xf numFmtId="49" fontId="42" fillId="37" borderId="0" xfId="0" applyNumberFormat="1" applyFont="1" applyFill="1" applyAlignment="1">
      <alignment vertical="center"/>
    </xf>
    <xf numFmtId="49" fontId="42" fillId="37" borderId="17" xfId="0" applyNumberFormat="1" applyFont="1" applyFill="1" applyBorder="1" applyAlignment="1">
      <alignment horizontal="center" vertical="center"/>
    </xf>
    <xf numFmtId="3" fontId="24" fillId="37" borderId="18" xfId="0" applyNumberFormat="1" applyFont="1" applyFill="1" applyBorder="1" applyAlignment="1">
      <alignment vertical="center"/>
    </xf>
    <xf numFmtId="166" fontId="24" fillId="37" borderId="0" xfId="0" applyNumberFormat="1" applyFont="1" applyFill="1" applyAlignment="1">
      <alignment horizontal="center"/>
    </xf>
    <xf numFmtId="165" fontId="24" fillId="37" borderId="18" xfId="5" applyNumberFormat="1" applyFont="1" applyFill="1" applyBorder="1" applyAlignment="1">
      <alignment horizontal="center" vertical="center"/>
    </xf>
    <xf numFmtId="49" fontId="24" fillId="37" borderId="0" xfId="0" applyNumberFormat="1" applyFont="1" applyFill="1" applyAlignment="1">
      <alignment vertical="center"/>
    </xf>
    <xf numFmtId="165" fontId="24" fillId="37" borderId="0" xfId="5" applyNumberFormat="1" applyFont="1" applyFill="1" applyBorder="1" applyAlignment="1">
      <alignment horizontal="center" vertical="center"/>
    </xf>
    <xf numFmtId="49" fontId="24" fillId="37" borderId="0" xfId="0" applyNumberFormat="1" applyFont="1" applyFill="1" applyAlignment="1">
      <alignment vertical="center" wrapText="1"/>
    </xf>
    <xf numFmtId="49" fontId="42" fillId="37" borderId="10" xfId="0" applyNumberFormat="1" applyFont="1" applyFill="1" applyBorder="1" applyAlignment="1">
      <alignment vertical="center" wrapText="1"/>
    </xf>
    <xf numFmtId="165" fontId="24" fillId="37" borderId="10" xfId="5" applyNumberFormat="1" applyFont="1" applyFill="1" applyBorder="1" applyAlignment="1">
      <alignment horizontal="center" vertical="center"/>
    </xf>
    <xf numFmtId="9" fontId="0" fillId="38" borderId="26" xfId="0" applyNumberFormat="1" applyFill="1" applyBorder="1"/>
    <xf numFmtId="9" fontId="0" fillId="38" borderId="27" xfId="0" applyNumberFormat="1" applyFill="1" applyBorder="1"/>
    <xf numFmtId="0" fontId="0" fillId="38" borderId="26" xfId="0" applyFill="1" applyBorder="1"/>
    <xf numFmtId="9" fontId="0" fillId="38" borderId="28" xfId="0" applyNumberFormat="1" applyFill="1" applyBorder="1"/>
    <xf numFmtId="0" fontId="0" fillId="0" borderId="15" xfId="0" applyFill="1" applyBorder="1"/>
    <xf numFmtId="164" fontId="12" fillId="0" borderId="26" xfId="0" applyNumberFormat="1" applyFont="1" applyBorder="1"/>
    <xf numFmtId="164" fontId="12" fillId="0" borderId="27" xfId="0" applyNumberFormat="1" applyFont="1" applyBorder="1"/>
    <xf numFmtId="164" fontId="0" fillId="0" borderId="28" xfId="0" applyNumberFormat="1" applyFill="1" applyBorder="1"/>
    <xf numFmtId="0" fontId="28" fillId="0" borderId="26" xfId="35" applyBorder="1"/>
    <xf numFmtId="9" fontId="0" fillId="0" borderId="14" xfId="0" applyNumberFormat="1" applyBorder="1"/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3" fontId="38" fillId="0" borderId="11" xfId="0" applyNumberFormat="1" applyFont="1" applyBorder="1" applyAlignment="1">
      <alignment horizontal="center" vertical="center"/>
    </xf>
    <xf numFmtId="3" fontId="38" fillId="0" borderId="12" xfId="0" applyNumberFormat="1" applyFont="1" applyBorder="1" applyAlignment="1">
      <alignment horizontal="center" vertical="center"/>
    </xf>
    <xf numFmtId="3" fontId="38" fillId="0" borderId="0" xfId="0" applyNumberFormat="1" applyFont="1" applyBorder="1" applyAlignment="1">
      <alignment horizontal="center" vertical="center"/>
    </xf>
    <xf numFmtId="3" fontId="38" fillId="0" borderId="10" xfId="0" applyNumberFormat="1" applyFont="1" applyBorder="1" applyAlignment="1">
      <alignment horizontal="center" vertical="center"/>
    </xf>
    <xf numFmtId="3" fontId="38" fillId="0" borderId="16" xfId="0" applyNumberFormat="1" applyFont="1" applyBorder="1" applyAlignment="1">
      <alignment horizontal="center" vertical="center"/>
    </xf>
    <xf numFmtId="3" fontId="38" fillId="0" borderId="28" xfId="0" applyNumberFormat="1" applyFont="1" applyBorder="1" applyAlignment="1">
      <alignment horizontal="center" vertical="center"/>
    </xf>
    <xf numFmtId="3" fontId="38" fillId="0" borderId="27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42" fillId="0" borderId="30" xfId="0" applyFont="1" applyBorder="1" applyAlignment="1">
      <alignment horizontal="center" wrapText="1"/>
    </xf>
    <xf numFmtId="0" fontId="42" fillId="0" borderId="29" xfId="0" applyFont="1" applyBorder="1" applyAlignment="1">
      <alignment horizontal="center" wrapText="1"/>
    </xf>
    <xf numFmtId="0" fontId="22" fillId="0" borderId="17" xfId="0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0" fontId="32" fillId="33" borderId="24" xfId="36" applyNumberFormat="1" applyFont="1" applyFill="1" applyBorder="1" applyAlignment="1" applyProtection="1">
      <alignment horizontal="center" wrapText="1"/>
    </xf>
    <xf numFmtId="3" fontId="42" fillId="35" borderId="17" xfId="0" applyNumberFormat="1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49" fontId="42" fillId="35" borderId="17" xfId="0" applyNumberFormat="1" applyFont="1" applyFill="1" applyBorder="1" applyAlignment="1">
      <alignment horizontal="center" vertical="center" wrapText="1"/>
    </xf>
    <xf numFmtId="49" fontId="42" fillId="35" borderId="10" xfId="0" applyNumberFormat="1" applyFont="1" applyFill="1" applyBorder="1" applyAlignment="1">
      <alignment horizontal="center" vertical="center" wrapText="1"/>
    </xf>
    <xf numFmtId="49" fontId="42" fillId="35" borderId="10" xfId="0" applyNumberFormat="1" applyFont="1" applyFill="1" applyBorder="1" applyAlignment="1">
      <alignment horizontal="center" vertical="center"/>
    </xf>
    <xf numFmtId="49" fontId="42" fillId="35" borderId="17" xfId="0" applyNumberFormat="1" applyFont="1" applyFill="1" applyBorder="1" applyAlignment="1">
      <alignment horizontal="center" wrapText="1"/>
    </xf>
    <xf numFmtId="49" fontId="42" fillId="35" borderId="17" xfId="0" applyNumberFormat="1" applyFont="1" applyFill="1" applyBorder="1" applyAlignment="1">
      <alignment horizontal="center" vertical="center"/>
    </xf>
    <xf numFmtId="49" fontId="42" fillId="35" borderId="10" xfId="0" applyNumberFormat="1" applyFont="1" applyFill="1" applyBorder="1" applyAlignment="1">
      <alignment horizontal="center" wrapText="1"/>
    </xf>
    <xf numFmtId="49" fontId="42" fillId="35" borderId="18" xfId="0" applyNumberFormat="1" applyFont="1" applyFill="1" applyBorder="1" applyAlignment="1">
      <alignment horizontal="center" wrapText="1"/>
    </xf>
    <xf numFmtId="166" fontId="59" fillId="0" borderId="18" xfId="0" applyNumberFormat="1" applyFont="1" applyBorder="1" applyAlignment="1">
      <alignment horizontal="left" wrapText="1"/>
    </xf>
    <xf numFmtId="0" fontId="28" fillId="0" borderId="55" xfId="35" applyBorder="1" applyAlignment="1">
      <alignment horizontal="center" vertical="center"/>
    </xf>
    <xf numFmtId="0" fontId="28" fillId="0" borderId="56" xfId="35" applyBorder="1" applyAlignment="1">
      <alignment vertical="center"/>
    </xf>
    <xf numFmtId="0" fontId="39" fillId="0" borderId="0" xfId="0" applyFont="1" applyFill="1" applyBorder="1" applyAlignment="1">
      <alignment horizontal="left" vertical="center" wrapText="1"/>
    </xf>
    <xf numFmtId="0" fontId="60" fillId="0" borderId="0" xfId="0" applyFont="1" applyFill="1" applyAlignment="1"/>
    <xf numFmtId="0" fontId="58" fillId="0" borderId="17" xfId="0" applyFont="1" applyBorder="1" applyAlignment="1">
      <alignment horizontal="center"/>
    </xf>
    <xf numFmtId="0" fontId="59" fillId="0" borderId="17" xfId="0" applyFont="1" applyBorder="1" applyAlignment="1"/>
    <xf numFmtId="0" fontId="41" fillId="37" borderId="0" xfId="0" applyFont="1" applyFill="1" applyAlignment="1">
      <alignment horizontal="left" wrapText="1"/>
    </xf>
    <xf numFmtId="0" fontId="61" fillId="37" borderId="10" xfId="0" applyFont="1" applyFill="1" applyBorder="1" applyAlignment="1">
      <alignment horizontal="left" vertical="top" wrapText="1"/>
    </xf>
    <xf numFmtId="49" fontId="24" fillId="37" borderId="0" xfId="0" applyNumberFormat="1" applyFont="1" applyFill="1" applyAlignment="1">
      <alignment horizontal="left" wrapText="1"/>
    </xf>
    <xf numFmtId="49" fontId="42" fillId="37" borderId="17" xfId="0" applyNumberFormat="1" applyFont="1" applyFill="1" applyBorder="1" applyAlignment="1">
      <alignment horizontal="center" wrapText="1"/>
    </xf>
    <xf numFmtId="49" fontId="42" fillId="37" borderId="17" xfId="0" applyNumberFormat="1" applyFont="1" applyFill="1" applyBorder="1" applyAlignment="1">
      <alignment horizontal="center" vertical="center"/>
    </xf>
    <xf numFmtId="0" fontId="0" fillId="0" borderId="19" xfId="0" applyBorder="1" applyAlignment="1"/>
    <xf numFmtId="3" fontId="38" fillId="0" borderId="28" xfId="0" applyNumberFormat="1" applyFont="1" applyBorder="1" applyAlignment="1">
      <alignment vertical="center"/>
    </xf>
    <xf numFmtId="3" fontId="38" fillId="0" borderId="27" xfId="0" applyNumberFormat="1" applyFont="1" applyBorder="1" applyAlignment="1">
      <alignment vertical="center"/>
    </xf>
    <xf numFmtId="3" fontId="38" fillId="0" borderId="18" xfId="0" applyNumberFormat="1" applyFont="1" applyBorder="1" applyAlignment="1"/>
    <xf numFmtId="3" fontId="38" fillId="0" borderId="15" xfId="0" applyNumberFormat="1" applyFont="1" applyBorder="1" applyAlignment="1"/>
    <xf numFmtId="164" fontId="38" fillId="0" borderId="28" xfId="0" applyNumberFormat="1" applyFont="1" applyBorder="1" applyAlignment="1">
      <alignment horizontal="right" vertical="center"/>
    </xf>
    <xf numFmtId="164" fontId="38" fillId="0" borderId="26" xfId="0" applyNumberFormat="1" applyFont="1" applyBorder="1"/>
    <xf numFmtId="164" fontId="38" fillId="0" borderId="27" xfId="0" applyNumberFormat="1" applyFont="1" applyBorder="1" applyAlignment="1">
      <alignment horizontal="right" vertical="center"/>
    </xf>
    <xf numFmtId="3" fontId="38" fillId="0" borderId="11" xfId="0" applyNumberFormat="1" applyFont="1" applyBorder="1" applyAlignment="1">
      <alignment horizontal="right" vertical="center"/>
    </xf>
    <xf numFmtId="3" fontId="38" fillId="0" borderId="12" xfId="0" applyNumberFormat="1" applyFont="1" applyBorder="1" applyAlignment="1">
      <alignment horizontal="right" vertical="center"/>
    </xf>
    <xf numFmtId="3" fontId="38" fillId="0" borderId="0" xfId="0" applyNumberFormat="1" applyFont="1" applyBorder="1" applyAlignment="1">
      <alignment horizontal="right" vertical="center"/>
    </xf>
    <xf numFmtId="3" fontId="38" fillId="0" borderId="10" xfId="0" applyNumberFormat="1" applyFont="1" applyBorder="1" applyAlignment="1">
      <alignment horizontal="right" vertical="center"/>
    </xf>
    <xf numFmtId="3" fontId="38" fillId="0" borderId="16" xfId="0" applyNumberFormat="1" applyFont="1" applyBorder="1" applyAlignment="1">
      <alignment horizontal="right" vertical="center"/>
    </xf>
    <xf numFmtId="3" fontId="38" fillId="0" borderId="13" xfId="0" applyNumberFormat="1" applyFont="1" applyBorder="1" applyAlignment="1">
      <alignment horizontal="right" vertical="center"/>
    </xf>
    <xf numFmtId="3" fontId="38" fillId="0" borderId="14" xfId="0" applyNumberFormat="1" applyFont="1" applyBorder="1" applyAlignment="1"/>
    <xf numFmtId="0" fontId="0" fillId="0" borderId="19" xfId="0" applyFill="1" applyBorder="1" applyAlignment="1"/>
    <xf numFmtId="0" fontId="0" fillId="0" borderId="19" xfId="0" applyFill="1" applyBorder="1"/>
    <xf numFmtId="164" fontId="38" fillId="0" borderId="19" xfId="0" applyNumberFormat="1" applyFont="1" applyBorder="1"/>
    <xf numFmtId="164" fontId="60" fillId="0" borderId="26" xfId="0" applyNumberFormat="1" applyFont="1" applyBorder="1"/>
    <xf numFmtId="164" fontId="60" fillId="0" borderId="28" xfId="0" applyNumberFormat="1" applyFont="1" applyBorder="1"/>
    <xf numFmtId="164" fontId="60" fillId="0" borderId="27" xfId="0" applyNumberFormat="1" applyFont="1" applyBorder="1"/>
  </cellXfs>
  <cellStyles count="73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7" xr:uid="{44DC7340-9B32-4B27-99F0-2187C693939D}"/>
    <cellStyle name="60% - Accent2 2" xfId="38" xr:uid="{5F50EFDE-9251-4D53-B1A6-0475D625E3DA}"/>
    <cellStyle name="60% - Accent3 2" xfId="39" xr:uid="{8F73498E-8BB2-4CE7-AE86-09616037B2EB}"/>
    <cellStyle name="60% - Accent4 2" xfId="40" xr:uid="{B3460A8A-0945-4329-8CA5-594878D70992}"/>
    <cellStyle name="60% - Accent5 2" xfId="41" xr:uid="{FF5A12E3-A476-4042-BBF0-9B57645FC3F4}"/>
    <cellStyle name="60% - Accent6 2" xfId="42" xr:uid="{CFBF4F45-B9AC-4682-B125-0A39489EB356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IHW Caption" xfId="70" xr:uid="{30896DEB-CC3A-4334-9C06-A3C51F0661BD}"/>
    <cellStyle name="Bad" xfId="6" builtinId="27" customBuiltin="1"/>
    <cellStyle name="Calculation" xfId="9" builtinId="22" customBuiltin="1"/>
    <cellStyle name="Check Cell" xfId="11" builtinId="23" customBuiltin="1"/>
    <cellStyle name="Comma 2" xfId="43" xr:uid="{09CF4D5A-1DBF-4629-AC4A-FB076F412D84}"/>
    <cellStyle name="Explanatory Text" xfId="14" builtinId="53" customBuiltin="1"/>
    <cellStyle name="Followed Hyperlink 2" xfId="51" xr:uid="{960D1D97-C69B-4CCD-B8BA-CC226CC268A6}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35" builtinId="8"/>
    <cellStyle name="Hyperlink 2" xfId="44" xr:uid="{5E8AD0FB-4E3B-4D84-B5FF-B94D888E5F1C}"/>
    <cellStyle name="Hyperlink 2 2" xfId="53" xr:uid="{030B662B-CEA5-4D66-9640-BAD59EF130C6}"/>
    <cellStyle name="Hyperlink 3" xfId="54" xr:uid="{761DA27B-6C8B-4A2E-980B-B647D29D2837}"/>
    <cellStyle name="Hyperlink 4" xfId="52" xr:uid="{575CD465-0A5D-4E70-921F-01C7FA9840D2}"/>
    <cellStyle name="Input" xfId="7" builtinId="20" customBuiltin="1"/>
    <cellStyle name="Linked Cell" xfId="10" builtinId="24" customBuiltin="1"/>
    <cellStyle name="Neutral 2" xfId="45" xr:uid="{43CAAB59-E1D7-45DD-BEBD-4B3539B50525}"/>
    <cellStyle name="Normal" xfId="0" builtinId="0"/>
    <cellStyle name="Normal 10" xfId="55" xr:uid="{1378C59C-AF7C-483A-A2B1-0EF115FF65DC}"/>
    <cellStyle name="Normal 11" xfId="50" xr:uid="{8F55B9AC-CBAE-43D3-8F4A-8527657742FA}"/>
    <cellStyle name="Normal 2" xfId="34" xr:uid="{27AB65FE-9E6C-48B9-9D68-36D7685F01B0}"/>
    <cellStyle name="Normal 2 2" xfId="46" xr:uid="{113B88B9-684B-46D6-905C-AEA84E5CEDF0}"/>
    <cellStyle name="Normal 2 2 2" xfId="57" xr:uid="{5BD92962-DA38-46E7-A93A-3E5F81AD0FE3}"/>
    <cellStyle name="Normal 2 2 3" xfId="72" xr:uid="{425C5E09-25A3-4A74-9F9A-2696F1EB387D}"/>
    <cellStyle name="Normal 2 3" xfId="56" xr:uid="{68A4703B-F1E8-4ADA-8A35-53BD2CFD0941}"/>
    <cellStyle name="Normal 3" xfId="47" xr:uid="{8FBFE095-DA39-4F4D-BC63-6844D95B1E9E}"/>
    <cellStyle name="Normal 3 2" xfId="59" xr:uid="{FD797E74-6DB5-431F-921E-0A18DDC2466B}"/>
    <cellStyle name="Normal 3 3" xfId="60" xr:uid="{7C6389E6-BCF3-417B-8795-4019AB02F2AA}"/>
    <cellStyle name="Normal 3 4" xfId="58" xr:uid="{90ABF68E-CA6F-4C85-81D2-56085FDCF3BC}"/>
    <cellStyle name="Normal 4" xfId="48" xr:uid="{288A8D6F-C993-4B8C-BF1A-1E571BF26E13}"/>
    <cellStyle name="Normal 4 2" xfId="61" xr:uid="{BE1E15B7-0B35-4348-B1AE-1FA6342585A2}"/>
    <cellStyle name="Normal 5" xfId="36" xr:uid="{6DD34CCC-48A8-4AC8-96A4-1616E22F61C8}"/>
    <cellStyle name="Normal 5 2" xfId="62" xr:uid="{EF3F4A82-4977-4286-A0B5-0FDEE61DD0DA}"/>
    <cellStyle name="Normal 6" xfId="63" xr:uid="{89B03B4A-8EC2-40CD-8E81-F2C26B1F4767}"/>
    <cellStyle name="Normal 6 2" xfId="64" xr:uid="{965893EF-04F0-4F73-98EC-1E3EA1042AC2}"/>
    <cellStyle name="Normal 7" xfId="65" xr:uid="{6CFE2183-D146-451A-8A1A-9F78BCEA1493}"/>
    <cellStyle name="Normal 7 2" xfId="66" xr:uid="{8B387784-7EB1-4316-A60D-8DA1BA4634BF}"/>
    <cellStyle name="Normal 8" xfId="67" xr:uid="{C6AB0FE2-34A7-4CB4-85CD-2C0AECA28C33}"/>
    <cellStyle name="Normal 9" xfId="68" xr:uid="{E4ECE4ED-F2F8-45B1-9B21-8ABB870847E6}"/>
    <cellStyle name="Note" xfId="13" builtinId="10" customBuiltin="1"/>
    <cellStyle name="Note 2" xfId="69" xr:uid="{7092F3ED-FFE8-42EB-A55C-31E9281F2678}"/>
    <cellStyle name="Output" xfId="8" builtinId="21" customBuiltin="1"/>
    <cellStyle name="Style9" xfId="71" xr:uid="{DB6BBBA0-7112-4866-8726-61230EAFC808}"/>
    <cellStyle name="Title 2" xfId="49" xr:uid="{EDA29723-7131-4CE8-AD37-814C5BF85B4D}"/>
    <cellStyle name="Total" xfId="15" builtinId="25" customBuiltin="1"/>
    <cellStyle name="Warning Text" xfId="12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lu.org/sites/default/files/field_document/aclu_covid19-jail-report_2020-8_1.pdf" TargetMode="External"/><Relationship Id="rId13" Type="http://schemas.openxmlformats.org/officeDocument/2006/relationships/hyperlink" Target="https://www.health.gov.au/sites/default/files/documents/2020/02/australian-health-sector-emergency-response-plan-for-novel-coronavirus-covid-19_2.pdf" TargetMode="External"/><Relationship Id="rId18" Type="http://schemas.openxmlformats.org/officeDocument/2006/relationships/hyperlink" Target="https://www.abs.gov.au/ausstats/abs@.nsf/Lookup/by%20Subject/4364.0.55.001~2017-18~Main%20Features~Smoking~85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www.abc.net.au/news/2020-03-17/coronavirus-cases-data-reveals-how-covid-19-spreads-in-australia/12060704?nw=0" TargetMode="External"/><Relationship Id="rId21" Type="http://schemas.openxmlformats.org/officeDocument/2006/relationships/hyperlink" Target="https://www.abs.gov.au/ausstats/abs@.nsf/Lookup/by%20Subject/4338.0~2011-13~Main%20Features~Heart%20disease~10005" TargetMode="External"/><Relationship Id="rId7" Type="http://schemas.openxmlformats.org/officeDocument/2006/relationships/hyperlink" Target="https://www.thelancet.com/coronavirus" TargetMode="External"/><Relationship Id="rId12" Type="http://schemas.openxmlformats.org/officeDocument/2006/relationships/hyperlink" Target="https://www.corrections.vic.gov.au/covid19" TargetMode="External"/><Relationship Id="rId17" Type="http://schemas.openxmlformats.org/officeDocument/2006/relationships/hyperlink" Target="https://www.abs.gov.au/ausstats/abs@.nsf/Lookup/by%20Subject/4364.0.55.001~2017-18~Main%20Features~Hypertension%20and%20measured%20high%20blood%20pressure~60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ourworldindata.org/coronavirus" TargetMode="External"/><Relationship Id="rId16" Type="http://schemas.openxmlformats.org/officeDocument/2006/relationships/hyperlink" Target="https://www.abs.gov.au/ausstats/abs@.nsf/Lookup/by%20Subject/4364.0.55.001~2017-18~Main%20Features~Cancer~40" TargetMode="External"/><Relationship Id="rId20" Type="http://schemas.openxmlformats.org/officeDocument/2006/relationships/hyperlink" Target="https://www.abs.gov.au/ausstats/abs@.nsf/Lookup/by%20Subject/4364.0.55.001~2017-18~Main%20Features~Asthma~35" TargetMode="External"/><Relationship Id="rId1" Type="http://schemas.openxmlformats.org/officeDocument/2006/relationships/hyperlink" Target="https://ourworldindata.org/coronavirus" TargetMode="External"/><Relationship Id="rId6" Type="http://schemas.openxmlformats.org/officeDocument/2006/relationships/hyperlink" Target="http://www.australianindustrystandards.org.au/wp-content/uploads/2018/02/Corrections-Key-Findings-Paper2018V6Web.pdf" TargetMode="External"/><Relationship Id="rId11" Type="http://schemas.openxmlformats.org/officeDocument/2006/relationships/hyperlink" Target="https://www.aclu-nj.org/files/9115/8861/3054/1-1_-_Ex_1_Declaration_of_Joe_Goldenson_MD_filed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aph.gov.au/Parliamentary_Business/Committees/Senate/Legal_and_Constitutional_Affairs/Completed_inquiries/2010-13/justicereinvestment/report/c03" TargetMode="External"/><Relationship Id="rId15" Type="http://schemas.openxmlformats.org/officeDocument/2006/relationships/hyperlink" Target="https://www.abs.gov.au/ausstats/abs@.nsf/Lookup/by%20Subject/4364.0.55.001~2017-18~Main%20Features~Diabetes%20mellitus~50" TargetMode="External"/><Relationship Id="rId23" Type="http://schemas.openxmlformats.org/officeDocument/2006/relationships/hyperlink" Target="https://globalhealth5050.org/covid19/" TargetMode="External"/><Relationship Id="rId10" Type="http://schemas.openxmlformats.org/officeDocument/2006/relationships/hyperlink" Target="https://www.vox.com/policy-and-politics/2020/3/17/21181515/coronavirus-covid-19-jails-prisons-mass-incarceration" TargetMode="External"/><Relationship Id="rId19" Type="http://schemas.openxmlformats.org/officeDocument/2006/relationships/hyperlink" Target="https://www.abs.gov.au/ausstats/abs@.nsf/Lookup/by%20Subject/4364.0.55.001~2017-18~Main%20Features~Mental%20and%20behavioural%20conditions~70" TargetMode="External"/><Relationship Id="rId4" Type="http://schemas.openxmlformats.org/officeDocument/2006/relationships/hyperlink" Target="https://www.pc.gov.au/research/ongoing/report-on-government-services/2015/justice/corrective-services/rogs-2015-volumec-chapter8.pdf" TargetMode="External"/><Relationship Id="rId9" Type="http://schemas.openxmlformats.org/officeDocument/2006/relationships/hyperlink" Target="https://www.vera.org/projects/covid-19-criminal-justice-responses/covid-19-data" TargetMode="External"/><Relationship Id="rId14" Type="http://schemas.openxmlformats.org/officeDocument/2006/relationships/hyperlink" Target="https://www.publicdefenders.nsw.gov.au/Documents/butler-et-al-report-on-covid-19-and-impact%20on-nsw-prisoners.pdf" TargetMode="External"/><Relationship Id="rId22" Type="http://schemas.openxmlformats.org/officeDocument/2006/relationships/hyperlink" Target="https://www.aihw.gov.au/reports-data/health-conditions-disability-deaths/chronic-respiratory-conditions/overvie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5D4F-6ED8-41C8-8CD1-A1D8E95413A8}">
  <dimension ref="A2:AJ158"/>
  <sheetViews>
    <sheetView tabSelected="1" topLeftCell="A46" workbookViewId="0">
      <selection activeCell="Q84" sqref="Q84"/>
    </sheetView>
  </sheetViews>
  <sheetFormatPr defaultRowHeight="15"/>
  <cols>
    <col min="1" max="1" width="27.5703125" customWidth="1"/>
    <col min="2" max="2" width="9.85546875" customWidth="1"/>
    <col min="3" max="3" width="9.5703125" bestFit="1" customWidth="1"/>
    <col min="6" max="6" width="10.140625" bestFit="1" customWidth="1"/>
    <col min="10" max="10" width="9" customWidth="1"/>
    <col min="31" max="31" width="10.140625" bestFit="1" customWidth="1"/>
  </cols>
  <sheetData>
    <row r="2" spans="1:10">
      <c r="A2" s="46" t="s">
        <v>280</v>
      </c>
    </row>
    <row r="3" spans="1:10">
      <c r="B3" s="364" t="s">
        <v>9</v>
      </c>
      <c r="C3" s="366"/>
      <c r="D3" s="364" t="s">
        <v>10</v>
      </c>
      <c r="E3" s="366"/>
      <c r="F3" s="364" t="s">
        <v>11</v>
      </c>
      <c r="G3" s="366"/>
    </row>
    <row r="4" spans="1:10">
      <c r="A4" s="1" t="s">
        <v>0</v>
      </c>
      <c r="B4" s="52">
        <v>36</v>
      </c>
      <c r="C4" s="57">
        <f>B4/$B$13</f>
        <v>1.1439466158245948E-2</v>
      </c>
      <c r="D4" s="50">
        <v>34</v>
      </c>
      <c r="E4" s="57">
        <f>D4/$D$13</f>
        <v>1.0904425914047467E-2</v>
      </c>
      <c r="F4" s="52">
        <f>SUM(B4,D4)</f>
        <v>70</v>
      </c>
      <c r="G4" s="57">
        <f>F4/$F$13</f>
        <v>1.11731843575419E-2</v>
      </c>
    </row>
    <row r="5" spans="1:10">
      <c r="A5" s="1" t="s">
        <v>1</v>
      </c>
      <c r="B5" s="3">
        <v>88</v>
      </c>
      <c r="C5" s="55">
        <f t="shared" ref="C5:C12" si="0">B5/$B$13</f>
        <v>2.7963139497934542E-2</v>
      </c>
      <c r="D5" s="58">
        <v>100</v>
      </c>
      <c r="E5" s="55">
        <f t="shared" ref="E5:E12" si="1">D5/$D$13</f>
        <v>3.2071840923669021E-2</v>
      </c>
      <c r="F5" s="3">
        <f t="shared" ref="F5:F12" si="2">SUM(B5,D5)</f>
        <v>188</v>
      </c>
      <c r="G5" s="55">
        <f t="shared" ref="G5:G12" si="3">F5/$F$13</f>
        <v>3.0007980845969673E-2</v>
      </c>
    </row>
    <row r="6" spans="1:10">
      <c r="A6" s="1" t="s">
        <v>2</v>
      </c>
      <c r="B6" s="3">
        <v>577</v>
      </c>
      <c r="C6" s="55">
        <f t="shared" si="0"/>
        <v>0.18334922148077534</v>
      </c>
      <c r="D6" s="58">
        <v>726</v>
      </c>
      <c r="E6" s="55">
        <f t="shared" si="1"/>
        <v>0.23284156510583706</v>
      </c>
      <c r="F6" s="3">
        <f t="shared" si="2"/>
        <v>1303</v>
      </c>
      <c r="G6" s="55">
        <f t="shared" si="3"/>
        <v>0.20798084596967278</v>
      </c>
    </row>
    <row r="7" spans="1:10">
      <c r="A7" s="1" t="s">
        <v>3</v>
      </c>
      <c r="B7" s="3">
        <v>507</v>
      </c>
      <c r="C7" s="55">
        <f t="shared" si="0"/>
        <v>0.16110581506196378</v>
      </c>
      <c r="D7" s="58">
        <v>474</v>
      </c>
      <c r="E7" s="55">
        <f t="shared" si="1"/>
        <v>0.15202052597819116</v>
      </c>
      <c r="F7" s="3">
        <f t="shared" si="2"/>
        <v>981</v>
      </c>
      <c r="G7" s="55">
        <f t="shared" si="3"/>
        <v>0.15658419792498005</v>
      </c>
    </row>
    <row r="8" spans="1:10">
      <c r="A8" s="1" t="s">
        <v>4</v>
      </c>
      <c r="B8" s="3">
        <v>452</v>
      </c>
      <c r="C8" s="55">
        <f t="shared" si="0"/>
        <v>0.14362885287575469</v>
      </c>
      <c r="D8" s="58">
        <v>333</v>
      </c>
      <c r="E8" s="55">
        <f t="shared" si="1"/>
        <v>0.10679923027581784</v>
      </c>
      <c r="F8" s="3">
        <f t="shared" si="2"/>
        <v>785</v>
      </c>
      <c r="G8" s="55">
        <f t="shared" si="3"/>
        <v>0.12529928172386273</v>
      </c>
    </row>
    <row r="9" spans="1:10">
      <c r="A9" s="1" t="s">
        <v>5</v>
      </c>
      <c r="B9" s="3">
        <v>488</v>
      </c>
      <c r="C9" s="55">
        <f t="shared" si="0"/>
        <v>0.15506831903400065</v>
      </c>
      <c r="D9" s="58">
        <v>518</v>
      </c>
      <c r="E9" s="55">
        <f t="shared" si="1"/>
        <v>0.16613213598460552</v>
      </c>
      <c r="F9" s="3">
        <f t="shared" si="2"/>
        <v>1006</v>
      </c>
      <c r="G9" s="55">
        <f t="shared" si="3"/>
        <v>0.16057462090981645</v>
      </c>
    </row>
    <row r="10" spans="1:10">
      <c r="A10" s="1" t="s">
        <v>6</v>
      </c>
      <c r="B10" s="3">
        <v>520</v>
      </c>
      <c r="C10" s="55">
        <f t="shared" si="0"/>
        <v>0.16523673339688591</v>
      </c>
      <c r="D10" s="58">
        <v>524</v>
      </c>
      <c r="E10" s="55">
        <f t="shared" si="1"/>
        <v>0.16805644644002565</v>
      </c>
      <c r="F10" s="3">
        <f t="shared" si="2"/>
        <v>1044</v>
      </c>
      <c r="G10" s="55">
        <f t="shared" si="3"/>
        <v>0.16664006384676774</v>
      </c>
    </row>
    <row r="11" spans="1:10">
      <c r="A11" s="1" t="s">
        <v>7</v>
      </c>
      <c r="B11" s="3">
        <v>367</v>
      </c>
      <c r="C11" s="55">
        <f t="shared" si="0"/>
        <v>0.11661900222434064</v>
      </c>
      <c r="D11" s="58">
        <v>311</v>
      </c>
      <c r="E11" s="55">
        <f t="shared" si="1"/>
        <v>9.9743425272610653E-2</v>
      </c>
      <c r="F11" s="3">
        <f t="shared" si="2"/>
        <v>678</v>
      </c>
      <c r="G11" s="55">
        <f t="shared" si="3"/>
        <v>0.10822027134876297</v>
      </c>
    </row>
    <row r="12" spans="1:10">
      <c r="A12" s="1" t="s">
        <v>8</v>
      </c>
      <c r="B12" s="4">
        <v>112</v>
      </c>
      <c r="C12" s="7">
        <f t="shared" si="0"/>
        <v>3.5589450270098508E-2</v>
      </c>
      <c r="D12" s="2">
        <v>98</v>
      </c>
      <c r="E12" s="7">
        <f t="shared" si="1"/>
        <v>3.1430404105195639E-2</v>
      </c>
      <c r="F12" s="4">
        <f t="shared" si="2"/>
        <v>210</v>
      </c>
      <c r="G12" s="7">
        <f t="shared" si="3"/>
        <v>3.3519553072625698E-2</v>
      </c>
    </row>
    <row r="13" spans="1:10">
      <c r="A13" s="1" t="s">
        <v>11</v>
      </c>
      <c r="B13" s="59">
        <f>SUM(B4:B12)</f>
        <v>3147</v>
      </c>
      <c r="D13" s="59">
        <f t="shared" ref="D13:F13" si="4">SUM(D4:D12)</f>
        <v>3118</v>
      </c>
      <c r="F13" s="59">
        <f t="shared" si="4"/>
        <v>6265</v>
      </c>
    </row>
    <row r="14" spans="1:10">
      <c r="A14" s="1"/>
      <c r="B14" s="65">
        <f>B13/F13</f>
        <v>0.50231444533120506</v>
      </c>
      <c r="D14" s="65">
        <f>D13/F13</f>
        <v>0.49768555466879488</v>
      </c>
    </row>
    <row r="16" spans="1:10">
      <c r="A16" s="1" t="s">
        <v>281</v>
      </c>
      <c r="H16" s="364" t="s">
        <v>279</v>
      </c>
      <c r="I16" s="365"/>
      <c r="J16" s="366"/>
    </row>
    <row r="17" spans="1:14">
      <c r="B17" s="178" t="s">
        <v>9</v>
      </c>
      <c r="C17" s="179" t="s">
        <v>278</v>
      </c>
      <c r="D17" s="178" t="s">
        <v>10</v>
      </c>
      <c r="E17" s="179" t="s">
        <v>278</v>
      </c>
      <c r="F17" s="178" t="s">
        <v>11</v>
      </c>
      <c r="G17" s="179" t="s">
        <v>278</v>
      </c>
      <c r="H17" s="59" t="s">
        <v>9</v>
      </c>
      <c r="I17" s="59" t="s">
        <v>10</v>
      </c>
      <c r="J17" s="59" t="s">
        <v>11</v>
      </c>
      <c r="K17" s="360" t="s">
        <v>170</v>
      </c>
      <c r="L17" s="78" t="s">
        <v>169</v>
      </c>
      <c r="M17" s="78" t="s">
        <v>171</v>
      </c>
      <c r="N17" s="165" t="s">
        <v>611</v>
      </c>
    </row>
    <row r="18" spans="1:14">
      <c r="A18" s="1" t="s">
        <v>0</v>
      </c>
      <c r="B18" s="52">
        <v>0</v>
      </c>
      <c r="C18" s="51">
        <f t="shared" ref="C18:C26" si="5">B18/$B$13</f>
        <v>0</v>
      </c>
      <c r="D18" s="52">
        <v>0</v>
      </c>
      <c r="E18" s="57">
        <f t="shared" ref="E18:E26" si="6">D18/$D$13</f>
        <v>0</v>
      </c>
      <c r="F18" s="52">
        <f t="shared" ref="F18:F26" si="7">SUM(B18,D18)</f>
        <v>0</v>
      </c>
      <c r="G18" s="51">
        <f t="shared" ref="G18:G26" si="8">F18/$F$13</f>
        <v>0</v>
      </c>
      <c r="H18" s="53">
        <f t="shared" ref="H18:H27" si="9">B18/B4</f>
        <v>0</v>
      </c>
      <c r="I18" s="54">
        <f t="shared" ref="I18:I26" si="10">D18/D4</f>
        <v>0</v>
      </c>
      <c r="J18" s="54">
        <f t="shared" ref="J18:J27" si="11">F18/F4</f>
        <v>0</v>
      </c>
      <c r="K18" s="53">
        <v>0</v>
      </c>
      <c r="L18" s="54">
        <v>0</v>
      </c>
      <c r="M18" s="54">
        <v>0</v>
      </c>
      <c r="N18" s="61">
        <v>0</v>
      </c>
    </row>
    <row r="19" spans="1:14">
      <c r="A19" s="1" t="s">
        <v>1</v>
      </c>
      <c r="B19" s="3">
        <v>0</v>
      </c>
      <c r="C19" s="56">
        <f t="shared" si="5"/>
        <v>0</v>
      </c>
      <c r="D19" s="3">
        <v>0</v>
      </c>
      <c r="E19" s="55">
        <f t="shared" si="6"/>
        <v>0</v>
      </c>
      <c r="F19" s="3">
        <f t="shared" si="7"/>
        <v>0</v>
      </c>
      <c r="G19" s="5">
        <f t="shared" si="8"/>
        <v>0</v>
      </c>
      <c r="H19" s="48">
        <f t="shared" si="9"/>
        <v>0</v>
      </c>
      <c r="I19" s="9">
        <f t="shared" si="10"/>
        <v>0</v>
      </c>
      <c r="J19" s="9">
        <f t="shared" si="11"/>
        <v>0</v>
      </c>
      <c r="K19" s="48">
        <v>2E-3</v>
      </c>
      <c r="L19" s="62">
        <v>0</v>
      </c>
      <c r="M19" s="62">
        <v>0</v>
      </c>
      <c r="N19" s="63">
        <v>0</v>
      </c>
    </row>
    <row r="20" spans="1:14">
      <c r="A20" s="1" t="s">
        <v>2</v>
      </c>
      <c r="B20" s="3">
        <v>0</v>
      </c>
      <c r="C20" s="56">
        <f t="shared" si="5"/>
        <v>0</v>
      </c>
      <c r="D20" s="3">
        <v>0</v>
      </c>
      <c r="E20" s="55">
        <f t="shared" si="6"/>
        <v>0</v>
      </c>
      <c r="F20" s="3">
        <f t="shared" si="7"/>
        <v>0</v>
      </c>
      <c r="G20" s="5">
        <f t="shared" si="8"/>
        <v>0</v>
      </c>
      <c r="H20" s="48">
        <f t="shared" si="9"/>
        <v>0</v>
      </c>
      <c r="I20" s="9">
        <f t="shared" si="10"/>
        <v>0</v>
      </c>
      <c r="J20" s="9">
        <f t="shared" si="11"/>
        <v>0</v>
      </c>
      <c r="K20" s="48">
        <v>2E-3</v>
      </c>
      <c r="L20" s="62">
        <v>0</v>
      </c>
      <c r="M20" s="62">
        <v>2.2000000000000001E-3</v>
      </c>
      <c r="N20" s="63">
        <v>0</v>
      </c>
    </row>
    <row r="21" spans="1:14">
      <c r="A21" s="1" t="s">
        <v>3</v>
      </c>
      <c r="B21" s="3">
        <v>0</v>
      </c>
      <c r="C21" s="56">
        <f t="shared" si="5"/>
        <v>0</v>
      </c>
      <c r="D21" s="3">
        <v>0</v>
      </c>
      <c r="E21" s="55">
        <f t="shared" si="6"/>
        <v>0</v>
      </c>
      <c r="F21" s="3">
        <f t="shared" si="7"/>
        <v>0</v>
      </c>
      <c r="G21" s="5">
        <f t="shared" si="8"/>
        <v>0</v>
      </c>
      <c r="H21" s="48">
        <f t="shared" si="9"/>
        <v>0</v>
      </c>
      <c r="I21" s="9">
        <f t="shared" si="10"/>
        <v>0</v>
      </c>
      <c r="J21" s="9">
        <f t="shared" si="11"/>
        <v>0</v>
      </c>
      <c r="K21" s="48">
        <v>2E-3</v>
      </c>
      <c r="L21" s="62">
        <v>3.0000000000000001E-3</v>
      </c>
      <c r="M21" s="62">
        <v>1.4E-3</v>
      </c>
      <c r="N21" s="63">
        <v>1.1000000000000001E-3</v>
      </c>
    </row>
    <row r="22" spans="1:14">
      <c r="A22" s="1" t="s">
        <v>4</v>
      </c>
      <c r="B22" s="3">
        <v>1</v>
      </c>
      <c r="C22" s="56">
        <f t="shared" si="5"/>
        <v>3.1776294884016526E-4</v>
      </c>
      <c r="D22" s="3">
        <v>0</v>
      </c>
      <c r="E22" s="55">
        <f t="shared" si="6"/>
        <v>0</v>
      </c>
      <c r="F22" s="3">
        <f t="shared" si="7"/>
        <v>1</v>
      </c>
      <c r="G22" s="5">
        <f t="shared" si="8"/>
        <v>1.5961691939345569E-4</v>
      </c>
      <c r="H22" s="48">
        <f t="shared" si="9"/>
        <v>2.2123893805309734E-3</v>
      </c>
      <c r="I22" s="9">
        <f t="shared" si="10"/>
        <v>0</v>
      </c>
      <c r="J22" s="9">
        <f t="shared" si="11"/>
        <v>1.2738853503184713E-3</v>
      </c>
      <c r="K22" s="48">
        <v>4.0000000000000001E-3</v>
      </c>
      <c r="L22" s="62">
        <v>4.0000000000000001E-3</v>
      </c>
      <c r="M22" s="62">
        <v>3.0000000000000001E-3</v>
      </c>
      <c r="N22" s="63">
        <v>8.0000000000000004E-4</v>
      </c>
    </row>
    <row r="23" spans="1:14">
      <c r="A23" s="1" t="s">
        <v>5</v>
      </c>
      <c r="B23" s="3">
        <v>1</v>
      </c>
      <c r="C23" s="56">
        <f t="shared" si="5"/>
        <v>3.1776294884016526E-4</v>
      </c>
      <c r="D23" s="3">
        <v>1</v>
      </c>
      <c r="E23" s="55">
        <f t="shared" si="6"/>
        <v>3.2071840923669016E-4</v>
      </c>
      <c r="F23" s="3">
        <f t="shared" si="7"/>
        <v>2</v>
      </c>
      <c r="G23" s="5">
        <f t="shared" si="8"/>
        <v>3.1923383878691139E-4</v>
      </c>
      <c r="H23" s="48">
        <f t="shared" si="9"/>
        <v>2.0491803278688526E-3</v>
      </c>
      <c r="I23" s="9">
        <f t="shared" si="10"/>
        <v>1.9305019305019305E-3</v>
      </c>
      <c r="J23" s="9">
        <f t="shared" si="11"/>
        <v>1.9880715705765406E-3</v>
      </c>
      <c r="K23" s="48">
        <v>1.2999999999999999E-2</v>
      </c>
      <c r="L23" s="62">
        <v>0.01</v>
      </c>
      <c r="M23" s="62">
        <v>4.0000000000000001E-3</v>
      </c>
      <c r="N23" s="63">
        <v>5.0000000000000001E-3</v>
      </c>
    </row>
    <row r="24" spans="1:14">
      <c r="A24" s="1" t="s">
        <v>6</v>
      </c>
      <c r="B24" s="3">
        <v>5</v>
      </c>
      <c r="C24" s="56">
        <f t="shared" si="5"/>
        <v>1.5888147442008262E-3</v>
      </c>
      <c r="D24" s="3">
        <v>4</v>
      </c>
      <c r="E24" s="55">
        <f t="shared" si="6"/>
        <v>1.2828736369467607E-3</v>
      </c>
      <c r="F24" s="3">
        <f t="shared" si="7"/>
        <v>9</v>
      </c>
      <c r="G24" s="5">
        <f t="shared" si="8"/>
        <v>1.4365522745411015E-3</v>
      </c>
      <c r="H24" s="48">
        <f t="shared" si="9"/>
        <v>9.6153846153846159E-3</v>
      </c>
      <c r="I24" s="9">
        <f t="shared" si="10"/>
        <v>7.6335877862595417E-3</v>
      </c>
      <c r="J24" s="9">
        <f t="shared" si="11"/>
        <v>8.6206896551724137E-3</v>
      </c>
      <c r="K24" s="48">
        <v>3.5999999999999997E-2</v>
      </c>
      <c r="L24" s="62">
        <v>3.5000000000000003E-2</v>
      </c>
      <c r="M24" s="62">
        <v>1.9E-2</v>
      </c>
      <c r="N24" s="63">
        <v>1.7999999999999999E-2</v>
      </c>
    </row>
    <row r="25" spans="1:14">
      <c r="A25" s="1" t="s">
        <v>7</v>
      </c>
      <c r="B25" s="3">
        <v>21</v>
      </c>
      <c r="C25" s="56">
        <f t="shared" si="5"/>
        <v>6.6730219256434702E-3</v>
      </c>
      <c r="D25" s="3">
        <v>12</v>
      </c>
      <c r="E25" s="55">
        <f t="shared" si="6"/>
        <v>3.8486209108402822E-3</v>
      </c>
      <c r="F25" s="3">
        <f t="shared" si="7"/>
        <v>33</v>
      </c>
      <c r="G25" s="5">
        <f t="shared" si="8"/>
        <v>5.2673583399840381E-3</v>
      </c>
      <c r="H25" s="48">
        <f t="shared" si="9"/>
        <v>5.7220708446866483E-2</v>
      </c>
      <c r="I25" s="9">
        <f t="shared" si="10"/>
        <v>3.8585209003215437E-2</v>
      </c>
      <c r="J25" s="9">
        <f t="shared" si="11"/>
        <v>4.8672566371681415E-2</v>
      </c>
      <c r="K25" s="48">
        <v>0.08</v>
      </c>
      <c r="L25" s="62">
        <v>0.128</v>
      </c>
      <c r="M25" s="62">
        <v>4.8000000000000001E-2</v>
      </c>
      <c r="N25" s="63">
        <v>6.3E-2</v>
      </c>
    </row>
    <row r="26" spans="1:14">
      <c r="A26" s="1" t="s">
        <v>8</v>
      </c>
      <c r="B26" s="4">
        <v>26</v>
      </c>
      <c r="C26" s="6">
        <f t="shared" si="5"/>
        <v>8.2618366698442962E-3</v>
      </c>
      <c r="D26" s="4">
        <v>27</v>
      </c>
      <c r="E26" s="7">
        <f t="shared" si="6"/>
        <v>8.6593970493906349E-3</v>
      </c>
      <c r="F26" s="4">
        <f t="shared" si="7"/>
        <v>53</v>
      </c>
      <c r="G26" s="6">
        <f t="shared" si="8"/>
        <v>8.4596967278531519E-3</v>
      </c>
      <c r="H26" s="49">
        <f t="shared" si="9"/>
        <v>0.23214285714285715</v>
      </c>
      <c r="I26" s="47">
        <f t="shared" si="10"/>
        <v>0.27551020408163263</v>
      </c>
      <c r="J26" s="47">
        <f t="shared" si="11"/>
        <v>0.25238095238095237</v>
      </c>
      <c r="K26" s="49">
        <v>0.14799999999999999</v>
      </c>
      <c r="L26" s="47">
        <v>0.20200000000000001</v>
      </c>
      <c r="M26" s="47">
        <v>0.156</v>
      </c>
      <c r="N26" s="64">
        <v>0.13</v>
      </c>
    </row>
    <row r="27" spans="1:14">
      <c r="A27" s="1" t="s">
        <v>11</v>
      </c>
      <c r="B27" s="59">
        <f>SUM(B18:B26)</f>
        <v>54</v>
      </c>
      <c r="D27" s="59">
        <f>SUM(D18:D26)</f>
        <v>44</v>
      </c>
      <c r="F27" s="59">
        <f>SUM(F18:F26)</f>
        <v>98</v>
      </c>
      <c r="H27" s="66">
        <f t="shared" si="9"/>
        <v>1.7159199237368923E-2</v>
      </c>
      <c r="I27" s="66">
        <f>D27/D13</f>
        <v>1.4111610006414367E-2</v>
      </c>
      <c r="J27" s="66">
        <f t="shared" si="11"/>
        <v>1.564245810055866E-2</v>
      </c>
      <c r="K27" s="5">
        <v>5.5199999999999999E-2</v>
      </c>
      <c r="L27" s="5">
        <v>0.1391</v>
      </c>
      <c r="M27" s="5">
        <v>0.1178</v>
      </c>
      <c r="N27" s="5">
        <v>2.3599999999999999E-2</v>
      </c>
    </row>
    <row r="28" spans="1:14">
      <c r="A28" s="1"/>
      <c r="B28" s="65">
        <f>B27/F27</f>
        <v>0.55102040816326525</v>
      </c>
      <c r="D28" s="65">
        <f>D27/F27</f>
        <v>0.44897959183673469</v>
      </c>
      <c r="H28" s="9"/>
      <c r="J28" s="9"/>
    </row>
    <row r="29" spans="1:14" s="301" customFormat="1">
      <c r="A29" s="1"/>
      <c r="B29" s="56"/>
      <c r="D29" s="56"/>
      <c r="H29" s="9"/>
      <c r="J29" s="9"/>
    </row>
    <row r="30" spans="1:14">
      <c r="A30" s="302" t="s">
        <v>610</v>
      </c>
    </row>
    <row r="31" spans="1:14">
      <c r="B31" s="59" t="s">
        <v>166</v>
      </c>
      <c r="C31" s="60" t="s">
        <v>167</v>
      </c>
    </row>
    <row r="32" spans="1:14">
      <c r="A32" s="211" t="s">
        <v>286</v>
      </c>
      <c r="B32" s="99">
        <v>0.05</v>
      </c>
      <c r="C32" s="99">
        <v>0.105</v>
      </c>
    </row>
    <row r="33" spans="1:28">
      <c r="A33" s="211" t="s">
        <v>13</v>
      </c>
      <c r="B33" s="100">
        <v>4.9000000000000002E-2</v>
      </c>
      <c r="C33" s="100">
        <v>7.2999999999999995E-2</v>
      </c>
    </row>
    <row r="34" spans="1:28">
      <c r="A34" s="211" t="s">
        <v>14</v>
      </c>
      <c r="B34" s="100">
        <v>0.31</v>
      </c>
      <c r="C34" s="100">
        <v>6.3E-2</v>
      </c>
    </row>
    <row r="35" spans="1:28">
      <c r="A35" s="213" t="s">
        <v>173</v>
      </c>
      <c r="B35" s="66">
        <v>0.112</v>
      </c>
      <c r="C35" s="100">
        <v>0</v>
      </c>
    </row>
    <row r="36" spans="1:28">
      <c r="A36" s="211" t="s">
        <v>15</v>
      </c>
      <c r="B36" s="100">
        <v>0.106</v>
      </c>
      <c r="C36" s="100">
        <v>0.06</v>
      </c>
    </row>
    <row r="37" spans="1:28">
      <c r="A37" s="211" t="s">
        <v>16</v>
      </c>
      <c r="B37" s="100">
        <v>1.7999999999999999E-2</v>
      </c>
      <c r="C37" s="100">
        <v>5.6000000000000001E-2</v>
      </c>
    </row>
    <row r="38" spans="1:28">
      <c r="A38" s="211" t="s">
        <v>17</v>
      </c>
      <c r="B38" s="101">
        <v>0.152</v>
      </c>
      <c r="C38" s="101" t="s">
        <v>18</v>
      </c>
    </row>
    <row r="39" spans="1:28">
      <c r="A39" s="212" t="s">
        <v>285</v>
      </c>
      <c r="B39" s="66">
        <v>0.20100000000000001</v>
      </c>
      <c r="C39" s="62"/>
    </row>
    <row r="40" spans="1:28">
      <c r="A40" s="212"/>
      <c r="B40" s="62"/>
      <c r="C40" s="62"/>
    </row>
    <row r="41" spans="1:28">
      <c r="A41" s="212"/>
      <c r="B41" s="62"/>
      <c r="C41" s="62"/>
    </row>
    <row r="42" spans="1:28">
      <c r="B42" s="62"/>
      <c r="C42" s="62"/>
    </row>
    <row r="43" spans="1:28">
      <c r="A43" s="295" t="s">
        <v>528</v>
      </c>
      <c r="B43" s="376" t="s">
        <v>434</v>
      </c>
      <c r="C43" s="377"/>
      <c r="D43" s="377"/>
      <c r="E43" s="377"/>
      <c r="F43" s="377"/>
      <c r="G43" s="377"/>
      <c r="H43" s="377"/>
      <c r="I43" s="377"/>
      <c r="J43" s="378"/>
      <c r="K43" s="364" t="s">
        <v>237</v>
      </c>
      <c r="L43" s="365"/>
      <c r="M43" s="365"/>
      <c r="N43" s="365"/>
      <c r="O43" s="365"/>
      <c r="P43" s="365"/>
      <c r="Q43" s="365"/>
      <c r="R43" s="365"/>
      <c r="S43" s="366"/>
      <c r="T43" s="367" t="s">
        <v>525</v>
      </c>
      <c r="U43" s="367"/>
      <c r="V43" s="367"/>
      <c r="W43" s="367"/>
      <c r="X43" s="367"/>
      <c r="Y43" s="367"/>
      <c r="Z43" s="367"/>
      <c r="AA43" s="367"/>
      <c r="AB43" s="367"/>
    </row>
    <row r="44" spans="1:28" ht="15" customHeight="1">
      <c r="B44" s="367" t="s">
        <v>180</v>
      </c>
      <c r="C44" s="367"/>
      <c r="D44" s="367"/>
      <c r="E44" s="367" t="s">
        <v>181</v>
      </c>
      <c r="F44" s="367"/>
      <c r="G44" s="367"/>
      <c r="H44" s="367" t="s">
        <v>435</v>
      </c>
      <c r="I44" s="367"/>
      <c r="J44" s="367"/>
      <c r="K44" s="375" t="s">
        <v>180</v>
      </c>
      <c r="L44" s="375"/>
      <c r="M44" s="375"/>
      <c r="N44" s="375" t="s">
        <v>181</v>
      </c>
      <c r="O44" s="375"/>
      <c r="P44" s="375"/>
      <c r="Q44" s="364" t="s">
        <v>435</v>
      </c>
      <c r="R44" s="365"/>
      <c r="S44" s="366"/>
      <c r="T44" s="367" t="s">
        <v>180</v>
      </c>
      <c r="U44" s="367"/>
      <c r="V44" s="367"/>
      <c r="W44" s="367" t="s">
        <v>181</v>
      </c>
      <c r="X44" s="367"/>
      <c r="Y44" s="367"/>
      <c r="Z44" s="367" t="s">
        <v>435</v>
      </c>
      <c r="AA44" s="367"/>
      <c r="AB44" s="367"/>
    </row>
    <row r="45" spans="1:28">
      <c r="B45" s="66" t="s">
        <v>296</v>
      </c>
      <c r="C45" s="66" t="s">
        <v>297</v>
      </c>
      <c r="D45" s="59" t="s">
        <v>298</v>
      </c>
      <c r="E45" s="66" t="s">
        <v>296</v>
      </c>
      <c r="F45" s="66" t="s">
        <v>297</v>
      </c>
      <c r="G45" s="59" t="s">
        <v>298</v>
      </c>
      <c r="H45" s="66" t="s">
        <v>296</v>
      </c>
      <c r="I45" s="66" t="s">
        <v>297</v>
      </c>
      <c r="J45" s="59" t="s">
        <v>298</v>
      </c>
      <c r="K45" s="66" t="s">
        <v>296</v>
      </c>
      <c r="L45" s="66" t="s">
        <v>297</v>
      </c>
      <c r="M45" s="59" t="s">
        <v>298</v>
      </c>
      <c r="N45" s="66" t="s">
        <v>296</v>
      </c>
      <c r="O45" s="66" t="s">
        <v>297</v>
      </c>
      <c r="P45" s="59" t="s">
        <v>298</v>
      </c>
      <c r="Q45" s="66" t="s">
        <v>296</v>
      </c>
      <c r="R45" s="66" t="s">
        <v>297</v>
      </c>
      <c r="S45" s="59" t="s">
        <v>298</v>
      </c>
      <c r="T45" s="66" t="s">
        <v>296</v>
      </c>
      <c r="U45" s="66" t="s">
        <v>297</v>
      </c>
      <c r="V45" s="59" t="s">
        <v>298</v>
      </c>
      <c r="W45" s="66" t="s">
        <v>296</v>
      </c>
      <c r="X45" s="66" t="s">
        <v>297</v>
      </c>
      <c r="Y45" s="59" t="s">
        <v>298</v>
      </c>
      <c r="Z45" s="66" t="s">
        <v>296</v>
      </c>
      <c r="AA45" s="66" t="s">
        <v>297</v>
      </c>
      <c r="AB45" s="59" t="s">
        <v>298</v>
      </c>
    </row>
    <row r="46" spans="1:28">
      <c r="A46" t="s">
        <v>185</v>
      </c>
      <c r="B46" s="53">
        <f>Obesity!B5/100</f>
        <v>0.27500000000000002</v>
      </c>
      <c r="C46" s="54">
        <f>Obesity!E5/100</f>
        <v>0.25900000000000001</v>
      </c>
      <c r="D46" s="61">
        <f>Obesity!H5/100</f>
        <v>0.53400000000000003</v>
      </c>
      <c r="E46" s="53">
        <f>Obesity!T5/100</f>
        <v>0.26200000000000001</v>
      </c>
      <c r="F46" s="54">
        <f>Obesity!W5/100</f>
        <v>0.31</v>
      </c>
      <c r="G46" s="61">
        <f>Obesity!Z5/100</f>
        <v>0.57200000000000006</v>
      </c>
      <c r="H46" s="53">
        <f>Obesity!AL5/100</f>
        <v>0.26899999999999996</v>
      </c>
      <c r="I46" s="54">
        <f>Obesity!AO5/100</f>
        <v>0.28399999999999997</v>
      </c>
      <c r="J46" s="61">
        <f>Obesity!AR5/100</f>
        <v>0.55299999999999994</v>
      </c>
      <c r="K46" s="53">
        <f>Obesity!K5/100</f>
        <v>0.28399999999999997</v>
      </c>
      <c r="L46" s="54">
        <f>Obesity!N5/100</f>
        <v>0.124</v>
      </c>
      <c r="M46" s="61">
        <f>Obesity!Q5/100</f>
        <v>0.40700000000000003</v>
      </c>
      <c r="N46" s="53">
        <f>Obesity!AC5/100</f>
        <v>0.14599999999999999</v>
      </c>
      <c r="O46" s="54">
        <f>Obesity!AF5/100</f>
        <v>0.16500000000000001</v>
      </c>
      <c r="P46" s="61">
        <f>Obesity!AI5/100</f>
        <v>0.311</v>
      </c>
      <c r="Q46" s="53">
        <f>Obesity!AU5/100</f>
        <v>0.217</v>
      </c>
      <c r="R46" s="54">
        <f>Obesity!AX5/100</f>
        <v>0.14400000000000002</v>
      </c>
      <c r="S46" s="54">
        <f>Obesity!BA5/100</f>
        <v>0.36099999999999999</v>
      </c>
      <c r="T46" s="53">
        <f>Obesity!B25/100</f>
        <v>0.35</v>
      </c>
      <c r="U46" s="54">
        <f>Obesity!E25/100</f>
        <v>0.18100000000000002</v>
      </c>
      <c r="V46" s="61">
        <f>Obesity!H25/100</f>
        <v>0.52400000000000002</v>
      </c>
      <c r="W46" s="53">
        <f>Obesity!K25/100</f>
        <v>0.26</v>
      </c>
      <c r="X46" s="54">
        <f>Obesity!N25/100</f>
        <v>0.13500000000000001</v>
      </c>
      <c r="Y46" s="61">
        <f>Obesity!Q25/100</f>
        <v>0.39899999999999997</v>
      </c>
      <c r="Z46" s="53">
        <f>Obesity!T25/100</f>
        <v>0.30299999999999999</v>
      </c>
      <c r="AA46" s="54">
        <f>Obesity!W25/100</f>
        <v>0.155</v>
      </c>
      <c r="AB46" s="61">
        <f>Obesity!Z25/100</f>
        <v>0.46</v>
      </c>
    </row>
    <row r="47" spans="1:28">
      <c r="A47" t="s">
        <v>186</v>
      </c>
      <c r="B47" s="48">
        <f>Obesity!B6/100</f>
        <v>0.34600000000000003</v>
      </c>
      <c r="C47" s="62">
        <f>Obesity!E6/100</f>
        <v>0.32799999999999996</v>
      </c>
      <c r="D47" s="63">
        <f>Obesity!H6/100</f>
        <v>0.67400000000000004</v>
      </c>
      <c r="E47" s="48">
        <f>Obesity!T6/100</f>
        <v>0.247</v>
      </c>
      <c r="F47" s="62">
        <f>Obesity!W6/100</f>
        <v>0.39700000000000002</v>
      </c>
      <c r="G47" s="63">
        <f>Obesity!Z6/100</f>
        <v>0.64300000000000002</v>
      </c>
      <c r="H47" s="48">
        <f>Obesity!AL6/100</f>
        <v>0.29600000000000004</v>
      </c>
      <c r="I47" s="62">
        <f>Obesity!AO6/100</f>
        <v>0.36299999999999999</v>
      </c>
      <c r="J47" s="63">
        <f>Obesity!AR6/100</f>
        <v>0.65900000000000003</v>
      </c>
      <c r="K47" s="48">
        <f>Obesity!K6/100</f>
        <v>0.43799999999999994</v>
      </c>
      <c r="L47" s="62">
        <f>Obesity!N6/100</f>
        <v>0.20699999999999999</v>
      </c>
      <c r="M47" s="63">
        <f>Obesity!Q6/100</f>
        <v>0.64599999999999991</v>
      </c>
      <c r="N47" s="48">
        <f>Obesity!AC6/100</f>
        <v>0.22899999999999998</v>
      </c>
      <c r="O47" s="62">
        <f>Obesity!AF6/100</f>
        <v>0.19899999999999998</v>
      </c>
      <c r="P47" s="63">
        <f>Obesity!AI6/100</f>
        <v>0.42799999999999999</v>
      </c>
      <c r="Q47" s="48">
        <f>Obesity!AU6/100</f>
        <v>0.34</v>
      </c>
      <c r="R47" s="62">
        <f>Obesity!AX6/100</f>
        <v>0.20399999999999999</v>
      </c>
      <c r="S47" s="62">
        <f>Obesity!BA6/100</f>
        <v>0.54299999999999993</v>
      </c>
      <c r="T47" s="48">
        <f>Obesity!B26/100</f>
        <v>0.42200000000000004</v>
      </c>
      <c r="U47" s="62">
        <f>Obesity!E26/100</f>
        <v>0.24600000000000002</v>
      </c>
      <c r="V47" s="63">
        <f>Obesity!H26/100</f>
        <v>0.66500000000000004</v>
      </c>
      <c r="W47" s="48">
        <f>Obesity!K26/100</f>
        <v>0.26</v>
      </c>
      <c r="X47" s="62">
        <f>Obesity!N26/100</f>
        <v>0.22899999999999998</v>
      </c>
      <c r="Y47" s="63">
        <f>Obesity!Q26/100</f>
        <v>0.49200000000000005</v>
      </c>
      <c r="Z47" s="48">
        <f>Obesity!T26/100</f>
        <v>0.33899999999999997</v>
      </c>
      <c r="AA47" s="62">
        <f>Obesity!W26/100</f>
        <v>0.23800000000000002</v>
      </c>
      <c r="AB47" s="63">
        <f>Obesity!Z26/100</f>
        <v>0.57700000000000007</v>
      </c>
    </row>
    <row r="48" spans="1:28">
      <c r="A48" t="s">
        <v>187</v>
      </c>
      <c r="B48" s="48">
        <f>Obesity!B7/100</f>
        <v>0.32299999999999995</v>
      </c>
      <c r="C48" s="62">
        <f>Obesity!E7/100</f>
        <v>0.42700000000000005</v>
      </c>
      <c r="D48" s="63">
        <f>Obesity!H7/100</f>
        <v>0.75</v>
      </c>
      <c r="E48" s="48">
        <f>Obesity!T7/100</f>
        <v>0.26800000000000002</v>
      </c>
      <c r="F48" s="62">
        <f>Obesity!W7/100</f>
        <v>0.48599999999999999</v>
      </c>
      <c r="G48" s="63">
        <f>Obesity!Z7/100</f>
        <v>0.754</v>
      </c>
      <c r="H48" s="48">
        <f>Obesity!AL7/100</f>
        <v>0.29499999999999998</v>
      </c>
      <c r="I48" s="62">
        <f>Obesity!AO7/100</f>
        <v>0.45700000000000002</v>
      </c>
      <c r="J48" s="63">
        <f>Obesity!AR7/100</f>
        <v>0.752</v>
      </c>
      <c r="K48" s="48">
        <f>Obesity!K7/100</f>
        <v>0.45600000000000002</v>
      </c>
      <c r="L48" s="62">
        <f>Obesity!N7/100</f>
        <v>0.29299999999999998</v>
      </c>
      <c r="M48" s="63">
        <f>Obesity!Q7/100</f>
        <v>0.74900000000000011</v>
      </c>
      <c r="N48" s="48">
        <f>Obesity!AC7/100</f>
        <v>0.27300000000000002</v>
      </c>
      <c r="O48" s="62">
        <f>Obesity!AF7/100</f>
        <v>0.27100000000000002</v>
      </c>
      <c r="P48" s="63">
        <f>Obesity!AI7/100</f>
        <v>0.54400000000000004</v>
      </c>
      <c r="Q48" s="48">
        <f>Obesity!AU7/100</f>
        <v>0.36599999999999999</v>
      </c>
      <c r="R48" s="62">
        <f>Obesity!AX7/100</f>
        <v>0.28199999999999997</v>
      </c>
      <c r="S48" s="62">
        <f>Obesity!BA7/100</f>
        <v>0.64800000000000002</v>
      </c>
      <c r="T48" s="48">
        <f>Obesity!B27/100</f>
        <v>0.45399999999999996</v>
      </c>
      <c r="U48" s="62">
        <f>Obesity!E27/100</f>
        <v>0.32</v>
      </c>
      <c r="V48" s="63">
        <f>Obesity!H27/100</f>
        <v>0.77500000000000002</v>
      </c>
      <c r="W48" s="48">
        <f>Obesity!K27/100</f>
        <v>0.307</v>
      </c>
      <c r="X48" s="62">
        <f>Obesity!N27/100</f>
        <v>0.29600000000000004</v>
      </c>
      <c r="Y48" s="63">
        <f>Obesity!Q27/100</f>
        <v>0.60099999999999998</v>
      </c>
      <c r="Z48" s="48">
        <f>Obesity!T27/100</f>
        <v>0.38100000000000001</v>
      </c>
      <c r="AA48" s="62">
        <f>Obesity!W27/100</f>
        <v>0.30599999999999999</v>
      </c>
      <c r="AB48" s="63">
        <f>Obesity!Z27/100</f>
        <v>0.68700000000000006</v>
      </c>
    </row>
    <row r="49" spans="1:36">
      <c r="A49" t="s">
        <v>188</v>
      </c>
      <c r="B49" s="48">
        <f>Obesity!B8/100</f>
        <v>0.38299999999999995</v>
      </c>
      <c r="C49" s="62">
        <f>Obesity!E8/100</f>
        <v>0.38700000000000001</v>
      </c>
      <c r="D49" s="63">
        <f>Obesity!H8/100</f>
        <v>0.76900000000000002</v>
      </c>
      <c r="E49" s="48">
        <f>Obesity!T8/100</f>
        <v>0.251</v>
      </c>
      <c r="F49" s="62">
        <f>Obesity!W8/100</f>
        <v>0.51200000000000001</v>
      </c>
      <c r="G49" s="63">
        <f>Obesity!Z8/100</f>
        <v>0.76300000000000001</v>
      </c>
      <c r="H49" s="48">
        <f>Obesity!AL8/100</f>
        <v>0.315</v>
      </c>
      <c r="I49" s="62">
        <f>Obesity!AO8/100</f>
        <v>0.45100000000000001</v>
      </c>
      <c r="J49" s="63">
        <f>Obesity!AR8/100</f>
        <v>0.7659999999999999</v>
      </c>
      <c r="K49" s="48">
        <f>Obesity!K8/100</f>
        <v>0.45399999999999996</v>
      </c>
      <c r="L49" s="62">
        <f>Obesity!N8/100</f>
        <v>0.33200000000000002</v>
      </c>
      <c r="M49" s="63">
        <f>Obesity!Q8/100</f>
        <v>0.78500000000000003</v>
      </c>
      <c r="N49" s="48">
        <f>Obesity!AC8/100</f>
        <v>0.32799999999999996</v>
      </c>
      <c r="O49" s="62">
        <f>Obesity!AF8/100</f>
        <v>0.30599999999999999</v>
      </c>
      <c r="P49" s="63">
        <f>Obesity!AI8/100</f>
        <v>0.63400000000000001</v>
      </c>
      <c r="Q49" s="48">
        <f>Obesity!AU8/100</f>
        <v>0.39100000000000001</v>
      </c>
      <c r="R49" s="62">
        <f>Obesity!AX8/100</f>
        <v>0.31900000000000001</v>
      </c>
      <c r="S49" s="62">
        <f>Obesity!BA8/100</f>
        <v>0.71</v>
      </c>
      <c r="T49" s="48">
        <f>Obesity!B28/100</f>
        <v>0.43</v>
      </c>
      <c r="U49" s="62">
        <f>Obesity!E28/100</f>
        <v>0.40600000000000003</v>
      </c>
      <c r="V49" s="63">
        <f>Obesity!H28/100</f>
        <v>0.82900000000000007</v>
      </c>
      <c r="W49" s="48">
        <f>Obesity!K28/100</f>
        <v>0.307</v>
      </c>
      <c r="X49" s="62">
        <f>Obesity!N28/100</f>
        <v>0.34499999999999997</v>
      </c>
      <c r="Y49" s="63">
        <f>Obesity!Q28/100</f>
        <v>0.65200000000000002</v>
      </c>
      <c r="Z49" s="48">
        <f>Obesity!T28/100</f>
        <v>0.36599999999999999</v>
      </c>
      <c r="AA49" s="62">
        <f>Obesity!W28/100</f>
        <v>0.374</v>
      </c>
      <c r="AB49" s="63">
        <f>Obesity!Z28/100</f>
        <v>0.74</v>
      </c>
    </row>
    <row r="50" spans="1:36">
      <c r="A50" t="s">
        <v>374</v>
      </c>
      <c r="B50" s="49">
        <f>Obesity!B9/100</f>
        <v>0.29699999999999999</v>
      </c>
      <c r="C50" s="47">
        <f>Obesity!E9/100</f>
        <v>0.46799999999999997</v>
      </c>
      <c r="D50" s="64">
        <f>Obesity!H9/100</f>
        <v>0.76500000000000001</v>
      </c>
      <c r="E50" s="49">
        <f>Obesity!T9/100</f>
        <v>0.318</v>
      </c>
      <c r="F50" s="47">
        <f>Obesity!W9/100</f>
        <v>0.50700000000000001</v>
      </c>
      <c r="G50" s="64">
        <f>Obesity!Z9/100</f>
        <v>0.82599999999999996</v>
      </c>
      <c r="H50" s="49">
        <f>Obesity!AL9/100</f>
        <v>0.308</v>
      </c>
      <c r="I50" s="47">
        <f>Obesity!AO9/100</f>
        <v>0.48799999999999999</v>
      </c>
      <c r="J50" s="64">
        <f>Obesity!AR9/100</f>
        <v>0.79599999999999993</v>
      </c>
      <c r="K50" s="49">
        <f>Obesity!K9/100</f>
        <v>0.44</v>
      </c>
      <c r="L50" s="47">
        <f>Obesity!N9/100</f>
        <v>0.33500000000000002</v>
      </c>
      <c r="M50" s="64">
        <f>Obesity!Q9/100</f>
        <v>0.77500000000000002</v>
      </c>
      <c r="N50" s="49">
        <f>Obesity!AC9/100</f>
        <v>0.34499999999999997</v>
      </c>
      <c r="O50" s="47">
        <f>Obesity!AF9/100</f>
        <v>0.33700000000000002</v>
      </c>
      <c r="P50" s="64">
        <f>Obesity!AI9/100</f>
        <v>0.68200000000000005</v>
      </c>
      <c r="Q50" s="49">
        <f>Obesity!AU9/100</f>
        <v>0.39200000000000002</v>
      </c>
      <c r="R50" s="47">
        <f>Obesity!AX9/100</f>
        <v>0.33600000000000002</v>
      </c>
      <c r="S50" s="47">
        <f>Obesity!BA9/100</f>
        <v>0.72799999999999998</v>
      </c>
      <c r="T50" s="293"/>
      <c r="U50" s="291"/>
      <c r="V50" s="294"/>
      <c r="W50" s="293"/>
      <c r="X50" s="291"/>
      <c r="Y50" s="294"/>
      <c r="Z50" s="293"/>
      <c r="AA50" s="291"/>
      <c r="AB50" s="294"/>
    </row>
    <row r="51" spans="1:36">
      <c r="A51" t="s">
        <v>473</v>
      </c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1"/>
      <c r="P51" s="291"/>
      <c r="Q51" s="291"/>
      <c r="R51" s="291"/>
      <c r="S51" s="291"/>
      <c r="T51" s="48">
        <f>Obesity!B29/100</f>
        <v>0.42200000000000004</v>
      </c>
      <c r="U51" s="62">
        <f>Obesity!E29/100</f>
        <v>0.41600000000000004</v>
      </c>
      <c r="V51" s="63">
        <f>Obesity!H29/100</f>
        <v>0.83599999999999997</v>
      </c>
      <c r="W51" s="48">
        <f>Obesity!K29/100</f>
        <v>0.28399999999999997</v>
      </c>
      <c r="X51" s="62">
        <f>Obesity!N29/100</f>
        <v>0.38100000000000001</v>
      </c>
      <c r="Y51" s="63">
        <f>Obesity!Q29/100</f>
        <v>0.66599999999999993</v>
      </c>
      <c r="Z51" s="48">
        <f>Obesity!T29/100</f>
        <v>0.34799999999999998</v>
      </c>
      <c r="AA51" s="62">
        <f>Obesity!W29/100</f>
        <v>0.39899999999999997</v>
      </c>
      <c r="AB51" s="63">
        <f>Obesity!Z29/100</f>
        <v>0.747</v>
      </c>
    </row>
    <row r="52" spans="1:36">
      <c r="A52" t="s">
        <v>483</v>
      </c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48">
        <f>Obesity!B30/100</f>
        <v>0.40899999999999997</v>
      </c>
      <c r="U52" s="62">
        <f>Obesity!E30/100</f>
        <v>0.42200000000000004</v>
      </c>
      <c r="V52" s="63">
        <f>Obesity!H30/100</f>
        <v>0.83299999999999996</v>
      </c>
      <c r="W52" s="48">
        <f>Obesity!K30/100</f>
        <v>0.34399999999999997</v>
      </c>
      <c r="X52" s="62">
        <f>Obesity!N30/100</f>
        <v>0.38700000000000001</v>
      </c>
      <c r="Y52" s="63">
        <f>Obesity!Q30/100</f>
        <v>0.73299999999999998</v>
      </c>
      <c r="Z52" s="48">
        <f>Obesity!T30/100</f>
        <v>0.375</v>
      </c>
      <c r="AA52" s="62">
        <f>Obesity!W30/100</f>
        <v>0.40500000000000003</v>
      </c>
      <c r="AB52" s="63">
        <f>Obesity!Z30/100</f>
        <v>0.78200000000000003</v>
      </c>
    </row>
    <row r="53" spans="1:36">
      <c r="A53" t="s">
        <v>492</v>
      </c>
      <c r="B53" s="291"/>
      <c r="C53" s="291"/>
      <c r="D53" s="291"/>
      <c r="E53" s="291"/>
      <c r="F53" s="291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291"/>
      <c r="T53" s="48">
        <f>Obesity!B31/100</f>
        <v>0.44</v>
      </c>
      <c r="U53" s="62">
        <f>Obesity!E31/100</f>
        <v>0.33200000000000002</v>
      </c>
      <c r="V53" s="63">
        <f>Obesity!H31/100</f>
        <v>0.78299999999999992</v>
      </c>
      <c r="W53" s="48">
        <f>Obesity!K31/100</f>
        <v>0.33299999999999996</v>
      </c>
      <c r="X53" s="62">
        <f>Obesity!N31/100</f>
        <v>0.38600000000000001</v>
      </c>
      <c r="Y53" s="63">
        <f>Obesity!Q31/100</f>
        <v>0.72099999999999997</v>
      </c>
      <c r="Z53" s="48">
        <f>Obesity!T31/100</f>
        <v>0.38100000000000001</v>
      </c>
      <c r="AA53" s="62">
        <f>Obesity!W31/100</f>
        <v>0.36299999999999999</v>
      </c>
      <c r="AB53" s="63">
        <f>Obesity!Z31/100</f>
        <v>0.75</v>
      </c>
    </row>
    <row r="54" spans="1:36">
      <c r="A54" t="s">
        <v>502</v>
      </c>
      <c r="B54" s="291"/>
      <c r="C54" s="291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49">
        <f>Obesity!B32/100</f>
        <v>0.46200000000000002</v>
      </c>
      <c r="U54" s="47">
        <f>Obesity!E32/100</f>
        <v>0.16</v>
      </c>
      <c r="V54" s="64">
        <f>Obesity!H32/100</f>
        <v>0.65099999999999991</v>
      </c>
      <c r="W54" s="49">
        <f>Obesity!K32/100</f>
        <v>0.38</v>
      </c>
      <c r="X54" s="47">
        <f>Obesity!N32/100</f>
        <v>0.22800000000000001</v>
      </c>
      <c r="Y54" s="64">
        <f>Obesity!Q32/100</f>
        <v>0.61199999999999999</v>
      </c>
      <c r="Z54" s="49">
        <f>Obesity!T32/100</f>
        <v>0.42299999999999999</v>
      </c>
      <c r="AA54" s="47">
        <f>Obesity!W32/100</f>
        <v>0.19800000000000001</v>
      </c>
      <c r="AB54" s="64">
        <f>Obesity!Z32/100</f>
        <v>0.61799999999999999</v>
      </c>
    </row>
    <row r="55" spans="1:36">
      <c r="A55" t="s">
        <v>526</v>
      </c>
      <c r="B55" s="66">
        <f>Obesity!B11/100</f>
        <v>0.32500000000000001</v>
      </c>
      <c r="C55" s="66">
        <f>Obesity!E11/100</f>
        <v>0.39100000000000001</v>
      </c>
      <c r="D55" s="66">
        <f>Obesity!H11/100</f>
        <v>0.71599999999999997</v>
      </c>
      <c r="E55" s="66">
        <f>Obesity!T11/100</f>
        <v>0.27500000000000002</v>
      </c>
      <c r="F55" s="66">
        <f>Obesity!W11/100</f>
        <v>0.45700000000000002</v>
      </c>
      <c r="G55" s="66">
        <f>Obesity!Z11/100</f>
        <v>0.73199999999999998</v>
      </c>
      <c r="H55" s="66">
        <f>Obesity!AL11/100</f>
        <v>0.29899999999999999</v>
      </c>
      <c r="I55" s="66">
        <f>Obesity!AO11/100</f>
        <v>0.42499999999999999</v>
      </c>
      <c r="J55" s="66">
        <f>Obesity!AR11/100</f>
        <v>0.72400000000000009</v>
      </c>
      <c r="K55" s="66">
        <f>Obesity!K11/100</f>
        <v>0.42599999999999999</v>
      </c>
      <c r="L55" s="66">
        <f>Obesity!N11/100</f>
        <v>0.27399999999999997</v>
      </c>
      <c r="M55" s="66">
        <f>Obesity!Q11/100</f>
        <v>0.7</v>
      </c>
      <c r="N55" s="66">
        <f>Obesity!AC11/100</f>
        <v>0.27899999999999997</v>
      </c>
      <c r="O55" s="66">
        <f>Obesity!AF11/100</f>
        <v>0.26899999999999996</v>
      </c>
      <c r="P55" s="66">
        <f>Obesity!AI11/100</f>
        <v>0.54899999999999993</v>
      </c>
      <c r="Q55" s="66">
        <f>Obesity!AU11/100</f>
        <v>0.35399999999999998</v>
      </c>
      <c r="R55" s="66">
        <f>Obesity!AX11/100</f>
        <v>0.27200000000000002</v>
      </c>
      <c r="S55" s="66">
        <f>Obesity!BA11/100</f>
        <v>0.626</v>
      </c>
      <c r="T55" s="66">
        <f>Obesity!B33/100</f>
        <v>0.42</v>
      </c>
      <c r="U55" s="66">
        <f>Obesity!E33/100</f>
        <v>0.32500000000000001</v>
      </c>
      <c r="V55" s="66">
        <f>Obesity!H33/100</f>
        <v>0.745</v>
      </c>
      <c r="W55" s="66">
        <f>Obesity!K33/100</f>
        <v>0.29600000000000004</v>
      </c>
      <c r="X55" s="66">
        <f>Obesity!N33/100</f>
        <v>0.30199999999999999</v>
      </c>
      <c r="Y55" s="66">
        <f>Obesity!Q33/100</f>
        <v>0.59699999999999998</v>
      </c>
      <c r="Z55" s="66">
        <f>Obesity!T33/100</f>
        <v>0.35600000000000004</v>
      </c>
      <c r="AA55" s="66">
        <f>Obesity!W33/100</f>
        <v>0.313</v>
      </c>
      <c r="AB55" s="66">
        <f>Obesity!Z33/100</f>
        <v>0.67</v>
      </c>
    </row>
    <row r="56" spans="1:36">
      <c r="B56" s="62"/>
      <c r="C56" s="62"/>
    </row>
    <row r="58" spans="1:36">
      <c r="A58" s="295" t="s">
        <v>529</v>
      </c>
      <c r="B58" s="367">
        <v>2019</v>
      </c>
      <c r="C58" s="367"/>
      <c r="D58" s="364">
        <v>2018</v>
      </c>
      <c r="E58" s="365"/>
      <c r="F58" s="365"/>
      <c r="G58" s="365"/>
      <c r="H58" s="366"/>
      <c r="I58" s="364">
        <v>2019</v>
      </c>
      <c r="J58" s="365"/>
      <c r="K58" s="365"/>
      <c r="L58" s="365"/>
      <c r="M58" s="365"/>
      <c r="N58" s="366"/>
      <c r="O58" s="364">
        <v>2018</v>
      </c>
      <c r="P58" s="365"/>
      <c r="Q58" s="365"/>
      <c r="R58" s="365"/>
      <c r="S58" s="366"/>
      <c r="T58" s="364">
        <v>2019</v>
      </c>
      <c r="U58" s="365"/>
      <c r="V58" s="365"/>
      <c r="W58" s="365"/>
      <c r="X58" s="365"/>
      <c r="Y58" s="366"/>
      <c r="Z58" s="366">
        <v>2018</v>
      </c>
      <c r="AA58" s="367"/>
      <c r="AB58" s="367"/>
      <c r="AC58" s="364">
        <v>2019</v>
      </c>
      <c r="AD58" s="365"/>
      <c r="AE58" s="365"/>
      <c r="AF58" s="365"/>
      <c r="AG58" s="365"/>
      <c r="AH58" s="366"/>
      <c r="AI58" s="172" t="s">
        <v>262</v>
      </c>
    </row>
    <row r="59" spans="1:36">
      <c r="B59" s="59" t="s">
        <v>19</v>
      </c>
      <c r="C59" s="59" t="s">
        <v>129</v>
      </c>
      <c r="D59" s="364" t="s">
        <v>251</v>
      </c>
      <c r="E59" s="365"/>
      <c r="F59" s="365"/>
      <c r="G59" s="365"/>
      <c r="H59" s="366"/>
      <c r="I59" s="364" t="s">
        <v>165</v>
      </c>
      <c r="J59" s="365"/>
      <c r="K59" s="365"/>
      <c r="L59" s="365"/>
      <c r="M59" s="365"/>
      <c r="N59" s="366"/>
      <c r="O59" s="364" t="s">
        <v>239</v>
      </c>
      <c r="P59" s="365"/>
      <c r="Q59" s="365"/>
      <c r="R59" s="365"/>
      <c r="S59" s="366"/>
      <c r="T59" s="364" t="s">
        <v>164</v>
      </c>
      <c r="U59" s="365"/>
      <c r="V59" s="365"/>
      <c r="W59" s="365"/>
      <c r="X59" s="365"/>
      <c r="Y59" s="366"/>
      <c r="Z59" s="365" t="s">
        <v>261</v>
      </c>
      <c r="AA59" s="365"/>
      <c r="AB59" s="366"/>
      <c r="AC59" s="364" t="s">
        <v>260</v>
      </c>
      <c r="AD59" s="365"/>
      <c r="AE59" s="365"/>
      <c r="AF59" s="365"/>
      <c r="AG59" s="365"/>
      <c r="AH59" s="366"/>
      <c r="AI59" s="20">
        <f>SUM(H64:H68)</f>
        <v>17700241</v>
      </c>
    </row>
    <row r="60" spans="1:36">
      <c r="B60" s="3"/>
      <c r="C60" s="74"/>
      <c r="D60" s="59" t="s">
        <v>9</v>
      </c>
      <c r="E60" s="159" t="s">
        <v>300</v>
      </c>
      <c r="F60" s="59" t="s">
        <v>10</v>
      </c>
      <c r="G60" s="208" t="s">
        <v>300</v>
      </c>
      <c r="H60" s="165" t="s">
        <v>11</v>
      </c>
      <c r="I60" s="112" t="s">
        <v>9</v>
      </c>
      <c r="J60" s="182" t="s">
        <v>252</v>
      </c>
      <c r="K60" s="112" t="s">
        <v>10</v>
      </c>
      <c r="L60" s="182" t="s">
        <v>252</v>
      </c>
      <c r="M60" s="182" t="s">
        <v>11</v>
      </c>
      <c r="N60" s="182" t="s">
        <v>252</v>
      </c>
      <c r="O60" s="406" t="s">
        <v>9</v>
      </c>
      <c r="P60" s="421" t="s">
        <v>300</v>
      </c>
      <c r="Q60" s="406" t="s">
        <v>10</v>
      </c>
      <c r="R60" s="421" t="s">
        <v>300</v>
      </c>
      <c r="S60" s="406" t="s">
        <v>11</v>
      </c>
      <c r="T60" s="112" t="s">
        <v>9</v>
      </c>
      <c r="U60" s="182" t="s">
        <v>252</v>
      </c>
      <c r="V60" s="112" t="s">
        <v>10</v>
      </c>
      <c r="W60" s="182" t="s">
        <v>252</v>
      </c>
      <c r="X60" s="182" t="s">
        <v>11</v>
      </c>
      <c r="Y60" s="182" t="s">
        <v>252</v>
      </c>
      <c r="Z60" s="50" t="s">
        <v>9</v>
      </c>
      <c r="AA60" s="50" t="s">
        <v>10</v>
      </c>
      <c r="AB60" s="75" t="s">
        <v>11</v>
      </c>
      <c r="AC60" s="112" t="s">
        <v>9</v>
      </c>
      <c r="AD60" s="182" t="s">
        <v>252</v>
      </c>
      <c r="AE60" s="112" t="s">
        <v>10</v>
      </c>
      <c r="AF60" s="182" t="s">
        <v>252</v>
      </c>
      <c r="AG60" s="182" t="s">
        <v>11</v>
      </c>
      <c r="AH60" s="182" t="s">
        <v>252</v>
      </c>
      <c r="AI60" s="172" t="s">
        <v>265</v>
      </c>
    </row>
    <row r="61" spans="1:36">
      <c r="A61" s="72" t="s">
        <v>0</v>
      </c>
      <c r="B61" s="106">
        <f>'AU Pop'!C13</f>
        <v>3185810</v>
      </c>
      <c r="C61" s="102">
        <f>'AU Pop'!D13</f>
        <v>0.1255958322404806</v>
      </c>
      <c r="D61" s="161">
        <f>'A&amp;TSI Pop'!L9</f>
        <v>1516001</v>
      </c>
      <c r="E61" s="412">
        <f>D61/SUM($D$61:$D$68)</f>
        <v>0.13063764398783725</v>
      </c>
      <c r="F61" s="106">
        <f>'A&amp;TSI Pop'!L27</f>
        <v>1437218</v>
      </c>
      <c r="G61" s="412">
        <f>F61/SUM($F$61:$F$68)</f>
        <v>0.12192299300402208</v>
      </c>
      <c r="H61" s="161">
        <f>'A&amp;TSI Pop'!L45</f>
        <v>2953219</v>
      </c>
      <c r="I61" s="3"/>
      <c r="K61" s="58"/>
      <c r="M61" s="58"/>
      <c r="N61" s="74"/>
      <c r="O61" s="420">
        <f>'A&amp;TSI Pop'!H9</f>
        <v>96111</v>
      </c>
      <c r="P61" s="412">
        <f>O61/SUM($O$61:$O$68)</f>
        <v>0.24123459826863078</v>
      </c>
      <c r="Q61" s="409">
        <f>'A&amp;TSI Pop'!H27</f>
        <v>91577</v>
      </c>
      <c r="R61" s="412">
        <f>Q61/SUM($Q$61:$Q$68)</f>
        <v>0.22896997639716765</v>
      </c>
      <c r="S61" s="410">
        <f>'A&amp;TSI Pop'!H45</f>
        <v>187688</v>
      </c>
      <c r="T61" s="3"/>
      <c r="V61" s="58"/>
      <c r="X61" s="74"/>
      <c r="Y61" s="74"/>
      <c r="Z61" s="168">
        <f>O61+D61</f>
        <v>1612112</v>
      </c>
      <c r="AA61" s="168">
        <f>Q61+F61</f>
        <v>1528795</v>
      </c>
      <c r="AB61" s="163">
        <f>S61+H61</f>
        <v>3140907</v>
      </c>
      <c r="AC61" s="3"/>
      <c r="AE61" s="58"/>
      <c r="AG61" s="74"/>
      <c r="AH61" s="74"/>
      <c r="AI61" s="26">
        <f>SUM(I64:I68,K64:K68,M64:M68)</f>
        <v>61540</v>
      </c>
      <c r="AJ61" t="s">
        <v>263</v>
      </c>
    </row>
    <row r="62" spans="1:36">
      <c r="A62" s="72" t="s">
        <v>250</v>
      </c>
      <c r="B62" s="166">
        <f>'AU Pop'!G22</f>
        <v>2425265</v>
      </c>
      <c r="C62" s="162">
        <f>'AU Pop'!H22</f>
        <v>9.5612474089386751E-2</v>
      </c>
      <c r="D62" s="373">
        <f>'A&amp;TSI Pop'!L11</f>
        <v>1405253</v>
      </c>
      <c r="E62" s="411">
        <f t="shared" ref="E62:E68" si="12">D62/SUM($D$61:$D$68)</f>
        <v>0.12109420846479671</v>
      </c>
      <c r="F62" s="368">
        <f>'A&amp;TSI Pop'!L29</f>
        <v>1333829</v>
      </c>
      <c r="G62" s="411">
        <f t="shared" ref="G62:G68" si="13">F62/SUM($F$61:$F$68)</f>
        <v>0.11315223148858543</v>
      </c>
      <c r="H62" s="407">
        <f>'A&amp;TSI Pop'!L47</f>
        <v>2739082</v>
      </c>
      <c r="I62" s="3"/>
      <c r="K62" s="58"/>
      <c r="M62" s="58"/>
      <c r="N62" s="74"/>
      <c r="O62" s="414">
        <f>'A&amp;TSI Pop'!H11</f>
        <v>85770</v>
      </c>
      <c r="P62" s="411">
        <f t="shared" ref="P62:P68" si="14">O62/SUM($O$61:$O$68)</f>
        <v>0.21527911990823592</v>
      </c>
      <c r="Q62" s="416">
        <f>'A&amp;TSI Pop'!H29</f>
        <v>81992</v>
      </c>
      <c r="R62" s="411">
        <f t="shared" ref="R62:R68" si="15">Q62/SUM($Q$61:$Q$68)</f>
        <v>0.20500460055206624</v>
      </c>
      <c r="S62" s="418">
        <f>'A&amp;TSI Pop'!H47</f>
        <v>167762</v>
      </c>
      <c r="T62" s="3"/>
      <c r="V62" s="58"/>
      <c r="X62" s="74"/>
      <c r="Y62" s="74"/>
      <c r="Z62" s="368">
        <f>O62+D62</f>
        <v>1491023</v>
      </c>
      <c r="AA62" s="370">
        <f>Q62+F62</f>
        <v>1415821</v>
      </c>
      <c r="AB62" s="372">
        <f>S62+H62</f>
        <v>2906844</v>
      </c>
      <c r="AC62" s="3"/>
      <c r="AE62" s="58"/>
      <c r="AG62" s="74"/>
      <c r="AH62" s="74"/>
      <c r="AI62" t="s">
        <v>267</v>
      </c>
    </row>
    <row r="63" spans="1:36">
      <c r="A63" s="1" t="s">
        <v>200</v>
      </c>
      <c r="B63" s="107">
        <f>'AU Pop'!G25</f>
        <v>632929</v>
      </c>
      <c r="C63" s="55">
        <f>'AU Pop'!H25</f>
        <v>2.4952286703894818E-2</v>
      </c>
      <c r="D63" s="374"/>
      <c r="E63" s="413"/>
      <c r="F63" s="369"/>
      <c r="G63" s="413"/>
      <c r="H63" s="408"/>
      <c r="I63" s="80">
        <f>'Prison Pop'!L58</f>
        <v>353</v>
      </c>
      <c r="K63" s="80">
        <f>'Prison Pop'!L75</f>
        <v>23</v>
      </c>
      <c r="M63" s="80">
        <f>SUM(I63,K63)</f>
        <v>376</v>
      </c>
      <c r="N63" s="74"/>
      <c r="O63" s="415"/>
      <c r="P63" s="413"/>
      <c r="Q63" s="417"/>
      <c r="R63" s="413"/>
      <c r="S63" s="419"/>
      <c r="T63" s="80">
        <f>'Prison Pop'!L6</f>
        <v>348</v>
      </c>
      <c r="V63" s="80">
        <f>'Prison Pop'!L23</f>
        <v>30</v>
      </c>
      <c r="X63" s="80">
        <f>SUM(T63,V63)</f>
        <v>378</v>
      </c>
      <c r="Y63" s="74"/>
      <c r="Z63" s="369"/>
      <c r="AA63" s="371"/>
      <c r="AB63" s="371"/>
      <c r="AC63" s="80">
        <f>T63+I63</f>
        <v>701</v>
      </c>
      <c r="AE63" s="80">
        <f>V63+K63</f>
        <v>53</v>
      </c>
      <c r="AG63" s="80">
        <f>SUM(AC63,AE63)</f>
        <v>754</v>
      </c>
      <c r="AH63" s="74"/>
      <c r="AI63" s="214">
        <f>AI61/(AI59/1000)</f>
        <v>3.4767888188641045</v>
      </c>
    </row>
    <row r="64" spans="1:36">
      <c r="A64" s="1" t="s">
        <v>2</v>
      </c>
      <c r="B64" s="107">
        <f>'AU Pop'!C37</f>
        <v>3667439</v>
      </c>
      <c r="C64" s="55">
        <f>'AU Pop'!D37</f>
        <v>0.14458334093878666</v>
      </c>
      <c r="D64" s="109">
        <f>'A&amp;TSI Pop'!L13</f>
        <v>1702705</v>
      </c>
      <c r="E64" s="100">
        <f t="shared" si="12"/>
        <v>0.14672640031656342</v>
      </c>
      <c r="F64" s="109">
        <f>'A&amp;TSI Pop'!L31</f>
        <v>1668970</v>
      </c>
      <c r="G64" s="99">
        <f t="shared" si="13"/>
        <v>0.14158312631342129</v>
      </c>
      <c r="H64" s="109">
        <f>'A&amp;TSI Pop'!L49</f>
        <v>3371675</v>
      </c>
      <c r="I64" s="103">
        <f>'Prison Pop'!L60</f>
        <v>7737</v>
      </c>
      <c r="J64" s="191">
        <f>I64/(D64/1000)</f>
        <v>4.54394625023125</v>
      </c>
      <c r="K64" s="105">
        <f>'Prison Pop'!L77</f>
        <v>702</v>
      </c>
      <c r="L64" s="215">
        <f>K64/(F64/1000)</f>
        <v>0.42061870494975945</v>
      </c>
      <c r="M64" s="105">
        <f>SUM(I64,K64)</f>
        <v>8439</v>
      </c>
      <c r="N64" s="186">
        <f>M64/(H64/1000)</f>
        <v>2.5029102745667955</v>
      </c>
      <c r="O64" s="184">
        <f>'A&amp;TSI Pop'!H13</f>
        <v>70004</v>
      </c>
      <c r="P64" s="100">
        <f t="shared" si="14"/>
        <v>0.17570711799062783</v>
      </c>
      <c r="Q64" s="184">
        <f>'A&amp;TSI Pop'!H31</f>
        <v>66691</v>
      </c>
      <c r="R64" s="100">
        <f t="shared" si="15"/>
        <v>0.16674750970116414</v>
      </c>
      <c r="S64" s="164">
        <f>'A&amp;TSI Pop'!H49</f>
        <v>136695</v>
      </c>
      <c r="T64" s="105">
        <f>'Prison Pop'!L8</f>
        <v>4163</v>
      </c>
      <c r="U64" s="191">
        <f>T64/(O64/1000)</f>
        <v>59.468030398262954</v>
      </c>
      <c r="V64" s="105">
        <f>'Prison Pop'!L25</f>
        <v>441</v>
      </c>
      <c r="W64" s="218">
        <f>V64/(Q64/1000)</f>
        <v>6.6125864059618236</v>
      </c>
      <c r="X64" s="105">
        <f>SUM(T64,V64)</f>
        <v>4604</v>
      </c>
      <c r="Y64" s="186">
        <f>X64/(S64/1000)</f>
        <v>33.680822268554081</v>
      </c>
      <c r="Z64" s="108">
        <f>O64+D64</f>
        <v>1772709</v>
      </c>
      <c r="AA64" s="170">
        <f>Q64+F64</f>
        <v>1735661</v>
      </c>
      <c r="AB64" s="183">
        <f>S64+H64</f>
        <v>3508370</v>
      </c>
      <c r="AC64" s="103">
        <f>T64+I64</f>
        <v>11900</v>
      </c>
      <c r="AD64" s="191">
        <f>AC64/(Z64/1000)</f>
        <v>6.7128897072221099</v>
      </c>
      <c r="AE64" s="180">
        <f>V64+K64</f>
        <v>1143</v>
      </c>
      <c r="AF64" s="218">
        <f>AE64/(AA64/1000)</f>
        <v>0.65853873538669128</v>
      </c>
      <c r="AG64" s="105">
        <f>SUM(AC64,AE64)</f>
        <v>13043</v>
      </c>
      <c r="AH64" s="194">
        <f>AG64/(AB64/1000)</f>
        <v>3.7176808603425524</v>
      </c>
    </row>
    <row r="65" spans="1:36">
      <c r="A65" s="1" t="s">
        <v>3</v>
      </c>
      <c r="B65" s="107">
        <f>'AU Pop'!C49</f>
        <v>3673275</v>
      </c>
      <c r="C65" s="55">
        <f>'AU Pop'!D49</f>
        <v>0.14481341657950456</v>
      </c>
      <c r="D65" s="109">
        <f>'A&amp;TSI Pop'!L15</f>
        <v>1647555</v>
      </c>
      <c r="E65" s="100">
        <f t="shared" si="12"/>
        <v>0.14197398520210819</v>
      </c>
      <c r="F65" s="109">
        <f>'A&amp;TSI Pop'!L33</f>
        <v>1659922</v>
      </c>
      <c r="G65" s="100">
        <f t="shared" si="13"/>
        <v>0.14081556061308886</v>
      </c>
      <c r="H65" s="109">
        <f>'A&amp;TSI Pop'!L51</f>
        <v>3307477</v>
      </c>
      <c r="I65" s="103">
        <f>'Prison Pop'!L62</f>
        <v>9721</v>
      </c>
      <c r="J65" s="192">
        <f>I65/(D65/1000)</f>
        <v>5.9002582614844421</v>
      </c>
      <c r="K65" s="105">
        <f>'Prison Pop'!L79</f>
        <v>808</v>
      </c>
      <c r="L65" s="216">
        <f>K65/(F65/1000)</f>
        <v>0.48676986027054281</v>
      </c>
      <c r="M65" s="105">
        <f>SUM(I65,K65)</f>
        <v>10529</v>
      </c>
      <c r="N65" s="187">
        <f>M65/(H65/1000)</f>
        <v>3.1833932632033419</v>
      </c>
      <c r="O65" s="184">
        <f>'A&amp;TSI Pop'!H15</f>
        <v>46374</v>
      </c>
      <c r="P65" s="100">
        <f t="shared" si="14"/>
        <v>0.11639680432114415</v>
      </c>
      <c r="Q65" s="184">
        <f>'A&amp;TSI Pop'!H33</f>
        <v>47696</v>
      </c>
      <c r="R65" s="100">
        <f t="shared" si="15"/>
        <v>0.11925431051726207</v>
      </c>
      <c r="S65" s="164">
        <f>'A&amp;TSI Pop'!H51</f>
        <v>94070</v>
      </c>
      <c r="T65" s="105">
        <f>'Prison Pop'!L10</f>
        <v>3619</v>
      </c>
      <c r="U65" s="192">
        <f>T65/(O65/1000)</f>
        <v>78.039418639755027</v>
      </c>
      <c r="V65" s="105">
        <f>'Prison Pop'!L27</f>
        <v>436</v>
      </c>
      <c r="W65" s="219">
        <f>V65/(Q65/1000)</f>
        <v>9.1412277759141229</v>
      </c>
      <c r="X65" s="105">
        <f>SUM(T65,V65)</f>
        <v>4055</v>
      </c>
      <c r="Y65" s="187">
        <f>X65/(S65/1000)</f>
        <v>43.106197512490702</v>
      </c>
      <c r="Z65" s="109">
        <f>O65+D65</f>
        <v>1693929</v>
      </c>
      <c r="AA65" s="164">
        <f>Q65+F65</f>
        <v>1707618</v>
      </c>
      <c r="AB65" s="184">
        <f>S65+H65</f>
        <v>3401547</v>
      </c>
      <c r="AC65" s="103">
        <f>T65+I65</f>
        <v>13340</v>
      </c>
      <c r="AD65" s="192">
        <f>AC65/(Z65/1000)</f>
        <v>7.8751824899390703</v>
      </c>
      <c r="AE65" s="180">
        <f>V65+K65</f>
        <v>1244</v>
      </c>
      <c r="AF65" s="219">
        <f>AE65/(AA65/1000)</f>
        <v>0.72850016807037643</v>
      </c>
      <c r="AG65" s="105">
        <f>SUM(AC65,AE65)</f>
        <v>14584</v>
      </c>
      <c r="AH65" s="195">
        <f>AG65/(AB65/1000)</f>
        <v>4.2874609699645481</v>
      </c>
      <c r="AI65" t="s">
        <v>264</v>
      </c>
    </row>
    <row r="66" spans="1:36">
      <c r="A66" s="1" t="s">
        <v>4</v>
      </c>
      <c r="B66" s="107">
        <f>'AU Pop'!C61</f>
        <v>3274257</v>
      </c>
      <c r="C66" s="55">
        <f>'AU Pop'!D61</f>
        <v>0.12908272398046944</v>
      </c>
      <c r="D66" s="109">
        <f>'A&amp;TSI Pop'!L17</f>
        <v>1551221</v>
      </c>
      <c r="E66" s="100">
        <f t="shared" si="12"/>
        <v>0.13367264054869152</v>
      </c>
      <c r="F66" s="109">
        <f>'A&amp;TSI Pop'!L35</f>
        <v>1592347</v>
      </c>
      <c r="G66" s="100">
        <f t="shared" si="13"/>
        <v>0.13508299516216438</v>
      </c>
      <c r="H66" s="109">
        <f>'A&amp;TSI Pop'!L53</f>
        <v>3143568</v>
      </c>
      <c r="I66" s="103">
        <f>'Prison Pop'!L64</f>
        <v>6245</v>
      </c>
      <c r="J66" s="192">
        <f>I66/(D66/1000)</f>
        <v>4.0258609185925156</v>
      </c>
      <c r="K66" s="105">
        <f>'Prison Pop'!L81</f>
        <v>522</v>
      </c>
      <c r="L66" s="216">
        <f>K66/(F66/1000)</f>
        <v>0.32781799444467818</v>
      </c>
      <c r="M66" s="105">
        <f>SUM(I66,K66)</f>
        <v>6767</v>
      </c>
      <c r="N66" s="187">
        <f>M66/(H66/1000)</f>
        <v>2.1526494734645469</v>
      </c>
      <c r="O66" s="184">
        <f>'A&amp;TSI Pop'!H17</f>
        <v>42087</v>
      </c>
      <c r="P66" s="100">
        <f t="shared" si="14"/>
        <v>0.10563661326312143</v>
      </c>
      <c r="Q66" s="184">
        <f>'A&amp;TSI Pop'!H35</f>
        <v>46051</v>
      </c>
      <c r="R66" s="100">
        <f t="shared" si="15"/>
        <v>0.11514131695803496</v>
      </c>
      <c r="S66" s="164">
        <f>'A&amp;TSI Pop'!H53</f>
        <v>88138</v>
      </c>
      <c r="T66" s="105">
        <f>'Prison Pop'!L12</f>
        <v>1867</v>
      </c>
      <c r="U66" s="192">
        <f>T66/(O66/1000)</f>
        <v>44.360491363128752</v>
      </c>
      <c r="V66" s="105">
        <f>'Prison Pop'!L29</f>
        <v>206</v>
      </c>
      <c r="W66" s="219">
        <f>V66/(Q66/1000)</f>
        <v>4.4733013398188959</v>
      </c>
      <c r="X66" s="105">
        <f>SUM(T66,V66)</f>
        <v>2073</v>
      </c>
      <c r="Y66" s="187">
        <f>X66/(S66/1000)</f>
        <v>23.519934647938459</v>
      </c>
      <c r="Z66" s="109">
        <f>O66+D66</f>
        <v>1593308</v>
      </c>
      <c r="AA66" s="164">
        <f>Q66+F66</f>
        <v>1638398</v>
      </c>
      <c r="AB66" s="184">
        <f>S66+H66</f>
        <v>3231706</v>
      </c>
      <c r="AC66" s="103">
        <f>T66+I66</f>
        <v>8112</v>
      </c>
      <c r="AD66" s="192">
        <f>AC66/(Z66/1000)</f>
        <v>5.0912943385710738</v>
      </c>
      <c r="AE66" s="180">
        <f>V66+K66</f>
        <v>728</v>
      </c>
      <c r="AF66" s="219">
        <f>AE66/(AA66/1000)</f>
        <v>0.44433647990292957</v>
      </c>
      <c r="AG66" s="105">
        <f>SUM(AC66,AE66)</f>
        <v>8840</v>
      </c>
      <c r="AH66" s="195">
        <f>AG66/(AB66/1000)</f>
        <v>2.7353973412185391</v>
      </c>
      <c r="AI66" s="20">
        <f>SUM(S64:S68)</f>
        <v>442915</v>
      </c>
    </row>
    <row r="67" spans="1:36">
      <c r="A67" s="1" t="s">
        <v>5</v>
      </c>
      <c r="B67" s="107">
        <f>'AU Pop'!C73</f>
        <v>3080088</v>
      </c>
      <c r="C67" s="55">
        <f>'AU Pop'!D73</f>
        <v>0.12142789925761971</v>
      </c>
      <c r="D67" s="109">
        <f>'A&amp;TSI Pop'!L19</f>
        <v>1454427</v>
      </c>
      <c r="E67" s="100">
        <f t="shared" si="12"/>
        <v>0.12533165653076628</v>
      </c>
      <c r="F67" s="109">
        <f>'A&amp;TSI Pop'!L37</f>
        <v>1502388</v>
      </c>
      <c r="G67" s="100">
        <f t="shared" si="13"/>
        <v>0.12745153596276051</v>
      </c>
      <c r="H67" s="109">
        <f>'A&amp;TSI Pop'!L55</f>
        <v>2956815</v>
      </c>
      <c r="I67" s="103">
        <f>'Prison Pop'!L66</f>
        <v>2885</v>
      </c>
      <c r="J67" s="192">
        <f>I67/(D67/1000)</f>
        <v>1.9835990393467668</v>
      </c>
      <c r="K67" s="105">
        <f>'Prison Pop'!L83</f>
        <v>233</v>
      </c>
      <c r="L67" s="216">
        <f>K67/(F67/1000)</f>
        <v>0.1550864357276549</v>
      </c>
      <c r="M67" s="105">
        <f>SUM(I67,K67)</f>
        <v>3118</v>
      </c>
      <c r="N67" s="187">
        <f>M67/(H67/1000)</f>
        <v>1.0545130486689225</v>
      </c>
      <c r="O67" s="184">
        <f>'A&amp;TSI Pop'!H19</f>
        <v>32099</v>
      </c>
      <c r="P67" s="100">
        <f t="shared" si="14"/>
        <v>8.0567150168292703E-2</v>
      </c>
      <c r="Q67" s="184">
        <f>'A&amp;TSI Pop'!H37</f>
        <v>35477</v>
      </c>
      <c r="R67" s="100">
        <f t="shared" si="15"/>
        <v>8.870314437732528E-2</v>
      </c>
      <c r="S67" s="164">
        <f>'A&amp;TSI Pop'!H55</f>
        <v>67576</v>
      </c>
      <c r="T67" s="105">
        <f>'Prison Pop'!L14</f>
        <v>598</v>
      </c>
      <c r="U67" s="192">
        <f>T67/(O67/1000)</f>
        <v>18.629863858687187</v>
      </c>
      <c r="V67" s="105">
        <f>'Prison Pop'!L31</f>
        <v>44</v>
      </c>
      <c r="W67" s="219">
        <f>V67/(Q67/1000)</f>
        <v>1.240240155593765</v>
      </c>
      <c r="X67" s="105">
        <f>SUM(T67,V67)</f>
        <v>642</v>
      </c>
      <c r="Y67" s="187">
        <f>X67/(S67/1000)</f>
        <v>9.5004143482893344</v>
      </c>
      <c r="Z67" s="109">
        <f>O67+D67</f>
        <v>1486526</v>
      </c>
      <c r="AA67" s="164">
        <f>Q67+F67</f>
        <v>1537865</v>
      </c>
      <c r="AB67" s="184">
        <f>S67+H67</f>
        <v>3024391</v>
      </c>
      <c r="AC67" s="103">
        <f>T67+I67</f>
        <v>3483</v>
      </c>
      <c r="AD67" s="192">
        <f>AC67/(Z67/1000)</f>
        <v>2.3430468084648366</v>
      </c>
      <c r="AE67" s="180">
        <f>V67+K67</f>
        <v>277</v>
      </c>
      <c r="AF67" s="219">
        <f>AE67/(AA67/1000)</f>
        <v>0.18011984146852941</v>
      </c>
      <c r="AG67" s="105">
        <f>SUM(AC67,AE67)</f>
        <v>3760</v>
      </c>
      <c r="AH67" s="195">
        <f>AG67/(AB67/1000)</f>
        <v>1.2432254956452389</v>
      </c>
      <c r="AI67" t="s">
        <v>266</v>
      </c>
    </row>
    <row r="68" spans="1:36">
      <c r="A68" s="1" t="s">
        <v>201</v>
      </c>
      <c r="B68" s="73">
        <f>'AU Pop'!C85+'AU Pop'!C97+'AU Pop'!C107</f>
        <v>5426508</v>
      </c>
      <c r="C68" s="7">
        <f>B68/SUM(B61:B68)</f>
        <v>0.21393202620985743</v>
      </c>
      <c r="D68" s="76">
        <f>SUM('A&amp;TSI Pop'!L21, 'A&amp;TSI Pop'!L23)</f>
        <v>2327464</v>
      </c>
      <c r="E68" s="101">
        <f t="shared" si="12"/>
        <v>0.20056346494923663</v>
      </c>
      <c r="F68" s="76">
        <f>'A&amp;TSI Pop'!L39+'A&amp;TSI Pop'!L41</f>
        <v>2593242</v>
      </c>
      <c r="G68" s="101">
        <f t="shared" si="13"/>
        <v>0.21999155745595744</v>
      </c>
      <c r="H68" s="76">
        <f>'A&amp;TSI Pop'!L57+'A&amp;TSI Pop'!L59</f>
        <v>4920706</v>
      </c>
      <c r="I68" s="104">
        <f>'Prison Pop'!L68</f>
        <v>1863</v>
      </c>
      <c r="J68" s="193">
        <f>I68/(D68/1000)</f>
        <v>0.80044202617097404</v>
      </c>
      <c r="K68" s="79">
        <f>'Prison Pop'!L85</f>
        <v>54</v>
      </c>
      <c r="L68" s="217">
        <f>K68/(F68/1000)</f>
        <v>2.0823355475501321E-2</v>
      </c>
      <c r="M68" s="79">
        <f>SUM(I68,K68)</f>
        <v>1917</v>
      </c>
      <c r="N68" s="188">
        <f>M68/(H68/1000)</f>
        <v>0.38957824344718012</v>
      </c>
      <c r="O68" s="185">
        <f>'A&amp;TSI Pop'!H21+'A&amp;TSI Pop'!H23</f>
        <v>25968</v>
      </c>
      <c r="P68" s="101">
        <f t="shared" si="14"/>
        <v>6.5178596079947193E-2</v>
      </c>
      <c r="Q68" s="185">
        <f>'A&amp;TSI Pop'!H39+'A&amp;TSI Pop'!H41</f>
        <v>30468</v>
      </c>
      <c r="R68" s="101">
        <f t="shared" si="15"/>
        <v>7.6179141496979644E-2</v>
      </c>
      <c r="S68" s="169">
        <f>'A&amp;TSI Pop'!H57+'A&amp;TSI Pop'!H59</f>
        <v>56436</v>
      </c>
      <c r="T68" s="79">
        <f>'Prison Pop'!L16</f>
        <v>120</v>
      </c>
      <c r="U68" s="193">
        <f>T68/(O68/1000)</f>
        <v>4.621072088724584</v>
      </c>
      <c r="V68" s="79">
        <f>'Prison Pop'!L33</f>
        <v>3</v>
      </c>
      <c r="W68" s="220">
        <f>V68/(Q68/1000)</f>
        <v>9.8463962189838522E-2</v>
      </c>
      <c r="X68" s="79">
        <f>SUM(T68,V68)</f>
        <v>123</v>
      </c>
      <c r="Y68" s="188">
        <f>X68/(S68/1000)</f>
        <v>2.1794599192005104</v>
      </c>
      <c r="Z68" s="76">
        <f>O68+D68</f>
        <v>2353432</v>
      </c>
      <c r="AA68" s="169">
        <f>Q68+F68</f>
        <v>2623710</v>
      </c>
      <c r="AB68" s="185">
        <f>S68+H68</f>
        <v>4977142</v>
      </c>
      <c r="AC68" s="104">
        <f>T68+I68</f>
        <v>1983</v>
      </c>
      <c r="AD68" s="193">
        <f>AC68/(Z68/1000)</f>
        <v>0.84259923379982948</v>
      </c>
      <c r="AE68" s="181">
        <f>V68+K68</f>
        <v>57</v>
      </c>
      <c r="AF68" s="220">
        <f>AE68/(AA68/1000)</f>
        <v>2.1724961981316532E-2</v>
      </c>
      <c r="AG68" s="79">
        <f>SUM(AC68,AE68)</f>
        <v>2040</v>
      </c>
      <c r="AH68" s="196">
        <f>AG68/(AB68/1000)</f>
        <v>0.40987377896792981</v>
      </c>
      <c r="AI68" s="26">
        <f>SUM(T64:T68,V64:V68,X64:X68)</f>
        <v>22994</v>
      </c>
      <c r="AJ68" t="s">
        <v>263</v>
      </c>
    </row>
    <row r="69" spans="1:36">
      <c r="AI69" t="s">
        <v>268</v>
      </c>
    </row>
    <row r="70" spans="1:36">
      <c r="A70" s="295" t="s">
        <v>530</v>
      </c>
      <c r="B70" s="367">
        <v>2019</v>
      </c>
      <c r="C70" s="367"/>
      <c r="D70" s="364">
        <v>2018</v>
      </c>
      <c r="E70" s="365"/>
      <c r="F70" s="365"/>
      <c r="G70" s="365"/>
      <c r="H70" s="366"/>
      <c r="I70" s="364">
        <v>2019</v>
      </c>
      <c r="J70" s="365"/>
      <c r="K70" s="365"/>
      <c r="L70" s="365"/>
      <c r="M70" s="365"/>
      <c r="N70" s="366"/>
      <c r="O70" s="364">
        <v>2018</v>
      </c>
      <c r="P70" s="365"/>
      <c r="Q70" s="365"/>
      <c r="R70" s="365"/>
      <c r="S70" s="366"/>
      <c r="T70" s="364">
        <v>2019</v>
      </c>
      <c r="U70" s="365"/>
      <c r="V70" s="365"/>
      <c r="W70" s="365"/>
      <c r="X70" s="365"/>
      <c r="Y70" s="366"/>
      <c r="Z70" s="367">
        <v>2018</v>
      </c>
      <c r="AA70" s="367"/>
      <c r="AB70" s="367"/>
      <c r="AC70" s="364">
        <v>2019</v>
      </c>
      <c r="AD70" s="365"/>
      <c r="AE70" s="365"/>
      <c r="AF70" s="365"/>
      <c r="AG70" s="365"/>
      <c r="AH70" s="366"/>
      <c r="AI70" s="214">
        <f>AI68/(AI66/1000)</f>
        <v>51.915153020331211</v>
      </c>
    </row>
    <row r="71" spans="1:36">
      <c r="B71" s="59" t="s">
        <v>19</v>
      </c>
      <c r="C71" s="59" t="s">
        <v>129</v>
      </c>
      <c r="D71" s="364" t="s">
        <v>251</v>
      </c>
      <c r="E71" s="365"/>
      <c r="F71" s="365"/>
      <c r="G71" s="365"/>
      <c r="H71" s="366"/>
      <c r="I71" s="364" t="s">
        <v>165</v>
      </c>
      <c r="J71" s="365"/>
      <c r="K71" s="365"/>
      <c r="L71" s="365"/>
      <c r="M71" s="365"/>
      <c r="N71" s="366"/>
      <c r="O71" s="364" t="s">
        <v>239</v>
      </c>
      <c r="P71" s="365"/>
      <c r="Q71" s="365"/>
      <c r="R71" s="365"/>
      <c r="S71" s="366"/>
      <c r="T71" s="364" t="s">
        <v>164</v>
      </c>
      <c r="U71" s="365"/>
      <c r="V71" s="365"/>
      <c r="W71" s="365"/>
      <c r="X71" s="365"/>
      <c r="Y71" s="366"/>
      <c r="Z71" s="364" t="s">
        <v>612</v>
      </c>
      <c r="AA71" s="365"/>
      <c r="AB71" s="366"/>
      <c r="AC71" s="364" t="s">
        <v>260</v>
      </c>
      <c r="AD71" s="365"/>
      <c r="AE71" s="365"/>
      <c r="AF71" s="365"/>
      <c r="AG71" s="365"/>
      <c r="AH71" s="366"/>
    </row>
    <row r="72" spans="1:36">
      <c r="B72" s="3"/>
      <c r="C72" s="74"/>
      <c r="D72" s="77" t="s">
        <v>9</v>
      </c>
      <c r="E72" s="59" t="s">
        <v>300</v>
      </c>
      <c r="F72" s="77" t="s">
        <v>10</v>
      </c>
      <c r="G72" s="422" t="s">
        <v>300</v>
      </c>
      <c r="H72" s="172" t="s">
        <v>11</v>
      </c>
      <c r="I72" s="112" t="s">
        <v>9</v>
      </c>
      <c r="J72" s="182" t="s">
        <v>252</v>
      </c>
      <c r="K72" s="112" t="s">
        <v>10</v>
      </c>
      <c r="L72" s="182" t="s">
        <v>252</v>
      </c>
      <c r="M72" s="182" t="s">
        <v>11</v>
      </c>
      <c r="N72" s="182" t="s">
        <v>252</v>
      </c>
      <c r="O72" s="112" t="s">
        <v>9</v>
      </c>
      <c r="P72" s="172" t="s">
        <v>300</v>
      </c>
      <c r="Q72" s="112" t="s">
        <v>10</v>
      </c>
      <c r="R72" s="172" t="s">
        <v>300</v>
      </c>
      <c r="S72" s="112" t="s">
        <v>11</v>
      </c>
      <c r="T72" s="77" t="s">
        <v>9</v>
      </c>
      <c r="U72" s="182" t="s">
        <v>252</v>
      </c>
      <c r="V72" s="77" t="s">
        <v>10</v>
      </c>
      <c r="W72" s="182" t="s">
        <v>252</v>
      </c>
      <c r="X72" s="172" t="s">
        <v>11</v>
      </c>
      <c r="Y72" s="172" t="s">
        <v>252</v>
      </c>
      <c r="Z72" s="59" t="s">
        <v>9</v>
      </c>
      <c r="AA72" s="59" t="s">
        <v>10</v>
      </c>
      <c r="AB72" s="59" t="s">
        <v>11</v>
      </c>
      <c r="AC72" s="77" t="s">
        <v>9</v>
      </c>
      <c r="AD72" s="182" t="s">
        <v>252</v>
      </c>
      <c r="AE72" s="77" t="s">
        <v>10</v>
      </c>
      <c r="AF72" s="182" t="s">
        <v>252</v>
      </c>
      <c r="AG72" s="172" t="s">
        <v>11</v>
      </c>
      <c r="AH72" s="172" t="s">
        <v>252</v>
      </c>
    </row>
    <row r="73" spans="1:36">
      <c r="A73" s="72" t="s">
        <v>202</v>
      </c>
      <c r="B73" s="106">
        <f>'AU Pop'!E22</f>
        <v>5611075</v>
      </c>
      <c r="C73" s="102">
        <f>'AU Pop'!F22</f>
        <v>0.22120830632986735</v>
      </c>
      <c r="D73" s="161">
        <f>'A&amp;TSI Pop'!M11</f>
        <v>2921254</v>
      </c>
      <c r="E73" s="423">
        <f>D73/SUM($D$73:$D$78)</f>
        <v>0.25173185245263396</v>
      </c>
      <c r="F73" s="161">
        <f>'A&amp;TSI Pop'!M29</f>
        <v>2771047</v>
      </c>
      <c r="G73" s="423">
        <f>F73/SUM($F$73:$F$78)</f>
        <v>0.23507522449260751</v>
      </c>
      <c r="H73" s="161">
        <f>'A&amp;TSI Pop'!M47</f>
        <v>5692301</v>
      </c>
      <c r="O73" s="171">
        <f>'A&amp;TSI Pop'!J11</f>
        <v>181881</v>
      </c>
      <c r="P73" s="423">
        <f>O73/SUM($O$73:$O$78)</f>
        <v>0.4565137181768667</v>
      </c>
      <c r="Q73" s="171">
        <f>'A&amp;TSI Pop'!J29</f>
        <v>173569</v>
      </c>
      <c r="R73" s="412">
        <f>Q73/SUM($Q$73:$Q$78)</f>
        <v>0.43397457694923391</v>
      </c>
      <c r="S73" s="177">
        <f>'A&amp;TSI Pop'!J47</f>
        <v>355450</v>
      </c>
      <c r="T73" s="158"/>
      <c r="V73" s="159"/>
      <c r="X73" s="159"/>
      <c r="Y73" s="160"/>
      <c r="Z73" s="168">
        <f>O73+D73</f>
        <v>3103135</v>
      </c>
      <c r="AA73" s="168">
        <f>Q73+F73</f>
        <v>2944616</v>
      </c>
      <c r="AB73" s="163">
        <f>S73+H73</f>
        <v>6047751</v>
      </c>
      <c r="AC73" s="158"/>
      <c r="AE73" s="159"/>
      <c r="AG73" s="159"/>
      <c r="AH73" s="160"/>
    </row>
    <row r="74" spans="1:36">
      <c r="A74" s="1" t="s">
        <v>203</v>
      </c>
      <c r="B74" s="107">
        <f>'AU Pop'!E31</f>
        <v>2391969</v>
      </c>
      <c r="C74" s="55">
        <f>'AU Pop'!F31</f>
        <v>9.4299828692994928E-2</v>
      </c>
      <c r="D74" s="108">
        <f>'A&amp;TSI Pop'!M12</f>
        <v>826809</v>
      </c>
      <c r="E74" s="424">
        <f>D74/SUM($D$73:$D$78)</f>
        <v>7.1248224630418938E-2</v>
      </c>
      <c r="F74" s="108">
        <f>'A&amp;TSI Pop'!M30</f>
        <v>793203</v>
      </c>
      <c r="G74" s="424">
        <f>F74/SUM($F$73:$F$78)</f>
        <v>6.7289502232625337E-2</v>
      </c>
      <c r="H74" s="108">
        <f>'A&amp;TSI Pop'!M48</f>
        <v>1620012</v>
      </c>
      <c r="I74" s="170">
        <f>'Prison Pop'!M59</f>
        <v>3234</v>
      </c>
      <c r="J74" s="174">
        <f>I74/(D74/1000)</f>
        <v>3.9114233154210951</v>
      </c>
      <c r="K74" s="108">
        <f>'Prison Pop'!M76</f>
        <v>323</v>
      </c>
      <c r="L74" s="174">
        <f>K74/(F74/1000)</f>
        <v>0.40720975588846742</v>
      </c>
      <c r="M74" s="108">
        <f>SUM(I74:K74)</f>
        <v>3560.911423315421</v>
      </c>
      <c r="N74" s="174">
        <f>M74/(H74/1000)</f>
        <v>2.1980771891291058</v>
      </c>
      <c r="O74" s="109">
        <f>'A&amp;TSI Pop'!J12</f>
        <v>38165</v>
      </c>
      <c r="P74" s="424">
        <f>O74/SUM($O$73:$O$78)</f>
        <v>9.5792556969777592E-2</v>
      </c>
      <c r="Q74" s="107">
        <f>'A&amp;TSI Pop'!J30</f>
        <v>35897</v>
      </c>
      <c r="R74" s="424">
        <f t="shared" ref="R74:R78" si="16">Q74/SUM($Q$73:$Q$78)</f>
        <v>8.9753270392447099E-2</v>
      </c>
      <c r="S74" s="164">
        <f>'A&amp;TSI Pop'!J48</f>
        <v>74062</v>
      </c>
      <c r="T74" s="109">
        <f>'Prison Pop'!M7</f>
        <v>2257</v>
      </c>
      <c r="U74" s="174">
        <f>T74/(O74/1000)</f>
        <v>59.137953622428931</v>
      </c>
      <c r="V74" s="109">
        <f>'Prison Pop'!M24</f>
        <v>228</v>
      </c>
      <c r="W74" s="174">
        <f>V74/(Q74/1000)</f>
        <v>6.3515056968548906</v>
      </c>
      <c r="X74" s="109">
        <f>SUM(T74:V74)</f>
        <v>2544.137953622429</v>
      </c>
      <c r="Y74" s="175">
        <f>X74/(S74/1000)</f>
        <v>34.351461662153724</v>
      </c>
      <c r="Z74" s="108">
        <f>O74+D74</f>
        <v>864974</v>
      </c>
      <c r="AA74" s="170">
        <f>Q74+F74</f>
        <v>829100</v>
      </c>
      <c r="AB74" s="183">
        <f>S74+H74</f>
        <v>1694074</v>
      </c>
      <c r="AC74" s="103">
        <f>T74+I74</f>
        <v>5491</v>
      </c>
      <c r="AD74" s="174">
        <f>AC74/(Z74/1000)</f>
        <v>6.348167690589543</v>
      </c>
      <c r="AE74" s="180">
        <f>V74+K74</f>
        <v>551</v>
      </c>
      <c r="AF74" s="174">
        <f>AE74/(AA74/1000)</f>
        <v>0.66457604631528167</v>
      </c>
      <c r="AG74" s="180">
        <f>SUM(AC74:AE74)</f>
        <v>6048.3481676905894</v>
      </c>
      <c r="AH74" s="174">
        <f>AG74/(AB74/1000)</f>
        <v>3.5702975003987953</v>
      </c>
    </row>
    <row r="75" spans="1:36">
      <c r="A75" s="1" t="s">
        <v>204</v>
      </c>
      <c r="B75" s="107">
        <f>'AU Pop'!E43</f>
        <v>3800500</v>
      </c>
      <c r="C75" s="55">
        <f>'AU Pop'!F43</f>
        <v>0.1498290734318577</v>
      </c>
      <c r="D75" s="109">
        <f>'A&amp;TSI Pop'!M14</f>
        <v>1742567</v>
      </c>
      <c r="E75" s="425">
        <f>D75/SUM($D$73:$D$78)</f>
        <v>0.15016140976882839</v>
      </c>
      <c r="F75" s="109">
        <f>'A&amp;TSI Pop'!M32</f>
        <v>1752002</v>
      </c>
      <c r="G75" s="425">
        <f>F75/SUM($F$73:$F$78)</f>
        <v>0.14862694983574704</v>
      </c>
      <c r="H75" s="109">
        <f>'A&amp;TSI Pop'!M50</f>
        <v>3494569</v>
      </c>
      <c r="I75" s="164">
        <f>'Prison Pop'!M61</f>
        <v>9950</v>
      </c>
      <c r="J75" s="175">
        <f>I75/(D75/1000)</f>
        <v>5.7099669625328611</v>
      </c>
      <c r="K75" s="109">
        <f>'Prison Pop'!M78</f>
        <v>831</v>
      </c>
      <c r="L75" s="175">
        <f>K75/(F75/1000)</f>
        <v>0.47431452703821114</v>
      </c>
      <c r="M75" s="109">
        <f>SUM(I75:K75)</f>
        <v>10786.709966962533</v>
      </c>
      <c r="N75" s="175">
        <f>M75/(H75/1000)</f>
        <v>3.086706820487028</v>
      </c>
      <c r="O75" s="109">
        <f>'A&amp;TSI Pop'!J14</f>
        <v>57229</v>
      </c>
      <c r="P75" s="425">
        <f>O75/SUM($O$73:$O$78)</f>
        <v>0.14364240122686761</v>
      </c>
      <c r="Q75" s="107">
        <f>'A&amp;TSI Pop'!J32</f>
        <v>56583</v>
      </c>
      <c r="R75" s="425">
        <f t="shared" si="16"/>
        <v>0.14147447693723247</v>
      </c>
      <c r="S75" s="164">
        <f>'A&amp;TSI Pop'!J50</f>
        <v>113812</v>
      </c>
      <c r="T75" s="109">
        <f>'Prison Pop'!M9</f>
        <v>4271</v>
      </c>
      <c r="U75" s="175">
        <f>T75/(O75/1000)</f>
        <v>74.629995282112219</v>
      </c>
      <c r="V75" s="109">
        <f>'Prison Pop'!M26</f>
        <v>462</v>
      </c>
      <c r="W75" s="175">
        <f>V75/(Q75/1000)</f>
        <v>8.1649965537352216</v>
      </c>
      <c r="X75" s="109">
        <f>SUM(T75:V75)</f>
        <v>4807.6299952821118</v>
      </c>
      <c r="Y75" s="175">
        <f>X75/(S75/1000)</f>
        <v>42.241854947475765</v>
      </c>
      <c r="Z75" s="109">
        <f>O75+D75</f>
        <v>1799796</v>
      </c>
      <c r="AA75" s="164">
        <f>Q75+F75</f>
        <v>1808585</v>
      </c>
      <c r="AB75" s="184">
        <f>S75+H75</f>
        <v>3608381</v>
      </c>
      <c r="AC75" s="103">
        <f>T75+I75</f>
        <v>14221</v>
      </c>
      <c r="AD75" s="175">
        <f t="shared" ref="AD75:AD78" si="17">AC75/(Z75/1000)</f>
        <v>7.9014510533416011</v>
      </c>
      <c r="AE75" s="180">
        <f>V75+K75</f>
        <v>1293</v>
      </c>
      <c r="AF75" s="175">
        <f t="shared" ref="AF75:AF78" si="18">AE75/(AA75/1000)</f>
        <v>0.71492354520246493</v>
      </c>
      <c r="AG75" s="180">
        <f>SUM(AC75:AE75)</f>
        <v>15521.901451053342</v>
      </c>
      <c r="AH75" s="175">
        <f t="shared" ref="AH75:AH78" si="19">AG75/(AB75/1000)</f>
        <v>4.3016248702820858</v>
      </c>
    </row>
    <row r="76" spans="1:36">
      <c r="A76" s="1" t="s">
        <v>205</v>
      </c>
      <c r="B76" s="107">
        <f>'AU Pop'!E55</f>
        <v>3377016</v>
      </c>
      <c r="C76" s="55">
        <f>'AU Pop'!F55</f>
        <v>0.13313384508474105</v>
      </c>
      <c r="D76" s="109">
        <f>'A&amp;TSI Pop'!M16</f>
        <v>1566762</v>
      </c>
      <c r="E76" s="425">
        <f>D76/SUM($D$73:$D$78)</f>
        <v>0.1350118478613615</v>
      </c>
      <c r="F76" s="109">
        <f>'A&amp;TSI Pop'!M34</f>
        <v>1579694</v>
      </c>
      <c r="G76" s="425">
        <f>F76/SUM($F$73:$F$78)</f>
        <v>0.13400960780514554</v>
      </c>
      <c r="H76" s="109">
        <f>'A&amp;TSI Pop'!M52</f>
        <v>3146456</v>
      </c>
      <c r="I76" s="164">
        <f>'Prison Pop'!M63</f>
        <v>8145</v>
      </c>
      <c r="J76" s="175">
        <f>I76/(D76/1000)</f>
        <v>5.1986198286657448</v>
      </c>
      <c r="K76" s="109">
        <f>'Prison Pop'!M80</f>
        <v>675</v>
      </c>
      <c r="L76" s="175">
        <f>K76/(F76/1000)</f>
        <v>0.42729794504505303</v>
      </c>
      <c r="M76" s="109">
        <f>SUM(I76:K76)</f>
        <v>8825.198619828665</v>
      </c>
      <c r="N76" s="175">
        <f>M76/(H76/1000)</f>
        <v>2.8048059848377553</v>
      </c>
      <c r="O76" s="109">
        <f>'A&amp;TSI Pop'!J16</f>
        <v>42746</v>
      </c>
      <c r="P76" s="425">
        <f t="shared" ref="P76:P78" si="20">O76/SUM($O$73:$O$78)</f>
        <v>0.10729067575606217</v>
      </c>
      <c r="Q76" s="107">
        <f>'A&amp;TSI Pop'!J34</f>
        <v>45036</v>
      </c>
      <c r="R76" s="425">
        <f t="shared" si="16"/>
        <v>0.11260351242149058</v>
      </c>
      <c r="S76" s="164">
        <f>'A&amp;TSI Pop'!J52</f>
        <v>87782</v>
      </c>
      <c r="T76" s="109">
        <f>'Prison Pop'!M11</f>
        <v>2723</v>
      </c>
      <c r="U76" s="175">
        <f>T76/(O76/1000)</f>
        <v>63.701866841341875</v>
      </c>
      <c r="V76" s="109">
        <f>'Prison Pop'!M28</f>
        <v>336</v>
      </c>
      <c r="W76" s="175">
        <f>V76/(Q76/1000)</f>
        <v>7.4606981081801225</v>
      </c>
      <c r="X76" s="109">
        <f>SUM(T76:V76)</f>
        <v>3122.7018668413421</v>
      </c>
      <c r="Y76" s="175">
        <f>X76/(S76/1000)</f>
        <v>35.573373434660205</v>
      </c>
      <c r="Z76" s="109">
        <f>O76+D76</f>
        <v>1609508</v>
      </c>
      <c r="AA76" s="164">
        <f>Q76+F76</f>
        <v>1624730</v>
      </c>
      <c r="AB76" s="184">
        <f>S76+H76</f>
        <v>3234238</v>
      </c>
      <c r="AC76" s="103">
        <f>T76+I76</f>
        <v>10868</v>
      </c>
      <c r="AD76" s="175">
        <f t="shared" si="17"/>
        <v>6.7523740174015909</v>
      </c>
      <c r="AE76" s="180">
        <f>V76+K76</f>
        <v>1011</v>
      </c>
      <c r="AF76" s="175">
        <f t="shared" si="18"/>
        <v>0.62225723658700216</v>
      </c>
      <c r="AG76" s="180">
        <f>SUM(AC76:AE76)</f>
        <v>11885.752374017402</v>
      </c>
      <c r="AH76" s="175">
        <f t="shared" si="19"/>
        <v>3.674977652855913</v>
      </c>
    </row>
    <row r="77" spans="1:36">
      <c r="A77" s="1" t="s">
        <v>206</v>
      </c>
      <c r="B77" s="107">
        <f>'AU Pop'!E67</f>
        <v>3213179</v>
      </c>
      <c r="C77" s="55">
        <f>'AU Pop'!F67</f>
        <v>0.12667481445617762</v>
      </c>
      <c r="D77" s="109">
        <f>'A&amp;TSI Pop'!M18</f>
        <v>1510465</v>
      </c>
      <c r="E77" s="425">
        <f>D77/SUM($D$73:$D$78)</f>
        <v>0.1301605928532294</v>
      </c>
      <c r="F77" s="109">
        <f>'A&amp;TSI Pop'!M36</f>
        <v>1562479</v>
      </c>
      <c r="G77" s="425">
        <f>F77/SUM($F$73:$F$78)</f>
        <v>0.13254921395775132</v>
      </c>
      <c r="H77" s="109">
        <f>'A&amp;TSI Pop'!M54</f>
        <v>3072944</v>
      </c>
      <c r="I77" s="164">
        <f>'Prison Pop'!M65</f>
        <v>4486</v>
      </c>
      <c r="J77" s="175">
        <f>I77/(D77/1000)</f>
        <v>2.9699463410274323</v>
      </c>
      <c r="K77" s="109">
        <f>'Prison Pop'!M82</f>
        <v>363</v>
      </c>
      <c r="L77" s="175">
        <f>K77/(F77/1000)</f>
        <v>0.23232312242276534</v>
      </c>
      <c r="M77" s="109">
        <f>SUM(I77:K77)</f>
        <v>4851.969946341027</v>
      </c>
      <c r="N77" s="175">
        <f>M77/(H77/1000)</f>
        <v>1.5789321075623335</v>
      </c>
      <c r="O77" s="109">
        <f>'A&amp;TSI Pop'!J18</f>
        <v>37991</v>
      </c>
      <c r="P77" s="425">
        <f t="shared" si="20"/>
        <v>9.5355824232643008E-2</v>
      </c>
      <c r="Q77" s="107">
        <f>'A&amp;TSI Pop'!J36</f>
        <v>42471</v>
      </c>
      <c r="R77" s="425">
        <f t="shared" si="16"/>
        <v>0.1061902428291395</v>
      </c>
      <c r="S77" s="164">
        <f>'A&amp;TSI Pop'!J54</f>
        <v>80462</v>
      </c>
      <c r="T77" s="109">
        <f>'Prison Pop'!M13</f>
        <v>1155</v>
      </c>
      <c r="U77" s="175">
        <f>T77/(O77/1000)</f>
        <v>30.401937300939696</v>
      </c>
      <c r="V77" s="109">
        <f>'Prison Pop'!M30</f>
        <v>115</v>
      </c>
      <c r="W77" s="175">
        <f>V77/(Q77/1000)</f>
        <v>2.7077299804572532</v>
      </c>
      <c r="X77" s="109">
        <f>SUM(T77:V77)</f>
        <v>1300.4019373009396</v>
      </c>
      <c r="Y77" s="175">
        <f>X77/(S77/1000)</f>
        <v>16.161690453890525</v>
      </c>
      <c r="Z77" s="109">
        <f>O77+D77</f>
        <v>1548456</v>
      </c>
      <c r="AA77" s="164">
        <f>Q77+F77</f>
        <v>1604950</v>
      </c>
      <c r="AB77" s="184">
        <f>S77+H77</f>
        <v>3153406</v>
      </c>
      <c r="AC77" s="103">
        <f>T77+I77</f>
        <v>5641</v>
      </c>
      <c r="AD77" s="175">
        <f t="shared" si="17"/>
        <v>3.6429837205577686</v>
      </c>
      <c r="AE77" s="180">
        <f>V77+K77</f>
        <v>478</v>
      </c>
      <c r="AF77" s="175">
        <f t="shared" si="18"/>
        <v>0.29782859279105267</v>
      </c>
      <c r="AG77" s="180">
        <f>SUM(AC77:AE77)</f>
        <v>6122.6429837205578</v>
      </c>
      <c r="AH77" s="175">
        <f t="shared" si="19"/>
        <v>1.9415967952495041</v>
      </c>
    </row>
    <row r="78" spans="1:36">
      <c r="A78" s="1" t="s">
        <v>189</v>
      </c>
      <c r="B78" s="73">
        <f>'AU Pop'!E107</f>
        <v>6971832</v>
      </c>
      <c r="C78" s="7">
        <f>'AU Pop'!F107</f>
        <v>0.27485413200436132</v>
      </c>
      <c r="D78" s="76">
        <f>'A&amp;TSI Pop'!M23</f>
        <v>3036769</v>
      </c>
      <c r="E78" s="426">
        <f>D78/SUM($D$73:$D$78)</f>
        <v>0.26168607243352782</v>
      </c>
      <c r="F78" s="76">
        <f>'A&amp;TSI Pop'!M41</f>
        <v>3329491</v>
      </c>
      <c r="G78" s="426">
        <f>F78/SUM($F$73:$F$78)</f>
        <v>0.28244950167612326</v>
      </c>
      <c r="H78" s="76">
        <f>'A&amp;TSI Pop'!M59</f>
        <v>6366260</v>
      </c>
      <c r="I78" s="169">
        <f>'Prison Pop'!M68</f>
        <v>2989</v>
      </c>
      <c r="J78" s="176">
        <f>I78/(D78/1000)</f>
        <v>0.98426979464029041</v>
      </c>
      <c r="K78" s="76">
        <f>'Prison Pop'!M85</f>
        <v>150</v>
      </c>
      <c r="L78" s="176">
        <f>K78/(F78/1000)</f>
        <v>4.5051931361280148E-2</v>
      </c>
      <c r="M78" s="76">
        <f>SUM(I78:K78)</f>
        <v>3139.9842697946401</v>
      </c>
      <c r="N78" s="176">
        <f>M78/(H78/1000)</f>
        <v>0.49322275084502359</v>
      </c>
      <c r="O78" s="76">
        <f>'A&amp;TSI Pop'!J23</f>
        <v>40401</v>
      </c>
      <c r="P78" s="426">
        <f t="shared" si="20"/>
        <v>0.1014048236377829</v>
      </c>
      <c r="Q78" s="73">
        <f>'A&amp;TSI Pop'!J41</f>
        <v>46396</v>
      </c>
      <c r="R78" s="426">
        <f t="shared" si="16"/>
        <v>0.11600392047045645</v>
      </c>
      <c r="S78" s="169">
        <f>'A&amp;TSI Pop'!J59</f>
        <v>86797</v>
      </c>
      <c r="T78" s="76">
        <f>'Prison Pop'!M16</f>
        <v>309</v>
      </c>
      <c r="U78" s="176">
        <f>T78/(O78/1000)</f>
        <v>7.6483255364966212</v>
      </c>
      <c r="V78" s="76">
        <f>'Prison Pop'!M33</f>
        <v>19</v>
      </c>
      <c r="W78" s="176">
        <f>V78/(Q78/1000)</f>
        <v>0.40951806190188811</v>
      </c>
      <c r="X78" s="76">
        <f>SUM(T78:V78)</f>
        <v>335.6483255364966</v>
      </c>
      <c r="Y78" s="176">
        <f>X78/(S78/1000)</f>
        <v>3.8670498466133232</v>
      </c>
      <c r="Z78" s="76">
        <f>O78+D78</f>
        <v>3077170</v>
      </c>
      <c r="AA78" s="169">
        <f>Q78+F78</f>
        <v>3375887</v>
      </c>
      <c r="AB78" s="185">
        <f>S78+H78</f>
        <v>6453057</v>
      </c>
      <c r="AC78" s="104">
        <f>T78+I78</f>
        <v>3298</v>
      </c>
      <c r="AD78" s="176">
        <f t="shared" si="17"/>
        <v>1.071763990939727</v>
      </c>
      <c r="AE78" s="181">
        <f>V78+K78</f>
        <v>169</v>
      </c>
      <c r="AF78" s="176">
        <f t="shared" si="18"/>
        <v>5.0060917323358274E-2</v>
      </c>
      <c r="AG78" s="181">
        <f>SUM(AC78:AE78)</f>
        <v>3468.0717639909399</v>
      </c>
      <c r="AH78" s="176">
        <f t="shared" si="19"/>
        <v>0.53743082758930227</v>
      </c>
    </row>
    <row r="80" spans="1:36">
      <c r="A80" s="295" t="s">
        <v>531</v>
      </c>
      <c r="B80" s="158">
        <v>2018</v>
      </c>
      <c r="C80" s="173">
        <f>802/SUM(Q74:Q78)</f>
        <v>3.5426688399747331E-3</v>
      </c>
      <c r="D80" s="159" t="s">
        <v>209</v>
      </c>
      <c r="E80" s="159"/>
      <c r="F80" s="159"/>
      <c r="G80" s="159"/>
      <c r="H80" s="159"/>
      <c r="I80" s="159"/>
      <c r="J80" s="160"/>
    </row>
    <row r="81" spans="1:12">
      <c r="B81" s="364" t="s">
        <v>210</v>
      </c>
      <c r="C81" s="365"/>
      <c r="D81" s="365"/>
      <c r="E81" s="365"/>
      <c r="F81" s="365"/>
      <c r="G81" s="365"/>
      <c r="H81" s="365"/>
      <c r="I81" s="365"/>
      <c r="J81" s="366"/>
      <c r="K81" s="114"/>
    </row>
    <row r="82" spans="1:12">
      <c r="B82" s="112" t="s">
        <v>12</v>
      </c>
      <c r="C82" s="112" t="s">
        <v>13</v>
      </c>
      <c r="D82" s="112" t="s">
        <v>173</v>
      </c>
      <c r="E82" s="112" t="s">
        <v>14</v>
      </c>
      <c r="F82" s="112" t="s">
        <v>15</v>
      </c>
      <c r="G82" s="112" t="s">
        <v>16</v>
      </c>
      <c r="H82" s="112" t="s">
        <v>208</v>
      </c>
      <c r="I82" s="112" t="s">
        <v>211</v>
      </c>
      <c r="J82" s="59" t="s">
        <v>212</v>
      </c>
    </row>
    <row r="83" spans="1:12">
      <c r="A83" t="s">
        <v>9</v>
      </c>
      <c r="B83" s="110">
        <v>0.04</v>
      </c>
      <c r="C83" s="110">
        <v>0.06</v>
      </c>
      <c r="D83" s="110">
        <v>0.13</v>
      </c>
      <c r="E83" s="352"/>
      <c r="F83" s="352"/>
      <c r="G83" s="110">
        <v>0.01</v>
      </c>
      <c r="H83" s="110">
        <v>0.25</v>
      </c>
      <c r="I83" s="110">
        <v>0.74</v>
      </c>
      <c r="J83" s="110">
        <v>0.11</v>
      </c>
    </row>
    <row r="84" spans="1:12">
      <c r="A84" t="s">
        <v>10</v>
      </c>
      <c r="B84" s="111">
        <v>0.03</v>
      </c>
      <c r="C84" s="111">
        <v>0.03</v>
      </c>
      <c r="D84" s="111">
        <v>0.27</v>
      </c>
      <c r="E84" s="353"/>
      <c r="F84" s="353"/>
      <c r="G84" s="111">
        <v>0</v>
      </c>
      <c r="H84" s="111">
        <v>0.36</v>
      </c>
      <c r="I84" s="111">
        <v>0.86</v>
      </c>
      <c r="J84" s="111">
        <v>0.05</v>
      </c>
    </row>
    <row r="85" spans="1:12">
      <c r="A85" t="s">
        <v>146</v>
      </c>
      <c r="B85" s="110">
        <v>0.05</v>
      </c>
      <c r="C85" s="110">
        <v>0.09</v>
      </c>
      <c r="D85" s="110">
        <v>0.11</v>
      </c>
      <c r="E85" s="352"/>
      <c r="F85" s="352"/>
      <c r="G85" s="110">
        <v>0.01</v>
      </c>
      <c r="H85" s="110">
        <v>0.23</v>
      </c>
      <c r="I85" s="110">
        <v>0.8</v>
      </c>
      <c r="J85" s="110">
        <v>0.06</v>
      </c>
    </row>
    <row r="86" spans="1:12">
      <c r="A86" t="s">
        <v>147</v>
      </c>
      <c r="B86" s="111">
        <v>0.03</v>
      </c>
      <c r="C86" s="111">
        <v>0.04</v>
      </c>
      <c r="D86" s="111">
        <v>0.19</v>
      </c>
      <c r="E86" s="353"/>
      <c r="F86" s="353"/>
      <c r="G86" s="111">
        <v>0.01</v>
      </c>
      <c r="H86" s="111">
        <v>0.28000000000000003</v>
      </c>
      <c r="I86" s="111">
        <v>0.73</v>
      </c>
      <c r="J86" s="111">
        <v>0.12</v>
      </c>
    </row>
    <row r="87" spans="1:12">
      <c r="A87" s="72" t="s">
        <v>202</v>
      </c>
      <c r="B87" s="78"/>
      <c r="C87" s="78"/>
      <c r="D87" s="78"/>
      <c r="E87" s="354"/>
      <c r="F87" s="354"/>
      <c r="G87" s="78"/>
      <c r="H87" s="78"/>
      <c r="I87" s="78"/>
      <c r="J87" s="78"/>
    </row>
    <row r="88" spans="1:12">
      <c r="A88" s="1" t="s">
        <v>203</v>
      </c>
      <c r="B88" s="113">
        <v>0.01</v>
      </c>
      <c r="C88" s="113">
        <v>0.01</v>
      </c>
      <c r="D88" s="113">
        <v>0.18</v>
      </c>
      <c r="E88" s="355"/>
      <c r="F88" s="355"/>
      <c r="G88" s="113">
        <v>0.01</v>
      </c>
      <c r="H88" s="113">
        <v>0.21</v>
      </c>
      <c r="I88" s="113">
        <v>0.8</v>
      </c>
      <c r="J88" s="113">
        <v>0.05</v>
      </c>
    </row>
    <row r="89" spans="1:12">
      <c r="A89" s="1" t="s">
        <v>204</v>
      </c>
      <c r="B89" s="113">
        <v>0.02</v>
      </c>
      <c r="C89" s="113">
        <v>0.03</v>
      </c>
      <c r="D89" s="113">
        <v>0.15</v>
      </c>
      <c r="E89" s="355"/>
      <c r="F89" s="355"/>
      <c r="G89" s="113">
        <v>0.01</v>
      </c>
      <c r="H89" s="113">
        <v>0.2</v>
      </c>
      <c r="I89" s="113">
        <v>0.76</v>
      </c>
      <c r="J89" s="113">
        <v>0.1</v>
      </c>
    </row>
    <row r="90" spans="1:12">
      <c r="A90" s="1" t="s">
        <v>205</v>
      </c>
      <c r="B90" s="113">
        <v>0.04</v>
      </c>
      <c r="C90" s="113">
        <v>0.08</v>
      </c>
      <c r="D90" s="113">
        <v>0.15</v>
      </c>
      <c r="E90" s="355"/>
      <c r="F90" s="355"/>
      <c r="G90" s="113">
        <v>0</v>
      </c>
      <c r="H90" s="113">
        <v>0.28000000000000003</v>
      </c>
      <c r="I90" s="113">
        <v>0.79</v>
      </c>
      <c r="J90" s="113">
        <v>0.09</v>
      </c>
    </row>
    <row r="91" spans="1:12">
      <c r="A91" s="1" t="s">
        <v>206</v>
      </c>
      <c r="B91" s="113">
        <v>0.04</v>
      </c>
      <c r="C91" s="113">
        <v>0.08</v>
      </c>
      <c r="D91" s="113">
        <v>0.18</v>
      </c>
      <c r="E91" s="355"/>
      <c r="F91" s="355"/>
      <c r="G91" s="113">
        <v>0.03</v>
      </c>
      <c r="H91" s="113">
        <v>0.36</v>
      </c>
      <c r="I91" s="113">
        <v>0.66</v>
      </c>
      <c r="J91" s="113">
        <v>0.15</v>
      </c>
    </row>
    <row r="92" spans="1:12">
      <c r="A92" s="1" t="s">
        <v>189</v>
      </c>
      <c r="B92" s="111">
        <v>0.38</v>
      </c>
      <c r="C92" s="111">
        <v>0.28999999999999998</v>
      </c>
      <c r="D92" s="111">
        <v>0.09</v>
      </c>
      <c r="E92" s="353"/>
      <c r="F92" s="353"/>
      <c r="G92" s="111">
        <v>0</v>
      </c>
      <c r="H92" s="111">
        <v>0.71</v>
      </c>
      <c r="I92" s="111">
        <v>0.53</v>
      </c>
      <c r="J92" s="111">
        <v>0.21</v>
      </c>
    </row>
    <row r="93" spans="1:12">
      <c r="A93" s="1"/>
      <c r="B93" s="197"/>
      <c r="C93" s="197"/>
      <c r="D93" s="197"/>
      <c r="E93" s="197"/>
      <c r="F93" s="197"/>
      <c r="G93" s="197"/>
      <c r="H93" s="197"/>
      <c r="I93" s="197"/>
      <c r="J93" s="197"/>
    </row>
    <row r="94" spans="1:12">
      <c r="A94" s="296" t="s">
        <v>532</v>
      </c>
      <c r="B94" s="197"/>
      <c r="C94" s="197"/>
      <c r="D94" s="197"/>
      <c r="E94" s="197"/>
      <c r="F94" s="197"/>
      <c r="G94" s="197"/>
      <c r="H94" s="197"/>
      <c r="I94" s="197"/>
      <c r="J94" s="197"/>
    </row>
    <row r="95" spans="1:12">
      <c r="A95" s="1" t="s">
        <v>282</v>
      </c>
      <c r="B95" s="59" t="s">
        <v>273</v>
      </c>
      <c r="C95" s="198" t="s">
        <v>283</v>
      </c>
      <c r="D95" s="198" t="s">
        <v>269</v>
      </c>
      <c r="E95" s="60" t="s">
        <v>170</v>
      </c>
      <c r="F95" s="160"/>
      <c r="G95" s="59" t="s">
        <v>169</v>
      </c>
      <c r="H95" s="160"/>
      <c r="I95" s="59" t="s">
        <v>171</v>
      </c>
      <c r="J95" s="160"/>
      <c r="K95" s="165" t="s">
        <v>611</v>
      </c>
      <c r="L95" s="75"/>
    </row>
    <row r="96" spans="1:12">
      <c r="A96" t="s">
        <v>9</v>
      </c>
      <c r="B96" s="167">
        <f>SUM(AC63:AC68)</f>
        <v>39519</v>
      </c>
      <c r="C96" s="54">
        <f>H27</f>
        <v>1.7159199237368923E-2</v>
      </c>
      <c r="D96" s="203">
        <f>B96*C96</f>
        <v>678.11439466158242</v>
      </c>
      <c r="E96" s="361">
        <v>0.64</v>
      </c>
      <c r="F96" s="61">
        <f>K27*E96</f>
        <v>3.5327999999999998E-2</v>
      </c>
      <c r="G96" s="361">
        <v>0.62</v>
      </c>
      <c r="H96" s="61">
        <f>L27*G96</f>
        <v>8.6241999999999999E-2</v>
      </c>
      <c r="I96" s="361">
        <v>0.57999999999999996</v>
      </c>
      <c r="J96" s="54">
        <f>M27*I96</f>
        <v>6.8323999999999996E-2</v>
      </c>
      <c r="K96" s="361">
        <v>0.52</v>
      </c>
      <c r="L96" s="61">
        <f>N27*K96</f>
        <v>1.2272E-2</v>
      </c>
    </row>
    <row r="97" spans="1:12">
      <c r="A97" t="s">
        <v>10</v>
      </c>
      <c r="B97" s="104">
        <f>SUM(AE63:AE68)</f>
        <v>3502</v>
      </c>
      <c r="C97" s="47">
        <f>I27</f>
        <v>1.4111610006414367E-2</v>
      </c>
      <c r="D97" s="190">
        <f>B97*C97</f>
        <v>49.418858242463116</v>
      </c>
      <c r="E97" s="199">
        <v>0.36</v>
      </c>
      <c r="F97" s="64">
        <f>K27*E97</f>
        <v>1.9871999999999997E-2</v>
      </c>
      <c r="G97" s="199">
        <v>0.38</v>
      </c>
      <c r="H97" s="64">
        <f>L27*G97</f>
        <v>5.2858000000000002E-2</v>
      </c>
      <c r="I97" s="199">
        <v>0.42</v>
      </c>
      <c r="J97" s="47">
        <f>M27*I97</f>
        <v>4.9475999999999999E-2</v>
      </c>
      <c r="K97" s="199">
        <v>0.48</v>
      </c>
      <c r="L97" s="64">
        <f>N27*K97</f>
        <v>1.1328E-2</v>
      </c>
    </row>
    <row r="98" spans="1:12">
      <c r="A98" s="1"/>
      <c r="B98" s="197"/>
      <c r="C98" s="197"/>
      <c r="D98" s="197"/>
      <c r="E98" s="197"/>
      <c r="F98" s="197"/>
      <c r="G98" s="197"/>
      <c r="H98" s="197"/>
      <c r="I98" s="197"/>
      <c r="J98" s="197"/>
    </row>
    <row r="99" spans="1:12">
      <c r="A99" s="296" t="s">
        <v>533</v>
      </c>
      <c r="B99" s="197"/>
      <c r="C99" s="197"/>
      <c r="D99" s="197"/>
      <c r="E99" s="197"/>
      <c r="F99" s="197"/>
      <c r="G99" s="197"/>
      <c r="H99" s="197"/>
      <c r="I99" s="197"/>
      <c r="J99" s="197"/>
    </row>
    <row r="100" spans="1:12">
      <c r="A100" s="1" t="s">
        <v>271</v>
      </c>
      <c r="B100" s="197"/>
      <c r="C100" s="197"/>
      <c r="D100" s="197"/>
      <c r="E100" s="197"/>
      <c r="F100" s="197"/>
      <c r="G100" s="197"/>
      <c r="H100" s="197"/>
      <c r="I100" s="197"/>
      <c r="J100" s="197"/>
    </row>
    <row r="101" spans="1:12">
      <c r="A101" s="1"/>
      <c r="B101" s="197"/>
      <c r="C101" s="362" t="s">
        <v>11</v>
      </c>
      <c r="D101" s="363"/>
      <c r="E101" s="362" t="s">
        <v>237</v>
      </c>
      <c r="F101" s="363"/>
      <c r="G101" s="362" t="s">
        <v>146</v>
      </c>
      <c r="H101" s="363"/>
      <c r="I101" s="197"/>
      <c r="J101" s="197"/>
    </row>
    <row r="102" spans="1:12">
      <c r="A102" s="1"/>
      <c r="B102" s="198" t="s">
        <v>168</v>
      </c>
      <c r="C102" s="198" t="s">
        <v>273</v>
      </c>
      <c r="D102" s="59" t="s">
        <v>269</v>
      </c>
      <c r="E102" s="59" t="s">
        <v>273</v>
      </c>
      <c r="F102" s="198" t="s">
        <v>269</v>
      </c>
      <c r="G102" s="198" t="s">
        <v>273</v>
      </c>
      <c r="H102" s="198" t="s">
        <v>269</v>
      </c>
      <c r="I102" s="197"/>
      <c r="J102" s="197"/>
    </row>
    <row r="103" spans="1:12">
      <c r="A103" s="1" t="s">
        <v>2</v>
      </c>
      <c r="B103" s="100">
        <f>J20</f>
        <v>0</v>
      </c>
      <c r="C103" s="180">
        <f>AG64</f>
        <v>13043</v>
      </c>
      <c r="D103" s="105">
        <f>C103*B103</f>
        <v>0</v>
      </c>
      <c r="E103" s="180">
        <f>M64</f>
        <v>8439</v>
      </c>
      <c r="F103" s="80">
        <f>E103*B103</f>
        <v>0</v>
      </c>
      <c r="G103" s="103">
        <f>X64</f>
        <v>4604</v>
      </c>
      <c r="H103" s="80">
        <f>G103*B103</f>
        <v>0</v>
      </c>
      <c r="I103" s="197"/>
      <c r="J103" s="180">
        <f>E103+G103</f>
        <v>13043</v>
      </c>
    </row>
    <row r="104" spans="1:12">
      <c r="A104" s="1" t="s">
        <v>3</v>
      </c>
      <c r="B104" s="100">
        <f>J21</f>
        <v>0</v>
      </c>
      <c r="C104" s="180">
        <f>AG65</f>
        <v>14584</v>
      </c>
      <c r="D104" s="105">
        <f t="shared" ref="D104:D107" si="21">C104*B104</f>
        <v>0</v>
      </c>
      <c r="E104" s="180">
        <f>M65</f>
        <v>10529</v>
      </c>
      <c r="F104" s="105">
        <f t="shared" ref="F104:F107" si="22">E104*B104</f>
        <v>0</v>
      </c>
      <c r="G104" s="103">
        <f>X65</f>
        <v>4055</v>
      </c>
      <c r="H104" s="105">
        <f t="shared" ref="H104:H107" si="23">G104*B104</f>
        <v>0</v>
      </c>
      <c r="I104" s="197"/>
      <c r="J104" s="197"/>
    </row>
    <row r="105" spans="1:12">
      <c r="A105" s="1" t="s">
        <v>4</v>
      </c>
      <c r="B105" s="100">
        <f>J22</f>
        <v>1.2738853503184713E-3</v>
      </c>
      <c r="C105" s="180">
        <f>AG66</f>
        <v>8840</v>
      </c>
      <c r="D105" s="105">
        <f t="shared" si="21"/>
        <v>11.261146496815286</v>
      </c>
      <c r="E105" s="180">
        <f>M66</f>
        <v>6767</v>
      </c>
      <c r="F105" s="105">
        <f t="shared" si="22"/>
        <v>8.6203821656050952</v>
      </c>
      <c r="G105" s="103">
        <f>X66</f>
        <v>2073</v>
      </c>
      <c r="H105" s="105">
        <f t="shared" si="23"/>
        <v>2.6407643312101912</v>
      </c>
      <c r="I105" s="197"/>
      <c r="J105" s="197"/>
    </row>
    <row r="106" spans="1:12">
      <c r="A106" s="1" t="s">
        <v>5</v>
      </c>
      <c r="B106" s="100">
        <f>J23</f>
        <v>1.9880715705765406E-3</v>
      </c>
      <c r="C106" s="180">
        <f>AG67</f>
        <v>3760</v>
      </c>
      <c r="D106" s="105">
        <f t="shared" si="21"/>
        <v>7.4751491053677928</v>
      </c>
      <c r="E106" s="180">
        <f>M67</f>
        <v>3118</v>
      </c>
      <c r="F106" s="105">
        <f t="shared" si="22"/>
        <v>6.1988071570576535</v>
      </c>
      <c r="G106" s="103">
        <f>X67</f>
        <v>642</v>
      </c>
      <c r="H106" s="105">
        <f t="shared" si="23"/>
        <v>1.276341948310139</v>
      </c>
      <c r="I106" s="197"/>
      <c r="J106" s="197"/>
    </row>
    <row r="107" spans="1:12">
      <c r="A107" s="1" t="s">
        <v>201</v>
      </c>
      <c r="B107" s="111">
        <f>SUM(F24:F26)/SUM(F10:F12)</f>
        <v>4.917184265010352E-2</v>
      </c>
      <c r="C107" s="180">
        <f>AG68</f>
        <v>2040</v>
      </c>
      <c r="D107" s="79">
        <f t="shared" si="21"/>
        <v>100.31055900621118</v>
      </c>
      <c r="E107" s="180">
        <f>M68</f>
        <v>1917</v>
      </c>
      <c r="F107" s="79">
        <f t="shared" si="22"/>
        <v>94.262422360248451</v>
      </c>
      <c r="G107" s="103">
        <f>X68</f>
        <v>123</v>
      </c>
      <c r="H107" s="79">
        <f t="shared" si="23"/>
        <v>6.0481366459627326</v>
      </c>
      <c r="I107" s="197"/>
      <c r="J107" s="197"/>
    </row>
    <row r="108" spans="1:12">
      <c r="A108" s="1" t="s">
        <v>207</v>
      </c>
      <c r="B108" s="197"/>
      <c r="C108" s="201">
        <f>SUM(C103:C107)</f>
        <v>42267</v>
      </c>
      <c r="D108" s="201">
        <f t="shared" ref="D108:H108" si="24">SUM(D103:D107)</f>
        <v>119.04685460839426</v>
      </c>
      <c r="E108" s="201">
        <f>SUM(E103:E107)</f>
        <v>30770</v>
      </c>
      <c r="F108" s="201">
        <f t="shared" si="24"/>
        <v>109.0816116829112</v>
      </c>
      <c r="G108" s="201">
        <f>SUM(G103:G107)</f>
        <v>11497</v>
      </c>
      <c r="H108" s="201">
        <f t="shared" si="24"/>
        <v>9.9652429254830626</v>
      </c>
      <c r="I108" s="197"/>
      <c r="J108" s="197"/>
    </row>
    <row r="109" spans="1:12">
      <c r="A109" s="1" t="s">
        <v>270</v>
      </c>
      <c r="B109" s="197"/>
      <c r="C109" s="197"/>
      <c r="D109" s="201">
        <f>D108*0.8</f>
        <v>95.237483686715407</v>
      </c>
      <c r="E109" s="197"/>
      <c r="F109" s="201">
        <f>F108*0.8</f>
        <v>87.26528934632897</v>
      </c>
      <c r="G109" s="197"/>
      <c r="H109" s="201">
        <f>H108*0.8</f>
        <v>7.9721943403864506</v>
      </c>
      <c r="I109" s="197"/>
      <c r="J109" s="197"/>
    </row>
    <row r="110" spans="1:12">
      <c r="A110" s="1"/>
      <c r="B110" s="197"/>
      <c r="C110" s="197"/>
      <c r="D110" s="197"/>
      <c r="E110" s="197"/>
      <c r="F110" s="197"/>
      <c r="G110" s="197"/>
      <c r="H110" s="197"/>
      <c r="I110" s="197"/>
      <c r="J110" s="197"/>
    </row>
    <row r="111" spans="1:12">
      <c r="A111" s="296" t="s">
        <v>534</v>
      </c>
      <c r="B111" s="197"/>
      <c r="C111" s="197"/>
      <c r="D111" s="197"/>
      <c r="E111" s="197"/>
      <c r="F111" s="197"/>
      <c r="G111" s="197"/>
      <c r="H111" s="197"/>
      <c r="I111" s="197"/>
      <c r="J111" s="197"/>
    </row>
    <row r="112" spans="1:12">
      <c r="A112" s="1" t="s">
        <v>272</v>
      </c>
      <c r="B112" s="197"/>
      <c r="C112" s="197"/>
      <c r="D112" s="197"/>
      <c r="E112" s="197"/>
      <c r="F112" s="197"/>
      <c r="G112" s="197"/>
      <c r="H112" s="197"/>
      <c r="I112" s="197"/>
      <c r="J112" s="197"/>
    </row>
    <row r="113" spans="1:30">
      <c r="B113" s="52" t="s">
        <v>273</v>
      </c>
      <c r="C113" s="158" t="s">
        <v>12</v>
      </c>
      <c r="D113" s="159" t="s">
        <v>274</v>
      </c>
      <c r="E113" s="159" t="s">
        <v>269</v>
      </c>
      <c r="F113" s="158" t="s">
        <v>13</v>
      </c>
      <c r="G113" s="159" t="s">
        <v>274</v>
      </c>
      <c r="H113" s="159" t="s">
        <v>269</v>
      </c>
      <c r="I113" s="300" t="s">
        <v>527</v>
      </c>
      <c r="J113" s="50" t="s">
        <v>274</v>
      </c>
      <c r="K113" s="75" t="s">
        <v>269</v>
      </c>
      <c r="L113" s="158" t="s">
        <v>173</v>
      </c>
      <c r="M113" s="159" t="s">
        <v>274</v>
      </c>
      <c r="N113" s="159" t="s">
        <v>269</v>
      </c>
      <c r="O113" s="210" t="s">
        <v>15</v>
      </c>
      <c r="P113" s="159" t="s">
        <v>274</v>
      </c>
      <c r="Q113" s="160" t="s">
        <v>269</v>
      </c>
      <c r="R113" s="158" t="s">
        <v>16</v>
      </c>
      <c r="S113" s="159" t="s">
        <v>274</v>
      </c>
      <c r="T113" s="160" t="s">
        <v>269</v>
      </c>
      <c r="U113" s="300" t="s">
        <v>275</v>
      </c>
      <c r="V113" s="356" t="s">
        <v>276</v>
      </c>
      <c r="X113" s="307"/>
      <c r="Y113" s="59" t="s">
        <v>208</v>
      </c>
      <c r="Z113" s="209" t="s">
        <v>274</v>
      </c>
      <c r="AA113" s="158" t="s">
        <v>211</v>
      </c>
      <c r="AB113" s="209" t="s">
        <v>274</v>
      </c>
      <c r="AC113" s="158" t="s">
        <v>212</v>
      </c>
      <c r="AD113" s="208" t="s">
        <v>274</v>
      </c>
    </row>
    <row r="114" spans="1:30">
      <c r="A114" s="78" t="s">
        <v>9</v>
      </c>
      <c r="B114" s="202">
        <f>SUM(AC63:AC68)</f>
        <v>39519</v>
      </c>
      <c r="C114" s="113">
        <v>0.04</v>
      </c>
      <c r="D114" s="180">
        <f>B114*C114</f>
        <v>1580.76</v>
      </c>
      <c r="E114" s="180">
        <f>D114*$C$32</f>
        <v>165.97979999999998</v>
      </c>
      <c r="F114" s="113">
        <v>0.06</v>
      </c>
      <c r="G114" s="180">
        <f>B114*F114</f>
        <v>2371.14</v>
      </c>
      <c r="H114" s="180">
        <f>G114*$C$33</f>
        <v>173.09321999999997</v>
      </c>
      <c r="I114" s="99">
        <v>4.2999999999999997E-2</v>
      </c>
      <c r="J114" s="202">
        <f>B114*I114</f>
        <v>1699.3169999999998</v>
      </c>
      <c r="K114" s="203">
        <f>J114*$C$34</f>
        <v>107.05697099999999</v>
      </c>
      <c r="L114" s="297">
        <v>0.13</v>
      </c>
      <c r="M114" s="180">
        <f t="shared" ref="M114:M122" si="25">B114*L114</f>
        <v>5137.47</v>
      </c>
      <c r="N114" s="180">
        <f t="shared" ref="N114:N122" si="26">M114*$C$35</f>
        <v>0</v>
      </c>
      <c r="O114" s="99">
        <v>0.36</v>
      </c>
      <c r="P114" s="202">
        <f>B114*O114</f>
        <v>14226.84</v>
      </c>
      <c r="Q114" s="203">
        <f>P114*$C$36</f>
        <v>853.61040000000003</v>
      </c>
      <c r="R114" s="297">
        <v>0.01</v>
      </c>
      <c r="S114" s="180">
        <f t="shared" ref="S114:S122" si="27">B114*R114</f>
        <v>395.19</v>
      </c>
      <c r="T114" s="180">
        <f>S114*$C$37</f>
        <v>22.13064</v>
      </c>
      <c r="U114" s="167">
        <f>D114+G114+J114+M114+P114+S114</f>
        <v>25410.717000000001</v>
      </c>
      <c r="V114" s="203">
        <f>E114+H114+K114+N114+Q114+T114</f>
        <v>1321.8710309999999</v>
      </c>
      <c r="X114" s="197"/>
      <c r="Y114" s="113">
        <v>0.25</v>
      </c>
      <c r="Z114" s="203">
        <f t="shared" ref="Z114:Z122" si="28">B114*Y114</f>
        <v>9879.75</v>
      </c>
      <c r="AA114" s="113">
        <v>0.74</v>
      </c>
      <c r="AB114" s="80">
        <f t="shared" ref="AB114:AB122" si="29">B114*AA114</f>
        <v>29244.06</v>
      </c>
      <c r="AC114" s="113">
        <v>0.11</v>
      </c>
      <c r="AD114" s="80">
        <f t="shared" ref="AD114:AD122" si="30">B114*AC114</f>
        <v>4347.09</v>
      </c>
    </row>
    <row r="115" spans="1:30">
      <c r="A115" s="112" t="s">
        <v>10</v>
      </c>
      <c r="B115" s="181">
        <f>SUM(AE63:AE68)</f>
        <v>3502</v>
      </c>
      <c r="C115" s="111">
        <v>0.03</v>
      </c>
      <c r="D115" s="181">
        <f>B115*C115</f>
        <v>105.06</v>
      </c>
      <c r="E115" s="181">
        <f>D115*$C$32</f>
        <v>11.0313</v>
      </c>
      <c r="F115" s="111">
        <v>0.03</v>
      </c>
      <c r="G115" s="181">
        <f>B115*F115</f>
        <v>105.06</v>
      </c>
      <c r="H115" s="181">
        <f>G115*$C$33</f>
        <v>7.6693799999999994</v>
      </c>
      <c r="I115" s="101">
        <v>4.8000000000000001E-2</v>
      </c>
      <c r="J115" s="181">
        <f t="shared" ref="J115:J122" si="31">B115*I115</f>
        <v>168.096</v>
      </c>
      <c r="K115" s="190">
        <f t="shared" ref="K115:K122" si="32">J115*$C$34</f>
        <v>10.590047999999999</v>
      </c>
      <c r="L115" s="298">
        <v>0.27</v>
      </c>
      <c r="M115" s="181">
        <f t="shared" si="25"/>
        <v>945.54000000000008</v>
      </c>
      <c r="N115" s="181">
        <f t="shared" si="26"/>
        <v>0</v>
      </c>
      <c r="O115" s="101">
        <v>0.314</v>
      </c>
      <c r="P115" s="181">
        <f t="shared" ref="P115:P122" si="33">B115*O115</f>
        <v>1099.6279999999999</v>
      </c>
      <c r="Q115" s="190">
        <f t="shared" ref="Q115:Q122" si="34">P115*$C$36</f>
        <v>65.977679999999992</v>
      </c>
      <c r="R115" s="298">
        <v>0</v>
      </c>
      <c r="S115" s="181">
        <f t="shared" si="27"/>
        <v>0</v>
      </c>
      <c r="T115" s="181">
        <f>S115*$C$37</f>
        <v>0</v>
      </c>
      <c r="U115" s="103">
        <f t="shared" ref="U115:U121" si="35">D115+G115+J115+M115+P115+S115</f>
        <v>2423.384</v>
      </c>
      <c r="V115" s="189">
        <f t="shared" ref="V115:V122" si="36">E115+H115+K115+N115+Q115+T115</f>
        <v>95.268407999999994</v>
      </c>
      <c r="X115" s="197"/>
      <c r="Y115" s="111">
        <v>0.36</v>
      </c>
      <c r="Z115" s="190">
        <f t="shared" si="28"/>
        <v>1260.72</v>
      </c>
      <c r="AA115" s="111">
        <v>0.86</v>
      </c>
      <c r="AB115" s="79">
        <f t="shared" si="29"/>
        <v>3011.72</v>
      </c>
      <c r="AC115" s="111">
        <v>0.05</v>
      </c>
      <c r="AD115" s="79">
        <f t="shared" si="30"/>
        <v>175.10000000000002</v>
      </c>
    </row>
    <row r="116" spans="1:30">
      <c r="A116" s="78" t="s">
        <v>146</v>
      </c>
      <c r="B116" s="180">
        <f>SUM(X63:X68)</f>
        <v>11875</v>
      </c>
      <c r="C116" s="110">
        <v>0.05</v>
      </c>
      <c r="D116" s="202">
        <f>B116*C116</f>
        <v>593.75</v>
      </c>
      <c r="E116" s="202">
        <f>D116*$C$32</f>
        <v>62.34375</v>
      </c>
      <c r="F116" s="110">
        <v>0.09</v>
      </c>
      <c r="G116" s="202">
        <f>B116*F116</f>
        <v>1068.75</v>
      </c>
      <c r="H116" s="202">
        <f>G116*$C$33</f>
        <v>78.018749999999997</v>
      </c>
      <c r="I116" s="357">
        <v>4.4999999999999998E-2</v>
      </c>
      <c r="J116" s="202">
        <f t="shared" si="31"/>
        <v>534.375</v>
      </c>
      <c r="K116" s="203">
        <f t="shared" si="32"/>
        <v>33.665624999999999</v>
      </c>
      <c r="L116" s="299">
        <v>0.11</v>
      </c>
      <c r="M116" s="202">
        <f t="shared" si="25"/>
        <v>1306.25</v>
      </c>
      <c r="N116" s="202">
        <f t="shared" si="26"/>
        <v>0</v>
      </c>
      <c r="O116" s="357">
        <v>0.33700000000000002</v>
      </c>
      <c r="P116" s="202">
        <f t="shared" si="33"/>
        <v>4001.8750000000005</v>
      </c>
      <c r="Q116" s="203">
        <f t="shared" si="34"/>
        <v>240.11250000000001</v>
      </c>
      <c r="R116" s="299">
        <v>0.01</v>
      </c>
      <c r="S116" s="202">
        <f t="shared" si="27"/>
        <v>118.75</v>
      </c>
      <c r="T116" s="202">
        <f>S116*$C$37</f>
        <v>6.65</v>
      </c>
      <c r="U116" s="167">
        <f t="shared" si="35"/>
        <v>7623.75</v>
      </c>
      <c r="V116" s="203">
        <f t="shared" si="36"/>
        <v>420.79062499999998</v>
      </c>
      <c r="X116" s="197"/>
      <c r="Y116" s="110">
        <v>0.23</v>
      </c>
      <c r="Z116" s="203">
        <f t="shared" si="28"/>
        <v>2731.25</v>
      </c>
      <c r="AA116" s="110">
        <v>0.8</v>
      </c>
      <c r="AB116" s="80">
        <f t="shared" si="29"/>
        <v>9500</v>
      </c>
      <c r="AC116" s="110">
        <v>0.06</v>
      </c>
      <c r="AD116" s="80">
        <f t="shared" si="30"/>
        <v>712.5</v>
      </c>
    </row>
    <row r="117" spans="1:30">
      <c r="A117" s="112" t="s">
        <v>147</v>
      </c>
      <c r="B117" s="180">
        <f>SUM(M63:M68)</f>
        <v>31146</v>
      </c>
      <c r="C117" s="111">
        <v>0.03</v>
      </c>
      <c r="D117" s="180">
        <f>B117*C117</f>
        <v>934.38</v>
      </c>
      <c r="E117" s="180">
        <f>D117*$C$32</f>
        <v>98.109899999999996</v>
      </c>
      <c r="F117" s="111">
        <v>0.04</v>
      </c>
      <c r="G117" s="180">
        <f>B117*F117</f>
        <v>1245.8399999999999</v>
      </c>
      <c r="H117" s="180">
        <f>G117*$C$33</f>
        <v>90.946319999999986</v>
      </c>
      <c r="I117" s="358">
        <v>4.4999999999999998E-2</v>
      </c>
      <c r="J117" s="181">
        <f t="shared" si="31"/>
        <v>1401.57</v>
      </c>
      <c r="K117" s="190">
        <f t="shared" si="32"/>
        <v>88.298909999999992</v>
      </c>
      <c r="L117" s="298">
        <v>0.19</v>
      </c>
      <c r="M117" s="180">
        <f t="shared" si="25"/>
        <v>5917.74</v>
      </c>
      <c r="N117" s="180">
        <f t="shared" si="26"/>
        <v>0</v>
      </c>
      <c r="O117" s="358">
        <v>0.33700000000000002</v>
      </c>
      <c r="P117" s="181">
        <f t="shared" si="33"/>
        <v>10496.202000000001</v>
      </c>
      <c r="Q117" s="190">
        <f t="shared" si="34"/>
        <v>629.77212000000009</v>
      </c>
      <c r="R117" s="298">
        <v>0.01</v>
      </c>
      <c r="S117" s="180">
        <f t="shared" si="27"/>
        <v>311.45999999999998</v>
      </c>
      <c r="T117" s="180">
        <f>S117*$C$37</f>
        <v>17.441759999999999</v>
      </c>
      <c r="U117" s="103">
        <f t="shared" si="35"/>
        <v>20307.191999999999</v>
      </c>
      <c r="V117" s="189">
        <f t="shared" si="36"/>
        <v>924.56901000000005</v>
      </c>
      <c r="X117" s="197"/>
      <c r="Y117" s="111">
        <v>0.28000000000000003</v>
      </c>
      <c r="Z117" s="190">
        <f t="shared" si="28"/>
        <v>8720.880000000001</v>
      </c>
      <c r="AA117" s="111">
        <v>0.73</v>
      </c>
      <c r="AB117" s="79">
        <f t="shared" si="29"/>
        <v>22736.579999999998</v>
      </c>
      <c r="AC117" s="111">
        <v>0.12</v>
      </c>
      <c r="AD117" s="79">
        <f t="shared" si="30"/>
        <v>3737.52</v>
      </c>
    </row>
    <row r="118" spans="1:30">
      <c r="A118" s="205" t="s">
        <v>203</v>
      </c>
      <c r="B118" s="80">
        <f>AG74</f>
        <v>6048.3481676905894</v>
      </c>
      <c r="C118" s="204">
        <v>0.01</v>
      </c>
      <c r="D118" s="167">
        <f t="shared" ref="D118:D122" si="37">B118*C118</f>
        <v>60.483481676905896</v>
      </c>
      <c r="E118" s="203">
        <f t="shared" ref="E118:E122" si="38">D118*$C$32</f>
        <v>6.3507655760751192</v>
      </c>
      <c r="F118" s="197">
        <v>0.01</v>
      </c>
      <c r="G118" s="167">
        <f t="shared" ref="G118:G122" si="39">B118*F118</f>
        <v>60.483481676905896</v>
      </c>
      <c r="H118" s="202">
        <f t="shared" ref="H118:H122" si="40">G118*$C$33</f>
        <v>4.4152941624141304</v>
      </c>
      <c r="I118" s="100">
        <v>0</v>
      </c>
      <c r="J118" s="180">
        <f t="shared" si="31"/>
        <v>0</v>
      </c>
      <c r="K118" s="189">
        <f t="shared" si="32"/>
        <v>0</v>
      </c>
      <c r="L118" s="197">
        <v>0.18</v>
      </c>
      <c r="M118" s="167">
        <f t="shared" si="25"/>
        <v>1088.702670184306</v>
      </c>
      <c r="N118" s="202">
        <f t="shared" si="26"/>
        <v>0</v>
      </c>
      <c r="O118" s="100">
        <v>7.4999999999999997E-2</v>
      </c>
      <c r="P118" s="180">
        <f t="shared" si="33"/>
        <v>453.62611257679418</v>
      </c>
      <c r="Q118" s="189">
        <f t="shared" si="34"/>
        <v>27.217566754607649</v>
      </c>
      <c r="R118" s="197">
        <v>0.01</v>
      </c>
      <c r="S118" s="167">
        <f t="shared" si="27"/>
        <v>60.483481676905896</v>
      </c>
      <c r="T118" s="202">
        <f t="shared" ref="T118:T122" si="41">S118*$C$37</f>
        <v>3.3870749739067301</v>
      </c>
      <c r="U118" s="167">
        <f t="shared" si="35"/>
        <v>1723.7792277918179</v>
      </c>
      <c r="V118" s="203">
        <f t="shared" si="36"/>
        <v>41.370701467003627</v>
      </c>
      <c r="X118" s="307"/>
      <c r="Y118" s="113">
        <v>0.21</v>
      </c>
      <c r="Z118" s="203">
        <f t="shared" si="28"/>
        <v>1270.1531152150237</v>
      </c>
      <c r="AA118" s="113">
        <v>0.8</v>
      </c>
      <c r="AB118" s="80">
        <f t="shared" si="29"/>
        <v>4838.6785341524719</v>
      </c>
      <c r="AC118" s="113">
        <v>0.05</v>
      </c>
      <c r="AD118" s="80">
        <f t="shared" si="30"/>
        <v>302.41740838452949</v>
      </c>
    </row>
    <row r="119" spans="1:30">
      <c r="A119" s="206" t="s">
        <v>204</v>
      </c>
      <c r="B119" s="105">
        <f>AG75</f>
        <v>15521.901451053342</v>
      </c>
      <c r="C119" s="204">
        <v>0.02</v>
      </c>
      <c r="D119" s="103">
        <f t="shared" si="37"/>
        <v>310.43802902106682</v>
      </c>
      <c r="E119" s="189">
        <f t="shared" si="38"/>
        <v>32.595993047212012</v>
      </c>
      <c r="F119" s="197">
        <v>0.03</v>
      </c>
      <c r="G119" s="103">
        <f t="shared" si="39"/>
        <v>465.65704353160021</v>
      </c>
      <c r="H119" s="180">
        <f t="shared" si="40"/>
        <v>33.992964177806812</v>
      </c>
      <c r="I119" s="100">
        <v>0</v>
      </c>
      <c r="J119" s="180">
        <f t="shared" si="31"/>
        <v>0</v>
      </c>
      <c r="K119" s="189">
        <f t="shared" si="32"/>
        <v>0</v>
      </c>
      <c r="L119" s="197">
        <v>0.15</v>
      </c>
      <c r="M119" s="103">
        <f t="shared" si="25"/>
        <v>2328.2852176580013</v>
      </c>
      <c r="N119" s="180">
        <f t="shared" si="26"/>
        <v>0</v>
      </c>
      <c r="O119" s="100">
        <v>7.4999999999999997E-2</v>
      </c>
      <c r="P119" s="180">
        <f t="shared" si="33"/>
        <v>1164.1426088290007</v>
      </c>
      <c r="Q119" s="189">
        <f t="shared" si="34"/>
        <v>69.848556529740037</v>
      </c>
      <c r="R119" s="197">
        <v>0.01</v>
      </c>
      <c r="S119" s="103">
        <f t="shared" si="27"/>
        <v>155.21901451053341</v>
      </c>
      <c r="T119" s="180">
        <f t="shared" si="41"/>
        <v>8.6922648125898707</v>
      </c>
      <c r="U119" s="103">
        <f t="shared" si="35"/>
        <v>4423.7419135502023</v>
      </c>
      <c r="V119" s="189">
        <f t="shared" si="36"/>
        <v>145.12977856734875</v>
      </c>
      <c r="X119" s="307"/>
      <c r="Y119" s="113">
        <v>0.2</v>
      </c>
      <c r="Z119" s="189">
        <f t="shared" si="28"/>
        <v>3104.3802902106686</v>
      </c>
      <c r="AA119" s="113">
        <v>0.76</v>
      </c>
      <c r="AB119" s="105">
        <f t="shared" si="29"/>
        <v>11796.645102800539</v>
      </c>
      <c r="AC119" s="113">
        <v>0.1</v>
      </c>
      <c r="AD119" s="105">
        <f t="shared" si="30"/>
        <v>1552.1901451053343</v>
      </c>
    </row>
    <row r="120" spans="1:30">
      <c r="A120" s="206" t="s">
        <v>205</v>
      </c>
      <c r="B120" s="105">
        <f>AG76</f>
        <v>11885.752374017402</v>
      </c>
      <c r="C120" s="204">
        <v>0.04</v>
      </c>
      <c r="D120" s="103">
        <f t="shared" si="37"/>
        <v>475.43009496069607</v>
      </c>
      <c r="E120" s="189">
        <f t="shared" si="38"/>
        <v>49.920159970873087</v>
      </c>
      <c r="F120" s="197">
        <v>0.08</v>
      </c>
      <c r="G120" s="103">
        <f t="shared" si="39"/>
        <v>950.86018992139213</v>
      </c>
      <c r="H120" s="180">
        <f t="shared" si="40"/>
        <v>69.412793864261616</v>
      </c>
      <c r="I120" s="100">
        <v>0</v>
      </c>
      <c r="J120" s="180">
        <f t="shared" si="31"/>
        <v>0</v>
      </c>
      <c r="K120" s="189">
        <f t="shared" si="32"/>
        <v>0</v>
      </c>
      <c r="L120" s="197">
        <v>0.15</v>
      </c>
      <c r="M120" s="103">
        <f t="shared" si="25"/>
        <v>1782.8628561026103</v>
      </c>
      <c r="N120" s="180">
        <f t="shared" si="26"/>
        <v>0</v>
      </c>
      <c r="O120" s="100">
        <v>0.159</v>
      </c>
      <c r="P120" s="180">
        <f t="shared" si="33"/>
        <v>1889.8346274687669</v>
      </c>
      <c r="Q120" s="189">
        <f t="shared" si="34"/>
        <v>113.39007764812601</v>
      </c>
      <c r="R120" s="197">
        <v>0</v>
      </c>
      <c r="S120" s="103">
        <f t="shared" si="27"/>
        <v>0</v>
      </c>
      <c r="T120" s="180">
        <f t="shared" si="41"/>
        <v>0</v>
      </c>
      <c r="U120" s="103">
        <f t="shared" si="35"/>
        <v>5098.9877684534658</v>
      </c>
      <c r="V120" s="189">
        <f t="shared" si="36"/>
        <v>232.72303148326071</v>
      </c>
      <c r="X120" s="307"/>
      <c r="Y120" s="113">
        <v>0.28000000000000003</v>
      </c>
      <c r="Z120" s="189">
        <f t="shared" si="28"/>
        <v>3328.0106647248726</v>
      </c>
      <c r="AA120" s="113">
        <v>0.79</v>
      </c>
      <c r="AB120" s="105">
        <f t="shared" si="29"/>
        <v>9389.7443754737487</v>
      </c>
      <c r="AC120" s="113">
        <v>0.09</v>
      </c>
      <c r="AD120" s="105">
        <f t="shared" si="30"/>
        <v>1069.7177136615662</v>
      </c>
    </row>
    <row r="121" spans="1:30">
      <c r="A121" s="206" t="s">
        <v>206</v>
      </c>
      <c r="B121" s="105">
        <f>AG77</f>
        <v>6122.6429837205578</v>
      </c>
      <c r="C121" s="204">
        <v>0.04</v>
      </c>
      <c r="D121" s="103">
        <f t="shared" si="37"/>
        <v>244.90571934882232</v>
      </c>
      <c r="E121" s="189">
        <f t="shared" si="38"/>
        <v>25.715100531626341</v>
      </c>
      <c r="F121" s="197">
        <v>0.08</v>
      </c>
      <c r="G121" s="103">
        <f t="shared" si="39"/>
        <v>489.81143869764463</v>
      </c>
      <c r="H121" s="180">
        <f t="shared" si="40"/>
        <v>35.756235024928053</v>
      </c>
      <c r="I121" s="100">
        <v>2.1999999999999999E-2</v>
      </c>
      <c r="J121" s="180">
        <f t="shared" si="31"/>
        <v>134.69814564185228</v>
      </c>
      <c r="K121" s="189">
        <f t="shared" si="32"/>
        <v>8.4859831754366937</v>
      </c>
      <c r="L121" s="197">
        <v>0.18</v>
      </c>
      <c r="M121" s="103">
        <f t="shared" si="25"/>
        <v>1102.0757370697004</v>
      </c>
      <c r="N121" s="180">
        <f t="shared" si="26"/>
        <v>0</v>
      </c>
      <c r="O121" s="359">
        <v>0.26400000000000001</v>
      </c>
      <c r="P121" s="180">
        <f t="shared" si="33"/>
        <v>1616.3777477022275</v>
      </c>
      <c r="Q121" s="189">
        <f t="shared" si="34"/>
        <v>96.982664862133646</v>
      </c>
      <c r="R121" s="197">
        <v>0.03</v>
      </c>
      <c r="S121" s="103">
        <f t="shared" si="27"/>
        <v>183.67928951161673</v>
      </c>
      <c r="T121" s="180">
        <f t="shared" si="41"/>
        <v>10.286040212650537</v>
      </c>
      <c r="U121" s="103">
        <f t="shared" si="35"/>
        <v>3771.5480779718637</v>
      </c>
      <c r="V121" s="189">
        <f t="shared" si="36"/>
        <v>177.22602380677526</v>
      </c>
      <c r="X121" s="307"/>
      <c r="Y121" s="113">
        <v>0.36</v>
      </c>
      <c r="Z121" s="189">
        <f t="shared" si="28"/>
        <v>2204.1514741394008</v>
      </c>
      <c r="AA121" s="113">
        <v>0.66</v>
      </c>
      <c r="AB121" s="105">
        <f t="shared" si="29"/>
        <v>4040.9443692555683</v>
      </c>
      <c r="AC121" s="113">
        <v>0.15</v>
      </c>
      <c r="AD121" s="105">
        <f t="shared" si="30"/>
        <v>918.39644755808365</v>
      </c>
    </row>
    <row r="122" spans="1:30">
      <c r="A122" s="207" t="s">
        <v>189</v>
      </c>
      <c r="B122" s="79">
        <f>AG78</f>
        <v>3468.0717639909399</v>
      </c>
      <c r="C122" s="199">
        <v>0.38</v>
      </c>
      <c r="D122" s="104">
        <f t="shared" si="37"/>
        <v>1317.8672703165571</v>
      </c>
      <c r="E122" s="190">
        <f t="shared" si="38"/>
        <v>138.37606338323849</v>
      </c>
      <c r="F122" s="200">
        <v>0.28999999999999998</v>
      </c>
      <c r="G122" s="104">
        <f t="shared" si="39"/>
        <v>1005.7408115573725</v>
      </c>
      <c r="H122" s="181">
        <f t="shared" si="40"/>
        <v>73.419079243688188</v>
      </c>
      <c r="I122" s="101">
        <v>4.9000000000000002E-2</v>
      </c>
      <c r="J122" s="181">
        <f t="shared" si="31"/>
        <v>169.93551643555605</v>
      </c>
      <c r="K122" s="190">
        <f t="shared" si="32"/>
        <v>10.705937535440031</v>
      </c>
      <c r="L122" s="200">
        <v>0.09</v>
      </c>
      <c r="M122" s="104">
        <f t="shared" si="25"/>
        <v>312.12645875918457</v>
      </c>
      <c r="N122" s="181">
        <f t="shared" si="26"/>
        <v>0</v>
      </c>
      <c r="O122" s="101">
        <v>0.33500000000000002</v>
      </c>
      <c r="P122" s="181">
        <f t="shared" si="33"/>
        <v>1161.8040409369648</v>
      </c>
      <c r="Q122" s="190">
        <f t="shared" si="34"/>
        <v>69.708242456217889</v>
      </c>
      <c r="R122" s="200">
        <v>0</v>
      </c>
      <c r="S122" s="104">
        <f t="shared" si="27"/>
        <v>0</v>
      </c>
      <c r="T122" s="181">
        <f t="shared" si="41"/>
        <v>0</v>
      </c>
      <c r="U122" s="104">
        <f>D122+G122+J122+M122+P122+S122</f>
        <v>3967.4740980056349</v>
      </c>
      <c r="V122" s="190">
        <f t="shared" si="36"/>
        <v>292.20932261858462</v>
      </c>
      <c r="X122" s="307"/>
      <c r="Y122" s="111">
        <v>0.71</v>
      </c>
      <c r="Z122" s="190">
        <f t="shared" si="28"/>
        <v>2462.3309524335673</v>
      </c>
      <c r="AA122" s="111">
        <v>0.53</v>
      </c>
      <c r="AB122" s="79">
        <f t="shared" si="29"/>
        <v>1838.0780349151983</v>
      </c>
      <c r="AC122" s="111">
        <v>0.21</v>
      </c>
      <c r="AD122" s="79">
        <f t="shared" si="30"/>
        <v>728.29507043809735</v>
      </c>
    </row>
    <row r="123" spans="1:30">
      <c r="A123" s="1" t="s">
        <v>284</v>
      </c>
      <c r="B123" s="197"/>
      <c r="C123" s="197"/>
      <c r="D123" s="197"/>
      <c r="E123" s="197"/>
      <c r="F123" s="197"/>
      <c r="G123" s="197"/>
      <c r="H123" s="197"/>
      <c r="L123" s="197"/>
      <c r="M123" s="197"/>
      <c r="S123" t="s">
        <v>277</v>
      </c>
      <c r="U123" s="79">
        <f>SUM(U118:U122)</f>
        <v>18985.531085772986</v>
      </c>
      <c r="V123" s="79">
        <f>SUM(V118:V122)</f>
        <v>888.6588579429731</v>
      </c>
    </row>
    <row r="124" spans="1:30">
      <c r="A124" s="1"/>
      <c r="B124" s="197"/>
      <c r="C124" s="197"/>
      <c r="D124" s="197"/>
      <c r="E124" s="197"/>
      <c r="F124" s="197"/>
      <c r="G124" s="197"/>
      <c r="H124" s="197"/>
      <c r="I124" s="197"/>
      <c r="J124" s="197"/>
    </row>
    <row r="125" spans="1:30">
      <c r="A125" s="1"/>
      <c r="B125" s="197" t="s">
        <v>562</v>
      </c>
      <c r="C125" s="197"/>
      <c r="D125" s="197"/>
      <c r="E125" s="197"/>
      <c r="F125" s="197"/>
      <c r="G125" s="197"/>
      <c r="H125" s="197"/>
      <c r="I125" s="197"/>
      <c r="J125" s="197"/>
    </row>
    <row r="126" spans="1:30">
      <c r="A126" s="1"/>
      <c r="B126" s="197" t="s">
        <v>609</v>
      </c>
      <c r="C126" s="197"/>
      <c r="D126" s="197"/>
      <c r="E126" s="197"/>
      <c r="F126" s="197"/>
      <c r="G126" s="197"/>
      <c r="H126" s="197"/>
      <c r="I126" s="197"/>
      <c r="J126" s="197"/>
    </row>
    <row r="129" spans="1:5">
      <c r="B129" t="s">
        <v>214</v>
      </c>
    </row>
    <row r="130" spans="1:5">
      <c r="B130" t="s">
        <v>216</v>
      </c>
      <c r="E130" s="46" t="s">
        <v>218</v>
      </c>
    </row>
    <row r="131" spans="1:5">
      <c r="B131" t="s">
        <v>213</v>
      </c>
      <c r="E131" s="46" t="s">
        <v>215</v>
      </c>
    </row>
    <row r="132" spans="1:5">
      <c r="E132" s="46" t="s">
        <v>217</v>
      </c>
    </row>
    <row r="134" spans="1:5">
      <c r="A134" t="s">
        <v>221</v>
      </c>
    </row>
    <row r="135" spans="1:5">
      <c r="B135" s="20">
        <v>31000</v>
      </c>
      <c r="C135" t="s">
        <v>219</v>
      </c>
    </row>
    <row r="136" spans="1:5">
      <c r="B136" s="115">
        <v>81397.070000000007</v>
      </c>
      <c r="C136" t="s">
        <v>220</v>
      </c>
    </row>
    <row r="137" spans="1:5">
      <c r="B137" s="8">
        <v>0.41</v>
      </c>
      <c r="C137" t="s">
        <v>222</v>
      </c>
    </row>
    <row r="138" spans="1:5">
      <c r="B138" s="26">
        <f>B135*(1-B137)</f>
        <v>18290.000000000004</v>
      </c>
      <c r="C138" t="s">
        <v>287</v>
      </c>
    </row>
    <row r="139" spans="1:5">
      <c r="B139" s="26">
        <f>B135*B137</f>
        <v>12710</v>
      </c>
      <c r="C139" t="s">
        <v>288</v>
      </c>
    </row>
    <row r="140" spans="1:5">
      <c r="B140" s="8">
        <v>0.38</v>
      </c>
      <c r="C140" t="s">
        <v>223</v>
      </c>
    </row>
    <row r="141" spans="1:5">
      <c r="B141">
        <v>45</v>
      </c>
      <c r="C141" t="s">
        <v>224</v>
      </c>
    </row>
    <row r="142" spans="1:5">
      <c r="B142" s="8">
        <v>0.15</v>
      </c>
      <c r="C142" t="s">
        <v>225</v>
      </c>
    </row>
    <row r="148" spans="2:3">
      <c r="B148" t="s">
        <v>226</v>
      </c>
      <c r="C148" s="46" t="s">
        <v>227</v>
      </c>
    </row>
    <row r="150" spans="2:3">
      <c r="B150" t="s">
        <v>230</v>
      </c>
    </row>
    <row r="151" spans="2:3">
      <c r="B151" t="s">
        <v>228</v>
      </c>
      <c r="C151" s="46" t="s">
        <v>229</v>
      </c>
    </row>
    <row r="152" spans="2:3">
      <c r="C152" s="46" t="s">
        <v>253</v>
      </c>
    </row>
    <row r="153" spans="2:3">
      <c r="B153" t="s">
        <v>232</v>
      </c>
      <c r="C153" s="46" t="s">
        <v>231</v>
      </c>
    </row>
    <row r="154" spans="2:3">
      <c r="B154" t="s">
        <v>233</v>
      </c>
      <c r="C154" s="46" t="s">
        <v>234</v>
      </c>
    </row>
    <row r="156" spans="2:3">
      <c r="B156" t="s">
        <v>254</v>
      </c>
      <c r="C156" s="46" t="s">
        <v>255</v>
      </c>
    </row>
    <row r="157" spans="2:3">
      <c r="B157" t="s">
        <v>256</v>
      </c>
      <c r="C157" s="46" t="s">
        <v>257</v>
      </c>
    </row>
    <row r="158" spans="2:3">
      <c r="B158" t="s">
        <v>258</v>
      </c>
      <c r="C158" s="46" t="s">
        <v>259</v>
      </c>
    </row>
  </sheetData>
  <mergeCells count="58">
    <mergeCell ref="E62:E63"/>
    <mergeCell ref="D58:H58"/>
    <mergeCell ref="D59:H59"/>
    <mergeCell ref="F62:F63"/>
    <mergeCell ref="G62:G63"/>
    <mergeCell ref="T43:AB43"/>
    <mergeCell ref="H44:J44"/>
    <mergeCell ref="B43:J43"/>
    <mergeCell ref="K43:S43"/>
    <mergeCell ref="Q44:S44"/>
    <mergeCell ref="T44:V44"/>
    <mergeCell ref="T70:Y70"/>
    <mergeCell ref="T71:Y71"/>
    <mergeCell ref="W44:Y44"/>
    <mergeCell ref="Z44:AB44"/>
    <mergeCell ref="O62:O63"/>
    <mergeCell ref="P62:P63"/>
    <mergeCell ref="R62:R63"/>
    <mergeCell ref="Q62:Q63"/>
    <mergeCell ref="S62:S63"/>
    <mergeCell ref="O58:S58"/>
    <mergeCell ref="O59:S59"/>
    <mergeCell ref="O70:S70"/>
    <mergeCell ref="O71:S71"/>
    <mergeCell ref="I70:N70"/>
    <mergeCell ref="I71:N71"/>
    <mergeCell ref="D70:H70"/>
    <mergeCell ref="D71:H71"/>
    <mergeCell ref="B70:C70"/>
    <mergeCell ref="B3:C3"/>
    <mergeCell ref="D3:E3"/>
    <mergeCell ref="F3:G3"/>
    <mergeCell ref="H16:J16"/>
    <mergeCell ref="I58:N58"/>
    <mergeCell ref="I59:N59"/>
    <mergeCell ref="B58:C58"/>
    <mergeCell ref="B44:D44"/>
    <mergeCell ref="E44:G44"/>
    <mergeCell ref="K44:M44"/>
    <mergeCell ref="N44:P44"/>
    <mergeCell ref="T58:Y58"/>
    <mergeCell ref="T59:Y59"/>
    <mergeCell ref="C101:D101"/>
    <mergeCell ref="E101:F101"/>
    <mergeCell ref="G101:H101"/>
    <mergeCell ref="AC58:AH58"/>
    <mergeCell ref="AC59:AH59"/>
    <mergeCell ref="AC70:AH70"/>
    <mergeCell ref="AC71:AH71"/>
    <mergeCell ref="Z58:AB58"/>
    <mergeCell ref="Z59:AB59"/>
    <mergeCell ref="Z62:Z63"/>
    <mergeCell ref="AA62:AA63"/>
    <mergeCell ref="AB62:AB63"/>
    <mergeCell ref="Z70:AB70"/>
    <mergeCell ref="Z71:AB71"/>
    <mergeCell ref="B81:J81"/>
    <mergeCell ref="D62:D63"/>
  </mergeCells>
  <hyperlinks>
    <hyperlink ref="C31" r:id="rId1" location="case-fatality-rate-of-covid-19-by-preexisting-health-conditions" xr:uid="{7F3EF4B5-28AC-495F-9AED-D8A19838DCA0}"/>
    <hyperlink ref="K17" r:id="rId2" location="case-fatality-rate-of-covid-19-by-age" display="Initial Chinese mortality" xr:uid="{183ECF60-965C-4822-BD01-FB83BF400BD7}"/>
    <hyperlink ref="A2" r:id="rId3" display="AU Confirmed Cases 3/5/2019" xr:uid="{EA4EA9FD-247C-43EE-9F46-36B5228542D6}"/>
    <hyperlink ref="E131" r:id="rId4" xr:uid="{1585CA60-E6B6-42FD-BDBE-8EF974DA7901}"/>
    <hyperlink ref="E132" r:id="rId5" xr:uid="{C57D5C41-B8A1-4FAF-85B5-BAAEDF1FE18F}"/>
    <hyperlink ref="E130" r:id="rId6" xr:uid="{59CE06C0-7BDA-45E5-8E17-630827382160}"/>
    <hyperlink ref="C148" r:id="rId7" xr:uid="{EDDA48E5-EBBC-4EEF-AD0C-C4A613889633}"/>
    <hyperlink ref="C151" r:id="rId8" xr:uid="{79E99A61-67D0-4AA9-A28F-AE7580E87F34}"/>
    <hyperlink ref="C153" r:id="rId9" xr:uid="{D9CEC52A-8E70-47F4-BFC7-BF26577DE8C5}"/>
    <hyperlink ref="C154" r:id="rId10" xr:uid="{F3CE41E5-4126-4F42-A968-60AA002221F4}"/>
    <hyperlink ref="C152" r:id="rId11" xr:uid="{106FCC1A-4AC5-4E51-B991-1DE3A9D88BEC}"/>
    <hyperlink ref="C156" r:id="rId12" xr:uid="{A9675D30-9DDA-470C-AE28-023EE9CE7BA0}"/>
    <hyperlink ref="C157" r:id="rId13" xr:uid="{D40D0658-C2FE-4ABD-9D76-9799C01AC2C3}"/>
    <hyperlink ref="C158" r:id="rId14" display="https://www.publicdefenders.nsw.gov.au/Documents/butler-et-al-report-on-covid-19-and-impact on-nsw-prisoners.pdf" xr:uid="{3ED1E157-E9C9-4126-9B71-1B35FD600374}"/>
    <hyperlink ref="A33" r:id="rId15" xr:uid="{08A5AB61-BC31-4144-BE39-E60167E0FB18}"/>
    <hyperlink ref="A37" r:id="rId16" xr:uid="{01BBAF31-5A4B-44F7-B26F-87E03D4296FB}"/>
    <hyperlink ref="A36" r:id="rId17" xr:uid="{0D1A4070-8FC2-4EC3-8138-CC31CF0C857B}"/>
    <hyperlink ref="A38" r:id="rId18" xr:uid="{54907EF3-3EFC-4B9E-B2BD-03DC2CA5DB46}"/>
    <hyperlink ref="A39" r:id="rId19" xr:uid="{9090452A-5EE0-454D-A414-7AF24807C2F3}"/>
    <hyperlink ref="A35" r:id="rId20" xr:uid="{835DA959-D71B-4B56-94C4-289E50701209}"/>
    <hyperlink ref="A32" r:id="rId21" xr:uid="{57162B4F-9074-4543-A7ED-DEAC3AB59B9C}"/>
    <hyperlink ref="A34" r:id="rId22" xr:uid="{60813F71-2D48-4FC4-BB31-2C80537C581A}"/>
    <hyperlink ref="E95" r:id="rId23" xr:uid="{1E10D623-F632-4900-8692-DFD69F89DFB9}"/>
  </hyperlinks>
  <pageMargins left="0.7" right="0.7" top="0.75" bottom="0.75" header="0.3" footer="0.3"/>
  <pageSetup paperSize="9" orientation="portrait" horizontalDpi="0" verticalDpi="0"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C135-295E-45A6-9D8A-ABA304F30F0E}">
  <dimension ref="A1:L108"/>
  <sheetViews>
    <sheetView workbookViewId="0">
      <selection activeCell="D112" sqref="D112"/>
    </sheetView>
  </sheetViews>
  <sheetFormatPr defaultRowHeight="15"/>
  <sheetData>
    <row r="1" spans="1:12">
      <c r="A1" t="s">
        <v>20</v>
      </c>
      <c r="B1" t="s">
        <v>21</v>
      </c>
    </row>
    <row r="2" spans="1:12">
      <c r="A2" s="10" t="s">
        <v>22</v>
      </c>
      <c r="B2" s="11">
        <v>302684</v>
      </c>
      <c r="C2" s="52"/>
      <c r="D2" s="75"/>
      <c r="E2" s="52"/>
      <c r="F2" s="75"/>
      <c r="L2" s="12"/>
    </row>
    <row r="3" spans="1:12">
      <c r="A3" s="13" t="s">
        <v>23</v>
      </c>
      <c r="B3" s="14">
        <v>304818</v>
      </c>
      <c r="C3" s="3"/>
      <c r="D3" s="74"/>
      <c r="E3" s="3"/>
      <c r="F3" s="74"/>
      <c r="L3" s="12"/>
    </row>
    <row r="4" spans="1:12">
      <c r="A4" s="13" t="s">
        <v>24</v>
      </c>
      <c r="B4" s="14">
        <v>311200</v>
      </c>
      <c r="C4" s="3"/>
      <c r="D4" s="74"/>
      <c r="E4" s="3"/>
      <c r="F4" s="74"/>
      <c r="L4" s="12"/>
    </row>
    <row r="5" spans="1:12">
      <c r="A5" s="13" t="s">
        <v>25</v>
      </c>
      <c r="B5" s="14">
        <v>326896</v>
      </c>
      <c r="C5" s="3"/>
      <c r="D5" s="74"/>
      <c r="E5" s="3"/>
      <c r="F5" s="74"/>
      <c r="L5" s="12"/>
    </row>
    <row r="6" spans="1:12">
      <c r="A6" s="13" t="s">
        <v>26</v>
      </c>
      <c r="B6" s="14">
        <v>321565</v>
      </c>
      <c r="C6" s="3"/>
      <c r="D6" s="74"/>
      <c r="E6" s="3"/>
      <c r="F6" s="74"/>
      <c r="L6" s="12"/>
    </row>
    <row r="7" spans="1:12">
      <c r="A7" s="15" t="s">
        <v>27</v>
      </c>
      <c r="B7" s="16">
        <v>1567163</v>
      </c>
      <c r="C7" s="3"/>
      <c r="D7" s="74"/>
      <c r="E7" s="3"/>
      <c r="F7" s="74"/>
      <c r="L7" s="17"/>
    </row>
    <row r="8" spans="1:12">
      <c r="A8" s="13" t="s">
        <v>28</v>
      </c>
      <c r="B8" s="14">
        <v>321643</v>
      </c>
      <c r="C8" s="3"/>
      <c r="D8" s="74"/>
      <c r="E8" s="3"/>
      <c r="F8" s="74"/>
      <c r="L8" s="12"/>
    </row>
    <row r="9" spans="1:12">
      <c r="A9" s="13" t="s">
        <v>29</v>
      </c>
      <c r="B9" s="14">
        <v>326729</v>
      </c>
      <c r="C9" s="3"/>
      <c r="D9" s="74"/>
      <c r="E9" s="3"/>
      <c r="F9" s="74"/>
      <c r="L9" s="12"/>
    </row>
    <row r="10" spans="1:12">
      <c r="A10" s="13" t="s">
        <v>30</v>
      </c>
      <c r="B10" s="14">
        <v>323562</v>
      </c>
      <c r="C10" s="3"/>
      <c r="D10" s="74"/>
      <c r="E10" s="3"/>
      <c r="F10" s="74"/>
      <c r="L10" s="12"/>
    </row>
    <row r="11" spans="1:12">
      <c r="A11" s="13" t="s">
        <v>31</v>
      </c>
      <c r="B11" s="14">
        <v>322648</v>
      </c>
      <c r="C11" s="3"/>
      <c r="D11" s="74"/>
      <c r="E11" s="3"/>
      <c r="F11" s="74"/>
      <c r="L11" s="12"/>
    </row>
    <row r="12" spans="1:12">
      <c r="A12" s="13" t="s">
        <v>32</v>
      </c>
      <c r="B12" s="14">
        <v>324065</v>
      </c>
      <c r="C12" s="3"/>
      <c r="D12" s="74"/>
      <c r="E12" s="3"/>
      <c r="F12" s="74"/>
      <c r="L12" s="12"/>
    </row>
    <row r="13" spans="1:12">
      <c r="A13" s="18" t="s">
        <v>33</v>
      </c>
      <c r="B13" s="19">
        <v>1618647</v>
      </c>
      <c r="C13" s="73">
        <f>SUM(B7,B13)</f>
        <v>3185810</v>
      </c>
      <c r="D13" s="7">
        <f>C13/$B$108</f>
        <v>0.1255958322404806</v>
      </c>
      <c r="E13" s="3"/>
      <c r="F13" s="74"/>
      <c r="L13" s="17"/>
    </row>
    <row r="14" spans="1:12">
      <c r="A14" s="10" t="s">
        <v>34</v>
      </c>
      <c r="B14" s="11">
        <v>319703</v>
      </c>
      <c r="C14" s="52"/>
      <c r="D14" s="75"/>
      <c r="E14" s="3"/>
      <c r="F14" s="74"/>
      <c r="G14" s="52"/>
      <c r="H14" s="75"/>
      <c r="L14" s="12"/>
    </row>
    <row r="15" spans="1:12">
      <c r="A15" s="13" t="s">
        <v>35</v>
      </c>
      <c r="B15" s="14">
        <v>319972</v>
      </c>
      <c r="C15" s="3"/>
      <c r="D15" s="74"/>
      <c r="E15" s="3"/>
      <c r="F15" s="74"/>
      <c r="G15" s="3"/>
      <c r="H15" s="74"/>
      <c r="L15" s="12"/>
    </row>
    <row r="16" spans="1:12">
      <c r="A16" s="13" t="s">
        <v>36</v>
      </c>
      <c r="B16" s="14">
        <v>316523</v>
      </c>
      <c r="C16" s="3"/>
      <c r="D16" s="74"/>
      <c r="E16" s="3"/>
      <c r="F16" s="74"/>
      <c r="G16" s="3"/>
      <c r="H16" s="74"/>
      <c r="L16" s="12"/>
    </row>
    <row r="17" spans="1:12">
      <c r="A17" s="13" t="s">
        <v>37</v>
      </c>
      <c r="B17" s="14">
        <v>305472</v>
      </c>
      <c r="C17" s="3"/>
      <c r="D17" s="74"/>
      <c r="E17" s="3"/>
      <c r="F17" s="74"/>
      <c r="G17" s="3"/>
      <c r="H17" s="74"/>
      <c r="L17" s="12"/>
    </row>
    <row r="18" spans="1:12">
      <c r="A18" s="13" t="s">
        <v>38</v>
      </c>
      <c r="B18" s="14">
        <v>294067</v>
      </c>
      <c r="C18" s="3"/>
      <c r="D18" s="74"/>
      <c r="E18" s="3"/>
      <c r="F18" s="74"/>
      <c r="G18" s="3"/>
      <c r="H18" s="74"/>
      <c r="L18" s="12"/>
    </row>
    <row r="19" spans="1:12">
      <c r="A19" s="15" t="s">
        <v>39</v>
      </c>
      <c r="B19" s="16">
        <v>1555737</v>
      </c>
      <c r="C19" s="3"/>
      <c r="D19" s="74"/>
      <c r="E19" s="3"/>
      <c r="F19" s="74"/>
      <c r="G19" s="3"/>
      <c r="H19" s="74"/>
      <c r="L19" s="17"/>
    </row>
    <row r="20" spans="1:12">
      <c r="A20" s="13" t="s">
        <v>40</v>
      </c>
      <c r="B20" s="14">
        <v>290601</v>
      </c>
      <c r="C20" s="3"/>
      <c r="D20" s="74"/>
      <c r="E20" s="3"/>
      <c r="F20" s="74"/>
      <c r="G20" s="3"/>
      <c r="H20" s="74"/>
      <c r="L20" s="12"/>
    </row>
    <row r="21" spans="1:12">
      <c r="A21" s="13" t="s">
        <v>41</v>
      </c>
      <c r="B21" s="14">
        <v>288611</v>
      </c>
      <c r="C21" s="3"/>
      <c r="D21" s="74"/>
      <c r="E21" s="3"/>
      <c r="F21" s="74"/>
      <c r="G21" s="3"/>
      <c r="H21" s="74"/>
      <c r="L21" s="12"/>
    </row>
    <row r="22" spans="1:12">
      <c r="A22" s="13" t="s">
        <v>42</v>
      </c>
      <c r="B22" s="14">
        <v>290316</v>
      </c>
      <c r="C22" s="3"/>
      <c r="D22" s="74"/>
      <c r="E22" s="73">
        <f>B7+B13+B19+B20+B21+B22</f>
        <v>5611075</v>
      </c>
      <c r="F22" s="7">
        <f>E22/$B$108</f>
        <v>0.22120830632986735</v>
      </c>
      <c r="G22" s="73">
        <f>B19+SUM(B20:B22)</f>
        <v>2425265</v>
      </c>
      <c r="H22" s="7">
        <f>G22/$B$108</f>
        <v>9.5612474089386751E-2</v>
      </c>
      <c r="L22" s="12"/>
    </row>
    <row r="23" spans="1:12">
      <c r="A23" s="13" t="s">
        <v>43</v>
      </c>
      <c r="B23" s="14">
        <v>307634</v>
      </c>
      <c r="C23" s="3"/>
      <c r="D23" s="74"/>
      <c r="E23" s="52"/>
      <c r="F23" s="75"/>
      <c r="G23" s="52"/>
      <c r="H23" s="75"/>
      <c r="L23" s="12"/>
    </row>
    <row r="24" spans="1:12">
      <c r="A24" s="13" t="s">
        <v>44</v>
      </c>
      <c r="B24" s="14">
        <v>325295</v>
      </c>
      <c r="C24" s="3"/>
      <c r="D24" s="74"/>
      <c r="E24" s="3"/>
      <c r="F24" s="74"/>
      <c r="G24" s="3"/>
      <c r="H24" s="74"/>
      <c r="L24" s="12"/>
    </row>
    <row r="25" spans="1:12">
      <c r="A25" s="18" t="s">
        <v>45</v>
      </c>
      <c r="B25" s="19">
        <v>1502457</v>
      </c>
      <c r="C25" s="73">
        <f>SUM(B25,B19)</f>
        <v>3058194</v>
      </c>
      <c r="D25" s="7">
        <f>C25/$B$108</f>
        <v>0.12056476079328157</v>
      </c>
      <c r="E25" s="3"/>
      <c r="F25" s="74"/>
      <c r="G25" s="73">
        <f>B23+B24</f>
        <v>632929</v>
      </c>
      <c r="H25" s="7">
        <f>G25/$B$108</f>
        <v>2.4952286703894818E-2</v>
      </c>
      <c r="L25" s="17"/>
    </row>
    <row r="26" spans="1:12">
      <c r="A26" s="10" t="s">
        <v>46</v>
      </c>
      <c r="B26" s="11">
        <v>330388</v>
      </c>
      <c r="C26" s="52"/>
      <c r="D26" s="75"/>
      <c r="E26" s="3"/>
      <c r="F26" s="74"/>
      <c r="L26" s="12"/>
    </row>
    <row r="27" spans="1:12">
      <c r="A27" s="13" t="s">
        <v>47</v>
      </c>
      <c r="B27" s="14">
        <v>335483</v>
      </c>
      <c r="C27" s="3"/>
      <c r="D27" s="74"/>
      <c r="E27" s="3"/>
      <c r="F27" s="74"/>
      <c r="L27" s="12"/>
    </row>
    <row r="28" spans="1:12">
      <c r="A28" s="13" t="s">
        <v>48</v>
      </c>
      <c r="B28" s="14">
        <v>347121</v>
      </c>
      <c r="C28" s="3"/>
      <c r="D28" s="74"/>
      <c r="E28" s="3"/>
      <c r="F28" s="74"/>
      <c r="L28" s="12"/>
    </row>
    <row r="29" spans="1:12">
      <c r="A29" s="13" t="s">
        <v>49</v>
      </c>
      <c r="B29" s="14">
        <v>365323</v>
      </c>
      <c r="C29" s="3"/>
      <c r="D29" s="74"/>
      <c r="E29" s="3"/>
      <c r="F29" s="74"/>
      <c r="L29" s="12"/>
    </row>
    <row r="30" spans="1:12">
      <c r="A30" s="13" t="s">
        <v>50</v>
      </c>
      <c r="B30" s="14">
        <v>380725</v>
      </c>
      <c r="C30" s="3"/>
      <c r="D30" s="74"/>
      <c r="E30" s="3"/>
      <c r="F30" s="74"/>
      <c r="L30" s="12"/>
    </row>
    <row r="31" spans="1:12">
      <c r="A31" s="15" t="s">
        <v>51</v>
      </c>
      <c r="B31" s="16">
        <v>1759040</v>
      </c>
      <c r="C31" s="3"/>
      <c r="D31" s="74"/>
      <c r="E31" s="73">
        <f>SUM(B23:B24,B31)</f>
        <v>2391969</v>
      </c>
      <c r="F31" s="7">
        <f>E31/$B$108</f>
        <v>9.4299828692994928E-2</v>
      </c>
      <c r="L31" s="17"/>
    </row>
    <row r="32" spans="1:12">
      <c r="A32" s="13" t="s">
        <v>52</v>
      </c>
      <c r="B32" s="14">
        <v>379564</v>
      </c>
      <c r="C32" s="3"/>
      <c r="D32" s="74"/>
      <c r="E32" s="52"/>
      <c r="F32" s="75"/>
      <c r="L32" s="12"/>
    </row>
    <row r="33" spans="1:12">
      <c r="A33" s="13" t="s">
        <v>53</v>
      </c>
      <c r="B33" s="14">
        <v>376903</v>
      </c>
      <c r="C33" s="3"/>
      <c r="D33" s="74"/>
      <c r="E33" s="3"/>
      <c r="F33" s="74"/>
      <c r="L33" s="12"/>
    </row>
    <row r="34" spans="1:12">
      <c r="A34" s="13" t="s">
        <v>54</v>
      </c>
      <c r="B34" s="14">
        <v>378326</v>
      </c>
      <c r="C34" s="3"/>
      <c r="D34" s="74"/>
      <c r="E34" s="3"/>
      <c r="F34" s="74"/>
      <c r="L34" s="12"/>
    </row>
    <row r="35" spans="1:12">
      <c r="A35" s="13" t="s">
        <v>55</v>
      </c>
      <c r="B35" s="14">
        <v>384454</v>
      </c>
      <c r="C35" s="3"/>
      <c r="D35" s="74"/>
      <c r="E35" s="3"/>
      <c r="F35" s="74"/>
      <c r="L35" s="12"/>
    </row>
    <row r="36" spans="1:12">
      <c r="A36" s="13" t="s">
        <v>56</v>
      </c>
      <c r="B36" s="14">
        <v>389152</v>
      </c>
      <c r="C36" s="3"/>
      <c r="D36" s="74"/>
      <c r="E36" s="3"/>
      <c r="F36" s="74"/>
      <c r="L36" s="12"/>
    </row>
    <row r="37" spans="1:12">
      <c r="A37" s="18" t="s">
        <v>57</v>
      </c>
      <c r="B37" s="19">
        <v>1908399</v>
      </c>
      <c r="C37" s="73">
        <f>SUM(B31,B37)</f>
        <v>3667439</v>
      </c>
      <c r="D37" s="7">
        <f>C37/$B$108</f>
        <v>0.14458334093878666</v>
      </c>
      <c r="E37" s="3"/>
      <c r="F37" s="74"/>
      <c r="L37" s="17"/>
    </row>
    <row r="38" spans="1:12">
      <c r="A38" s="10" t="s">
        <v>58</v>
      </c>
      <c r="B38" s="11">
        <v>381627</v>
      </c>
      <c r="C38" s="52"/>
      <c r="D38" s="75"/>
      <c r="E38" s="3"/>
      <c r="F38" s="74"/>
      <c r="L38" s="12"/>
    </row>
    <row r="39" spans="1:12">
      <c r="A39" s="13" t="s">
        <v>59</v>
      </c>
      <c r="B39" s="14">
        <v>380703</v>
      </c>
      <c r="C39" s="3"/>
      <c r="D39" s="74"/>
      <c r="E39" s="3"/>
      <c r="F39" s="74"/>
      <c r="L39" s="12"/>
    </row>
    <row r="40" spans="1:12">
      <c r="A40" s="13" t="s">
        <v>60</v>
      </c>
      <c r="B40" s="14">
        <v>376308</v>
      </c>
      <c r="C40" s="3"/>
      <c r="D40" s="74"/>
      <c r="E40" s="3"/>
      <c r="F40" s="74"/>
      <c r="L40" s="12"/>
    </row>
    <row r="41" spans="1:12">
      <c r="A41" s="13" t="s">
        <v>61</v>
      </c>
      <c r="B41" s="14">
        <v>378900</v>
      </c>
      <c r="C41" s="3"/>
      <c r="D41" s="74"/>
      <c r="E41" s="3"/>
      <c r="F41" s="74"/>
      <c r="L41" s="12"/>
    </row>
    <row r="42" spans="1:12">
      <c r="A42" s="13" t="s">
        <v>62</v>
      </c>
      <c r="B42" s="14">
        <v>374563</v>
      </c>
      <c r="C42" s="3"/>
      <c r="D42" s="74"/>
      <c r="E42" s="3"/>
      <c r="F42" s="74"/>
      <c r="L42" s="12"/>
    </row>
    <row r="43" spans="1:12">
      <c r="A43" s="15" t="s">
        <v>63</v>
      </c>
      <c r="B43" s="16">
        <v>1892101</v>
      </c>
      <c r="C43" s="3"/>
      <c r="D43" s="74"/>
      <c r="E43" s="73">
        <f>(B37+B43)</f>
        <v>3800500</v>
      </c>
      <c r="F43" s="7">
        <f>E43/$B$108</f>
        <v>0.1498290734318577</v>
      </c>
      <c r="L43" s="17"/>
    </row>
    <row r="44" spans="1:12">
      <c r="A44" s="13" t="s">
        <v>64</v>
      </c>
      <c r="B44" s="14">
        <v>371946</v>
      </c>
      <c r="C44" s="3"/>
      <c r="D44" s="74"/>
      <c r="E44" s="52"/>
      <c r="F44" s="75"/>
      <c r="L44" s="12"/>
    </row>
    <row r="45" spans="1:12">
      <c r="A45" s="13" t="s">
        <v>65</v>
      </c>
      <c r="B45" s="14">
        <v>368877</v>
      </c>
      <c r="C45" s="3"/>
      <c r="D45" s="74"/>
      <c r="E45" s="3"/>
      <c r="F45" s="74"/>
      <c r="L45" s="12"/>
    </row>
    <row r="46" spans="1:12">
      <c r="A46" s="13" t="s">
        <v>66</v>
      </c>
      <c r="B46" s="14">
        <v>357736</v>
      </c>
      <c r="C46" s="3"/>
      <c r="D46" s="74"/>
      <c r="E46" s="3"/>
      <c r="F46" s="74"/>
      <c r="L46" s="12"/>
    </row>
    <row r="47" spans="1:12">
      <c r="A47" s="13" t="s">
        <v>67</v>
      </c>
      <c r="B47" s="14">
        <v>348170</v>
      </c>
      <c r="C47" s="3"/>
      <c r="D47" s="74"/>
      <c r="E47" s="3"/>
      <c r="F47" s="74"/>
      <c r="L47" s="12"/>
    </row>
    <row r="48" spans="1:12">
      <c r="A48" s="13" t="s">
        <v>68</v>
      </c>
      <c r="B48" s="14">
        <v>334445</v>
      </c>
      <c r="C48" s="3"/>
      <c r="D48" s="74"/>
      <c r="E48" s="3"/>
      <c r="F48" s="74"/>
      <c r="L48" s="12"/>
    </row>
    <row r="49" spans="1:12">
      <c r="A49" s="18" t="s">
        <v>69</v>
      </c>
      <c r="B49" s="19">
        <v>1781174</v>
      </c>
      <c r="C49" s="73">
        <f>SUM(B43,B49)</f>
        <v>3673275</v>
      </c>
      <c r="D49" s="7">
        <f>C49/$B$108</f>
        <v>0.14481341657950456</v>
      </c>
      <c r="E49" s="3"/>
      <c r="F49" s="74"/>
      <c r="L49" s="17"/>
    </row>
    <row r="50" spans="1:12">
      <c r="A50" s="10" t="s">
        <v>70</v>
      </c>
      <c r="B50" s="11">
        <v>324591</v>
      </c>
      <c r="C50" s="52"/>
      <c r="D50" s="75"/>
      <c r="E50" s="3"/>
      <c r="F50" s="74"/>
      <c r="L50" s="12"/>
    </row>
    <row r="51" spans="1:12">
      <c r="A51" s="13" t="s">
        <v>71</v>
      </c>
      <c r="B51" s="14">
        <v>318448</v>
      </c>
      <c r="C51" s="3"/>
      <c r="D51" s="74"/>
      <c r="E51" s="3"/>
      <c r="F51" s="74"/>
      <c r="L51" s="12"/>
    </row>
    <row r="52" spans="1:12">
      <c r="A52" s="13" t="s">
        <v>72</v>
      </c>
      <c r="B52" s="14">
        <v>315770</v>
      </c>
      <c r="C52" s="3"/>
      <c r="D52" s="74"/>
      <c r="E52" s="3"/>
      <c r="F52" s="74"/>
      <c r="L52" s="12"/>
    </row>
    <row r="53" spans="1:12">
      <c r="A53" s="13" t="s">
        <v>73</v>
      </c>
      <c r="B53" s="14">
        <v>318107</v>
      </c>
      <c r="C53" s="3"/>
      <c r="D53" s="74"/>
      <c r="E53" s="3"/>
      <c r="F53" s="74"/>
      <c r="L53" s="12"/>
    </row>
    <row r="54" spans="1:12">
      <c r="A54" s="13" t="s">
        <v>74</v>
      </c>
      <c r="B54" s="14">
        <v>318926</v>
      </c>
      <c r="C54" s="3"/>
      <c r="D54" s="74"/>
      <c r="E54" s="3"/>
      <c r="F54" s="74"/>
      <c r="L54" s="12"/>
    </row>
    <row r="55" spans="1:12">
      <c r="A55" s="15" t="s">
        <v>75</v>
      </c>
      <c r="B55" s="16">
        <v>1595842</v>
      </c>
      <c r="C55" s="3"/>
      <c r="D55" s="74"/>
      <c r="E55" s="73">
        <f>(B49+B55)</f>
        <v>3377016</v>
      </c>
      <c r="F55" s="7">
        <f>E55/$B$108</f>
        <v>0.13313384508474105</v>
      </c>
      <c r="L55" s="17"/>
    </row>
    <row r="56" spans="1:12">
      <c r="A56" s="13" t="s">
        <v>76</v>
      </c>
      <c r="B56" s="14">
        <v>327436</v>
      </c>
      <c r="C56" s="3"/>
      <c r="D56" s="74"/>
      <c r="E56" s="52"/>
      <c r="F56" s="75"/>
      <c r="L56" s="12"/>
    </row>
    <row r="57" spans="1:12">
      <c r="A57" s="13" t="s">
        <v>77</v>
      </c>
      <c r="B57" s="14">
        <v>332934</v>
      </c>
      <c r="C57" s="3"/>
      <c r="D57" s="74"/>
      <c r="E57" s="3"/>
      <c r="F57" s="74"/>
      <c r="L57" s="12"/>
    </row>
    <row r="58" spans="1:12">
      <c r="A58" s="13" t="s">
        <v>78</v>
      </c>
      <c r="B58" s="14">
        <v>344168</v>
      </c>
      <c r="C58" s="3"/>
      <c r="D58" s="74"/>
      <c r="E58" s="3"/>
      <c r="F58" s="74"/>
      <c r="L58" s="12"/>
    </row>
    <row r="59" spans="1:12">
      <c r="A59" s="13" t="s">
        <v>79</v>
      </c>
      <c r="B59" s="14">
        <v>347705</v>
      </c>
      <c r="C59" s="3"/>
      <c r="D59" s="74"/>
      <c r="E59" s="3"/>
      <c r="F59" s="74"/>
      <c r="L59" s="12"/>
    </row>
    <row r="60" spans="1:12">
      <c r="A60" s="13" t="s">
        <v>80</v>
      </c>
      <c r="B60" s="14">
        <v>326172</v>
      </c>
      <c r="C60" s="3"/>
      <c r="D60" s="74"/>
      <c r="E60" s="3"/>
      <c r="F60" s="74"/>
      <c r="L60" s="12"/>
    </row>
    <row r="61" spans="1:12">
      <c r="A61" s="18" t="s">
        <v>81</v>
      </c>
      <c r="B61" s="19">
        <v>1678415</v>
      </c>
      <c r="C61" s="73">
        <f>SUM(B55,B61)</f>
        <v>3274257</v>
      </c>
      <c r="D61" s="7">
        <f>C61/$B$108</f>
        <v>0.12908272398046944</v>
      </c>
      <c r="E61" s="3"/>
      <c r="F61" s="74"/>
      <c r="L61" s="17"/>
    </row>
    <row r="62" spans="1:12">
      <c r="A62" s="10" t="s">
        <v>82</v>
      </c>
      <c r="B62" s="11">
        <v>320460</v>
      </c>
      <c r="C62" s="52"/>
      <c r="D62" s="75"/>
      <c r="E62" s="3"/>
      <c r="F62" s="74"/>
      <c r="L62" s="12"/>
    </row>
    <row r="63" spans="1:12">
      <c r="A63" s="13" t="s">
        <v>83</v>
      </c>
      <c r="B63" s="14">
        <v>310043</v>
      </c>
      <c r="C63" s="3"/>
      <c r="D63" s="74"/>
      <c r="E63" s="3"/>
      <c r="F63" s="74"/>
      <c r="L63" s="12"/>
    </row>
    <row r="64" spans="1:12">
      <c r="A64" s="13" t="s">
        <v>84</v>
      </c>
      <c r="B64" s="14">
        <v>301380</v>
      </c>
      <c r="C64" s="3"/>
      <c r="D64" s="74"/>
      <c r="E64" s="3"/>
      <c r="F64" s="74"/>
      <c r="L64" s="12"/>
    </row>
    <row r="65" spans="1:12">
      <c r="A65" s="13" t="s">
        <v>85</v>
      </c>
      <c r="B65" s="14">
        <v>301965</v>
      </c>
      <c r="C65" s="3"/>
      <c r="D65" s="74"/>
      <c r="E65" s="3"/>
      <c r="F65" s="74"/>
      <c r="L65" s="12"/>
    </row>
    <row r="66" spans="1:12">
      <c r="A66" s="13" t="s">
        <v>86</v>
      </c>
      <c r="B66" s="14">
        <v>300916</v>
      </c>
      <c r="C66" s="3"/>
      <c r="D66" s="74"/>
      <c r="E66" s="3"/>
      <c r="F66" s="74"/>
      <c r="L66" s="12"/>
    </row>
    <row r="67" spans="1:12">
      <c r="A67" s="15" t="s">
        <v>87</v>
      </c>
      <c r="B67" s="16">
        <v>1534764</v>
      </c>
      <c r="C67" s="3"/>
      <c r="D67" s="74"/>
      <c r="E67" s="73">
        <f>(B61+B67)</f>
        <v>3213179</v>
      </c>
      <c r="F67" s="7">
        <f>E67/$B$108</f>
        <v>0.12667481445617762</v>
      </c>
      <c r="L67" s="17"/>
    </row>
    <row r="68" spans="1:12">
      <c r="A68" s="13" t="s">
        <v>88</v>
      </c>
      <c r="B68" s="14">
        <v>311890</v>
      </c>
      <c r="C68" s="3"/>
      <c r="D68" s="74"/>
      <c r="E68" s="52"/>
      <c r="F68" s="75"/>
      <c r="L68" s="12"/>
    </row>
    <row r="69" spans="1:12">
      <c r="A69" s="13" t="s">
        <v>89</v>
      </c>
      <c r="B69" s="14">
        <v>313933</v>
      </c>
      <c r="C69" s="3"/>
      <c r="D69" s="74"/>
      <c r="E69" s="3"/>
      <c r="F69" s="74"/>
      <c r="L69" s="12"/>
    </row>
    <row r="70" spans="1:12">
      <c r="A70" s="13" t="s">
        <v>90</v>
      </c>
      <c r="B70" s="14">
        <v>311527</v>
      </c>
      <c r="C70" s="3"/>
      <c r="D70" s="74"/>
      <c r="E70" s="3"/>
      <c r="F70" s="74"/>
      <c r="L70" s="12"/>
    </row>
    <row r="71" spans="1:12">
      <c r="A71" s="13" t="s">
        <v>91</v>
      </c>
      <c r="B71" s="14">
        <v>309248</v>
      </c>
      <c r="C71" s="3"/>
      <c r="D71" s="74"/>
      <c r="E71" s="3"/>
      <c r="F71" s="74"/>
      <c r="L71" s="12"/>
    </row>
    <row r="72" spans="1:12">
      <c r="A72" s="13" t="s">
        <v>92</v>
      </c>
      <c r="B72" s="14">
        <v>298726</v>
      </c>
      <c r="C72" s="3"/>
      <c r="D72" s="74"/>
      <c r="E72" s="3"/>
      <c r="F72" s="74"/>
      <c r="L72" s="12"/>
    </row>
    <row r="73" spans="1:12">
      <c r="A73" s="21" t="s">
        <v>93</v>
      </c>
      <c r="B73" s="22">
        <v>1545324</v>
      </c>
      <c r="C73" s="73">
        <f>SUM(B67,B73)</f>
        <v>3080088</v>
      </c>
      <c r="D73" s="7">
        <f>C73/$B$108</f>
        <v>0.12142789925761971</v>
      </c>
      <c r="E73" s="3"/>
      <c r="F73" s="74"/>
      <c r="L73" s="17"/>
    </row>
    <row r="74" spans="1:12">
      <c r="A74" s="10" t="s">
        <v>94</v>
      </c>
      <c r="B74" s="11">
        <v>290624</v>
      </c>
      <c r="C74" s="52"/>
      <c r="D74" s="75"/>
      <c r="E74" s="3"/>
      <c r="F74" s="74"/>
      <c r="L74" s="12"/>
    </row>
    <row r="75" spans="1:12">
      <c r="A75" s="13" t="s">
        <v>95</v>
      </c>
      <c r="B75" s="14">
        <v>285521</v>
      </c>
      <c r="C75" s="3"/>
      <c r="D75" s="74"/>
      <c r="E75" s="3"/>
      <c r="F75" s="74"/>
      <c r="L75" s="12"/>
    </row>
    <row r="76" spans="1:12">
      <c r="A76" s="13" t="s">
        <v>96</v>
      </c>
      <c r="B76" s="14">
        <v>277305</v>
      </c>
      <c r="C76" s="3"/>
      <c r="D76" s="74"/>
      <c r="E76" s="3"/>
      <c r="F76" s="74"/>
      <c r="L76" s="12"/>
    </row>
    <row r="77" spans="1:12">
      <c r="A77" s="13" t="s">
        <v>97</v>
      </c>
      <c r="B77" s="14">
        <v>272986</v>
      </c>
      <c r="C77" s="3"/>
      <c r="D77" s="74"/>
      <c r="E77" s="3"/>
      <c r="F77" s="74"/>
      <c r="L77" s="12"/>
    </row>
    <row r="78" spans="1:12">
      <c r="A78" s="13" t="s">
        <v>98</v>
      </c>
      <c r="B78" s="14">
        <v>261893</v>
      </c>
      <c r="C78" s="3"/>
      <c r="D78" s="74"/>
      <c r="E78" s="3"/>
      <c r="F78" s="74"/>
      <c r="L78" s="12"/>
    </row>
    <row r="79" spans="1:12">
      <c r="A79" s="15" t="s">
        <v>99</v>
      </c>
      <c r="B79" s="16">
        <v>1388329</v>
      </c>
      <c r="C79" s="3"/>
      <c r="D79" s="74"/>
      <c r="E79" s="3"/>
      <c r="F79" s="74"/>
      <c r="L79" s="17"/>
    </row>
    <row r="80" spans="1:12">
      <c r="A80" s="13" t="s">
        <v>100</v>
      </c>
      <c r="B80" s="14">
        <v>254839</v>
      </c>
      <c r="C80" s="3"/>
      <c r="D80" s="74"/>
      <c r="E80" s="3"/>
      <c r="F80" s="74"/>
      <c r="L80" s="12"/>
    </row>
    <row r="81" spans="1:12">
      <c r="A81" s="13" t="s">
        <v>101</v>
      </c>
      <c r="B81" s="14">
        <v>251416</v>
      </c>
      <c r="C81" s="3"/>
      <c r="D81" s="74"/>
      <c r="E81" s="3"/>
      <c r="F81" s="74"/>
      <c r="L81" s="12"/>
    </row>
    <row r="82" spans="1:12">
      <c r="A82" s="13" t="s">
        <v>102</v>
      </c>
      <c r="B82" s="14">
        <v>243468</v>
      </c>
      <c r="C82" s="3"/>
      <c r="D82" s="74"/>
      <c r="E82" s="3"/>
      <c r="F82" s="74"/>
      <c r="L82" s="12"/>
    </row>
    <row r="83" spans="1:12">
      <c r="A83" s="13" t="s">
        <v>103</v>
      </c>
      <c r="B83" s="14">
        <v>240724</v>
      </c>
      <c r="C83" s="3"/>
      <c r="D83" s="74"/>
      <c r="E83" s="3"/>
      <c r="F83" s="74"/>
      <c r="L83" s="12"/>
    </row>
    <row r="84" spans="1:12">
      <c r="A84" s="13" t="s">
        <v>104</v>
      </c>
      <c r="B84" s="14">
        <v>234326</v>
      </c>
      <c r="C84" s="3"/>
      <c r="D84" s="74"/>
      <c r="E84" s="3"/>
      <c r="F84" s="74"/>
      <c r="L84" s="12"/>
    </row>
    <row r="85" spans="1:12">
      <c r="A85" s="18" t="s">
        <v>105</v>
      </c>
      <c r="B85" s="19">
        <v>1224773</v>
      </c>
      <c r="C85" s="73">
        <f>SUM(B79,B85)</f>
        <v>2613102</v>
      </c>
      <c r="D85" s="7">
        <f>C85/$B$108</f>
        <v>0.10301766910746854</v>
      </c>
      <c r="E85" s="3"/>
      <c r="F85" s="74"/>
      <c r="L85" s="17"/>
    </row>
    <row r="86" spans="1:12">
      <c r="A86" s="10" t="s">
        <v>106</v>
      </c>
      <c r="B86" s="11">
        <v>226082</v>
      </c>
      <c r="C86" s="52"/>
      <c r="D86" s="75"/>
      <c r="E86" s="3"/>
      <c r="F86" s="74"/>
      <c r="L86" s="12"/>
    </row>
    <row r="87" spans="1:12">
      <c r="A87" s="13" t="s">
        <v>107</v>
      </c>
      <c r="B87" s="14">
        <v>226412</v>
      </c>
      <c r="C87" s="3"/>
      <c r="D87" s="74"/>
      <c r="E87" s="3"/>
      <c r="F87" s="74"/>
      <c r="L87" s="12"/>
    </row>
    <row r="88" spans="1:12">
      <c r="A88" s="13" t="s">
        <v>108</v>
      </c>
      <c r="B88" s="14">
        <v>231019</v>
      </c>
      <c r="C88" s="3"/>
      <c r="D88" s="74"/>
      <c r="E88" s="3"/>
      <c r="F88" s="74"/>
      <c r="L88" s="12"/>
    </row>
    <row r="89" spans="1:12">
      <c r="A89" s="13" t="s">
        <v>109</v>
      </c>
      <c r="B89" s="14">
        <v>192937</v>
      </c>
      <c r="C89" s="3"/>
      <c r="D89" s="74"/>
      <c r="E89" s="3"/>
      <c r="F89" s="74"/>
      <c r="L89" s="12"/>
    </row>
    <row r="90" spans="1:12">
      <c r="A90" s="13" t="s">
        <v>110</v>
      </c>
      <c r="B90" s="14">
        <v>181454</v>
      </c>
      <c r="C90" s="3"/>
      <c r="D90" s="74"/>
      <c r="E90" s="3"/>
      <c r="F90" s="74"/>
      <c r="L90" s="12"/>
    </row>
    <row r="91" spans="1:12">
      <c r="A91" s="15" t="s">
        <v>111</v>
      </c>
      <c r="B91" s="16">
        <v>1057904</v>
      </c>
      <c r="C91" s="3"/>
      <c r="D91" s="74"/>
      <c r="E91" s="3"/>
      <c r="F91" s="74"/>
      <c r="L91" s="17"/>
    </row>
    <row r="92" spans="1:12">
      <c r="A92" s="13" t="s">
        <v>112</v>
      </c>
      <c r="B92" s="14">
        <v>171139</v>
      </c>
      <c r="C92" s="3"/>
      <c r="D92" s="74"/>
      <c r="E92" s="3"/>
      <c r="F92" s="74"/>
      <c r="L92" s="12"/>
    </row>
    <row r="93" spans="1:12">
      <c r="A93" s="13" t="s">
        <v>113</v>
      </c>
      <c r="B93" s="14">
        <v>151876</v>
      </c>
      <c r="C93" s="3"/>
      <c r="D93" s="74"/>
      <c r="E93" s="3"/>
      <c r="F93" s="74"/>
      <c r="L93" s="12"/>
    </row>
    <row r="94" spans="1:12">
      <c r="A94" s="13" t="s">
        <v>114</v>
      </c>
      <c r="B94" s="14">
        <v>148212</v>
      </c>
      <c r="C94" s="3"/>
      <c r="D94" s="74"/>
      <c r="E94" s="3"/>
      <c r="F94" s="74"/>
      <c r="L94" s="12"/>
    </row>
    <row r="95" spans="1:12">
      <c r="A95" s="13" t="s">
        <v>115</v>
      </c>
      <c r="B95" s="14">
        <v>135541</v>
      </c>
      <c r="C95" s="3"/>
      <c r="D95" s="74"/>
      <c r="E95" s="3"/>
      <c r="F95" s="74"/>
      <c r="L95" s="12"/>
    </row>
    <row r="96" spans="1:12">
      <c r="A96" s="13" t="s">
        <v>116</v>
      </c>
      <c r="B96" s="14">
        <v>127491</v>
      </c>
      <c r="C96" s="3"/>
      <c r="D96" s="74"/>
      <c r="E96" s="3"/>
      <c r="F96" s="74"/>
      <c r="L96" s="12"/>
    </row>
    <row r="97" spans="1:12">
      <c r="A97" s="18" t="s">
        <v>117</v>
      </c>
      <c r="B97" s="19">
        <v>734259</v>
      </c>
      <c r="C97" s="73">
        <f>SUM(B91,B97)</f>
        <v>1792163</v>
      </c>
      <c r="D97" s="7">
        <f>C97/$B$108</f>
        <v>7.065336711718416E-2</v>
      </c>
      <c r="E97" s="3"/>
      <c r="F97" s="74"/>
      <c r="L97" s="17"/>
    </row>
    <row r="98" spans="1:12">
      <c r="A98" s="10" t="s">
        <v>118</v>
      </c>
      <c r="B98" s="11">
        <v>118484</v>
      </c>
      <c r="C98" s="52"/>
      <c r="D98" s="75"/>
      <c r="E98" s="3"/>
      <c r="F98" s="74"/>
      <c r="L98" s="12"/>
    </row>
    <row r="99" spans="1:12">
      <c r="A99" s="13" t="s">
        <v>119</v>
      </c>
      <c r="B99" s="14">
        <v>109564</v>
      </c>
      <c r="C99" s="3"/>
      <c r="D99" s="74"/>
      <c r="E99" s="3"/>
      <c r="F99" s="74"/>
      <c r="L99" s="12"/>
    </row>
    <row r="100" spans="1:12">
      <c r="A100" s="13" t="s">
        <v>120</v>
      </c>
      <c r="B100" s="14">
        <v>101897</v>
      </c>
      <c r="C100" s="3"/>
      <c r="D100" s="74"/>
      <c r="E100" s="3"/>
      <c r="F100" s="74"/>
      <c r="L100" s="12"/>
    </row>
    <row r="101" spans="1:12">
      <c r="A101" s="13" t="s">
        <v>121</v>
      </c>
      <c r="B101" s="14">
        <v>93053</v>
      </c>
      <c r="C101" s="3"/>
      <c r="D101" s="74"/>
      <c r="E101" s="3"/>
      <c r="F101" s="74"/>
      <c r="L101" s="12"/>
    </row>
    <row r="102" spans="1:12">
      <c r="A102" s="13" t="s">
        <v>122</v>
      </c>
      <c r="B102" s="14">
        <v>82541</v>
      </c>
      <c r="C102" s="3"/>
      <c r="D102" s="74"/>
      <c r="E102" s="3"/>
      <c r="F102" s="74"/>
      <c r="L102" s="12"/>
    </row>
    <row r="103" spans="1:12">
      <c r="A103" s="15" t="s">
        <v>123</v>
      </c>
      <c r="B103" s="16">
        <v>505539</v>
      </c>
      <c r="C103" s="3"/>
      <c r="D103" s="74"/>
      <c r="E103" s="3"/>
      <c r="F103" s="74"/>
      <c r="L103" s="17"/>
    </row>
    <row r="104" spans="1:12">
      <c r="A104" s="15" t="s">
        <v>124</v>
      </c>
      <c r="B104" s="16">
        <v>313008</v>
      </c>
      <c r="C104" s="3"/>
      <c r="D104" s="74"/>
      <c r="E104" s="3"/>
      <c r="F104" s="74"/>
      <c r="L104" s="17"/>
    </row>
    <row r="105" spans="1:12">
      <c r="A105" s="15" t="s">
        <v>125</v>
      </c>
      <c r="B105" s="16">
        <v>153468</v>
      </c>
      <c r="C105" s="3"/>
      <c r="D105" s="74"/>
      <c r="E105" s="3"/>
      <c r="F105" s="74"/>
      <c r="L105" s="17"/>
    </row>
    <row r="106" spans="1:12">
      <c r="A106" s="15" t="s">
        <v>126</v>
      </c>
      <c r="B106" s="16">
        <v>44201</v>
      </c>
      <c r="C106" s="3"/>
      <c r="D106" s="74"/>
      <c r="E106" s="3"/>
      <c r="F106" s="74"/>
      <c r="L106" s="17"/>
    </row>
    <row r="107" spans="1:12">
      <c r="A107" s="18" t="s">
        <v>127</v>
      </c>
      <c r="B107" s="19">
        <v>5027</v>
      </c>
      <c r="C107" s="73">
        <f>SUM(B103:B107)</f>
        <v>1021243</v>
      </c>
      <c r="D107" s="7">
        <f>C107/$B$108</f>
        <v>4.0260989985204748E-2</v>
      </c>
      <c r="E107" s="73">
        <f>(B73+B79+B85+B91+B97+B103+B104+B105+B106+B107)</f>
        <v>6971832</v>
      </c>
      <c r="F107" s="7">
        <f>E107/$B$108</f>
        <v>0.27485413200436132</v>
      </c>
      <c r="L107" s="17"/>
    </row>
    <row r="108" spans="1:12">
      <c r="A108" s="23" t="s">
        <v>128</v>
      </c>
      <c r="B108" s="24">
        <v>25365571</v>
      </c>
      <c r="L108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5817-3C53-46FD-A1E7-ECB63C82D6F9}">
  <dimension ref="A1:IU63"/>
  <sheetViews>
    <sheetView workbookViewId="0">
      <selection activeCell="M13" sqref="M13"/>
    </sheetView>
  </sheetViews>
  <sheetFormatPr defaultColWidth="11.5703125" defaultRowHeight="15"/>
  <cols>
    <col min="1" max="1" width="12.85546875" customWidth="1"/>
    <col min="6" max="6" width="15" customWidth="1"/>
    <col min="7" max="7" width="12.28515625" customWidth="1"/>
    <col min="256" max="256" width="12.85546875" customWidth="1"/>
    <col min="261" max="261" width="15" customWidth="1"/>
    <col min="262" max="262" width="12.28515625" customWidth="1"/>
    <col min="512" max="512" width="12.85546875" customWidth="1"/>
    <col min="517" max="517" width="15" customWidth="1"/>
    <col min="518" max="518" width="12.28515625" customWidth="1"/>
    <col min="768" max="768" width="12.85546875" customWidth="1"/>
    <col min="773" max="773" width="15" customWidth="1"/>
    <col min="774" max="774" width="12.28515625" customWidth="1"/>
    <col min="1024" max="1024" width="12.85546875" customWidth="1"/>
    <col min="1029" max="1029" width="15" customWidth="1"/>
    <col min="1030" max="1030" width="12.28515625" customWidth="1"/>
    <col min="1280" max="1280" width="12.85546875" customWidth="1"/>
    <col min="1285" max="1285" width="15" customWidth="1"/>
    <col min="1286" max="1286" width="12.28515625" customWidth="1"/>
    <col min="1536" max="1536" width="12.85546875" customWidth="1"/>
    <col min="1541" max="1541" width="15" customWidth="1"/>
    <col min="1542" max="1542" width="12.28515625" customWidth="1"/>
    <col min="1792" max="1792" width="12.85546875" customWidth="1"/>
    <col min="1797" max="1797" width="15" customWidth="1"/>
    <col min="1798" max="1798" width="12.28515625" customWidth="1"/>
    <col min="2048" max="2048" width="12.85546875" customWidth="1"/>
    <col min="2053" max="2053" width="15" customWidth="1"/>
    <col min="2054" max="2054" width="12.28515625" customWidth="1"/>
    <col min="2304" max="2304" width="12.85546875" customWidth="1"/>
    <col min="2309" max="2309" width="15" customWidth="1"/>
    <col min="2310" max="2310" width="12.28515625" customWidth="1"/>
    <col min="2560" max="2560" width="12.85546875" customWidth="1"/>
    <col min="2565" max="2565" width="15" customWidth="1"/>
    <col min="2566" max="2566" width="12.28515625" customWidth="1"/>
    <col min="2816" max="2816" width="12.85546875" customWidth="1"/>
    <col min="2821" max="2821" width="15" customWidth="1"/>
    <col min="2822" max="2822" width="12.28515625" customWidth="1"/>
    <col min="3072" max="3072" width="12.85546875" customWidth="1"/>
    <col min="3077" max="3077" width="15" customWidth="1"/>
    <col min="3078" max="3078" width="12.28515625" customWidth="1"/>
    <col min="3328" max="3328" width="12.85546875" customWidth="1"/>
    <col min="3333" max="3333" width="15" customWidth="1"/>
    <col min="3334" max="3334" width="12.28515625" customWidth="1"/>
    <col min="3584" max="3584" width="12.85546875" customWidth="1"/>
    <col min="3589" max="3589" width="15" customWidth="1"/>
    <col min="3590" max="3590" width="12.28515625" customWidth="1"/>
    <col min="3840" max="3840" width="12.85546875" customWidth="1"/>
    <col min="3845" max="3845" width="15" customWidth="1"/>
    <col min="3846" max="3846" width="12.28515625" customWidth="1"/>
    <col min="4096" max="4096" width="12.85546875" customWidth="1"/>
    <col min="4101" max="4101" width="15" customWidth="1"/>
    <col min="4102" max="4102" width="12.28515625" customWidth="1"/>
    <col min="4352" max="4352" width="12.85546875" customWidth="1"/>
    <col min="4357" max="4357" width="15" customWidth="1"/>
    <col min="4358" max="4358" width="12.28515625" customWidth="1"/>
    <col min="4608" max="4608" width="12.85546875" customWidth="1"/>
    <col min="4613" max="4613" width="15" customWidth="1"/>
    <col min="4614" max="4614" width="12.28515625" customWidth="1"/>
    <col min="4864" max="4864" width="12.85546875" customWidth="1"/>
    <col min="4869" max="4869" width="15" customWidth="1"/>
    <col min="4870" max="4870" width="12.28515625" customWidth="1"/>
    <col min="5120" max="5120" width="12.85546875" customWidth="1"/>
    <col min="5125" max="5125" width="15" customWidth="1"/>
    <col min="5126" max="5126" width="12.28515625" customWidth="1"/>
    <col min="5376" max="5376" width="12.85546875" customWidth="1"/>
    <col min="5381" max="5381" width="15" customWidth="1"/>
    <col min="5382" max="5382" width="12.28515625" customWidth="1"/>
    <col min="5632" max="5632" width="12.85546875" customWidth="1"/>
    <col min="5637" max="5637" width="15" customWidth="1"/>
    <col min="5638" max="5638" width="12.28515625" customWidth="1"/>
    <col min="5888" max="5888" width="12.85546875" customWidth="1"/>
    <col min="5893" max="5893" width="15" customWidth="1"/>
    <col min="5894" max="5894" width="12.28515625" customWidth="1"/>
    <col min="6144" max="6144" width="12.85546875" customWidth="1"/>
    <col min="6149" max="6149" width="15" customWidth="1"/>
    <col min="6150" max="6150" width="12.28515625" customWidth="1"/>
    <col min="6400" max="6400" width="12.85546875" customWidth="1"/>
    <col min="6405" max="6405" width="15" customWidth="1"/>
    <col min="6406" max="6406" width="12.28515625" customWidth="1"/>
    <col min="6656" max="6656" width="12.85546875" customWidth="1"/>
    <col min="6661" max="6661" width="15" customWidth="1"/>
    <col min="6662" max="6662" width="12.28515625" customWidth="1"/>
    <col min="6912" max="6912" width="12.85546875" customWidth="1"/>
    <col min="6917" max="6917" width="15" customWidth="1"/>
    <col min="6918" max="6918" width="12.28515625" customWidth="1"/>
    <col min="7168" max="7168" width="12.85546875" customWidth="1"/>
    <col min="7173" max="7173" width="15" customWidth="1"/>
    <col min="7174" max="7174" width="12.28515625" customWidth="1"/>
    <col min="7424" max="7424" width="12.85546875" customWidth="1"/>
    <col min="7429" max="7429" width="15" customWidth="1"/>
    <col min="7430" max="7430" width="12.28515625" customWidth="1"/>
    <col min="7680" max="7680" width="12.85546875" customWidth="1"/>
    <col min="7685" max="7685" width="15" customWidth="1"/>
    <col min="7686" max="7686" width="12.28515625" customWidth="1"/>
    <col min="7936" max="7936" width="12.85546875" customWidth="1"/>
    <col min="7941" max="7941" width="15" customWidth="1"/>
    <col min="7942" max="7942" width="12.28515625" customWidth="1"/>
    <col min="8192" max="8192" width="12.85546875" customWidth="1"/>
    <col min="8197" max="8197" width="15" customWidth="1"/>
    <col min="8198" max="8198" width="12.28515625" customWidth="1"/>
    <col min="8448" max="8448" width="12.85546875" customWidth="1"/>
    <col min="8453" max="8453" width="15" customWidth="1"/>
    <col min="8454" max="8454" width="12.28515625" customWidth="1"/>
    <col min="8704" max="8704" width="12.85546875" customWidth="1"/>
    <col min="8709" max="8709" width="15" customWidth="1"/>
    <col min="8710" max="8710" width="12.28515625" customWidth="1"/>
    <col min="8960" max="8960" width="12.85546875" customWidth="1"/>
    <col min="8965" max="8965" width="15" customWidth="1"/>
    <col min="8966" max="8966" width="12.28515625" customWidth="1"/>
    <col min="9216" max="9216" width="12.85546875" customWidth="1"/>
    <col min="9221" max="9221" width="15" customWidth="1"/>
    <col min="9222" max="9222" width="12.28515625" customWidth="1"/>
    <col min="9472" max="9472" width="12.85546875" customWidth="1"/>
    <col min="9477" max="9477" width="15" customWidth="1"/>
    <col min="9478" max="9478" width="12.28515625" customWidth="1"/>
    <col min="9728" max="9728" width="12.85546875" customWidth="1"/>
    <col min="9733" max="9733" width="15" customWidth="1"/>
    <col min="9734" max="9734" width="12.28515625" customWidth="1"/>
    <col min="9984" max="9984" width="12.85546875" customWidth="1"/>
    <col min="9989" max="9989" width="15" customWidth="1"/>
    <col min="9990" max="9990" width="12.28515625" customWidth="1"/>
    <col min="10240" max="10240" width="12.85546875" customWidth="1"/>
    <col min="10245" max="10245" width="15" customWidth="1"/>
    <col min="10246" max="10246" width="12.28515625" customWidth="1"/>
    <col min="10496" max="10496" width="12.85546875" customWidth="1"/>
    <col min="10501" max="10501" width="15" customWidth="1"/>
    <col min="10502" max="10502" width="12.28515625" customWidth="1"/>
    <col min="10752" max="10752" width="12.85546875" customWidth="1"/>
    <col min="10757" max="10757" width="15" customWidth="1"/>
    <col min="10758" max="10758" width="12.28515625" customWidth="1"/>
    <col min="11008" max="11008" width="12.85546875" customWidth="1"/>
    <col min="11013" max="11013" width="15" customWidth="1"/>
    <col min="11014" max="11014" width="12.28515625" customWidth="1"/>
    <col min="11264" max="11264" width="12.85546875" customWidth="1"/>
    <col min="11269" max="11269" width="15" customWidth="1"/>
    <col min="11270" max="11270" width="12.28515625" customWidth="1"/>
    <col min="11520" max="11520" width="12.85546875" customWidth="1"/>
    <col min="11525" max="11525" width="15" customWidth="1"/>
    <col min="11526" max="11526" width="12.28515625" customWidth="1"/>
    <col min="11776" max="11776" width="12.85546875" customWidth="1"/>
    <col min="11781" max="11781" width="15" customWidth="1"/>
    <col min="11782" max="11782" width="12.28515625" customWidth="1"/>
    <col min="12032" max="12032" width="12.85546875" customWidth="1"/>
    <col min="12037" max="12037" width="15" customWidth="1"/>
    <col min="12038" max="12038" width="12.28515625" customWidth="1"/>
    <col min="12288" max="12288" width="12.85546875" customWidth="1"/>
    <col min="12293" max="12293" width="15" customWidth="1"/>
    <col min="12294" max="12294" width="12.28515625" customWidth="1"/>
    <col min="12544" max="12544" width="12.85546875" customWidth="1"/>
    <col min="12549" max="12549" width="15" customWidth="1"/>
    <col min="12550" max="12550" width="12.28515625" customWidth="1"/>
    <col min="12800" max="12800" width="12.85546875" customWidth="1"/>
    <col min="12805" max="12805" width="15" customWidth="1"/>
    <col min="12806" max="12806" width="12.28515625" customWidth="1"/>
    <col min="13056" max="13056" width="12.85546875" customWidth="1"/>
    <col min="13061" max="13061" width="15" customWidth="1"/>
    <col min="13062" max="13062" width="12.28515625" customWidth="1"/>
    <col min="13312" max="13312" width="12.85546875" customWidth="1"/>
    <col min="13317" max="13317" width="15" customWidth="1"/>
    <col min="13318" max="13318" width="12.28515625" customWidth="1"/>
    <col min="13568" max="13568" width="12.85546875" customWidth="1"/>
    <col min="13573" max="13573" width="15" customWidth="1"/>
    <col min="13574" max="13574" width="12.28515625" customWidth="1"/>
    <col min="13824" max="13824" width="12.85546875" customWidth="1"/>
    <col min="13829" max="13829" width="15" customWidth="1"/>
    <col min="13830" max="13830" width="12.28515625" customWidth="1"/>
    <col min="14080" max="14080" width="12.85546875" customWidth="1"/>
    <col min="14085" max="14085" width="15" customWidth="1"/>
    <col min="14086" max="14086" width="12.28515625" customWidth="1"/>
    <col min="14336" max="14336" width="12.85546875" customWidth="1"/>
    <col min="14341" max="14341" width="15" customWidth="1"/>
    <col min="14342" max="14342" width="12.28515625" customWidth="1"/>
    <col min="14592" max="14592" width="12.85546875" customWidth="1"/>
    <col min="14597" max="14597" width="15" customWidth="1"/>
    <col min="14598" max="14598" width="12.28515625" customWidth="1"/>
    <col min="14848" max="14848" width="12.85546875" customWidth="1"/>
    <col min="14853" max="14853" width="15" customWidth="1"/>
    <col min="14854" max="14854" width="12.28515625" customWidth="1"/>
    <col min="15104" max="15104" width="12.85546875" customWidth="1"/>
    <col min="15109" max="15109" width="15" customWidth="1"/>
    <col min="15110" max="15110" width="12.28515625" customWidth="1"/>
    <col min="15360" max="15360" width="12.85546875" customWidth="1"/>
    <col min="15365" max="15365" width="15" customWidth="1"/>
    <col min="15366" max="15366" width="12.28515625" customWidth="1"/>
    <col min="15616" max="15616" width="12.85546875" customWidth="1"/>
    <col min="15621" max="15621" width="15" customWidth="1"/>
    <col min="15622" max="15622" width="12.28515625" customWidth="1"/>
    <col min="15872" max="15872" width="12.85546875" customWidth="1"/>
    <col min="15877" max="15877" width="15" customWidth="1"/>
    <col min="15878" max="15878" width="12.28515625" customWidth="1"/>
    <col min="16128" max="16128" width="12.85546875" customWidth="1"/>
    <col min="16133" max="16133" width="15" customWidth="1"/>
    <col min="16134" max="16134" width="12.28515625" customWidth="1"/>
  </cols>
  <sheetData>
    <row r="1" spans="1:255" ht="36">
      <c r="A1" s="154" t="s">
        <v>240</v>
      </c>
      <c r="B1" s="154"/>
      <c r="C1" s="154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5"/>
      <c r="BX1" s="155"/>
      <c r="BY1" s="155"/>
      <c r="BZ1" s="155"/>
      <c r="CA1" s="155"/>
      <c r="CB1" s="155"/>
      <c r="CC1" s="155"/>
      <c r="CD1" s="155"/>
      <c r="CE1" s="155"/>
      <c r="CF1" s="155"/>
      <c r="CG1" s="155"/>
      <c r="CH1" s="155"/>
      <c r="CI1" s="155"/>
      <c r="CJ1" s="155"/>
      <c r="CK1" s="155"/>
      <c r="CL1" s="155"/>
      <c r="CM1" s="155"/>
      <c r="CN1" s="155"/>
      <c r="CO1" s="155"/>
      <c r="CP1" s="155"/>
      <c r="CQ1" s="155"/>
      <c r="CR1" s="155"/>
      <c r="CS1" s="155"/>
      <c r="CT1" s="155"/>
      <c r="CU1" s="155"/>
      <c r="CV1" s="155"/>
      <c r="CW1" s="155"/>
      <c r="CX1" s="155"/>
      <c r="CY1" s="155"/>
      <c r="CZ1" s="155"/>
      <c r="DA1" s="155"/>
      <c r="DB1" s="155"/>
      <c r="DC1" s="155"/>
      <c r="DD1" s="155"/>
      <c r="DE1" s="155"/>
      <c r="DF1" s="155"/>
      <c r="DG1" s="155"/>
      <c r="DH1" s="155"/>
      <c r="DI1" s="155"/>
      <c r="DJ1" s="155"/>
      <c r="DK1" s="155"/>
      <c r="DL1" s="155"/>
      <c r="DM1" s="155"/>
      <c r="DN1" s="155"/>
      <c r="DO1" s="155"/>
      <c r="DP1" s="155"/>
      <c r="DQ1" s="155"/>
      <c r="DR1" s="155"/>
      <c r="DS1" s="155"/>
      <c r="DT1" s="155"/>
      <c r="DU1" s="155"/>
      <c r="DV1" s="155"/>
      <c r="DW1" s="155"/>
      <c r="DX1" s="155"/>
      <c r="DY1" s="155"/>
      <c r="DZ1" s="155"/>
      <c r="EA1" s="155"/>
      <c r="EB1" s="155"/>
      <c r="EC1" s="155"/>
      <c r="ED1" s="155"/>
      <c r="EE1" s="155"/>
      <c r="EF1" s="155"/>
      <c r="EG1" s="155"/>
      <c r="EH1" s="155"/>
      <c r="EI1" s="155"/>
      <c r="EJ1" s="155"/>
      <c r="EK1" s="155"/>
      <c r="EL1" s="155"/>
      <c r="EM1" s="155"/>
      <c r="EN1" s="155"/>
      <c r="EO1" s="155"/>
      <c r="EP1" s="155"/>
      <c r="EQ1" s="155"/>
      <c r="ER1" s="155"/>
      <c r="ES1" s="155"/>
      <c r="ET1" s="155"/>
      <c r="EU1" s="155"/>
      <c r="EV1" s="155"/>
      <c r="EW1" s="155"/>
      <c r="EX1" s="155"/>
      <c r="EY1" s="155"/>
      <c r="EZ1" s="155"/>
      <c r="FA1" s="155"/>
      <c r="FB1" s="155"/>
      <c r="FC1" s="155"/>
      <c r="FD1" s="155"/>
      <c r="FE1" s="155"/>
      <c r="FF1" s="155"/>
      <c r="FG1" s="155"/>
      <c r="FH1" s="155"/>
      <c r="FI1" s="155"/>
      <c r="FJ1" s="155"/>
      <c r="FK1" s="155"/>
      <c r="FL1" s="155"/>
      <c r="FM1" s="155"/>
      <c r="FN1" s="155"/>
      <c r="FO1" s="155"/>
      <c r="FP1" s="155"/>
      <c r="FQ1" s="155"/>
      <c r="FR1" s="155"/>
      <c r="FS1" s="155"/>
      <c r="FT1" s="155"/>
      <c r="FU1" s="155"/>
      <c r="FV1" s="155"/>
      <c r="FW1" s="155"/>
      <c r="FX1" s="155"/>
      <c r="FY1" s="155"/>
      <c r="FZ1" s="155"/>
      <c r="GA1" s="155"/>
      <c r="GB1" s="155"/>
      <c r="GC1" s="155"/>
      <c r="GD1" s="155"/>
      <c r="GE1" s="155"/>
      <c r="GF1" s="155"/>
      <c r="GG1" s="155"/>
      <c r="GH1" s="155"/>
      <c r="GI1" s="155"/>
      <c r="GJ1" s="155"/>
      <c r="GK1" s="155"/>
      <c r="GL1" s="155"/>
      <c r="GM1" s="155"/>
      <c r="GN1" s="155"/>
      <c r="GO1" s="155"/>
      <c r="GP1" s="155"/>
      <c r="GQ1" s="155"/>
      <c r="GR1" s="155"/>
      <c r="GS1" s="155"/>
      <c r="GT1" s="155"/>
      <c r="GU1" s="155"/>
      <c r="GV1" s="155"/>
      <c r="GW1" s="155"/>
      <c r="GX1" s="155"/>
      <c r="GY1" s="155"/>
      <c r="GZ1" s="155"/>
      <c r="HA1" s="155"/>
      <c r="HB1" s="155"/>
      <c r="HC1" s="155"/>
      <c r="HD1" s="155"/>
      <c r="HE1" s="155"/>
      <c r="HF1" s="155"/>
      <c r="HG1" s="155"/>
      <c r="HH1" s="155"/>
      <c r="HI1" s="155"/>
      <c r="HJ1" s="155"/>
      <c r="HK1" s="155"/>
      <c r="HL1" s="155"/>
      <c r="HM1" s="155"/>
      <c r="HN1" s="155"/>
      <c r="HO1" s="155"/>
      <c r="HP1" s="155"/>
      <c r="HQ1" s="155"/>
      <c r="HR1" s="155"/>
      <c r="HS1" s="155"/>
      <c r="HT1" s="155"/>
      <c r="HU1" s="155"/>
      <c r="HV1" s="155"/>
      <c r="HW1" s="155"/>
      <c r="HX1" s="155"/>
      <c r="HY1" s="155"/>
      <c r="HZ1" s="155"/>
      <c r="IA1" s="155"/>
      <c r="IB1" s="155"/>
      <c r="IC1" s="155"/>
      <c r="ID1" s="155"/>
      <c r="IE1" s="155"/>
      <c r="IF1" s="155"/>
      <c r="IG1" s="155"/>
      <c r="IH1" s="155"/>
      <c r="II1" s="155"/>
      <c r="IJ1" s="155"/>
      <c r="IK1" s="155"/>
      <c r="IL1" s="155"/>
      <c r="IM1" s="155"/>
      <c r="IN1" s="155"/>
      <c r="IO1" s="155"/>
      <c r="IP1" s="155"/>
      <c r="IQ1" s="155"/>
      <c r="IR1" s="155"/>
      <c r="IS1" s="155"/>
      <c r="IT1" s="155"/>
      <c r="IU1" s="155"/>
    </row>
    <row r="2" spans="1:255" ht="15.75">
      <c r="A2" s="71" t="s">
        <v>241</v>
      </c>
    </row>
    <row r="3" spans="1:255">
      <c r="A3" s="152" t="s">
        <v>242</v>
      </c>
    </row>
    <row r="4" spans="1:255">
      <c r="A4" s="70" t="s">
        <v>243</v>
      </c>
    </row>
    <row r="5" spans="1:255" ht="57">
      <c r="A5" s="69"/>
      <c r="B5" s="68" t="s">
        <v>244</v>
      </c>
      <c r="C5" s="68" t="s">
        <v>245</v>
      </c>
      <c r="D5" s="68" t="s">
        <v>246</v>
      </c>
      <c r="E5" s="68" t="s">
        <v>236</v>
      </c>
      <c r="F5" s="68" t="s">
        <v>237</v>
      </c>
      <c r="G5" s="68" t="s">
        <v>11</v>
      </c>
    </row>
    <row r="6" spans="1:255">
      <c r="A6" s="69"/>
      <c r="B6" s="151" t="s">
        <v>247</v>
      </c>
      <c r="C6" s="151" t="s">
        <v>247</v>
      </c>
      <c r="D6" s="151" t="s">
        <v>247</v>
      </c>
      <c r="E6" s="151" t="s">
        <v>247</v>
      </c>
      <c r="F6" s="151" t="s">
        <v>247</v>
      </c>
      <c r="G6" s="151" t="s">
        <v>247</v>
      </c>
    </row>
    <row r="7" spans="1:255">
      <c r="A7" s="379" t="s">
        <v>143</v>
      </c>
      <c r="B7" s="379"/>
      <c r="C7" s="379"/>
      <c r="D7" s="379"/>
      <c r="E7" s="380"/>
      <c r="F7" s="380"/>
      <c r="G7" s="379"/>
      <c r="H7" s="153" t="s">
        <v>249</v>
      </c>
      <c r="I7" s="153" t="s">
        <v>238</v>
      </c>
      <c r="J7" s="153" t="s">
        <v>249</v>
      </c>
      <c r="K7" s="153" t="s">
        <v>238</v>
      </c>
      <c r="L7" t="s">
        <v>147</v>
      </c>
    </row>
    <row r="8" spans="1:255">
      <c r="A8" s="67" t="s">
        <v>27</v>
      </c>
      <c r="B8" s="156">
        <v>43697</v>
      </c>
      <c r="C8" s="156">
        <v>2043</v>
      </c>
      <c r="D8" s="156">
        <v>2555</v>
      </c>
      <c r="E8" s="132">
        <v>48295</v>
      </c>
      <c r="F8" s="135">
        <v>759598</v>
      </c>
      <c r="G8" s="156">
        <v>807893</v>
      </c>
      <c r="H8" s="123"/>
      <c r="I8" s="122"/>
      <c r="J8" s="121"/>
      <c r="K8" s="138"/>
      <c r="L8" s="142"/>
      <c r="M8" s="143"/>
    </row>
    <row r="9" spans="1:255">
      <c r="A9" s="67" t="s">
        <v>33</v>
      </c>
      <c r="B9" s="156">
        <v>43264</v>
      </c>
      <c r="C9" s="156">
        <v>2123</v>
      </c>
      <c r="D9" s="156">
        <v>2429</v>
      </c>
      <c r="E9" s="133">
        <v>47816</v>
      </c>
      <c r="F9" s="136">
        <v>756403</v>
      </c>
      <c r="G9" s="156">
        <v>804219</v>
      </c>
      <c r="H9" s="120">
        <f>SUM(E8:E9)</f>
        <v>96111</v>
      </c>
      <c r="I9" s="129">
        <f>H9/(H9+L9)</f>
        <v>5.9618066238573998E-2</v>
      </c>
      <c r="J9" s="126"/>
      <c r="K9" s="139"/>
      <c r="L9" s="144">
        <f>SUM(F8:F9)</f>
        <v>1516001</v>
      </c>
      <c r="M9" s="145"/>
    </row>
    <row r="10" spans="1:255">
      <c r="A10" s="67" t="s">
        <v>39</v>
      </c>
      <c r="B10" s="156">
        <v>40483</v>
      </c>
      <c r="C10" s="156">
        <v>1930</v>
      </c>
      <c r="D10" s="156">
        <v>1931</v>
      </c>
      <c r="E10" s="133">
        <v>44344</v>
      </c>
      <c r="F10" s="136">
        <v>691104</v>
      </c>
      <c r="G10" s="156">
        <v>735448</v>
      </c>
      <c r="H10" s="119"/>
      <c r="I10" s="130"/>
      <c r="J10" s="126"/>
      <c r="K10" s="139"/>
      <c r="L10" s="146"/>
      <c r="M10" s="145"/>
    </row>
    <row r="11" spans="1:255">
      <c r="A11" s="67" t="s">
        <v>45</v>
      </c>
      <c r="B11" s="156">
        <v>37636</v>
      </c>
      <c r="C11" s="156">
        <v>2035</v>
      </c>
      <c r="D11" s="156">
        <v>1755</v>
      </c>
      <c r="E11" s="133">
        <v>41426</v>
      </c>
      <c r="F11" s="136">
        <v>714149</v>
      </c>
      <c r="G11" s="156">
        <v>755575</v>
      </c>
      <c r="H11" s="120">
        <f>SUM(E10:E11)</f>
        <v>85770</v>
      </c>
      <c r="I11" s="129">
        <f>H11/(H11+L11)</f>
        <v>5.7524263542547631E-2</v>
      </c>
      <c r="J11" s="127">
        <f>SUM(E8:E11)</f>
        <v>181881</v>
      </c>
      <c r="K11" s="140">
        <f>J11/(J11+M11)</f>
        <v>5.8612016557449159E-2</v>
      </c>
      <c r="L11" s="144">
        <f>SUM(F10:F11)</f>
        <v>1405253</v>
      </c>
      <c r="M11" s="147">
        <f>SUM(F8:F11)</f>
        <v>2921254</v>
      </c>
    </row>
    <row r="12" spans="1:255">
      <c r="A12" s="67" t="s">
        <v>51</v>
      </c>
      <c r="B12" s="156">
        <v>34682</v>
      </c>
      <c r="C12" s="156">
        <v>1908</v>
      </c>
      <c r="D12" s="156">
        <v>1575</v>
      </c>
      <c r="E12" s="133">
        <v>38165</v>
      </c>
      <c r="F12" s="136">
        <v>826809</v>
      </c>
      <c r="G12" s="156">
        <v>864974</v>
      </c>
      <c r="H12" s="119"/>
      <c r="I12" s="130"/>
      <c r="J12" s="125">
        <f>E12</f>
        <v>38165</v>
      </c>
      <c r="K12" s="140">
        <f>J12/(J12+M12)</f>
        <v>4.4122713515088313E-2</v>
      </c>
      <c r="L12" s="146"/>
      <c r="M12" s="148">
        <f>F12</f>
        <v>826809</v>
      </c>
    </row>
    <row r="13" spans="1:255">
      <c r="A13" s="67" t="s">
        <v>57</v>
      </c>
      <c r="B13" s="156">
        <v>29129</v>
      </c>
      <c r="C13" s="156">
        <v>1553</v>
      </c>
      <c r="D13" s="156">
        <v>1157</v>
      </c>
      <c r="E13" s="133">
        <v>31839</v>
      </c>
      <c r="F13" s="136">
        <v>875896</v>
      </c>
      <c r="G13" s="156">
        <v>907735</v>
      </c>
      <c r="H13" s="120">
        <f>SUM(E12:E13)</f>
        <v>70004</v>
      </c>
      <c r="I13" s="129">
        <f>H13/(H13+L13)</f>
        <v>3.9489842946586272E-2</v>
      </c>
      <c r="J13" s="128"/>
      <c r="K13" s="131"/>
      <c r="L13" s="144">
        <f>SUM(F12:F13)</f>
        <v>1702705</v>
      </c>
      <c r="M13" s="149"/>
    </row>
    <row r="14" spans="1:255">
      <c r="A14" s="67" t="s">
        <v>63</v>
      </c>
      <c r="B14" s="156">
        <v>23203</v>
      </c>
      <c r="C14" s="156">
        <v>1273</v>
      </c>
      <c r="D14" s="156">
        <v>914</v>
      </c>
      <c r="E14" s="133">
        <v>25390</v>
      </c>
      <c r="F14" s="136">
        <v>866671</v>
      </c>
      <c r="G14" s="156">
        <v>892061</v>
      </c>
      <c r="H14" s="119"/>
      <c r="I14" s="130"/>
      <c r="J14" s="127">
        <f>SUM(E13:E14)</f>
        <v>57229</v>
      </c>
      <c r="K14" s="140">
        <f>J14/(J14+M14)</f>
        <v>3.1797492604717426E-2</v>
      </c>
      <c r="L14" s="146"/>
      <c r="M14" s="147">
        <f>SUM(F13:F14)</f>
        <v>1742567</v>
      </c>
    </row>
    <row r="15" spans="1:255">
      <c r="A15" s="67" t="s">
        <v>69</v>
      </c>
      <c r="B15" s="156">
        <v>19090</v>
      </c>
      <c r="C15" s="156">
        <v>1136</v>
      </c>
      <c r="D15" s="156">
        <v>758</v>
      </c>
      <c r="E15" s="133">
        <v>20984</v>
      </c>
      <c r="F15" s="136">
        <v>780884</v>
      </c>
      <c r="G15" s="156">
        <v>801868</v>
      </c>
      <c r="H15" s="120">
        <f>SUM(E14:E15)</f>
        <v>46374</v>
      </c>
      <c r="I15" s="129">
        <f>H15/(H15+L15)</f>
        <v>2.7376590164050561E-2</v>
      </c>
      <c r="J15" s="128"/>
      <c r="K15" s="131"/>
      <c r="L15" s="144">
        <f>SUM(F14:F15)</f>
        <v>1647555</v>
      </c>
      <c r="M15" s="149"/>
    </row>
    <row r="16" spans="1:255">
      <c r="A16" s="67" t="s">
        <v>75</v>
      </c>
      <c r="B16" s="156">
        <v>19965</v>
      </c>
      <c r="C16" s="156">
        <v>1120</v>
      </c>
      <c r="D16" s="156">
        <v>677</v>
      </c>
      <c r="E16" s="133">
        <v>21762</v>
      </c>
      <c r="F16" s="136">
        <v>785878</v>
      </c>
      <c r="G16" s="156">
        <v>807640</v>
      </c>
      <c r="H16" s="119"/>
      <c r="I16" s="130"/>
      <c r="J16" s="127">
        <f>SUM(E15:E16)</f>
        <v>42746</v>
      </c>
      <c r="K16" s="140">
        <f>J16/(J16+M16)</f>
        <v>2.6558426550225285E-2</v>
      </c>
      <c r="L16" s="146"/>
      <c r="M16" s="147">
        <f>SUM(F15:F16)</f>
        <v>1566762</v>
      </c>
    </row>
    <row r="17" spans="1:13">
      <c r="A17" s="67" t="s">
        <v>81</v>
      </c>
      <c r="B17" s="156">
        <v>18651</v>
      </c>
      <c r="C17" s="156">
        <v>1095</v>
      </c>
      <c r="D17" s="156">
        <v>579</v>
      </c>
      <c r="E17" s="133">
        <v>20325</v>
      </c>
      <c r="F17" s="136">
        <v>765343</v>
      </c>
      <c r="G17" s="156">
        <v>785668</v>
      </c>
      <c r="H17" s="120">
        <f>SUM(E16:E17)</f>
        <v>42087</v>
      </c>
      <c r="I17" s="129">
        <f>H17/(H17+L17)</f>
        <v>2.6414855131587867E-2</v>
      </c>
      <c r="J17" s="128"/>
      <c r="K17" s="131"/>
      <c r="L17" s="144">
        <f>SUM(F16:F17)</f>
        <v>1551221</v>
      </c>
      <c r="M17" s="149"/>
    </row>
    <row r="18" spans="1:13">
      <c r="A18" s="67" t="s">
        <v>87</v>
      </c>
      <c r="B18" s="156">
        <v>16226</v>
      </c>
      <c r="C18" s="156">
        <v>919</v>
      </c>
      <c r="D18" s="156">
        <v>521</v>
      </c>
      <c r="E18" s="133">
        <v>17666</v>
      </c>
      <c r="F18" s="136">
        <v>745122</v>
      </c>
      <c r="G18" s="156">
        <v>762788</v>
      </c>
      <c r="H18" s="119"/>
      <c r="I18" s="130"/>
      <c r="J18" s="127">
        <f>SUM(E17:E18)</f>
        <v>37991</v>
      </c>
      <c r="K18" s="140">
        <f>J18/(J18+M18)</f>
        <v>2.4534762369741211E-2</v>
      </c>
      <c r="L18" s="146"/>
      <c r="M18" s="147">
        <f>SUM(F17:F18)</f>
        <v>1510465</v>
      </c>
    </row>
    <row r="19" spans="1:13">
      <c r="A19" s="67" t="s">
        <v>93</v>
      </c>
      <c r="B19" s="156">
        <v>13246</v>
      </c>
      <c r="C19" s="156">
        <v>768</v>
      </c>
      <c r="D19" s="156">
        <v>419</v>
      </c>
      <c r="E19" s="133">
        <v>14433</v>
      </c>
      <c r="F19" s="136">
        <v>709305</v>
      </c>
      <c r="G19" s="156">
        <v>723738</v>
      </c>
      <c r="H19" s="120">
        <f>SUM(E18:E19)</f>
        <v>32099</v>
      </c>
      <c r="I19" s="129">
        <f>H19/(H19+L19)</f>
        <v>2.1593298738131726E-2</v>
      </c>
      <c r="J19" s="128"/>
      <c r="K19" s="131"/>
      <c r="L19" s="144">
        <f>SUM(F18:F19)</f>
        <v>1454427</v>
      </c>
      <c r="M19" s="149"/>
    </row>
    <row r="20" spans="1:13">
      <c r="A20" s="67" t="s">
        <v>99</v>
      </c>
      <c r="B20" s="156">
        <v>9748</v>
      </c>
      <c r="C20" s="156">
        <v>602</v>
      </c>
      <c r="D20" s="156">
        <v>299</v>
      </c>
      <c r="E20" s="133">
        <v>10649</v>
      </c>
      <c r="F20" s="136">
        <v>626937</v>
      </c>
      <c r="G20" s="156">
        <v>637586</v>
      </c>
      <c r="H20" s="119"/>
      <c r="I20" s="130"/>
      <c r="J20" s="126"/>
      <c r="K20" s="139"/>
      <c r="L20" s="146"/>
      <c r="M20" s="145"/>
    </row>
    <row r="21" spans="1:13">
      <c r="A21" s="67" t="s">
        <v>105</v>
      </c>
      <c r="B21" s="156">
        <v>6655</v>
      </c>
      <c r="C21" s="156">
        <v>485</v>
      </c>
      <c r="D21" s="156">
        <v>195</v>
      </c>
      <c r="E21" s="133">
        <v>7335</v>
      </c>
      <c r="F21" s="136">
        <v>581775</v>
      </c>
      <c r="G21" s="156">
        <v>589110</v>
      </c>
      <c r="H21" s="120">
        <f>SUM(E20:E21)</f>
        <v>17984</v>
      </c>
      <c r="I21" s="129">
        <f>H21/(H21+L21)</f>
        <v>1.4660518987589428E-2</v>
      </c>
      <c r="J21" s="126"/>
      <c r="K21" s="139"/>
      <c r="L21" s="144">
        <f>SUM(F20:F21)</f>
        <v>1208712</v>
      </c>
      <c r="M21" s="145"/>
    </row>
    <row r="22" spans="1:13">
      <c r="A22" s="67" t="s">
        <v>111</v>
      </c>
      <c r="B22" s="156">
        <v>3663</v>
      </c>
      <c r="C22" s="156">
        <v>262</v>
      </c>
      <c r="D22" s="156">
        <v>146</v>
      </c>
      <c r="E22" s="133">
        <v>4071</v>
      </c>
      <c r="F22" s="136">
        <v>432770</v>
      </c>
      <c r="G22" s="156">
        <v>436841</v>
      </c>
      <c r="H22" s="119"/>
      <c r="I22" s="130"/>
      <c r="J22" s="126"/>
      <c r="K22" s="139"/>
      <c r="L22" s="146"/>
      <c r="M22" s="145"/>
    </row>
    <row r="23" spans="1:13">
      <c r="A23" s="67" t="s">
        <v>235</v>
      </c>
      <c r="B23" s="156">
        <v>3354</v>
      </c>
      <c r="C23" s="156">
        <v>426</v>
      </c>
      <c r="D23" s="156">
        <v>133</v>
      </c>
      <c r="E23" s="134">
        <v>3913</v>
      </c>
      <c r="F23" s="137">
        <v>685982</v>
      </c>
      <c r="G23" s="156">
        <v>689895</v>
      </c>
      <c r="H23" s="118">
        <f>SUM(E22:E23)</f>
        <v>7984</v>
      </c>
      <c r="I23" s="117">
        <f>H23/(H23+L23)</f>
        <v>7.085954473807529E-3</v>
      </c>
      <c r="J23" s="116">
        <f>SUM(E19:E23)</f>
        <v>40401</v>
      </c>
      <c r="K23" s="141">
        <f>J23/(J23+M23)</f>
        <v>1.3129271375972078E-2</v>
      </c>
      <c r="L23" s="150">
        <f>SUM(F22:F23)</f>
        <v>1118752</v>
      </c>
      <c r="M23" s="157">
        <f>SUM(F19:F23)</f>
        <v>3036769</v>
      </c>
    </row>
    <row r="24" spans="1:13">
      <c r="A24" s="67" t="s">
        <v>11</v>
      </c>
      <c r="B24" s="156">
        <v>362692</v>
      </c>
      <c r="C24" s="156">
        <v>19678</v>
      </c>
      <c r="D24" s="156">
        <v>16043</v>
      </c>
      <c r="E24" s="156">
        <v>398413</v>
      </c>
      <c r="F24" s="156">
        <v>11604626</v>
      </c>
      <c r="G24" s="156">
        <v>12003039</v>
      </c>
      <c r="H24" s="20"/>
      <c r="J24" s="20"/>
      <c r="L24" s="20"/>
      <c r="M24" s="20"/>
    </row>
    <row r="25" spans="1:13">
      <c r="A25" s="379" t="s">
        <v>144</v>
      </c>
      <c r="B25" s="379"/>
      <c r="C25" s="379"/>
      <c r="D25" s="379"/>
      <c r="E25" s="380"/>
      <c r="F25" s="380"/>
      <c r="G25" s="379"/>
    </row>
    <row r="26" spans="1:13">
      <c r="A26" s="67" t="s">
        <v>27</v>
      </c>
      <c r="B26" s="156">
        <v>41069</v>
      </c>
      <c r="C26" s="156">
        <v>2010</v>
      </c>
      <c r="D26" s="156">
        <v>2456</v>
      </c>
      <c r="E26" s="132">
        <v>45535</v>
      </c>
      <c r="F26" s="135">
        <v>720198</v>
      </c>
      <c r="G26" s="156">
        <v>765733</v>
      </c>
      <c r="H26" s="123"/>
      <c r="I26" s="122"/>
      <c r="J26" s="121"/>
      <c r="K26" s="138"/>
      <c r="L26" s="142"/>
      <c r="M26" s="143"/>
    </row>
    <row r="27" spans="1:13">
      <c r="A27" s="67" t="s">
        <v>33</v>
      </c>
      <c r="B27" s="156">
        <v>41620</v>
      </c>
      <c r="C27" s="156">
        <v>2042</v>
      </c>
      <c r="D27" s="156">
        <v>2380</v>
      </c>
      <c r="E27" s="133">
        <v>46042</v>
      </c>
      <c r="F27" s="136">
        <v>717020</v>
      </c>
      <c r="G27" s="156">
        <v>763062</v>
      </c>
      <c r="H27" s="120">
        <f>SUM(E26:E27)</f>
        <v>91577</v>
      </c>
      <c r="I27" s="129">
        <f>H27/(H27+L27)</f>
        <v>5.9901425632606073E-2</v>
      </c>
      <c r="J27" s="126"/>
      <c r="K27" s="139"/>
      <c r="L27" s="144">
        <f>SUM(F26:F27)</f>
        <v>1437218</v>
      </c>
      <c r="M27" s="145"/>
    </row>
    <row r="28" spans="1:13">
      <c r="A28" s="67" t="s">
        <v>39</v>
      </c>
      <c r="B28" s="156">
        <v>38328</v>
      </c>
      <c r="C28" s="156">
        <v>1963</v>
      </c>
      <c r="D28" s="156">
        <v>2010</v>
      </c>
      <c r="E28" s="133">
        <v>42301</v>
      </c>
      <c r="F28" s="136">
        <v>653941</v>
      </c>
      <c r="G28" s="156">
        <v>696242</v>
      </c>
      <c r="H28" s="119"/>
      <c r="I28" s="130"/>
      <c r="J28" s="126"/>
      <c r="K28" s="139"/>
      <c r="L28" s="146"/>
      <c r="M28" s="145"/>
    </row>
    <row r="29" spans="1:13">
      <c r="A29" s="67" t="s">
        <v>45</v>
      </c>
      <c r="B29" s="156">
        <v>36156</v>
      </c>
      <c r="C29" s="156">
        <v>1843</v>
      </c>
      <c r="D29" s="156">
        <v>1692</v>
      </c>
      <c r="E29" s="133">
        <v>39691</v>
      </c>
      <c r="F29" s="136">
        <v>679888</v>
      </c>
      <c r="G29" s="156">
        <v>719579</v>
      </c>
      <c r="H29" s="120">
        <f>SUM(E28:E29)</f>
        <v>81992</v>
      </c>
      <c r="I29" s="129">
        <f>H29/(H29+L29)</f>
        <v>5.791127550728517E-2</v>
      </c>
      <c r="J29" s="127">
        <f>SUM(E26:E29)</f>
        <v>173569</v>
      </c>
      <c r="K29" s="140">
        <f>J29/(J29+M29)</f>
        <v>5.894452791127943E-2</v>
      </c>
      <c r="L29" s="144">
        <f>SUM(F28:F29)</f>
        <v>1333829</v>
      </c>
      <c r="M29" s="147">
        <f>SUM(F26:F29)</f>
        <v>2771047</v>
      </c>
    </row>
    <row r="30" spans="1:13">
      <c r="A30" s="67" t="s">
        <v>51</v>
      </c>
      <c r="B30" s="156">
        <v>32804</v>
      </c>
      <c r="C30" s="156">
        <v>1652</v>
      </c>
      <c r="D30" s="156">
        <v>1441</v>
      </c>
      <c r="E30" s="133">
        <v>35897</v>
      </c>
      <c r="F30" s="136">
        <v>793203</v>
      </c>
      <c r="G30" s="156">
        <v>829100</v>
      </c>
      <c r="H30" s="119"/>
      <c r="I30" s="130"/>
      <c r="J30" s="125">
        <f>E30</f>
        <v>35897</v>
      </c>
      <c r="K30" s="140">
        <f>J30/(J30+M30)</f>
        <v>4.3296345434808828E-2</v>
      </c>
      <c r="L30" s="146"/>
      <c r="M30" s="148">
        <f>F30</f>
        <v>793203</v>
      </c>
    </row>
    <row r="31" spans="1:13">
      <c r="A31" s="67" t="s">
        <v>57</v>
      </c>
      <c r="B31" s="156">
        <v>28190</v>
      </c>
      <c r="C31" s="156">
        <v>1377</v>
      </c>
      <c r="D31" s="156">
        <v>1227</v>
      </c>
      <c r="E31" s="133">
        <v>30794</v>
      </c>
      <c r="F31" s="136">
        <v>875767</v>
      </c>
      <c r="G31" s="156">
        <v>906561</v>
      </c>
      <c r="H31" s="120">
        <f>SUM(E30:E31)</f>
        <v>66691</v>
      </c>
      <c r="I31" s="129">
        <f>H31/(H31+L31)</f>
        <v>3.8423977954220326E-2</v>
      </c>
      <c r="J31" s="128"/>
      <c r="K31" s="131"/>
      <c r="L31" s="144">
        <f>SUM(F30:F31)</f>
        <v>1668970</v>
      </c>
      <c r="M31" s="149"/>
    </row>
    <row r="32" spans="1:13">
      <c r="A32" s="67" t="s">
        <v>63</v>
      </c>
      <c r="B32" s="156">
        <v>23718</v>
      </c>
      <c r="C32" s="156">
        <v>1166</v>
      </c>
      <c r="D32" s="156">
        <v>905</v>
      </c>
      <c r="E32" s="133">
        <v>25789</v>
      </c>
      <c r="F32" s="136">
        <v>876235</v>
      </c>
      <c r="G32" s="156">
        <v>902024</v>
      </c>
      <c r="H32" s="119"/>
      <c r="I32" s="130"/>
      <c r="J32" s="127">
        <f>SUM(E31:E32)</f>
        <v>56583</v>
      </c>
      <c r="K32" s="140">
        <f>J32/(J32+M32)</f>
        <v>3.1285784190402996E-2</v>
      </c>
      <c r="L32" s="146"/>
      <c r="M32" s="147">
        <f>SUM(F31:F32)</f>
        <v>1752002</v>
      </c>
    </row>
    <row r="33" spans="1:13">
      <c r="A33" s="67" t="s">
        <v>69</v>
      </c>
      <c r="B33" s="156">
        <v>20014</v>
      </c>
      <c r="C33" s="156">
        <v>1125</v>
      </c>
      <c r="D33" s="156">
        <v>768</v>
      </c>
      <c r="E33" s="133">
        <v>21907</v>
      </c>
      <c r="F33" s="136">
        <v>783687</v>
      </c>
      <c r="G33" s="156">
        <v>805594</v>
      </c>
      <c r="H33" s="120">
        <f>SUM(E32:E33)</f>
        <v>47696</v>
      </c>
      <c r="I33" s="129">
        <f>H33/(H33+L33)</f>
        <v>2.7931305479328514E-2</v>
      </c>
      <c r="J33" s="128"/>
      <c r="K33" s="131"/>
      <c r="L33" s="144">
        <f>SUM(F32:F33)</f>
        <v>1659922</v>
      </c>
      <c r="M33" s="149"/>
    </row>
    <row r="34" spans="1:13">
      <c r="A34" s="67" t="s">
        <v>75</v>
      </c>
      <c r="B34" s="156">
        <v>21311</v>
      </c>
      <c r="C34" s="156">
        <v>1119</v>
      </c>
      <c r="D34" s="156">
        <v>699</v>
      </c>
      <c r="E34" s="133">
        <v>23129</v>
      </c>
      <c r="F34" s="136">
        <v>796007</v>
      </c>
      <c r="G34" s="156">
        <v>819136</v>
      </c>
      <c r="H34" s="119"/>
      <c r="I34" s="130"/>
      <c r="J34" s="127">
        <f>SUM(E33:E34)</f>
        <v>45036</v>
      </c>
      <c r="K34" s="140">
        <f>J34/(J34+M34)</f>
        <v>2.7719067168083311E-2</v>
      </c>
      <c r="L34" s="146"/>
      <c r="M34" s="147">
        <f>SUM(F33:F34)</f>
        <v>1579694</v>
      </c>
    </row>
    <row r="35" spans="1:13">
      <c r="A35" s="67" t="s">
        <v>81</v>
      </c>
      <c r="B35" s="156">
        <v>21224</v>
      </c>
      <c r="C35" s="156">
        <v>1030</v>
      </c>
      <c r="D35" s="156">
        <v>668</v>
      </c>
      <c r="E35" s="133">
        <v>22922</v>
      </c>
      <c r="F35" s="136">
        <v>796340</v>
      </c>
      <c r="G35" s="156">
        <v>819262</v>
      </c>
      <c r="H35" s="120">
        <f>SUM(E34:E35)</f>
        <v>46051</v>
      </c>
      <c r="I35" s="129">
        <f>H35/(H35+L35)</f>
        <v>2.8107334115398092E-2</v>
      </c>
      <c r="J35" s="128"/>
      <c r="K35" s="131"/>
      <c r="L35" s="144">
        <f>SUM(F34:F35)</f>
        <v>1592347</v>
      </c>
      <c r="M35" s="149"/>
    </row>
    <row r="36" spans="1:13">
      <c r="A36" s="67" t="s">
        <v>87</v>
      </c>
      <c r="B36" s="156">
        <v>18164</v>
      </c>
      <c r="C36" s="156">
        <v>849</v>
      </c>
      <c r="D36" s="156">
        <v>536</v>
      </c>
      <c r="E36" s="133">
        <v>19549</v>
      </c>
      <c r="F36" s="136">
        <v>766139</v>
      </c>
      <c r="G36" s="156">
        <v>785688</v>
      </c>
      <c r="H36" s="119"/>
      <c r="I36" s="130"/>
      <c r="J36" s="127">
        <f>SUM(E35:E36)</f>
        <v>42471</v>
      </c>
      <c r="K36" s="140">
        <f>J36/(J36+M36)</f>
        <v>2.6462506620143929E-2</v>
      </c>
      <c r="L36" s="146"/>
      <c r="M36" s="147">
        <f>SUM(F35:F36)</f>
        <v>1562479</v>
      </c>
    </row>
    <row r="37" spans="1:13">
      <c r="A37" s="67" t="s">
        <v>93</v>
      </c>
      <c r="B37" s="156">
        <v>14732</v>
      </c>
      <c r="C37" s="156">
        <v>754</v>
      </c>
      <c r="D37" s="156">
        <v>442</v>
      </c>
      <c r="E37" s="133">
        <v>15928</v>
      </c>
      <c r="F37" s="136">
        <v>736249</v>
      </c>
      <c r="G37" s="156">
        <v>752177</v>
      </c>
      <c r="H37" s="120">
        <f>SUM(E36:E37)</f>
        <v>35477</v>
      </c>
      <c r="I37" s="129">
        <f>H37/(H37+L37)</f>
        <v>2.3068995002812339E-2</v>
      </c>
      <c r="J37" s="128"/>
      <c r="K37" s="131"/>
      <c r="L37" s="144">
        <f>SUM(F36:F37)</f>
        <v>1502388</v>
      </c>
      <c r="M37" s="149"/>
    </row>
    <row r="38" spans="1:13">
      <c r="A38" s="67" t="s">
        <v>99</v>
      </c>
      <c r="B38" s="156">
        <v>10791</v>
      </c>
      <c r="C38" s="156">
        <v>651</v>
      </c>
      <c r="D38" s="156">
        <v>333</v>
      </c>
      <c r="E38" s="133">
        <v>11775</v>
      </c>
      <c r="F38" s="136">
        <v>655530</v>
      </c>
      <c r="G38" s="156">
        <v>667305</v>
      </c>
      <c r="H38" s="119"/>
      <c r="I38" s="130"/>
      <c r="J38" s="126"/>
      <c r="K38" s="139"/>
      <c r="L38" s="146"/>
      <c r="M38" s="145"/>
    </row>
    <row r="39" spans="1:13">
      <c r="A39" s="67" t="s">
        <v>105</v>
      </c>
      <c r="B39" s="156">
        <v>7320</v>
      </c>
      <c r="C39" s="156">
        <v>519</v>
      </c>
      <c r="D39" s="156">
        <v>242</v>
      </c>
      <c r="E39" s="133">
        <v>8081</v>
      </c>
      <c r="F39" s="136">
        <v>595882</v>
      </c>
      <c r="G39" s="156">
        <v>603963</v>
      </c>
      <c r="H39" s="120">
        <f>SUM(E38:E39)</f>
        <v>19856</v>
      </c>
      <c r="I39" s="129">
        <f>H39/(H39+L39)</f>
        <v>1.5619051215007378E-2</v>
      </c>
      <c r="J39" s="126"/>
      <c r="K39" s="139"/>
      <c r="L39" s="144">
        <f>SUM(F38:F39)</f>
        <v>1251412</v>
      </c>
      <c r="M39" s="145"/>
    </row>
    <row r="40" spans="1:13">
      <c r="A40" s="67" t="s">
        <v>111</v>
      </c>
      <c r="B40" s="156">
        <v>4301</v>
      </c>
      <c r="C40" s="156">
        <v>313</v>
      </c>
      <c r="D40" s="156">
        <v>192</v>
      </c>
      <c r="E40" s="133">
        <v>4806</v>
      </c>
      <c r="F40" s="136">
        <v>448549</v>
      </c>
      <c r="G40" s="156">
        <v>453355</v>
      </c>
      <c r="H40" s="119"/>
      <c r="I40" s="130"/>
      <c r="J40" s="126"/>
      <c r="K40" s="139"/>
      <c r="L40" s="146"/>
      <c r="M40" s="145"/>
    </row>
    <row r="41" spans="1:13">
      <c r="A41" s="67" t="s">
        <v>235</v>
      </c>
      <c r="B41" s="156">
        <v>5051</v>
      </c>
      <c r="C41" s="156">
        <v>569</v>
      </c>
      <c r="D41" s="156">
        <v>186</v>
      </c>
      <c r="E41" s="134">
        <v>5806</v>
      </c>
      <c r="F41" s="137">
        <v>893281</v>
      </c>
      <c r="G41" s="156">
        <v>899087</v>
      </c>
      <c r="H41" s="118">
        <f>SUM(E40:E41)</f>
        <v>10612</v>
      </c>
      <c r="I41" s="117">
        <f>H41/(H41+L41)</f>
        <v>7.8465472086788196E-3</v>
      </c>
      <c r="J41" s="116">
        <f>SUM(E37:E41)</f>
        <v>46396</v>
      </c>
      <c r="K41" s="141">
        <f>J41/(J41+M41)</f>
        <v>1.3743351006713199E-2</v>
      </c>
      <c r="L41" s="150">
        <f>SUM(F40:F41)</f>
        <v>1341830</v>
      </c>
      <c r="M41" s="157">
        <f>SUM(F37:F41)</f>
        <v>3329491</v>
      </c>
    </row>
    <row r="42" spans="1:13">
      <c r="A42" s="67" t="s">
        <v>11</v>
      </c>
      <c r="B42" s="156">
        <v>364793</v>
      </c>
      <c r="C42" s="156">
        <v>18982</v>
      </c>
      <c r="D42" s="156">
        <v>16177</v>
      </c>
      <c r="E42" s="156">
        <v>399952</v>
      </c>
      <c r="F42" s="156">
        <v>11787916</v>
      </c>
      <c r="G42" s="156">
        <v>12187868</v>
      </c>
    </row>
    <row r="43" spans="1:13">
      <c r="A43" s="379" t="s">
        <v>145</v>
      </c>
      <c r="B43" s="379"/>
      <c r="C43" s="379"/>
      <c r="D43" s="379"/>
      <c r="E43" s="380"/>
      <c r="F43" s="380"/>
      <c r="G43" s="379"/>
    </row>
    <row r="44" spans="1:13">
      <c r="A44" s="67" t="s">
        <v>27</v>
      </c>
      <c r="B44" s="156">
        <v>84766</v>
      </c>
      <c r="C44" s="156">
        <v>4053</v>
      </c>
      <c r="D44" s="156">
        <v>5011</v>
      </c>
      <c r="E44" s="132">
        <v>93830</v>
      </c>
      <c r="F44" s="135">
        <v>1479796</v>
      </c>
      <c r="G44" s="156">
        <v>1573626</v>
      </c>
      <c r="H44" s="123"/>
      <c r="I44" s="122"/>
      <c r="J44" s="121"/>
      <c r="K44" s="138"/>
      <c r="L44" s="142"/>
      <c r="M44" s="143"/>
    </row>
    <row r="45" spans="1:13">
      <c r="A45" s="67" t="s">
        <v>33</v>
      </c>
      <c r="B45" s="156">
        <v>84884</v>
      </c>
      <c r="C45" s="156">
        <v>4165</v>
      </c>
      <c r="D45" s="156">
        <v>4809</v>
      </c>
      <c r="E45" s="133">
        <v>93858</v>
      </c>
      <c r="F45" s="136">
        <v>1473423</v>
      </c>
      <c r="G45" s="156">
        <v>1567281</v>
      </c>
      <c r="H45" s="120">
        <f>SUM(E44:E45)</f>
        <v>187688</v>
      </c>
      <c r="I45" s="129">
        <f>H45/(H45+L45)</f>
        <v>5.9755987681265318E-2</v>
      </c>
      <c r="J45" s="126"/>
      <c r="K45" s="139"/>
      <c r="L45" s="144">
        <f>SUM(F44:F45)</f>
        <v>2953219</v>
      </c>
      <c r="M45" s="145"/>
    </row>
    <row r="46" spans="1:13">
      <c r="A46" s="67" t="s">
        <v>39</v>
      </c>
      <c r="B46" s="156">
        <v>78811</v>
      </c>
      <c r="C46" s="156">
        <v>3893</v>
      </c>
      <c r="D46" s="156">
        <v>3941</v>
      </c>
      <c r="E46" s="133">
        <v>86645</v>
      </c>
      <c r="F46" s="136">
        <v>1345045</v>
      </c>
      <c r="G46" s="156">
        <v>1431690</v>
      </c>
      <c r="H46" s="119"/>
      <c r="I46" s="130"/>
      <c r="J46" s="126"/>
      <c r="K46" s="139"/>
      <c r="L46" s="146"/>
      <c r="M46" s="145"/>
    </row>
    <row r="47" spans="1:13">
      <c r="A47" s="67" t="s">
        <v>45</v>
      </c>
      <c r="B47" s="156">
        <v>73792</v>
      </c>
      <c r="C47" s="156">
        <v>3878</v>
      </c>
      <c r="D47" s="156">
        <v>3447</v>
      </c>
      <c r="E47" s="133">
        <v>81117</v>
      </c>
      <c r="F47" s="136">
        <v>1394037</v>
      </c>
      <c r="G47" s="156">
        <v>1475154</v>
      </c>
      <c r="H47" s="120">
        <f>SUM(E46:E47)</f>
        <v>167762</v>
      </c>
      <c r="I47" s="129">
        <f>H47/(H47+L47)</f>
        <v>5.7712763395627698E-2</v>
      </c>
      <c r="J47" s="127">
        <f>SUM(E44:E47)</f>
        <v>355450</v>
      </c>
      <c r="K47" s="140">
        <f>J47/(J47+M47)</f>
        <v>5.8773914468370145E-2</v>
      </c>
      <c r="L47" s="144">
        <f>SUM(F46:F47)</f>
        <v>2739082</v>
      </c>
      <c r="M47" s="147">
        <f>SUM(F44:F47)</f>
        <v>5692301</v>
      </c>
    </row>
    <row r="48" spans="1:13">
      <c r="A48" s="67" t="s">
        <v>51</v>
      </c>
      <c r="B48" s="156">
        <v>67486</v>
      </c>
      <c r="C48" s="156">
        <v>3560</v>
      </c>
      <c r="D48" s="156">
        <v>3016</v>
      </c>
      <c r="E48" s="133">
        <v>74062</v>
      </c>
      <c r="F48" s="136">
        <v>1620012</v>
      </c>
      <c r="G48" s="156">
        <v>1694074</v>
      </c>
      <c r="H48" s="119"/>
      <c r="I48" s="130"/>
      <c r="J48" s="125">
        <f>E48</f>
        <v>74062</v>
      </c>
      <c r="K48" s="140">
        <f>J48/(J48+M48)</f>
        <v>4.3718279130663715E-2</v>
      </c>
      <c r="L48" s="146"/>
      <c r="M48" s="148">
        <f>F48</f>
        <v>1620012</v>
      </c>
    </row>
    <row r="49" spans="1:13">
      <c r="A49" s="67" t="s">
        <v>57</v>
      </c>
      <c r="B49" s="156">
        <v>57319</v>
      </c>
      <c r="C49" s="156">
        <v>2930</v>
      </c>
      <c r="D49" s="156">
        <v>2384</v>
      </c>
      <c r="E49" s="133">
        <v>62633</v>
      </c>
      <c r="F49" s="136">
        <v>1751663</v>
      </c>
      <c r="G49" s="156">
        <v>1814296</v>
      </c>
      <c r="H49" s="120">
        <f>SUM(E48:E49)</f>
        <v>136695</v>
      </c>
      <c r="I49" s="129">
        <f>H49/(H49+L49)</f>
        <v>3.8962538158746084E-2</v>
      </c>
      <c r="J49" s="128"/>
      <c r="K49" s="131"/>
      <c r="L49" s="144">
        <f>SUM(F48:F49)</f>
        <v>3371675</v>
      </c>
      <c r="M49" s="149"/>
    </row>
    <row r="50" spans="1:13">
      <c r="A50" s="67" t="s">
        <v>63</v>
      </c>
      <c r="B50" s="156">
        <v>46921</v>
      </c>
      <c r="C50" s="156">
        <v>2439</v>
      </c>
      <c r="D50" s="156">
        <v>1819</v>
      </c>
      <c r="E50" s="133">
        <v>51179</v>
      </c>
      <c r="F50" s="136">
        <v>1742906</v>
      </c>
      <c r="G50" s="156">
        <v>1794085</v>
      </c>
      <c r="H50" s="119"/>
      <c r="I50" s="130"/>
      <c r="J50" s="127">
        <f>SUM(E49:E50)</f>
        <v>113812</v>
      </c>
      <c r="K50" s="140">
        <f>J50/(J50+M50)</f>
        <v>3.1541015208759828E-2</v>
      </c>
      <c r="L50" s="146"/>
      <c r="M50" s="147">
        <f>SUM(F49:F50)</f>
        <v>3494569</v>
      </c>
    </row>
    <row r="51" spans="1:13">
      <c r="A51" s="67" t="s">
        <v>69</v>
      </c>
      <c r="B51" s="156">
        <v>39104</v>
      </c>
      <c r="C51" s="156">
        <v>2261</v>
      </c>
      <c r="D51" s="156">
        <v>1526</v>
      </c>
      <c r="E51" s="133">
        <v>42891</v>
      </c>
      <c r="F51" s="136">
        <v>1564571</v>
      </c>
      <c r="G51" s="156">
        <v>1607462</v>
      </c>
      <c r="H51" s="120">
        <f>SUM(E50:E51)</f>
        <v>94070</v>
      </c>
      <c r="I51" s="129">
        <f>H51/(H51+L51)</f>
        <v>2.7655064004701389E-2</v>
      </c>
      <c r="J51" s="128"/>
      <c r="K51" s="131"/>
      <c r="L51" s="144">
        <f>SUM(F50:F51)</f>
        <v>3307477</v>
      </c>
      <c r="M51" s="149"/>
    </row>
    <row r="52" spans="1:13">
      <c r="A52" s="67" t="s">
        <v>75</v>
      </c>
      <c r="B52" s="156">
        <v>41276</v>
      </c>
      <c r="C52" s="156">
        <v>2239</v>
      </c>
      <c r="D52" s="156">
        <v>1376</v>
      </c>
      <c r="E52" s="133">
        <v>44891</v>
      </c>
      <c r="F52" s="136">
        <v>1581885</v>
      </c>
      <c r="G52" s="156">
        <v>1626776</v>
      </c>
      <c r="H52" s="119"/>
      <c r="I52" s="130"/>
      <c r="J52" s="127">
        <f>SUM(E51:E52)</f>
        <v>87782</v>
      </c>
      <c r="K52" s="140">
        <f>J52/(J52+M52)</f>
        <v>2.7141478147248287E-2</v>
      </c>
      <c r="L52" s="146"/>
      <c r="M52" s="147">
        <f>SUM(F51:F52)</f>
        <v>3146456</v>
      </c>
    </row>
    <row r="53" spans="1:13">
      <c r="A53" s="67" t="s">
        <v>81</v>
      </c>
      <c r="B53" s="156">
        <v>39875</v>
      </c>
      <c r="C53" s="156">
        <v>2125</v>
      </c>
      <c r="D53" s="156">
        <v>1247</v>
      </c>
      <c r="E53" s="133">
        <v>43247</v>
      </c>
      <c r="F53" s="136">
        <v>1561683</v>
      </c>
      <c r="G53" s="156">
        <v>1604930</v>
      </c>
      <c r="H53" s="120">
        <f>SUM(E52:E53)</f>
        <v>88138</v>
      </c>
      <c r="I53" s="129">
        <f>H53/(H53+L53)</f>
        <v>2.7272901681031629E-2</v>
      </c>
      <c r="J53" s="128"/>
      <c r="K53" s="131"/>
      <c r="L53" s="144">
        <f>SUM(F52:F53)</f>
        <v>3143568</v>
      </c>
      <c r="M53" s="149"/>
    </row>
    <row r="54" spans="1:13">
      <c r="A54" s="67" t="s">
        <v>87</v>
      </c>
      <c r="B54" s="156">
        <v>34390</v>
      </c>
      <c r="C54" s="156">
        <v>1768</v>
      </c>
      <c r="D54" s="156">
        <v>1057</v>
      </c>
      <c r="E54" s="133">
        <v>37215</v>
      </c>
      <c r="F54" s="136">
        <v>1511261</v>
      </c>
      <c r="G54" s="156">
        <v>1548476</v>
      </c>
      <c r="H54" s="119"/>
      <c r="I54" s="130"/>
      <c r="J54" s="127">
        <f>SUM(E53:E54)</f>
        <v>80462</v>
      </c>
      <c r="K54" s="140">
        <f>J54/(J54+M54)</f>
        <v>2.5515902487659375E-2</v>
      </c>
      <c r="L54" s="146"/>
      <c r="M54" s="147">
        <f>SUM(F53:F54)</f>
        <v>3072944</v>
      </c>
    </row>
    <row r="55" spans="1:13">
      <c r="A55" s="67" t="s">
        <v>93</v>
      </c>
      <c r="B55" s="156">
        <v>27978</v>
      </c>
      <c r="C55" s="156">
        <v>1522</v>
      </c>
      <c r="D55" s="156">
        <v>861</v>
      </c>
      <c r="E55" s="133">
        <v>30361</v>
      </c>
      <c r="F55" s="136">
        <v>1445554</v>
      </c>
      <c r="G55" s="156">
        <v>1475915</v>
      </c>
      <c r="H55" s="120">
        <f>SUM(E54:E55)</f>
        <v>67576</v>
      </c>
      <c r="I55" s="129">
        <f>H55/(H55+L55)</f>
        <v>2.2343671833436881E-2</v>
      </c>
      <c r="J55" s="128"/>
      <c r="K55" s="131"/>
      <c r="L55" s="144">
        <f>SUM(F54:F55)</f>
        <v>2956815</v>
      </c>
      <c r="M55" s="149"/>
    </row>
    <row r="56" spans="1:13">
      <c r="A56" s="67" t="s">
        <v>99</v>
      </c>
      <c r="B56" s="156">
        <v>20539</v>
      </c>
      <c r="C56" s="156">
        <v>1253</v>
      </c>
      <c r="D56" s="156">
        <v>632</v>
      </c>
      <c r="E56" s="133">
        <v>22424</v>
      </c>
      <c r="F56" s="136">
        <v>1282467</v>
      </c>
      <c r="G56" s="156">
        <v>1304891</v>
      </c>
      <c r="H56" s="119"/>
      <c r="I56" s="130"/>
      <c r="J56" s="126"/>
      <c r="K56" s="139"/>
      <c r="L56" s="146"/>
      <c r="M56" s="145"/>
    </row>
    <row r="57" spans="1:13">
      <c r="A57" s="67" t="s">
        <v>105</v>
      </c>
      <c r="B57" s="156">
        <v>13975</v>
      </c>
      <c r="C57" s="156">
        <v>1004</v>
      </c>
      <c r="D57" s="156">
        <v>437</v>
      </c>
      <c r="E57" s="133">
        <v>15416</v>
      </c>
      <c r="F57" s="136">
        <v>1177657</v>
      </c>
      <c r="G57" s="156">
        <v>1193073</v>
      </c>
      <c r="H57" s="120">
        <f>SUM(E56:E57)</f>
        <v>37840</v>
      </c>
      <c r="I57" s="129">
        <f>H57/(H57+L57)</f>
        <v>1.5148336805494395E-2</v>
      </c>
      <c r="J57" s="126"/>
      <c r="K57" s="139"/>
      <c r="L57" s="144">
        <f>SUM(F56:F57)</f>
        <v>2460124</v>
      </c>
      <c r="M57" s="145"/>
    </row>
    <row r="58" spans="1:13">
      <c r="A58" s="67" t="s">
        <v>111</v>
      </c>
      <c r="B58" s="156">
        <v>7964</v>
      </c>
      <c r="C58" s="156">
        <v>575</v>
      </c>
      <c r="D58" s="156">
        <v>338</v>
      </c>
      <c r="E58" s="133">
        <v>8877</v>
      </c>
      <c r="F58" s="136">
        <v>881319</v>
      </c>
      <c r="G58" s="156">
        <v>890196</v>
      </c>
      <c r="H58" s="119"/>
      <c r="I58" s="130"/>
      <c r="J58" s="126"/>
      <c r="K58" s="139"/>
      <c r="L58" s="146"/>
      <c r="M58" s="145"/>
    </row>
    <row r="59" spans="1:13">
      <c r="A59" s="67" t="s">
        <v>235</v>
      </c>
      <c r="B59" s="156">
        <v>8405</v>
      </c>
      <c r="C59" s="156">
        <v>995</v>
      </c>
      <c r="D59" s="156">
        <v>319</v>
      </c>
      <c r="E59" s="134">
        <v>9719</v>
      </c>
      <c r="F59" s="137">
        <v>1579263</v>
      </c>
      <c r="G59" s="156">
        <v>1588982</v>
      </c>
      <c r="H59" s="118">
        <f>SUM(E58:E59)</f>
        <v>18596</v>
      </c>
      <c r="I59" s="117">
        <f>H59/(H59+L59)</f>
        <v>7.500873273318818E-3</v>
      </c>
      <c r="J59" s="116">
        <f>SUM(E55:E59)</f>
        <v>86797</v>
      </c>
      <c r="K59" s="141">
        <f>J59/(J59+M59)</f>
        <v>1.3450524301892886E-2</v>
      </c>
      <c r="L59" s="150">
        <f>SUM(F58:F59)</f>
        <v>2460582</v>
      </c>
      <c r="M59" s="157">
        <f>SUM(F55:F59)</f>
        <v>6366260</v>
      </c>
    </row>
    <row r="60" spans="1:13">
      <c r="A60" s="67" t="s">
        <v>11</v>
      </c>
      <c r="B60" s="156">
        <v>727485</v>
      </c>
      <c r="C60" s="156">
        <v>38660</v>
      </c>
      <c r="D60" s="156">
        <v>32220</v>
      </c>
      <c r="E60" s="156">
        <v>798365</v>
      </c>
      <c r="F60" s="156">
        <v>23392542</v>
      </c>
      <c r="G60" s="156">
        <v>24190907</v>
      </c>
      <c r="I60" s="5">
        <f>E60/G60</f>
        <v>3.3002689812333202E-2</v>
      </c>
    </row>
    <row r="63" spans="1:13">
      <c r="A63" s="124" t="s">
        <v>248</v>
      </c>
    </row>
  </sheetData>
  <mergeCells count="3">
    <mergeCell ref="A7:G7"/>
    <mergeCell ref="A25:G25"/>
    <mergeCell ref="A43:G43"/>
  </mergeCells>
  <conditionalFormatting sqref="A6:G23 N6:IU23 A1:IU5 H7:M23 A24:IU65536">
    <cfRule type="cellIs" dxfId="0" priority="1" stopIfTrue="1" operator="between">
      <formula>1</formula>
      <formula>3</formula>
    </cfRule>
  </conditionalFormatting>
  <hyperlinks>
    <hyperlink ref="A63" r:id="rId1" display="© Commonwealth of Australia 2008" xr:uid="{D7215BDE-E82A-4FC1-BB9B-3E14112F90F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004C-4081-426D-BC01-F05BBF9CAE23}">
  <dimension ref="A1:M158"/>
  <sheetViews>
    <sheetView workbookViewId="0">
      <selection activeCell="V13" sqref="V13"/>
    </sheetView>
  </sheetViews>
  <sheetFormatPr defaultRowHeight="15"/>
  <cols>
    <col min="1" max="1" width="16.85546875" customWidth="1"/>
    <col min="12" max="12" width="9.140625" style="26"/>
  </cols>
  <sheetData>
    <row r="1" spans="1:13">
      <c r="A1" s="30" t="s">
        <v>148</v>
      </c>
    </row>
    <row r="2" spans="1:13" ht="23.25">
      <c r="A2" s="27" t="s">
        <v>130</v>
      </c>
      <c r="B2" s="31" t="s">
        <v>149</v>
      </c>
      <c r="C2" s="31" t="s">
        <v>150</v>
      </c>
      <c r="D2" s="31" t="s">
        <v>151</v>
      </c>
      <c r="E2" s="31" t="s">
        <v>152</v>
      </c>
      <c r="F2" s="31" t="s">
        <v>153</v>
      </c>
      <c r="G2" s="31" t="s">
        <v>154</v>
      </c>
      <c r="H2" s="31" t="s">
        <v>155</v>
      </c>
      <c r="I2" s="31" t="s">
        <v>156</v>
      </c>
      <c r="J2" s="31" t="s">
        <v>157</v>
      </c>
      <c r="K2" s="31" t="s">
        <v>158</v>
      </c>
    </row>
    <row r="3" spans="1:13">
      <c r="A3" s="381" t="s">
        <v>159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2" t="s">
        <v>207</v>
      </c>
      <c r="M3" s="382"/>
    </row>
    <row r="4" spans="1:13">
      <c r="A4" s="29" t="s">
        <v>143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3">
      <c r="A5" s="28" t="s">
        <v>131</v>
      </c>
      <c r="B5" s="33">
        <v>34</v>
      </c>
      <c r="C5" s="33">
        <v>5</v>
      </c>
      <c r="D5" s="33">
        <v>33</v>
      </c>
      <c r="E5" s="33">
        <v>3</v>
      </c>
      <c r="F5" s="33">
        <v>12</v>
      </c>
      <c r="G5" s="33">
        <v>0</v>
      </c>
      <c r="H5" s="33">
        <v>16</v>
      </c>
      <c r="I5" s="33">
        <v>0</v>
      </c>
      <c r="J5" s="33">
        <v>108</v>
      </c>
      <c r="K5" s="34">
        <v>1230.5999999999999</v>
      </c>
      <c r="L5" s="80"/>
      <c r="M5" s="78"/>
    </row>
    <row r="6" spans="1:13">
      <c r="A6" s="28" t="s">
        <v>132</v>
      </c>
      <c r="B6" s="33">
        <v>60</v>
      </c>
      <c r="C6" s="33">
        <v>11</v>
      </c>
      <c r="D6" s="33">
        <v>86</v>
      </c>
      <c r="E6" s="33">
        <v>13</v>
      </c>
      <c r="F6" s="33">
        <v>41</v>
      </c>
      <c r="G6" s="33">
        <v>0</v>
      </c>
      <c r="H6" s="33">
        <v>23</v>
      </c>
      <c r="I6" s="33">
        <v>0</v>
      </c>
      <c r="J6" s="33">
        <v>240</v>
      </c>
      <c r="K6" s="34">
        <v>2813.6</v>
      </c>
      <c r="L6" s="79">
        <f>SUM(J5:J6)</f>
        <v>348</v>
      </c>
      <c r="M6" s="77"/>
    </row>
    <row r="7" spans="1:13">
      <c r="A7" s="28" t="s">
        <v>133</v>
      </c>
      <c r="B7" s="33">
        <v>547</v>
      </c>
      <c r="C7" s="33">
        <v>105</v>
      </c>
      <c r="D7" s="33">
        <v>484</v>
      </c>
      <c r="E7" s="33">
        <v>95</v>
      </c>
      <c r="F7" s="33">
        <v>412</v>
      </c>
      <c r="G7" s="33">
        <v>20</v>
      </c>
      <c r="H7" s="33">
        <v>225</v>
      </c>
      <c r="I7" s="33">
        <v>19</v>
      </c>
      <c r="J7" s="33">
        <v>1909</v>
      </c>
      <c r="K7" s="34">
        <v>4801.3999999999996</v>
      </c>
      <c r="L7" s="80"/>
      <c r="M7" s="76">
        <f>SUM(J5:J7)</f>
        <v>2257</v>
      </c>
    </row>
    <row r="8" spans="1:13">
      <c r="A8" s="28" t="s">
        <v>134</v>
      </c>
      <c r="B8" s="33">
        <v>623</v>
      </c>
      <c r="C8" s="33">
        <v>152</v>
      </c>
      <c r="D8" s="33">
        <v>541</v>
      </c>
      <c r="E8" s="33">
        <v>108</v>
      </c>
      <c r="F8" s="33">
        <v>519</v>
      </c>
      <c r="G8" s="33">
        <v>27</v>
      </c>
      <c r="H8" s="33">
        <v>259</v>
      </c>
      <c r="I8" s="33">
        <v>20</v>
      </c>
      <c r="J8" s="33">
        <v>2254</v>
      </c>
      <c r="K8" s="34">
        <v>6215.7</v>
      </c>
      <c r="L8" s="79">
        <f>SUM(J7:J8)</f>
        <v>4163</v>
      </c>
      <c r="M8" s="78"/>
    </row>
    <row r="9" spans="1:13">
      <c r="A9" s="28" t="s">
        <v>135</v>
      </c>
      <c r="B9" s="33">
        <v>558</v>
      </c>
      <c r="C9" s="33">
        <v>140</v>
      </c>
      <c r="D9" s="33">
        <v>461</v>
      </c>
      <c r="E9" s="33">
        <v>128</v>
      </c>
      <c r="F9" s="33">
        <v>439</v>
      </c>
      <c r="G9" s="33">
        <v>21</v>
      </c>
      <c r="H9" s="33">
        <v>245</v>
      </c>
      <c r="I9" s="33">
        <v>17</v>
      </c>
      <c r="J9" s="33">
        <v>2017</v>
      </c>
      <c r="K9" s="34">
        <v>7103.1</v>
      </c>
      <c r="L9" s="80"/>
      <c r="M9" s="76">
        <f>SUM(J8:J9)</f>
        <v>4271</v>
      </c>
    </row>
    <row r="10" spans="1:13">
      <c r="A10" s="28" t="s">
        <v>136</v>
      </c>
      <c r="B10" s="33">
        <v>378</v>
      </c>
      <c r="C10" s="33">
        <v>126</v>
      </c>
      <c r="D10" s="33">
        <v>409</v>
      </c>
      <c r="E10" s="33">
        <v>95</v>
      </c>
      <c r="F10" s="33">
        <v>341</v>
      </c>
      <c r="G10" s="33">
        <v>16</v>
      </c>
      <c r="H10" s="33">
        <v>220</v>
      </c>
      <c r="I10" s="33">
        <v>11</v>
      </c>
      <c r="J10" s="33">
        <v>1602</v>
      </c>
      <c r="K10" s="34">
        <v>6861.7</v>
      </c>
      <c r="L10" s="79">
        <f>SUM(J9:J10)</f>
        <v>3619</v>
      </c>
      <c r="M10" s="78"/>
    </row>
    <row r="11" spans="1:13">
      <c r="A11" s="28" t="s">
        <v>137</v>
      </c>
      <c r="B11" s="33">
        <v>250</v>
      </c>
      <c r="C11" s="33">
        <v>90</v>
      </c>
      <c r="D11" s="33">
        <v>246</v>
      </c>
      <c r="E11" s="33">
        <v>86</v>
      </c>
      <c r="F11" s="33">
        <v>271</v>
      </c>
      <c r="G11" s="33">
        <v>13</v>
      </c>
      <c r="H11" s="33">
        <v>149</v>
      </c>
      <c r="I11" s="33">
        <v>10</v>
      </c>
      <c r="J11" s="33">
        <v>1121</v>
      </c>
      <c r="K11" s="34">
        <v>5458.2</v>
      </c>
      <c r="L11" s="80"/>
      <c r="M11" s="76">
        <f>SUM(J10:J11)</f>
        <v>2723</v>
      </c>
    </row>
    <row r="12" spans="1:13">
      <c r="A12" s="28" t="s">
        <v>138</v>
      </c>
      <c r="B12" s="33">
        <v>196</v>
      </c>
      <c r="C12" s="33">
        <v>60</v>
      </c>
      <c r="D12" s="33">
        <v>159</v>
      </c>
      <c r="E12" s="33">
        <v>39</v>
      </c>
      <c r="F12" s="33">
        <v>173</v>
      </c>
      <c r="G12" s="33">
        <v>7</v>
      </c>
      <c r="H12" s="33">
        <v>98</v>
      </c>
      <c r="I12" s="33">
        <v>5</v>
      </c>
      <c r="J12" s="33">
        <v>746</v>
      </c>
      <c r="K12" s="34">
        <v>3446</v>
      </c>
      <c r="L12" s="79">
        <f>SUM(J11:J12)</f>
        <v>1867</v>
      </c>
      <c r="M12" s="78"/>
    </row>
    <row r="13" spans="1:13">
      <c r="A13" s="28" t="s">
        <v>139</v>
      </c>
      <c r="B13" s="33">
        <v>102</v>
      </c>
      <c r="C13" s="33">
        <v>27</v>
      </c>
      <c r="D13" s="33">
        <v>87</v>
      </c>
      <c r="E13" s="33">
        <v>28</v>
      </c>
      <c r="F13" s="33">
        <v>84</v>
      </c>
      <c r="G13" s="33">
        <v>7</v>
      </c>
      <c r="H13" s="33">
        <v>72</v>
      </c>
      <c r="I13" s="33">
        <v>7</v>
      </c>
      <c r="J13" s="33">
        <v>409</v>
      </c>
      <c r="K13" s="34">
        <v>2176.5</v>
      </c>
      <c r="L13" s="80"/>
      <c r="M13" s="76">
        <f>SUM(J12:J13)</f>
        <v>1155</v>
      </c>
    </row>
    <row r="14" spans="1:13">
      <c r="A14" s="28" t="s">
        <v>140</v>
      </c>
      <c r="B14" s="33">
        <v>48</v>
      </c>
      <c r="C14" s="33">
        <v>21</v>
      </c>
      <c r="D14" s="33">
        <v>32</v>
      </c>
      <c r="E14" s="33">
        <v>11</v>
      </c>
      <c r="F14" s="33">
        <v>49</v>
      </c>
      <c r="G14" s="33">
        <v>6</v>
      </c>
      <c r="H14" s="33">
        <v>28</v>
      </c>
      <c r="I14" s="33">
        <v>0</v>
      </c>
      <c r="J14" s="33">
        <v>189</v>
      </c>
      <c r="K14" s="34">
        <v>1174.9000000000001</v>
      </c>
      <c r="L14" s="79">
        <f>SUM(J13:J14)</f>
        <v>598</v>
      </c>
      <c r="M14" s="78"/>
    </row>
    <row r="15" spans="1:13">
      <c r="A15" s="28" t="s">
        <v>141</v>
      </c>
      <c r="B15" s="33">
        <v>20</v>
      </c>
      <c r="C15" s="33">
        <v>7</v>
      </c>
      <c r="D15" s="33">
        <v>11</v>
      </c>
      <c r="E15" s="33">
        <v>6</v>
      </c>
      <c r="F15" s="33">
        <v>13</v>
      </c>
      <c r="G15" s="33">
        <v>0</v>
      </c>
      <c r="H15" s="33">
        <v>3</v>
      </c>
      <c r="I15" s="33">
        <v>0</v>
      </c>
      <c r="J15" s="33">
        <v>67</v>
      </c>
      <c r="K15" s="34">
        <v>531.70000000000005</v>
      </c>
      <c r="L15" s="80"/>
      <c r="M15" s="77"/>
    </row>
    <row r="16" spans="1:13">
      <c r="A16" s="28" t="s">
        <v>142</v>
      </c>
      <c r="B16" s="33">
        <v>12</v>
      </c>
      <c r="C16" s="33">
        <v>11</v>
      </c>
      <c r="D16" s="33">
        <v>4</v>
      </c>
      <c r="E16" s="33">
        <v>7</v>
      </c>
      <c r="F16" s="33">
        <v>11</v>
      </c>
      <c r="G16" s="33">
        <v>4</v>
      </c>
      <c r="H16" s="33">
        <v>5</v>
      </c>
      <c r="I16" s="33">
        <v>0</v>
      </c>
      <c r="J16" s="33">
        <v>53</v>
      </c>
      <c r="K16" s="34">
        <v>353.8</v>
      </c>
      <c r="L16" s="79">
        <f>SUM(J15:J16)</f>
        <v>120</v>
      </c>
      <c r="M16" s="76">
        <f>SUM(J14:J16)</f>
        <v>309</v>
      </c>
    </row>
    <row r="17" spans="1:13">
      <c r="A17" s="35" t="s">
        <v>11</v>
      </c>
      <c r="B17" s="36">
        <v>2820</v>
      </c>
      <c r="C17" s="36">
        <v>762</v>
      </c>
      <c r="D17" s="36">
        <v>2559</v>
      </c>
      <c r="E17" s="36">
        <v>623</v>
      </c>
      <c r="F17" s="36">
        <v>2378</v>
      </c>
      <c r="G17" s="36">
        <v>128</v>
      </c>
      <c r="H17" s="36">
        <v>1348</v>
      </c>
      <c r="I17" s="36">
        <v>90</v>
      </c>
      <c r="J17" s="36">
        <v>10710</v>
      </c>
      <c r="K17" s="37">
        <v>4288.8</v>
      </c>
    </row>
    <row r="18" spans="1:13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8"/>
    </row>
    <row r="19" spans="1:13">
      <c r="A19" s="28" t="s">
        <v>160</v>
      </c>
      <c r="B19" s="39">
        <v>33.1</v>
      </c>
      <c r="C19" s="39">
        <v>34.9</v>
      </c>
      <c r="D19" s="39">
        <v>32.700000000000003</v>
      </c>
      <c r="E19" s="39">
        <v>35.1</v>
      </c>
      <c r="F19" s="39">
        <v>33.799999999999997</v>
      </c>
      <c r="G19" s="39">
        <v>33.799999999999997</v>
      </c>
      <c r="H19" s="39">
        <v>34.299999999999997</v>
      </c>
      <c r="I19" s="39">
        <v>34.299999999999997</v>
      </c>
      <c r="J19" s="39">
        <v>33.6</v>
      </c>
      <c r="K19" s="40"/>
    </row>
    <row r="20" spans="1:13">
      <c r="A20" s="28" t="s">
        <v>161</v>
      </c>
      <c r="B20" s="39">
        <v>31.2</v>
      </c>
      <c r="C20" s="39">
        <v>33.4</v>
      </c>
      <c r="D20" s="39">
        <v>31.4</v>
      </c>
      <c r="E20" s="39">
        <v>33.5</v>
      </c>
      <c r="F20" s="39">
        <v>32</v>
      </c>
      <c r="G20" s="39">
        <v>31.8</v>
      </c>
      <c r="H20" s="39">
        <v>33</v>
      </c>
      <c r="I20" s="39">
        <v>31.9</v>
      </c>
      <c r="J20" s="39">
        <v>32</v>
      </c>
      <c r="K20" s="40"/>
    </row>
    <row r="21" spans="1:13">
      <c r="A21" s="29" t="s">
        <v>144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3">
      <c r="A22" s="28" t="s">
        <v>131</v>
      </c>
      <c r="B22" s="33">
        <v>4</v>
      </c>
      <c r="C22" s="33">
        <v>0</v>
      </c>
      <c r="D22" s="33">
        <v>0</v>
      </c>
      <c r="E22" s="33">
        <v>0</v>
      </c>
      <c r="F22" s="33">
        <v>3</v>
      </c>
      <c r="G22" s="33">
        <v>0</v>
      </c>
      <c r="H22" s="33">
        <v>0</v>
      </c>
      <c r="I22" s="33">
        <v>0</v>
      </c>
      <c r="J22" s="33">
        <v>8</v>
      </c>
      <c r="K22" s="41">
        <v>95</v>
      </c>
      <c r="L22" s="80"/>
      <c r="M22" s="78"/>
    </row>
    <row r="23" spans="1:13">
      <c r="A23" s="28" t="s">
        <v>132</v>
      </c>
      <c r="B23" s="33">
        <v>8</v>
      </c>
      <c r="C23" s="33">
        <v>0</v>
      </c>
      <c r="D23" s="33">
        <v>9</v>
      </c>
      <c r="E23" s="33">
        <v>3</v>
      </c>
      <c r="F23" s="33">
        <v>3</v>
      </c>
      <c r="G23" s="33">
        <v>0</v>
      </c>
      <c r="H23" s="33">
        <v>0</v>
      </c>
      <c r="I23" s="33">
        <v>0</v>
      </c>
      <c r="J23" s="33">
        <v>22</v>
      </c>
      <c r="K23" s="41">
        <v>266.89999999999998</v>
      </c>
      <c r="L23" s="79">
        <f>SUM(J22:J23)</f>
        <v>30</v>
      </c>
      <c r="M23" s="77"/>
    </row>
    <row r="24" spans="1:13">
      <c r="A24" s="28" t="s">
        <v>133</v>
      </c>
      <c r="B24" s="33">
        <v>47</v>
      </c>
      <c r="C24" s="33">
        <v>13</v>
      </c>
      <c r="D24" s="33">
        <v>70</v>
      </c>
      <c r="E24" s="33">
        <v>7</v>
      </c>
      <c r="F24" s="33">
        <v>45</v>
      </c>
      <c r="G24" s="33">
        <v>0</v>
      </c>
      <c r="H24" s="33">
        <v>6</v>
      </c>
      <c r="I24" s="33">
        <v>3</v>
      </c>
      <c r="J24" s="33">
        <v>198</v>
      </c>
      <c r="K24" s="41">
        <v>525.29999999999995</v>
      </c>
      <c r="L24" s="80"/>
      <c r="M24" s="76">
        <f>SUM(J22:J24)</f>
        <v>228</v>
      </c>
    </row>
    <row r="25" spans="1:13">
      <c r="A25" s="28" t="s">
        <v>134</v>
      </c>
      <c r="B25" s="33">
        <v>53</v>
      </c>
      <c r="C25" s="33">
        <v>19</v>
      </c>
      <c r="D25" s="33">
        <v>68</v>
      </c>
      <c r="E25" s="33">
        <v>11</v>
      </c>
      <c r="F25" s="33">
        <v>69</v>
      </c>
      <c r="G25" s="33">
        <v>7</v>
      </c>
      <c r="H25" s="33">
        <v>21</v>
      </c>
      <c r="I25" s="33">
        <v>3</v>
      </c>
      <c r="J25" s="33">
        <v>243</v>
      </c>
      <c r="K25" s="41">
        <v>707.8</v>
      </c>
      <c r="L25" s="79">
        <f>SUM(J24:J25)</f>
        <v>441</v>
      </c>
      <c r="M25" s="78"/>
    </row>
    <row r="26" spans="1:13">
      <c r="A26" s="28" t="s">
        <v>135</v>
      </c>
      <c r="B26" s="33">
        <v>46</v>
      </c>
      <c r="C26" s="33">
        <v>15</v>
      </c>
      <c r="D26" s="33">
        <v>67</v>
      </c>
      <c r="E26" s="33">
        <v>6</v>
      </c>
      <c r="F26" s="33">
        <v>58</v>
      </c>
      <c r="G26" s="33">
        <v>0</v>
      </c>
      <c r="H26" s="33">
        <v>12</v>
      </c>
      <c r="I26" s="33">
        <v>3</v>
      </c>
      <c r="J26" s="33">
        <v>219</v>
      </c>
      <c r="K26" s="41">
        <v>770.8</v>
      </c>
      <c r="L26" s="80"/>
      <c r="M26" s="76">
        <f>SUM(J25:J26)</f>
        <v>462</v>
      </c>
    </row>
    <row r="27" spans="1:13">
      <c r="A27" s="28" t="s">
        <v>136</v>
      </c>
      <c r="B27" s="33">
        <v>62</v>
      </c>
      <c r="C27" s="33">
        <v>13</v>
      </c>
      <c r="D27" s="33">
        <v>45</v>
      </c>
      <c r="E27" s="33">
        <v>18</v>
      </c>
      <c r="F27" s="33">
        <v>54</v>
      </c>
      <c r="G27" s="33">
        <v>3</v>
      </c>
      <c r="H27" s="33">
        <v>9</v>
      </c>
      <c r="I27" s="33">
        <v>0</v>
      </c>
      <c r="J27" s="33">
        <v>217</v>
      </c>
      <c r="K27" s="41">
        <v>918.8</v>
      </c>
      <c r="L27" s="79">
        <f>SUM(J26:J27)</f>
        <v>436</v>
      </c>
      <c r="M27" s="78"/>
    </row>
    <row r="28" spans="1:13">
      <c r="A28" s="28" t="s">
        <v>137</v>
      </c>
      <c r="B28" s="33">
        <v>25</v>
      </c>
      <c r="C28" s="33">
        <v>15</v>
      </c>
      <c r="D28" s="33">
        <v>23</v>
      </c>
      <c r="E28" s="33">
        <v>4</v>
      </c>
      <c r="F28" s="33">
        <v>38</v>
      </c>
      <c r="G28" s="33">
        <v>3</v>
      </c>
      <c r="H28" s="33">
        <v>12</v>
      </c>
      <c r="I28" s="33">
        <v>0</v>
      </c>
      <c r="J28" s="33">
        <v>119</v>
      </c>
      <c r="K28" s="41">
        <v>555.5</v>
      </c>
      <c r="L28" s="80"/>
      <c r="M28" s="76">
        <f>SUM(J27:J28)</f>
        <v>336</v>
      </c>
    </row>
    <row r="29" spans="1:13">
      <c r="A29" s="28" t="s">
        <v>138</v>
      </c>
      <c r="B29" s="33">
        <v>22</v>
      </c>
      <c r="C29" s="33">
        <v>6</v>
      </c>
      <c r="D29" s="33">
        <v>21</v>
      </c>
      <c r="E29" s="33">
        <v>9</v>
      </c>
      <c r="F29" s="33">
        <v>18</v>
      </c>
      <c r="G29" s="33">
        <v>0</v>
      </c>
      <c r="H29" s="33">
        <v>14</v>
      </c>
      <c r="I29" s="33">
        <v>0</v>
      </c>
      <c r="J29" s="33">
        <v>87</v>
      </c>
      <c r="K29" s="41">
        <v>366.3</v>
      </c>
      <c r="L29" s="79">
        <f>SUM(J28:J29)</f>
        <v>206</v>
      </c>
      <c r="M29" s="78"/>
    </row>
    <row r="30" spans="1:13">
      <c r="A30" s="28" t="s">
        <v>139</v>
      </c>
      <c r="B30" s="33">
        <v>5</v>
      </c>
      <c r="C30" s="33">
        <v>0</v>
      </c>
      <c r="D30" s="33">
        <v>10</v>
      </c>
      <c r="E30" s="33">
        <v>4</v>
      </c>
      <c r="F30" s="33">
        <v>7</v>
      </c>
      <c r="G30" s="33">
        <v>0</v>
      </c>
      <c r="H30" s="33">
        <v>3</v>
      </c>
      <c r="I30" s="33">
        <v>0</v>
      </c>
      <c r="J30" s="33">
        <v>28</v>
      </c>
      <c r="K30" s="41">
        <v>133.4</v>
      </c>
      <c r="L30" s="80"/>
      <c r="M30" s="76">
        <f>SUM(J29:J30)</f>
        <v>115</v>
      </c>
    </row>
    <row r="31" spans="1:13">
      <c r="A31" s="28" t="s">
        <v>140</v>
      </c>
      <c r="B31" s="33">
        <v>0</v>
      </c>
      <c r="C31" s="33">
        <v>0</v>
      </c>
      <c r="D31" s="33">
        <v>3</v>
      </c>
      <c r="E31" s="33">
        <v>0</v>
      </c>
      <c r="F31" s="33">
        <v>3</v>
      </c>
      <c r="G31" s="33">
        <v>0</v>
      </c>
      <c r="H31" s="33">
        <v>4</v>
      </c>
      <c r="I31" s="33">
        <v>0</v>
      </c>
      <c r="J31" s="33">
        <v>16</v>
      </c>
      <c r="K31" s="41">
        <v>88.7</v>
      </c>
      <c r="L31" s="79">
        <f>SUM(J30:J31)</f>
        <v>44</v>
      </c>
      <c r="M31" s="78"/>
    </row>
    <row r="32" spans="1:13">
      <c r="A32" s="28" t="s">
        <v>141</v>
      </c>
      <c r="B32" s="33">
        <v>3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3</v>
      </c>
      <c r="K32" s="41">
        <v>21.9</v>
      </c>
      <c r="L32" s="80"/>
      <c r="M32" s="77"/>
    </row>
    <row r="33" spans="1:13">
      <c r="A33" s="28" t="s">
        <v>142</v>
      </c>
      <c r="B33" s="33">
        <v>0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41">
        <v>0</v>
      </c>
      <c r="L33" s="79">
        <f>SUM(J32:J33)</f>
        <v>3</v>
      </c>
      <c r="M33" s="76">
        <f>SUM(J31:J33)</f>
        <v>19</v>
      </c>
    </row>
    <row r="34" spans="1:13">
      <c r="A34" s="35" t="s">
        <v>11</v>
      </c>
      <c r="B34" s="36">
        <v>286</v>
      </c>
      <c r="C34" s="36">
        <v>78</v>
      </c>
      <c r="D34" s="36">
        <v>311</v>
      </c>
      <c r="E34" s="36">
        <v>65</v>
      </c>
      <c r="F34" s="36">
        <v>305</v>
      </c>
      <c r="G34" s="36">
        <v>17</v>
      </c>
      <c r="H34" s="36">
        <v>93</v>
      </c>
      <c r="I34" s="36">
        <v>12</v>
      </c>
      <c r="J34" s="36">
        <v>1158</v>
      </c>
      <c r="K34" s="38">
        <v>453.4</v>
      </c>
    </row>
    <row r="35" spans="1:13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8"/>
    </row>
    <row r="36" spans="1:13">
      <c r="A36" s="28" t="s">
        <v>160</v>
      </c>
      <c r="B36" s="39">
        <v>33.4</v>
      </c>
      <c r="C36" s="39">
        <v>33.9</v>
      </c>
      <c r="D36" s="39">
        <v>31.7</v>
      </c>
      <c r="E36" s="39">
        <v>35.299999999999997</v>
      </c>
      <c r="F36" s="39">
        <v>33.4</v>
      </c>
      <c r="G36" s="39">
        <v>33.9</v>
      </c>
      <c r="H36" s="39">
        <v>36.9</v>
      </c>
      <c r="I36" s="39">
        <v>28.5</v>
      </c>
      <c r="J36" s="39">
        <v>33.299999999999997</v>
      </c>
      <c r="K36" s="40"/>
    </row>
    <row r="37" spans="1:13">
      <c r="A37" s="28" t="s">
        <v>161</v>
      </c>
      <c r="B37" s="39">
        <v>32.9</v>
      </c>
      <c r="C37" s="39">
        <v>32.5</v>
      </c>
      <c r="D37" s="39">
        <v>30.4</v>
      </c>
      <c r="E37" s="39">
        <v>35.5</v>
      </c>
      <c r="F37" s="39">
        <v>32</v>
      </c>
      <c r="G37" s="39">
        <v>34.5</v>
      </c>
      <c r="H37" s="39">
        <v>35.5</v>
      </c>
      <c r="I37" s="39">
        <v>26.3</v>
      </c>
      <c r="J37" s="39">
        <v>32.200000000000003</v>
      </c>
      <c r="K37" s="40"/>
    </row>
    <row r="38" spans="1:13">
      <c r="A38" s="29" t="s">
        <v>145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3">
      <c r="A39" s="28" t="s">
        <v>131</v>
      </c>
      <c r="B39" s="33">
        <v>40</v>
      </c>
      <c r="C39" s="33">
        <v>5</v>
      </c>
      <c r="D39" s="33">
        <v>34</v>
      </c>
      <c r="E39" s="33">
        <v>3</v>
      </c>
      <c r="F39" s="33">
        <v>20</v>
      </c>
      <c r="G39" s="33">
        <v>0</v>
      </c>
      <c r="H39" s="33">
        <v>16</v>
      </c>
      <c r="I39" s="33">
        <v>0</v>
      </c>
      <c r="J39" s="33">
        <v>114</v>
      </c>
      <c r="K39" s="34">
        <v>662.8</v>
      </c>
      <c r="L39" s="80"/>
      <c r="M39" s="78"/>
    </row>
    <row r="40" spans="1:13">
      <c r="A40" s="28" t="s">
        <v>132</v>
      </c>
      <c r="B40" s="33">
        <v>61</v>
      </c>
      <c r="C40" s="33">
        <v>12</v>
      </c>
      <c r="D40" s="33">
        <v>99</v>
      </c>
      <c r="E40" s="33">
        <v>16</v>
      </c>
      <c r="F40" s="33">
        <v>46</v>
      </c>
      <c r="G40" s="33">
        <v>0</v>
      </c>
      <c r="H40" s="33">
        <v>23</v>
      </c>
      <c r="I40" s="33">
        <v>0</v>
      </c>
      <c r="J40" s="33">
        <v>263</v>
      </c>
      <c r="K40" s="34">
        <v>1568.1</v>
      </c>
      <c r="L40" s="79">
        <f>SUM(J39:J40)</f>
        <v>377</v>
      </c>
      <c r="M40" s="77"/>
    </row>
    <row r="41" spans="1:13">
      <c r="A41" s="28" t="s">
        <v>133</v>
      </c>
      <c r="B41" s="33">
        <v>591</v>
      </c>
      <c r="C41" s="33">
        <v>119</v>
      </c>
      <c r="D41" s="33">
        <v>557</v>
      </c>
      <c r="E41" s="33">
        <v>98</v>
      </c>
      <c r="F41" s="33">
        <v>461</v>
      </c>
      <c r="G41" s="33">
        <v>21</v>
      </c>
      <c r="H41" s="33">
        <v>230</v>
      </c>
      <c r="I41" s="33">
        <v>20</v>
      </c>
      <c r="J41" s="33">
        <v>2101</v>
      </c>
      <c r="K41" s="34">
        <v>2712.7</v>
      </c>
      <c r="L41" s="80"/>
      <c r="M41" s="76">
        <f>SUM(J39:J41)</f>
        <v>2478</v>
      </c>
    </row>
    <row r="42" spans="1:13">
      <c r="A42" s="28" t="s">
        <v>134</v>
      </c>
      <c r="B42" s="33">
        <v>678</v>
      </c>
      <c r="C42" s="33">
        <v>170</v>
      </c>
      <c r="D42" s="33">
        <v>608</v>
      </c>
      <c r="E42" s="33">
        <v>119</v>
      </c>
      <c r="F42" s="33">
        <v>587</v>
      </c>
      <c r="G42" s="33">
        <v>37</v>
      </c>
      <c r="H42" s="33">
        <v>283</v>
      </c>
      <c r="I42" s="33">
        <v>25</v>
      </c>
      <c r="J42" s="33">
        <v>2501</v>
      </c>
      <c r="K42" s="34">
        <v>3542.7</v>
      </c>
      <c r="L42" s="79">
        <f>SUM(J41:J42)</f>
        <v>4602</v>
      </c>
      <c r="M42" s="78"/>
    </row>
    <row r="43" spans="1:13">
      <c r="A43" s="28" t="s">
        <v>135</v>
      </c>
      <c r="B43" s="33">
        <v>608</v>
      </c>
      <c r="C43" s="33">
        <v>162</v>
      </c>
      <c r="D43" s="33">
        <v>531</v>
      </c>
      <c r="E43" s="33">
        <v>137</v>
      </c>
      <c r="F43" s="33">
        <v>502</v>
      </c>
      <c r="G43" s="33">
        <v>26</v>
      </c>
      <c r="H43" s="33">
        <v>260</v>
      </c>
      <c r="I43" s="33">
        <v>22</v>
      </c>
      <c r="J43" s="33">
        <v>2233</v>
      </c>
      <c r="K43" s="34">
        <v>3930.8</v>
      </c>
      <c r="L43" s="80"/>
      <c r="M43" s="76">
        <f>SUM(J42:J43)</f>
        <v>4734</v>
      </c>
    </row>
    <row r="44" spans="1:13">
      <c r="A44" s="28" t="s">
        <v>136</v>
      </c>
      <c r="B44" s="33">
        <v>439</v>
      </c>
      <c r="C44" s="33">
        <v>142</v>
      </c>
      <c r="D44" s="33">
        <v>453</v>
      </c>
      <c r="E44" s="33">
        <v>113</v>
      </c>
      <c r="F44" s="33">
        <v>402</v>
      </c>
      <c r="G44" s="33">
        <v>22</v>
      </c>
      <c r="H44" s="33">
        <v>231</v>
      </c>
      <c r="I44" s="33">
        <v>13</v>
      </c>
      <c r="J44" s="33">
        <v>1818</v>
      </c>
      <c r="K44" s="34">
        <v>3871</v>
      </c>
      <c r="L44" s="79">
        <f>SUM(J43:J44)</f>
        <v>4051</v>
      </c>
      <c r="M44" s="78"/>
    </row>
    <row r="45" spans="1:13">
      <c r="A45" s="28" t="s">
        <v>137</v>
      </c>
      <c r="B45" s="33">
        <v>275</v>
      </c>
      <c r="C45" s="33">
        <v>106</v>
      </c>
      <c r="D45" s="33">
        <v>268</v>
      </c>
      <c r="E45" s="33">
        <v>92</v>
      </c>
      <c r="F45" s="33">
        <v>311</v>
      </c>
      <c r="G45" s="33">
        <v>18</v>
      </c>
      <c r="H45" s="33">
        <v>168</v>
      </c>
      <c r="I45" s="33">
        <v>10</v>
      </c>
      <c r="J45" s="33">
        <v>1244</v>
      </c>
      <c r="K45" s="34">
        <v>2964.6</v>
      </c>
      <c r="L45" s="80"/>
      <c r="M45" s="76">
        <f>SUM(J44:J45)</f>
        <v>3062</v>
      </c>
    </row>
    <row r="46" spans="1:13">
      <c r="A46" s="28" t="s">
        <v>138</v>
      </c>
      <c r="B46" s="33">
        <v>216</v>
      </c>
      <c r="C46" s="33">
        <v>67</v>
      </c>
      <c r="D46" s="33">
        <v>173</v>
      </c>
      <c r="E46" s="33">
        <v>49</v>
      </c>
      <c r="F46" s="33">
        <v>191</v>
      </c>
      <c r="G46" s="33">
        <v>8</v>
      </c>
      <c r="H46" s="33">
        <v>114</v>
      </c>
      <c r="I46" s="33">
        <v>5</v>
      </c>
      <c r="J46" s="33">
        <v>830</v>
      </c>
      <c r="K46" s="34">
        <v>1828.1</v>
      </c>
      <c r="L46" s="79">
        <f>SUM(J45:J46)</f>
        <v>2074</v>
      </c>
      <c r="M46" s="78"/>
    </row>
    <row r="47" spans="1:13">
      <c r="A47" s="28" t="s">
        <v>139</v>
      </c>
      <c r="B47" s="33">
        <v>108</v>
      </c>
      <c r="C47" s="33">
        <v>27</v>
      </c>
      <c r="D47" s="33">
        <v>94</v>
      </c>
      <c r="E47" s="33">
        <v>29</v>
      </c>
      <c r="F47" s="33">
        <v>94</v>
      </c>
      <c r="G47" s="33">
        <v>7</v>
      </c>
      <c r="H47" s="33">
        <v>80</v>
      </c>
      <c r="I47" s="33">
        <v>7</v>
      </c>
      <c r="J47" s="33">
        <v>443</v>
      </c>
      <c r="K47" s="34">
        <v>1113.8</v>
      </c>
      <c r="L47" s="80"/>
      <c r="M47" s="76">
        <f>SUM(J46:J47)</f>
        <v>1273</v>
      </c>
    </row>
    <row r="48" spans="1:13">
      <c r="A48" s="28" t="s">
        <v>140</v>
      </c>
      <c r="B48" s="33">
        <v>50</v>
      </c>
      <c r="C48" s="33">
        <v>18</v>
      </c>
      <c r="D48" s="33">
        <v>30</v>
      </c>
      <c r="E48" s="33">
        <v>11</v>
      </c>
      <c r="F48" s="33">
        <v>50</v>
      </c>
      <c r="G48" s="33">
        <v>6</v>
      </c>
      <c r="H48" s="33">
        <v>26</v>
      </c>
      <c r="I48" s="33">
        <v>0</v>
      </c>
      <c r="J48" s="33">
        <v>205</v>
      </c>
      <c r="K48" s="34">
        <v>600.70000000000005</v>
      </c>
      <c r="L48" s="79">
        <f>SUM(J47:J48)</f>
        <v>648</v>
      </c>
      <c r="M48" s="78"/>
    </row>
    <row r="49" spans="1:13">
      <c r="A49" s="28" t="s">
        <v>141</v>
      </c>
      <c r="B49" s="33">
        <v>20</v>
      </c>
      <c r="C49" s="33">
        <v>11</v>
      </c>
      <c r="D49" s="33">
        <v>11</v>
      </c>
      <c r="E49" s="33">
        <v>6</v>
      </c>
      <c r="F49" s="33">
        <v>13</v>
      </c>
      <c r="G49" s="33">
        <v>0</v>
      </c>
      <c r="H49" s="33">
        <v>3</v>
      </c>
      <c r="I49" s="33">
        <v>0</v>
      </c>
      <c r="J49" s="33">
        <v>69</v>
      </c>
      <c r="K49" s="34">
        <v>262.39999999999998</v>
      </c>
      <c r="L49" s="80"/>
      <c r="M49" s="77"/>
    </row>
    <row r="50" spans="1:13">
      <c r="A50" s="28" t="s">
        <v>142</v>
      </c>
      <c r="B50" s="33">
        <v>12</v>
      </c>
      <c r="C50" s="33">
        <v>11</v>
      </c>
      <c r="D50" s="33">
        <v>9</v>
      </c>
      <c r="E50" s="33">
        <v>7</v>
      </c>
      <c r="F50" s="33">
        <v>11</v>
      </c>
      <c r="G50" s="33">
        <v>4</v>
      </c>
      <c r="H50" s="33">
        <v>5</v>
      </c>
      <c r="I50" s="33">
        <v>0</v>
      </c>
      <c r="J50" s="33">
        <v>50</v>
      </c>
      <c r="K50" s="34">
        <v>157.4</v>
      </c>
      <c r="L50" s="79">
        <f>SUM(J49:J50)</f>
        <v>119</v>
      </c>
      <c r="M50" s="76">
        <f>SUM(J48:J50)</f>
        <v>324</v>
      </c>
    </row>
    <row r="51" spans="1:13">
      <c r="A51" s="42" t="s">
        <v>11</v>
      </c>
      <c r="B51" s="43">
        <v>3104</v>
      </c>
      <c r="C51" s="43">
        <v>840</v>
      </c>
      <c r="D51" s="43">
        <v>2873</v>
      </c>
      <c r="E51" s="43">
        <v>681</v>
      </c>
      <c r="F51" s="43">
        <v>2680</v>
      </c>
      <c r="G51" s="43">
        <v>140</v>
      </c>
      <c r="H51" s="43">
        <v>1443</v>
      </c>
      <c r="I51" s="43">
        <v>104</v>
      </c>
      <c r="J51" s="43">
        <v>11866</v>
      </c>
      <c r="K51" s="44">
        <v>2349.1999999999998</v>
      </c>
    </row>
    <row r="52" spans="1:13">
      <c r="A52" s="42"/>
      <c r="B52" s="36"/>
      <c r="C52" s="36"/>
      <c r="D52" s="36"/>
      <c r="E52" s="36"/>
      <c r="F52" s="36"/>
      <c r="G52" s="36"/>
      <c r="H52" s="36"/>
      <c r="I52" s="36"/>
      <c r="J52" s="36"/>
      <c r="K52" s="38"/>
    </row>
    <row r="53" spans="1:13">
      <c r="A53" s="28" t="s">
        <v>160</v>
      </c>
      <c r="B53" s="39">
        <v>33.200000000000003</v>
      </c>
      <c r="C53" s="39">
        <v>34.799999999999997</v>
      </c>
      <c r="D53" s="39">
        <v>32.6</v>
      </c>
      <c r="E53" s="39">
        <v>35.1</v>
      </c>
      <c r="F53" s="39">
        <v>33.700000000000003</v>
      </c>
      <c r="G53" s="39">
        <v>33.799999999999997</v>
      </c>
      <c r="H53" s="39">
        <v>34.4</v>
      </c>
      <c r="I53" s="39">
        <v>33.799999999999997</v>
      </c>
      <c r="J53" s="39">
        <v>33.6</v>
      </c>
      <c r="K53" s="40"/>
    </row>
    <row r="54" spans="1:13">
      <c r="A54" s="28" t="s">
        <v>161</v>
      </c>
      <c r="B54" s="39">
        <v>31.4</v>
      </c>
      <c r="C54" s="39">
        <v>33.4</v>
      </c>
      <c r="D54" s="39">
        <v>31.2</v>
      </c>
      <c r="E54" s="39">
        <v>33.9</v>
      </c>
      <c r="F54" s="39">
        <v>32</v>
      </c>
      <c r="G54" s="39">
        <v>31.8</v>
      </c>
      <c r="H54" s="39">
        <v>33.1</v>
      </c>
      <c r="I54" s="39">
        <v>31.5</v>
      </c>
      <c r="J54" s="39">
        <v>32</v>
      </c>
      <c r="K54" s="40"/>
    </row>
    <row r="55" spans="1:13">
      <c r="A55" s="381" t="s">
        <v>162</v>
      </c>
      <c r="B55" s="381"/>
      <c r="C55" s="381"/>
      <c r="D55" s="381"/>
      <c r="E55" s="381"/>
      <c r="F55" s="381"/>
      <c r="G55" s="381"/>
      <c r="H55" s="381"/>
      <c r="I55" s="381"/>
      <c r="J55" s="381"/>
      <c r="K55" s="381"/>
    </row>
    <row r="56" spans="1:13">
      <c r="A56" s="29" t="s">
        <v>143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</row>
    <row r="57" spans="1:13">
      <c r="A57" s="28" t="s">
        <v>131</v>
      </c>
      <c r="B57" s="33">
        <v>29</v>
      </c>
      <c r="C57" s="33">
        <v>25</v>
      </c>
      <c r="D57" s="33">
        <v>28</v>
      </c>
      <c r="E57" s="33">
        <v>3</v>
      </c>
      <c r="F57" s="33">
        <v>19</v>
      </c>
      <c r="G57" s="33">
        <v>3</v>
      </c>
      <c r="H57" s="33">
        <v>0</v>
      </c>
      <c r="I57" s="33">
        <v>3</v>
      </c>
      <c r="J57" s="33">
        <v>105</v>
      </c>
      <c r="K57" s="41">
        <v>69.8</v>
      </c>
      <c r="L57" s="80"/>
      <c r="M57" s="78"/>
    </row>
    <row r="58" spans="1:13">
      <c r="A58" s="28" t="s">
        <v>132</v>
      </c>
      <c r="B58" s="33">
        <v>79</v>
      </c>
      <c r="C58" s="33">
        <v>58</v>
      </c>
      <c r="D58" s="33">
        <v>60</v>
      </c>
      <c r="E58" s="33">
        <v>12</v>
      </c>
      <c r="F58" s="33">
        <v>29</v>
      </c>
      <c r="G58" s="33">
        <v>5</v>
      </c>
      <c r="H58" s="33">
        <v>3</v>
      </c>
      <c r="I58" s="33">
        <v>4</v>
      </c>
      <c r="J58" s="33">
        <v>248</v>
      </c>
      <c r="K58" s="41">
        <v>156.6</v>
      </c>
      <c r="L58" s="79">
        <f>SUM(J57:J58)</f>
        <v>353</v>
      </c>
      <c r="M58" s="77"/>
    </row>
    <row r="59" spans="1:13">
      <c r="A59" s="28" t="s">
        <v>133</v>
      </c>
      <c r="B59" s="33">
        <v>952</v>
      </c>
      <c r="C59" s="33">
        <v>691</v>
      </c>
      <c r="D59" s="33">
        <v>612</v>
      </c>
      <c r="E59" s="33">
        <v>159</v>
      </c>
      <c r="F59" s="33">
        <v>337</v>
      </c>
      <c r="G59" s="33">
        <v>57</v>
      </c>
      <c r="H59" s="33">
        <v>27</v>
      </c>
      <c r="I59" s="33">
        <v>49</v>
      </c>
      <c r="J59" s="33">
        <v>2881</v>
      </c>
      <c r="K59" s="41">
        <v>333.4</v>
      </c>
      <c r="L59" s="80"/>
      <c r="M59" s="76">
        <f>SUM(J57:J59)</f>
        <v>3234</v>
      </c>
    </row>
    <row r="60" spans="1:13">
      <c r="A60" s="28" t="s">
        <v>134</v>
      </c>
      <c r="B60" s="33">
        <v>1603</v>
      </c>
      <c r="C60" s="33">
        <v>1195</v>
      </c>
      <c r="D60" s="33">
        <v>947</v>
      </c>
      <c r="E60" s="33">
        <v>304</v>
      </c>
      <c r="F60" s="33">
        <v>631</v>
      </c>
      <c r="G60" s="33">
        <v>85</v>
      </c>
      <c r="H60" s="33">
        <v>34</v>
      </c>
      <c r="I60" s="33">
        <v>64</v>
      </c>
      <c r="J60" s="33">
        <v>4856</v>
      </c>
      <c r="K60" s="41">
        <v>528.20000000000005</v>
      </c>
      <c r="L60" s="79">
        <f>SUM(J59:J60)</f>
        <v>7737</v>
      </c>
      <c r="M60" s="78"/>
    </row>
    <row r="61" spans="1:13">
      <c r="A61" s="28" t="s">
        <v>135</v>
      </c>
      <c r="B61" s="33">
        <v>1601</v>
      </c>
      <c r="C61" s="33">
        <v>1269</v>
      </c>
      <c r="D61" s="33">
        <v>999</v>
      </c>
      <c r="E61" s="33">
        <v>347</v>
      </c>
      <c r="F61" s="33">
        <v>673</v>
      </c>
      <c r="G61" s="33">
        <v>98</v>
      </c>
      <c r="H61" s="33">
        <v>50</v>
      </c>
      <c r="I61" s="33">
        <v>58</v>
      </c>
      <c r="J61" s="33">
        <v>5094</v>
      </c>
      <c r="K61" s="41">
        <v>564.70000000000005</v>
      </c>
      <c r="L61" s="80"/>
      <c r="M61" s="76">
        <f>SUM(J60:J61)</f>
        <v>9950</v>
      </c>
    </row>
    <row r="62" spans="1:13">
      <c r="A62" s="28" t="s">
        <v>136</v>
      </c>
      <c r="B62" s="33">
        <v>1565</v>
      </c>
      <c r="C62" s="33">
        <v>1027</v>
      </c>
      <c r="D62" s="33">
        <v>855</v>
      </c>
      <c r="E62" s="33">
        <v>338</v>
      </c>
      <c r="F62" s="33">
        <v>676</v>
      </c>
      <c r="G62" s="33">
        <v>84</v>
      </c>
      <c r="H62" s="33">
        <v>31</v>
      </c>
      <c r="I62" s="33">
        <v>49</v>
      </c>
      <c r="J62" s="33">
        <v>4627</v>
      </c>
      <c r="K62" s="41">
        <v>541.4</v>
      </c>
      <c r="L62" s="79">
        <f>SUM(J61:J62)</f>
        <v>9721</v>
      </c>
      <c r="M62" s="78"/>
    </row>
    <row r="63" spans="1:13">
      <c r="A63" s="28" t="s">
        <v>137</v>
      </c>
      <c r="B63" s="33">
        <v>1189</v>
      </c>
      <c r="C63" s="33">
        <v>816</v>
      </c>
      <c r="D63" s="33">
        <v>628</v>
      </c>
      <c r="E63" s="33">
        <v>252</v>
      </c>
      <c r="F63" s="33">
        <v>489</v>
      </c>
      <c r="G63" s="33">
        <v>64</v>
      </c>
      <c r="H63" s="33">
        <v>40</v>
      </c>
      <c r="I63" s="33">
        <v>36</v>
      </c>
      <c r="J63" s="33">
        <v>3518</v>
      </c>
      <c r="K63" s="41">
        <v>455.1</v>
      </c>
      <c r="L63" s="80"/>
      <c r="M63" s="76">
        <f>SUM(J62:J63)</f>
        <v>8145</v>
      </c>
    </row>
    <row r="64" spans="1:13">
      <c r="A64" s="28" t="s">
        <v>138</v>
      </c>
      <c r="B64" s="33">
        <v>950</v>
      </c>
      <c r="C64" s="33">
        <v>604</v>
      </c>
      <c r="D64" s="33">
        <v>497</v>
      </c>
      <c r="E64" s="33">
        <v>215</v>
      </c>
      <c r="F64" s="33">
        <v>366</v>
      </c>
      <c r="G64" s="33">
        <v>43</v>
      </c>
      <c r="H64" s="33">
        <v>25</v>
      </c>
      <c r="I64" s="33">
        <v>28</v>
      </c>
      <c r="J64" s="33">
        <v>2727</v>
      </c>
      <c r="K64" s="41">
        <v>340</v>
      </c>
      <c r="L64" s="79">
        <f>SUM(J63:J64)</f>
        <v>6245</v>
      </c>
      <c r="M64" s="78"/>
    </row>
    <row r="65" spans="1:13">
      <c r="A65" s="28" t="s">
        <v>139</v>
      </c>
      <c r="B65" s="33">
        <v>619</v>
      </c>
      <c r="C65" s="33">
        <v>396</v>
      </c>
      <c r="D65" s="33">
        <v>284</v>
      </c>
      <c r="E65" s="33">
        <v>159</v>
      </c>
      <c r="F65" s="33">
        <v>246</v>
      </c>
      <c r="G65" s="33">
        <v>23</v>
      </c>
      <c r="H65" s="33">
        <v>25</v>
      </c>
      <c r="I65" s="33">
        <v>16</v>
      </c>
      <c r="J65" s="33">
        <v>1759</v>
      </c>
      <c r="K65" s="41">
        <v>240.5</v>
      </c>
      <c r="L65" s="80"/>
      <c r="M65" s="76">
        <f>SUM(J64:J65)</f>
        <v>4486</v>
      </c>
    </row>
    <row r="66" spans="1:13">
      <c r="A66" s="28" t="s">
        <v>140</v>
      </c>
      <c r="B66" s="33">
        <v>411</v>
      </c>
      <c r="C66" s="33">
        <v>247</v>
      </c>
      <c r="D66" s="33">
        <v>177</v>
      </c>
      <c r="E66" s="33">
        <v>99</v>
      </c>
      <c r="F66" s="33">
        <v>147</v>
      </c>
      <c r="G66" s="33">
        <v>9</v>
      </c>
      <c r="H66" s="33">
        <v>14</v>
      </c>
      <c r="I66" s="33">
        <v>18</v>
      </c>
      <c r="J66" s="33">
        <v>1126</v>
      </c>
      <c r="K66" s="41">
        <v>152.30000000000001</v>
      </c>
      <c r="L66" s="79">
        <f>SUM(J65:J66)</f>
        <v>2885</v>
      </c>
      <c r="M66" s="78"/>
    </row>
    <row r="67" spans="1:13">
      <c r="A67" s="28" t="s">
        <v>141</v>
      </c>
      <c r="B67" s="33">
        <v>261</v>
      </c>
      <c r="C67" s="33">
        <v>153</v>
      </c>
      <c r="D67" s="33">
        <v>109</v>
      </c>
      <c r="E67" s="33">
        <v>68</v>
      </c>
      <c r="F67" s="33">
        <v>97</v>
      </c>
      <c r="G67" s="33">
        <v>15</v>
      </c>
      <c r="H67" s="33">
        <v>7</v>
      </c>
      <c r="I67" s="33">
        <v>7</v>
      </c>
      <c r="J67" s="33">
        <v>716</v>
      </c>
      <c r="K67" s="41">
        <v>108.6</v>
      </c>
      <c r="L67" s="80"/>
      <c r="M67" s="77"/>
    </row>
    <row r="68" spans="1:13">
      <c r="A68" s="28" t="s">
        <v>142</v>
      </c>
      <c r="B68" s="33">
        <v>420</v>
      </c>
      <c r="C68" s="33">
        <v>278</v>
      </c>
      <c r="D68" s="33">
        <v>166</v>
      </c>
      <c r="E68" s="33">
        <v>91</v>
      </c>
      <c r="F68" s="33">
        <v>145</v>
      </c>
      <c r="G68" s="33">
        <v>28</v>
      </c>
      <c r="H68" s="33">
        <v>11</v>
      </c>
      <c r="I68" s="33">
        <v>10</v>
      </c>
      <c r="J68" s="33">
        <v>1147</v>
      </c>
      <c r="K68" s="41">
        <v>61.6</v>
      </c>
      <c r="L68" s="79">
        <f>SUM(J67:J68)</f>
        <v>1863</v>
      </c>
      <c r="M68" s="76">
        <f>SUM(J66:J68)</f>
        <v>2989</v>
      </c>
    </row>
    <row r="69" spans="1:13">
      <c r="A69" s="35" t="s">
        <v>11</v>
      </c>
      <c r="B69" s="36">
        <v>9677</v>
      </c>
      <c r="C69" s="36">
        <v>6754</v>
      </c>
      <c r="D69" s="36">
        <v>5356</v>
      </c>
      <c r="E69" s="36">
        <v>2044</v>
      </c>
      <c r="F69" s="36">
        <v>3848</v>
      </c>
      <c r="G69" s="36">
        <v>508</v>
      </c>
      <c r="H69" s="36">
        <v>272</v>
      </c>
      <c r="I69" s="36">
        <v>343</v>
      </c>
      <c r="J69" s="36">
        <v>28796</v>
      </c>
      <c r="K69" s="38">
        <v>305.8</v>
      </c>
    </row>
    <row r="70" spans="1:13">
      <c r="A70" s="35"/>
      <c r="B70" s="36"/>
      <c r="C70" s="36"/>
      <c r="D70" s="36"/>
      <c r="E70" s="36"/>
      <c r="F70" s="36"/>
      <c r="G70" s="36"/>
      <c r="H70" s="36"/>
      <c r="I70" s="36"/>
      <c r="J70" s="36"/>
      <c r="K70" s="38"/>
    </row>
    <row r="71" spans="1:13">
      <c r="A71" s="28" t="s">
        <v>160</v>
      </c>
      <c r="B71" s="39">
        <v>38.9</v>
      </c>
      <c r="C71" s="39">
        <v>38.200000000000003</v>
      </c>
      <c r="D71" s="39">
        <v>37.200000000000003</v>
      </c>
      <c r="E71" s="39">
        <v>40.1</v>
      </c>
      <c r="F71" s="39">
        <v>38.6</v>
      </c>
      <c r="G71" s="39">
        <v>38</v>
      </c>
      <c r="H71" s="39">
        <v>40.1</v>
      </c>
      <c r="I71" s="39">
        <v>36.5</v>
      </c>
      <c r="J71" s="39">
        <v>38.4</v>
      </c>
      <c r="K71" s="40"/>
    </row>
    <row r="72" spans="1:13">
      <c r="A72" s="28" t="s">
        <v>161</v>
      </c>
      <c r="B72" s="39">
        <v>36.799999999999997</v>
      </c>
      <c r="C72" s="39">
        <v>35.6</v>
      </c>
      <c r="D72" s="39">
        <v>35.1</v>
      </c>
      <c r="E72" s="39">
        <v>37.799999999999997</v>
      </c>
      <c r="F72" s="39">
        <v>36.700000000000003</v>
      </c>
      <c r="G72" s="39">
        <v>35.6</v>
      </c>
      <c r="H72" s="39">
        <v>38.700000000000003</v>
      </c>
      <c r="I72" s="39">
        <v>33.6</v>
      </c>
      <c r="J72" s="39">
        <v>36.299999999999997</v>
      </c>
      <c r="K72" s="40"/>
    </row>
    <row r="73" spans="1:13">
      <c r="A73" s="29" t="s">
        <v>144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</row>
    <row r="74" spans="1:13">
      <c r="A74" s="28" t="s">
        <v>131</v>
      </c>
      <c r="B74" s="33">
        <v>0</v>
      </c>
      <c r="C74" s="33">
        <v>0</v>
      </c>
      <c r="D74" s="33">
        <v>3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5</v>
      </c>
      <c r="K74" s="41">
        <v>3.5</v>
      </c>
      <c r="L74" s="80"/>
      <c r="M74" s="78"/>
    </row>
    <row r="75" spans="1:13">
      <c r="A75" s="28" t="s">
        <v>132</v>
      </c>
      <c r="B75" s="33">
        <v>6</v>
      </c>
      <c r="C75" s="33">
        <v>0</v>
      </c>
      <c r="D75" s="33">
        <v>8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18</v>
      </c>
      <c r="K75" s="41">
        <v>12.1</v>
      </c>
      <c r="L75" s="79">
        <f>SUM(J74:J75)</f>
        <v>23</v>
      </c>
      <c r="M75" s="77"/>
    </row>
    <row r="76" spans="1:13">
      <c r="A76" s="28" t="s">
        <v>133</v>
      </c>
      <c r="B76" s="33">
        <v>85</v>
      </c>
      <c r="C76" s="33">
        <v>65</v>
      </c>
      <c r="D76" s="33">
        <v>77</v>
      </c>
      <c r="E76" s="33">
        <v>15</v>
      </c>
      <c r="F76" s="33">
        <v>41</v>
      </c>
      <c r="G76" s="33">
        <v>3</v>
      </c>
      <c r="H76" s="33">
        <v>3</v>
      </c>
      <c r="I76" s="33">
        <v>0</v>
      </c>
      <c r="J76" s="33">
        <v>300</v>
      </c>
      <c r="K76" s="41">
        <v>36.5</v>
      </c>
      <c r="L76" s="80"/>
      <c r="M76" s="76">
        <f>SUM(J74:J76)</f>
        <v>323</v>
      </c>
    </row>
    <row r="77" spans="1:13">
      <c r="A77" s="28" t="s">
        <v>134</v>
      </c>
      <c r="B77" s="33">
        <v>114</v>
      </c>
      <c r="C77" s="33">
        <v>84</v>
      </c>
      <c r="D77" s="33">
        <v>91</v>
      </c>
      <c r="E77" s="33">
        <v>24</v>
      </c>
      <c r="F77" s="33">
        <v>66</v>
      </c>
      <c r="G77" s="33">
        <v>9</v>
      </c>
      <c r="H77" s="33">
        <v>3</v>
      </c>
      <c r="I77" s="33">
        <v>3</v>
      </c>
      <c r="J77" s="33">
        <v>402</v>
      </c>
      <c r="K77" s="41">
        <v>44</v>
      </c>
      <c r="L77" s="79">
        <f>SUM(J76:J77)</f>
        <v>702</v>
      </c>
      <c r="M77" s="78"/>
    </row>
    <row r="78" spans="1:13">
      <c r="A78" s="28" t="s">
        <v>135</v>
      </c>
      <c r="B78" s="33">
        <v>104</v>
      </c>
      <c r="C78" s="33">
        <v>99</v>
      </c>
      <c r="D78" s="33">
        <v>105</v>
      </c>
      <c r="E78" s="33">
        <v>24</v>
      </c>
      <c r="F78" s="33">
        <v>74</v>
      </c>
      <c r="G78" s="33">
        <v>5</v>
      </c>
      <c r="H78" s="33">
        <v>4</v>
      </c>
      <c r="I78" s="33">
        <v>5</v>
      </c>
      <c r="J78" s="33">
        <v>429</v>
      </c>
      <c r="K78" s="41">
        <v>46.3</v>
      </c>
      <c r="L78" s="80"/>
      <c r="M78" s="76">
        <f>SUM(J77:J78)</f>
        <v>831</v>
      </c>
    </row>
    <row r="79" spans="1:13">
      <c r="A79" s="28" t="s">
        <v>136</v>
      </c>
      <c r="B79" s="33">
        <v>108</v>
      </c>
      <c r="C79" s="33">
        <v>83</v>
      </c>
      <c r="D79" s="33">
        <v>90</v>
      </c>
      <c r="E79" s="33">
        <v>19</v>
      </c>
      <c r="F79" s="33">
        <v>62</v>
      </c>
      <c r="G79" s="33">
        <v>10</v>
      </c>
      <c r="H79" s="33">
        <v>0</v>
      </c>
      <c r="I79" s="33">
        <v>0</v>
      </c>
      <c r="J79" s="33">
        <v>379</v>
      </c>
      <c r="K79" s="41">
        <v>43.8</v>
      </c>
      <c r="L79" s="79">
        <f>SUM(J78:J79)</f>
        <v>808</v>
      </c>
      <c r="M79" s="78"/>
    </row>
    <row r="80" spans="1:13">
      <c r="A80" s="28" t="s">
        <v>137</v>
      </c>
      <c r="B80" s="33">
        <v>87</v>
      </c>
      <c r="C80" s="33">
        <v>53</v>
      </c>
      <c r="D80" s="33">
        <v>67</v>
      </c>
      <c r="E80" s="33">
        <v>22</v>
      </c>
      <c r="F80" s="33">
        <v>63</v>
      </c>
      <c r="G80" s="33">
        <v>0</v>
      </c>
      <c r="H80" s="33">
        <v>8</v>
      </c>
      <c r="I80" s="33">
        <v>3</v>
      </c>
      <c r="J80" s="33">
        <v>296</v>
      </c>
      <c r="K80" s="41">
        <v>37.9</v>
      </c>
      <c r="L80" s="80"/>
      <c r="M80" s="76">
        <f>SUM(J79:J80)</f>
        <v>675</v>
      </c>
    </row>
    <row r="81" spans="1:13">
      <c r="A81" s="28" t="s">
        <v>138</v>
      </c>
      <c r="B81" s="33">
        <v>63</v>
      </c>
      <c r="C81" s="33">
        <v>42</v>
      </c>
      <c r="D81" s="33">
        <v>58</v>
      </c>
      <c r="E81" s="33">
        <v>11</v>
      </c>
      <c r="F81" s="33">
        <v>41</v>
      </c>
      <c r="G81" s="33">
        <v>3</v>
      </c>
      <c r="H81" s="33">
        <v>3</v>
      </c>
      <c r="I81" s="33">
        <v>8</v>
      </c>
      <c r="J81" s="33">
        <v>226</v>
      </c>
      <c r="K81" s="41">
        <v>27.2</v>
      </c>
      <c r="L81" s="79">
        <f>SUM(J80:J81)</f>
        <v>522</v>
      </c>
      <c r="M81" s="78"/>
    </row>
    <row r="82" spans="1:13">
      <c r="A82" s="28" t="s">
        <v>139</v>
      </c>
      <c r="B82" s="33">
        <v>45</v>
      </c>
      <c r="C82" s="33">
        <v>27</v>
      </c>
      <c r="D82" s="33">
        <v>25</v>
      </c>
      <c r="E82" s="33">
        <v>6</v>
      </c>
      <c r="F82" s="33">
        <v>33</v>
      </c>
      <c r="G82" s="33">
        <v>0</v>
      </c>
      <c r="H82" s="33">
        <v>0</v>
      </c>
      <c r="I82" s="33">
        <v>0</v>
      </c>
      <c r="J82" s="33">
        <v>137</v>
      </c>
      <c r="K82" s="41">
        <v>18</v>
      </c>
      <c r="L82" s="80"/>
      <c r="M82" s="76">
        <f>SUM(J81:J82)</f>
        <v>363</v>
      </c>
    </row>
    <row r="83" spans="1:13">
      <c r="A83" s="28" t="s">
        <v>140</v>
      </c>
      <c r="B83" s="33">
        <v>34</v>
      </c>
      <c r="C83" s="33">
        <v>23</v>
      </c>
      <c r="D83" s="33">
        <v>18</v>
      </c>
      <c r="E83" s="33">
        <v>3</v>
      </c>
      <c r="F83" s="33">
        <v>11</v>
      </c>
      <c r="G83" s="33">
        <v>0</v>
      </c>
      <c r="H83" s="33">
        <v>3</v>
      </c>
      <c r="I83" s="33">
        <v>4</v>
      </c>
      <c r="J83" s="33">
        <v>96</v>
      </c>
      <c r="K83" s="41">
        <v>12.5</v>
      </c>
      <c r="L83" s="79">
        <f>SUM(J82:J83)</f>
        <v>233</v>
      </c>
      <c r="M83" s="78"/>
    </row>
    <row r="84" spans="1:13">
      <c r="A84" s="28" t="s">
        <v>141</v>
      </c>
      <c r="B84" s="33">
        <v>3</v>
      </c>
      <c r="C84" s="33">
        <v>8</v>
      </c>
      <c r="D84" s="33">
        <v>5</v>
      </c>
      <c r="E84" s="33">
        <v>4</v>
      </c>
      <c r="F84" s="33">
        <v>8</v>
      </c>
      <c r="G84" s="33">
        <v>0</v>
      </c>
      <c r="H84" s="33">
        <v>0</v>
      </c>
      <c r="I84" s="33">
        <v>0</v>
      </c>
      <c r="J84" s="33">
        <v>22</v>
      </c>
      <c r="K84" s="41">
        <v>3.2</v>
      </c>
      <c r="L84" s="80"/>
      <c r="M84" s="77"/>
    </row>
    <row r="85" spans="1:13">
      <c r="A85" s="28" t="s">
        <v>142</v>
      </c>
      <c r="B85" s="33">
        <v>9</v>
      </c>
      <c r="C85" s="33">
        <v>8</v>
      </c>
      <c r="D85" s="33">
        <v>3</v>
      </c>
      <c r="E85" s="33">
        <v>4</v>
      </c>
      <c r="F85" s="33">
        <v>3</v>
      </c>
      <c r="G85" s="33">
        <v>0</v>
      </c>
      <c r="H85" s="33">
        <v>0</v>
      </c>
      <c r="I85" s="33">
        <v>0</v>
      </c>
      <c r="J85" s="33">
        <v>32</v>
      </c>
      <c r="K85" s="41">
        <v>1.5</v>
      </c>
      <c r="L85" s="79">
        <f>SUM(J84:J85)</f>
        <v>54</v>
      </c>
      <c r="M85" s="76">
        <f>SUM(J83:J85)</f>
        <v>150</v>
      </c>
    </row>
    <row r="86" spans="1:13">
      <c r="A86" s="35" t="s">
        <v>11</v>
      </c>
      <c r="B86" s="36">
        <v>664</v>
      </c>
      <c r="C86" s="36">
        <v>498</v>
      </c>
      <c r="D86" s="36">
        <v>545</v>
      </c>
      <c r="E86" s="36">
        <v>135</v>
      </c>
      <c r="F86" s="36">
        <v>410</v>
      </c>
      <c r="G86" s="36">
        <v>43</v>
      </c>
      <c r="H86" s="36">
        <v>19</v>
      </c>
      <c r="I86" s="36">
        <v>22</v>
      </c>
      <c r="J86" s="36">
        <v>2331</v>
      </c>
      <c r="K86" s="38">
        <v>23.9</v>
      </c>
    </row>
    <row r="87" spans="1:13">
      <c r="A87" s="35"/>
      <c r="B87" s="36"/>
      <c r="C87" s="36"/>
      <c r="D87" s="36"/>
      <c r="E87" s="36"/>
      <c r="F87" s="36"/>
      <c r="G87" s="36"/>
      <c r="H87" s="36"/>
      <c r="I87" s="36"/>
      <c r="J87" s="36"/>
      <c r="K87" s="38"/>
    </row>
    <row r="88" spans="1:13">
      <c r="A88" s="28" t="s">
        <v>160</v>
      </c>
      <c r="B88" s="39">
        <v>37</v>
      </c>
      <c r="C88" s="39">
        <v>36.700000000000003</v>
      </c>
      <c r="D88" s="39">
        <v>35.6</v>
      </c>
      <c r="E88" s="39">
        <v>37.6</v>
      </c>
      <c r="F88" s="39">
        <v>37.1</v>
      </c>
      <c r="G88" s="39">
        <v>34.200000000000003</v>
      </c>
      <c r="H88" s="39">
        <v>39.200000000000003</v>
      </c>
      <c r="I88" s="39">
        <v>40.9</v>
      </c>
      <c r="J88" s="39">
        <v>36.700000000000003</v>
      </c>
      <c r="K88" s="40"/>
    </row>
    <row r="89" spans="1:13">
      <c r="A89" s="28" t="s">
        <v>161</v>
      </c>
      <c r="B89" s="39">
        <v>35.799999999999997</v>
      </c>
      <c r="C89" s="39">
        <v>34.9</v>
      </c>
      <c r="D89" s="39">
        <v>34.5</v>
      </c>
      <c r="E89" s="39">
        <v>35.700000000000003</v>
      </c>
      <c r="F89" s="39">
        <v>35.700000000000003</v>
      </c>
      <c r="G89" s="39">
        <v>32.4</v>
      </c>
      <c r="H89" s="39">
        <v>40.5</v>
      </c>
      <c r="I89" s="39">
        <v>43.1</v>
      </c>
      <c r="J89" s="39">
        <v>35.200000000000003</v>
      </c>
      <c r="K89" s="40"/>
    </row>
    <row r="90" spans="1:13">
      <c r="A90" s="29" t="s">
        <v>145</v>
      </c>
      <c r="B90" s="32"/>
      <c r="C90" s="32"/>
      <c r="D90" s="32"/>
      <c r="E90" s="32"/>
      <c r="F90" s="32"/>
      <c r="G90" s="32"/>
      <c r="H90" s="32"/>
      <c r="I90" s="32"/>
      <c r="J90" s="32"/>
      <c r="K90" s="32"/>
    </row>
    <row r="91" spans="1:13">
      <c r="A91" s="28" t="s">
        <v>131</v>
      </c>
      <c r="B91" s="33">
        <v>33</v>
      </c>
      <c r="C91" s="33">
        <v>28</v>
      </c>
      <c r="D91" s="33">
        <v>29</v>
      </c>
      <c r="E91" s="33">
        <v>3</v>
      </c>
      <c r="F91" s="33">
        <v>16</v>
      </c>
      <c r="G91" s="33">
        <v>3</v>
      </c>
      <c r="H91" s="33">
        <v>0</v>
      </c>
      <c r="I91" s="33">
        <v>3</v>
      </c>
      <c r="J91" s="33">
        <v>113</v>
      </c>
      <c r="K91" s="41">
        <v>38.700000000000003</v>
      </c>
      <c r="L91" s="80"/>
      <c r="M91" s="78"/>
    </row>
    <row r="92" spans="1:13">
      <c r="A92" s="28" t="s">
        <v>132</v>
      </c>
      <c r="B92" s="33">
        <v>90</v>
      </c>
      <c r="C92" s="33">
        <v>55</v>
      </c>
      <c r="D92" s="33">
        <v>62</v>
      </c>
      <c r="E92" s="33">
        <v>12</v>
      </c>
      <c r="F92" s="33">
        <v>29</v>
      </c>
      <c r="G92" s="33">
        <v>3</v>
      </c>
      <c r="H92" s="33">
        <v>3</v>
      </c>
      <c r="I92" s="33">
        <v>4</v>
      </c>
      <c r="J92" s="33">
        <v>268</v>
      </c>
      <c r="K92" s="41">
        <v>87.2</v>
      </c>
      <c r="L92" s="79">
        <f>SUM(J91:J92)</f>
        <v>381</v>
      </c>
      <c r="M92" s="77"/>
    </row>
    <row r="93" spans="1:13">
      <c r="A93" s="28" t="s">
        <v>133</v>
      </c>
      <c r="B93" s="33">
        <v>1037</v>
      </c>
      <c r="C93" s="33">
        <v>757</v>
      </c>
      <c r="D93" s="33">
        <v>694</v>
      </c>
      <c r="E93" s="33">
        <v>174</v>
      </c>
      <c r="F93" s="33">
        <v>383</v>
      </c>
      <c r="G93" s="33">
        <v>58</v>
      </c>
      <c r="H93" s="33">
        <v>28</v>
      </c>
      <c r="I93" s="33">
        <v>47</v>
      </c>
      <c r="J93" s="33">
        <v>3180</v>
      </c>
      <c r="K93" s="41">
        <v>188.7</v>
      </c>
      <c r="L93" s="80"/>
      <c r="M93" s="76">
        <f>SUM(J91:J93)</f>
        <v>3561</v>
      </c>
    </row>
    <row r="94" spans="1:13">
      <c r="A94" s="28" t="s">
        <v>134</v>
      </c>
      <c r="B94" s="33">
        <v>1712</v>
      </c>
      <c r="C94" s="33">
        <v>1275</v>
      </c>
      <c r="D94" s="33">
        <v>1036</v>
      </c>
      <c r="E94" s="33">
        <v>323</v>
      </c>
      <c r="F94" s="33">
        <v>700</v>
      </c>
      <c r="G94" s="33">
        <v>95</v>
      </c>
      <c r="H94" s="33">
        <v>38</v>
      </c>
      <c r="I94" s="33">
        <v>69</v>
      </c>
      <c r="J94" s="33">
        <v>5257</v>
      </c>
      <c r="K94" s="41">
        <v>286.89999999999998</v>
      </c>
      <c r="L94" s="79">
        <f>SUM(J93:J94)</f>
        <v>8437</v>
      </c>
      <c r="M94" s="78"/>
    </row>
    <row r="95" spans="1:13">
      <c r="A95" s="28" t="s">
        <v>135</v>
      </c>
      <c r="B95" s="33">
        <v>1706</v>
      </c>
      <c r="C95" s="33">
        <v>1370</v>
      </c>
      <c r="D95" s="33">
        <v>1102</v>
      </c>
      <c r="E95" s="33">
        <v>371</v>
      </c>
      <c r="F95" s="33">
        <v>751</v>
      </c>
      <c r="G95" s="33">
        <v>106</v>
      </c>
      <c r="H95" s="33">
        <v>52</v>
      </c>
      <c r="I95" s="33">
        <v>64</v>
      </c>
      <c r="J95" s="33">
        <v>5516</v>
      </c>
      <c r="K95" s="41">
        <v>301.8</v>
      </c>
      <c r="L95" s="80"/>
      <c r="M95" s="76">
        <f>SUM(J94:J95)</f>
        <v>10773</v>
      </c>
    </row>
    <row r="96" spans="1:13">
      <c r="A96" s="28" t="s">
        <v>136</v>
      </c>
      <c r="B96" s="33">
        <v>1675</v>
      </c>
      <c r="C96" s="33">
        <v>1110</v>
      </c>
      <c r="D96" s="33">
        <v>950</v>
      </c>
      <c r="E96" s="33">
        <v>362</v>
      </c>
      <c r="F96" s="33">
        <v>735</v>
      </c>
      <c r="G96" s="33">
        <v>96</v>
      </c>
      <c r="H96" s="33">
        <v>34</v>
      </c>
      <c r="I96" s="33">
        <v>51</v>
      </c>
      <c r="J96" s="33">
        <v>5008</v>
      </c>
      <c r="K96" s="41">
        <v>291.2</v>
      </c>
      <c r="L96" s="79">
        <f>SUM(J95:J96)</f>
        <v>10524</v>
      </c>
      <c r="M96" s="78"/>
    </row>
    <row r="97" spans="1:13">
      <c r="A97" s="28" t="s">
        <v>137</v>
      </c>
      <c r="B97" s="33">
        <v>1274</v>
      </c>
      <c r="C97" s="33">
        <v>866</v>
      </c>
      <c r="D97" s="33">
        <v>691</v>
      </c>
      <c r="E97" s="33">
        <v>269</v>
      </c>
      <c r="F97" s="33">
        <v>555</v>
      </c>
      <c r="G97" s="33">
        <v>64</v>
      </c>
      <c r="H97" s="33">
        <v>48</v>
      </c>
      <c r="I97" s="33">
        <v>43</v>
      </c>
      <c r="J97" s="33">
        <v>3808</v>
      </c>
      <c r="K97" s="41">
        <v>245.1</v>
      </c>
      <c r="L97" s="80"/>
      <c r="M97" s="76">
        <f>SUM(J96:J97)</f>
        <v>8816</v>
      </c>
    </row>
    <row r="98" spans="1:13">
      <c r="A98" s="28" t="s">
        <v>138</v>
      </c>
      <c r="B98" s="33">
        <v>1015</v>
      </c>
      <c r="C98" s="33">
        <v>642</v>
      </c>
      <c r="D98" s="33">
        <v>557</v>
      </c>
      <c r="E98" s="33">
        <v>224</v>
      </c>
      <c r="F98" s="33">
        <v>405</v>
      </c>
      <c r="G98" s="33">
        <v>46</v>
      </c>
      <c r="H98" s="33">
        <v>30</v>
      </c>
      <c r="I98" s="33">
        <v>32</v>
      </c>
      <c r="J98" s="33">
        <v>2954</v>
      </c>
      <c r="K98" s="41">
        <v>181.1</v>
      </c>
      <c r="L98" s="79">
        <f>SUM(J97:J98)</f>
        <v>6762</v>
      </c>
      <c r="M98" s="78"/>
    </row>
    <row r="99" spans="1:13">
      <c r="A99" s="28" t="s">
        <v>139</v>
      </c>
      <c r="B99" s="33">
        <v>661</v>
      </c>
      <c r="C99" s="33">
        <v>424</v>
      </c>
      <c r="D99" s="33">
        <v>303</v>
      </c>
      <c r="E99" s="33">
        <v>169</v>
      </c>
      <c r="F99" s="33">
        <v>274</v>
      </c>
      <c r="G99" s="33">
        <v>25</v>
      </c>
      <c r="H99" s="33">
        <v>25</v>
      </c>
      <c r="I99" s="33">
        <v>13</v>
      </c>
      <c r="J99" s="33">
        <v>1898</v>
      </c>
      <c r="K99" s="41">
        <v>127.1</v>
      </c>
      <c r="L99" s="80"/>
      <c r="M99" s="76">
        <f>SUM(J98:J99)</f>
        <v>4852</v>
      </c>
    </row>
    <row r="100" spans="1:13">
      <c r="A100" s="28" t="s">
        <v>140</v>
      </c>
      <c r="B100" s="33">
        <v>443</v>
      </c>
      <c r="C100" s="33">
        <v>278</v>
      </c>
      <c r="D100" s="33">
        <v>191</v>
      </c>
      <c r="E100" s="33">
        <v>104</v>
      </c>
      <c r="F100" s="33">
        <v>163</v>
      </c>
      <c r="G100" s="33">
        <v>12</v>
      </c>
      <c r="H100" s="33">
        <v>19</v>
      </c>
      <c r="I100" s="33">
        <v>14</v>
      </c>
      <c r="J100" s="33">
        <v>1218</v>
      </c>
      <c r="K100" s="41">
        <v>80.8</v>
      </c>
      <c r="L100" s="79">
        <f>SUM(J99:J100)</f>
        <v>3116</v>
      </c>
      <c r="M100" s="78"/>
    </row>
    <row r="101" spans="1:13">
      <c r="A101" s="28" t="s">
        <v>141</v>
      </c>
      <c r="B101" s="33">
        <v>264</v>
      </c>
      <c r="C101" s="33">
        <v>162</v>
      </c>
      <c r="D101" s="33">
        <v>108</v>
      </c>
      <c r="E101" s="33">
        <v>68</v>
      </c>
      <c r="F101" s="33">
        <v>100</v>
      </c>
      <c r="G101" s="33">
        <v>15</v>
      </c>
      <c r="H101" s="33">
        <v>7</v>
      </c>
      <c r="I101" s="33">
        <v>7</v>
      </c>
      <c r="J101" s="33">
        <v>734</v>
      </c>
      <c r="K101" s="41">
        <v>54.2</v>
      </c>
      <c r="L101" s="80"/>
      <c r="M101" s="77"/>
    </row>
    <row r="102" spans="1:13">
      <c r="A102" s="28" t="s">
        <v>142</v>
      </c>
      <c r="B102" s="33">
        <v>434</v>
      </c>
      <c r="C102" s="33">
        <v>282</v>
      </c>
      <c r="D102" s="33">
        <v>168</v>
      </c>
      <c r="E102" s="33">
        <v>99</v>
      </c>
      <c r="F102" s="33">
        <v>144</v>
      </c>
      <c r="G102" s="33">
        <v>27</v>
      </c>
      <c r="H102" s="33">
        <v>11</v>
      </c>
      <c r="I102" s="33">
        <v>13</v>
      </c>
      <c r="J102" s="33">
        <v>1171</v>
      </c>
      <c r="K102" s="41">
        <v>29.4</v>
      </c>
      <c r="L102" s="79">
        <f>SUM(J101:J102)</f>
        <v>1905</v>
      </c>
      <c r="M102" s="76">
        <f>SUM(J100:J102)</f>
        <v>3123</v>
      </c>
    </row>
    <row r="103" spans="1:13">
      <c r="A103" s="42" t="s">
        <v>11</v>
      </c>
      <c r="B103" s="43">
        <v>10339</v>
      </c>
      <c r="C103" s="43">
        <v>7248</v>
      </c>
      <c r="D103" s="43">
        <v>5903</v>
      </c>
      <c r="E103" s="43">
        <v>2178</v>
      </c>
      <c r="F103" s="43">
        <v>4255</v>
      </c>
      <c r="G103" s="43">
        <v>553</v>
      </c>
      <c r="H103" s="43">
        <v>294</v>
      </c>
      <c r="I103" s="43">
        <v>362</v>
      </c>
      <c r="J103" s="43">
        <v>31133</v>
      </c>
      <c r="K103" s="45">
        <v>162.30000000000001</v>
      </c>
    </row>
    <row r="104" spans="1:13">
      <c r="A104" s="42"/>
      <c r="B104" s="36"/>
      <c r="C104" s="36"/>
      <c r="D104" s="36"/>
      <c r="E104" s="36"/>
      <c r="F104" s="36"/>
      <c r="G104" s="36"/>
      <c r="H104" s="36"/>
      <c r="I104" s="36"/>
      <c r="J104" s="36"/>
      <c r="K104" s="38"/>
    </row>
    <row r="105" spans="1:13">
      <c r="A105" s="28" t="s">
        <v>160</v>
      </c>
      <c r="B105" s="39">
        <v>38.799999999999997</v>
      </c>
      <c r="C105" s="39">
        <v>38.1</v>
      </c>
      <c r="D105" s="39">
        <v>37.1</v>
      </c>
      <c r="E105" s="39">
        <v>39.9</v>
      </c>
      <c r="F105" s="39">
        <v>38.5</v>
      </c>
      <c r="G105" s="39">
        <v>37.700000000000003</v>
      </c>
      <c r="H105" s="39">
        <v>40</v>
      </c>
      <c r="I105" s="39">
        <v>36.799999999999997</v>
      </c>
      <c r="J105" s="39">
        <v>38.299999999999997</v>
      </c>
      <c r="K105" s="40"/>
    </row>
    <row r="106" spans="1:13">
      <c r="A106" s="28" t="s">
        <v>161</v>
      </c>
      <c r="B106" s="39">
        <v>36.799999999999997</v>
      </c>
      <c r="C106" s="39">
        <v>35.6</v>
      </c>
      <c r="D106" s="39">
        <v>35.1</v>
      </c>
      <c r="E106" s="39">
        <v>37.700000000000003</v>
      </c>
      <c r="F106" s="39">
        <v>36.6</v>
      </c>
      <c r="G106" s="39">
        <v>35.299999999999997</v>
      </c>
      <c r="H106" s="39">
        <v>38.799999999999997</v>
      </c>
      <c r="I106" s="39">
        <v>34</v>
      </c>
      <c r="J106" s="39">
        <v>36.200000000000003</v>
      </c>
      <c r="K106" s="40"/>
    </row>
    <row r="107" spans="1:13">
      <c r="A107" s="381" t="s">
        <v>163</v>
      </c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</row>
    <row r="108" spans="1:13">
      <c r="A108" s="29" t="s">
        <v>143</v>
      </c>
      <c r="B108" s="32"/>
      <c r="C108" s="32"/>
      <c r="D108" s="32"/>
      <c r="E108" s="32"/>
      <c r="F108" s="32"/>
      <c r="G108" s="32"/>
      <c r="H108" s="32"/>
      <c r="I108" s="32"/>
      <c r="J108" s="32"/>
      <c r="K108" s="32"/>
    </row>
    <row r="109" spans="1:13">
      <c r="A109" s="28" t="s">
        <v>131</v>
      </c>
      <c r="B109" s="33">
        <v>64</v>
      </c>
      <c r="C109" s="33">
        <v>32</v>
      </c>
      <c r="D109" s="33">
        <v>65</v>
      </c>
      <c r="E109" s="33">
        <v>7</v>
      </c>
      <c r="F109" s="33">
        <v>35</v>
      </c>
      <c r="G109" s="33">
        <v>3</v>
      </c>
      <c r="H109" s="33">
        <v>18</v>
      </c>
      <c r="I109" s="33">
        <v>4</v>
      </c>
      <c r="J109" s="33">
        <v>211</v>
      </c>
      <c r="K109" s="41">
        <v>132.6</v>
      </c>
      <c r="L109" s="80"/>
      <c r="M109" s="78"/>
    </row>
    <row r="110" spans="1:13">
      <c r="A110" s="28" t="s">
        <v>132</v>
      </c>
      <c r="B110" s="33">
        <v>137</v>
      </c>
      <c r="C110" s="33">
        <v>69</v>
      </c>
      <c r="D110" s="33">
        <v>147</v>
      </c>
      <c r="E110" s="33">
        <v>26</v>
      </c>
      <c r="F110" s="33">
        <v>73</v>
      </c>
      <c r="G110" s="33">
        <v>10</v>
      </c>
      <c r="H110" s="33">
        <v>24</v>
      </c>
      <c r="I110" s="33">
        <v>7</v>
      </c>
      <c r="J110" s="33">
        <v>489</v>
      </c>
      <c r="K110" s="41">
        <v>293</v>
      </c>
      <c r="L110" s="79">
        <f>SUM(J109:J110)</f>
        <v>700</v>
      </c>
      <c r="M110" s="77"/>
    </row>
    <row r="111" spans="1:13">
      <c r="A111" s="28" t="s">
        <v>133</v>
      </c>
      <c r="B111" s="33">
        <v>1499</v>
      </c>
      <c r="C111" s="33">
        <v>801</v>
      </c>
      <c r="D111" s="33">
        <v>1102</v>
      </c>
      <c r="E111" s="33">
        <v>256</v>
      </c>
      <c r="F111" s="33">
        <v>751</v>
      </c>
      <c r="G111" s="33">
        <v>76</v>
      </c>
      <c r="H111" s="33">
        <v>245</v>
      </c>
      <c r="I111" s="33">
        <v>68</v>
      </c>
      <c r="J111" s="33">
        <v>4795</v>
      </c>
      <c r="K111" s="41">
        <v>530.5</v>
      </c>
      <c r="L111" s="80"/>
      <c r="M111" s="76">
        <f>SUM(J109:J111)</f>
        <v>5495</v>
      </c>
    </row>
    <row r="112" spans="1:13">
      <c r="A112" s="28" t="s">
        <v>134</v>
      </c>
      <c r="B112" s="33">
        <v>2226</v>
      </c>
      <c r="C112" s="33">
        <v>1346</v>
      </c>
      <c r="D112" s="33">
        <v>1484</v>
      </c>
      <c r="E112" s="33">
        <v>407</v>
      </c>
      <c r="F112" s="33">
        <v>1155</v>
      </c>
      <c r="G112" s="33">
        <v>114</v>
      </c>
      <c r="H112" s="33">
        <v>292</v>
      </c>
      <c r="I112" s="33">
        <v>89</v>
      </c>
      <c r="J112" s="33">
        <v>7122</v>
      </c>
      <c r="K112" s="41">
        <v>745.3</v>
      </c>
      <c r="L112" s="79">
        <f>SUM(J111:J112)</f>
        <v>11917</v>
      </c>
      <c r="M112" s="78"/>
    </row>
    <row r="113" spans="1:13">
      <c r="A113" s="28" t="s">
        <v>135</v>
      </c>
      <c r="B113" s="33">
        <v>2161</v>
      </c>
      <c r="C113" s="33">
        <v>1416</v>
      </c>
      <c r="D113" s="33">
        <v>1458</v>
      </c>
      <c r="E113" s="33">
        <v>471</v>
      </c>
      <c r="F113" s="33">
        <v>1114</v>
      </c>
      <c r="G113" s="33">
        <v>117</v>
      </c>
      <c r="H113" s="33">
        <v>299</v>
      </c>
      <c r="I113" s="33">
        <v>74</v>
      </c>
      <c r="J113" s="33">
        <v>7108</v>
      </c>
      <c r="K113" s="41">
        <v>764</v>
      </c>
      <c r="L113" s="80"/>
      <c r="M113" s="76">
        <f>SUM(J112:J113)</f>
        <v>14230</v>
      </c>
    </row>
    <row r="114" spans="1:13">
      <c r="A114" s="28" t="s">
        <v>136</v>
      </c>
      <c r="B114" s="33">
        <v>1938</v>
      </c>
      <c r="C114" s="33">
        <v>1156</v>
      </c>
      <c r="D114" s="33">
        <v>1265</v>
      </c>
      <c r="E114" s="33">
        <v>435</v>
      </c>
      <c r="F114" s="33">
        <v>1015</v>
      </c>
      <c r="G114" s="33">
        <v>102</v>
      </c>
      <c r="H114" s="33">
        <v>256</v>
      </c>
      <c r="I114" s="33">
        <v>61</v>
      </c>
      <c r="J114" s="33">
        <v>6236</v>
      </c>
      <c r="K114" s="41">
        <v>710.2</v>
      </c>
      <c r="L114" s="79">
        <f>SUM(J113:J114)</f>
        <v>13344</v>
      </c>
      <c r="M114" s="78"/>
    </row>
    <row r="115" spans="1:13">
      <c r="A115" s="28" t="s">
        <v>137</v>
      </c>
      <c r="B115" s="33">
        <v>1443</v>
      </c>
      <c r="C115" s="33">
        <v>903</v>
      </c>
      <c r="D115" s="33">
        <v>874</v>
      </c>
      <c r="E115" s="33">
        <v>334</v>
      </c>
      <c r="F115" s="33">
        <v>757</v>
      </c>
      <c r="G115" s="33">
        <v>79</v>
      </c>
      <c r="H115" s="33">
        <v>190</v>
      </c>
      <c r="I115" s="33">
        <v>48</v>
      </c>
      <c r="J115" s="33">
        <v>4642</v>
      </c>
      <c r="K115" s="41">
        <v>585</v>
      </c>
      <c r="L115" s="80"/>
      <c r="M115" s="76">
        <f>SUM(J114:J115)</f>
        <v>10878</v>
      </c>
    </row>
    <row r="116" spans="1:13">
      <c r="A116" s="28" t="s">
        <v>138</v>
      </c>
      <c r="B116" s="33">
        <v>1145</v>
      </c>
      <c r="C116" s="33">
        <v>661</v>
      </c>
      <c r="D116" s="33">
        <v>657</v>
      </c>
      <c r="E116" s="33">
        <v>256</v>
      </c>
      <c r="F116" s="33">
        <v>538</v>
      </c>
      <c r="G116" s="33">
        <v>55</v>
      </c>
      <c r="H116" s="33">
        <v>125</v>
      </c>
      <c r="I116" s="33">
        <v>35</v>
      </c>
      <c r="J116" s="33">
        <v>3471</v>
      </c>
      <c r="K116" s="41">
        <v>421.4</v>
      </c>
      <c r="L116" s="79">
        <f>SUM(J115:J116)</f>
        <v>8113</v>
      </c>
      <c r="M116" s="78"/>
    </row>
    <row r="117" spans="1:13">
      <c r="A117" s="28" t="s">
        <v>139</v>
      </c>
      <c r="B117" s="33">
        <v>723</v>
      </c>
      <c r="C117" s="33">
        <v>423</v>
      </c>
      <c r="D117" s="33">
        <v>370</v>
      </c>
      <c r="E117" s="33">
        <v>182</v>
      </c>
      <c r="F117" s="33">
        <v>325</v>
      </c>
      <c r="G117" s="33">
        <v>26</v>
      </c>
      <c r="H117" s="33">
        <v>101</v>
      </c>
      <c r="I117" s="33">
        <v>20</v>
      </c>
      <c r="J117" s="33">
        <v>2170</v>
      </c>
      <c r="K117" s="41">
        <v>289.3</v>
      </c>
      <c r="L117" s="80"/>
      <c r="M117" s="76">
        <f>SUM(J116:J117)</f>
        <v>5641</v>
      </c>
    </row>
    <row r="118" spans="1:13">
      <c r="A118" s="28" t="s">
        <v>140</v>
      </c>
      <c r="B118" s="33">
        <v>465</v>
      </c>
      <c r="C118" s="33">
        <v>269</v>
      </c>
      <c r="D118" s="33">
        <v>205</v>
      </c>
      <c r="E118" s="33">
        <v>114</v>
      </c>
      <c r="F118" s="33">
        <v>195</v>
      </c>
      <c r="G118" s="33">
        <v>16</v>
      </c>
      <c r="H118" s="33">
        <v>40</v>
      </c>
      <c r="I118" s="33">
        <v>16</v>
      </c>
      <c r="J118" s="33">
        <v>1314</v>
      </c>
      <c r="K118" s="41">
        <v>174</v>
      </c>
      <c r="L118" s="79">
        <f>SUM(J117:J118)</f>
        <v>3484</v>
      </c>
      <c r="M118" s="78"/>
    </row>
    <row r="119" spans="1:13">
      <c r="A119" s="28" t="s">
        <v>141</v>
      </c>
      <c r="B119" s="33">
        <v>282</v>
      </c>
      <c r="C119" s="33">
        <v>161</v>
      </c>
      <c r="D119" s="33">
        <v>118</v>
      </c>
      <c r="E119" s="33">
        <v>74</v>
      </c>
      <c r="F119" s="33">
        <v>110</v>
      </c>
      <c r="G119" s="33">
        <v>15</v>
      </c>
      <c r="H119" s="33">
        <v>14</v>
      </c>
      <c r="I119" s="33">
        <v>9</v>
      </c>
      <c r="J119" s="33">
        <v>785</v>
      </c>
      <c r="K119" s="41">
        <v>116.8</v>
      </c>
      <c r="L119" s="80"/>
      <c r="M119" s="77"/>
    </row>
    <row r="120" spans="1:13">
      <c r="A120" s="28" t="s">
        <v>142</v>
      </c>
      <c r="B120" s="33">
        <v>434</v>
      </c>
      <c r="C120" s="33">
        <v>286</v>
      </c>
      <c r="D120" s="33">
        <v>172</v>
      </c>
      <c r="E120" s="33">
        <v>98</v>
      </c>
      <c r="F120" s="33">
        <v>152</v>
      </c>
      <c r="G120" s="33">
        <v>29</v>
      </c>
      <c r="H120" s="33">
        <v>19</v>
      </c>
      <c r="I120" s="33">
        <v>9</v>
      </c>
      <c r="J120" s="33">
        <v>1197</v>
      </c>
      <c r="K120" s="41">
        <v>63.8</v>
      </c>
      <c r="L120" s="79">
        <f>SUM(J119:J120)</f>
        <v>1982</v>
      </c>
      <c r="M120" s="76">
        <f>SUM(J118:J120)</f>
        <v>3296</v>
      </c>
    </row>
    <row r="121" spans="1:13">
      <c r="A121" s="35" t="s">
        <v>11</v>
      </c>
      <c r="B121" s="36">
        <v>12508</v>
      </c>
      <c r="C121" s="36">
        <v>7525</v>
      </c>
      <c r="D121" s="36">
        <v>7918</v>
      </c>
      <c r="E121" s="36">
        <v>2664</v>
      </c>
      <c r="F121" s="36">
        <v>6222</v>
      </c>
      <c r="G121" s="36">
        <v>635</v>
      </c>
      <c r="H121" s="36">
        <v>1621</v>
      </c>
      <c r="I121" s="36">
        <v>444</v>
      </c>
      <c r="J121" s="36">
        <v>39538</v>
      </c>
      <c r="K121" s="38">
        <v>409</v>
      </c>
    </row>
    <row r="122" spans="1:13">
      <c r="A122" s="35"/>
      <c r="B122" s="36"/>
      <c r="C122" s="36"/>
      <c r="D122" s="36"/>
      <c r="E122" s="36"/>
      <c r="F122" s="36"/>
      <c r="G122" s="36"/>
      <c r="H122" s="36"/>
      <c r="I122" s="36"/>
      <c r="J122" s="36"/>
      <c r="K122" s="38"/>
    </row>
    <row r="123" spans="1:13">
      <c r="A123" s="28" t="s">
        <v>160</v>
      </c>
      <c r="B123" s="39">
        <v>37.6</v>
      </c>
      <c r="C123" s="39">
        <v>37.799999999999997</v>
      </c>
      <c r="D123" s="39">
        <v>35.799999999999997</v>
      </c>
      <c r="E123" s="39">
        <v>38.9</v>
      </c>
      <c r="F123" s="39">
        <v>36.799999999999997</v>
      </c>
      <c r="G123" s="39">
        <v>37.200000000000003</v>
      </c>
      <c r="H123" s="39">
        <v>35.200000000000003</v>
      </c>
      <c r="I123" s="39">
        <v>36</v>
      </c>
      <c r="J123" s="39">
        <v>37.1</v>
      </c>
      <c r="K123" s="40"/>
    </row>
    <row r="124" spans="1:13">
      <c r="A124" s="28" t="s">
        <v>161</v>
      </c>
      <c r="B124" s="39">
        <v>35.4</v>
      </c>
      <c r="C124" s="39">
        <v>35.4</v>
      </c>
      <c r="D124" s="39">
        <v>33.9</v>
      </c>
      <c r="E124" s="39">
        <v>36.799999999999997</v>
      </c>
      <c r="F124" s="39">
        <v>35</v>
      </c>
      <c r="G124" s="39">
        <v>34.9</v>
      </c>
      <c r="H124" s="39">
        <v>33.6</v>
      </c>
      <c r="I124" s="39">
        <v>33.299999999999997</v>
      </c>
      <c r="J124" s="39">
        <v>35</v>
      </c>
      <c r="K124" s="40"/>
    </row>
    <row r="125" spans="1:13">
      <c r="A125" s="29" t="s">
        <v>144</v>
      </c>
      <c r="B125" s="32"/>
      <c r="C125" s="32"/>
      <c r="D125" s="32"/>
      <c r="E125" s="32"/>
      <c r="F125" s="32"/>
      <c r="G125" s="32"/>
      <c r="H125" s="32"/>
      <c r="I125" s="32"/>
      <c r="J125" s="32"/>
      <c r="K125" s="32"/>
    </row>
    <row r="126" spans="1:13">
      <c r="A126" s="28" t="s">
        <v>131</v>
      </c>
      <c r="B126" s="33">
        <v>3</v>
      </c>
      <c r="C126" s="33">
        <v>0</v>
      </c>
      <c r="D126" s="33">
        <v>3</v>
      </c>
      <c r="E126" s="33">
        <v>0</v>
      </c>
      <c r="F126" s="33">
        <v>3</v>
      </c>
      <c r="G126" s="33">
        <v>0</v>
      </c>
      <c r="H126" s="33">
        <v>0</v>
      </c>
      <c r="I126" s="33">
        <v>0</v>
      </c>
      <c r="J126" s="33">
        <v>11</v>
      </c>
      <c r="K126" s="41">
        <v>7.3</v>
      </c>
      <c r="L126" s="80"/>
      <c r="M126" s="78"/>
    </row>
    <row r="127" spans="1:13">
      <c r="A127" s="28" t="s">
        <v>132</v>
      </c>
      <c r="B127" s="33">
        <v>11</v>
      </c>
      <c r="C127" s="33">
        <v>0</v>
      </c>
      <c r="D127" s="33">
        <v>16</v>
      </c>
      <c r="E127" s="33">
        <v>4</v>
      </c>
      <c r="F127" s="33">
        <v>4</v>
      </c>
      <c r="G127" s="33">
        <v>0</v>
      </c>
      <c r="H127" s="33">
        <v>0</v>
      </c>
      <c r="I127" s="33">
        <v>0</v>
      </c>
      <c r="J127" s="33">
        <v>41</v>
      </c>
      <c r="K127" s="41">
        <v>26.1</v>
      </c>
      <c r="L127" s="79">
        <f>SUM(J126:J127)</f>
        <v>52</v>
      </c>
      <c r="M127" s="77"/>
    </row>
    <row r="128" spans="1:13">
      <c r="A128" s="28" t="s">
        <v>133</v>
      </c>
      <c r="B128" s="33">
        <v>135</v>
      </c>
      <c r="C128" s="33">
        <v>77</v>
      </c>
      <c r="D128" s="33">
        <v>149</v>
      </c>
      <c r="E128" s="33">
        <v>19</v>
      </c>
      <c r="F128" s="33">
        <v>85</v>
      </c>
      <c r="G128" s="33">
        <v>9</v>
      </c>
      <c r="H128" s="33">
        <v>10</v>
      </c>
      <c r="I128" s="33">
        <v>7</v>
      </c>
      <c r="J128" s="33">
        <v>494</v>
      </c>
      <c r="K128" s="41">
        <v>57.5</v>
      </c>
      <c r="L128" s="80"/>
      <c r="M128" s="76">
        <f>SUM(J126:J128)</f>
        <v>546</v>
      </c>
    </row>
    <row r="129" spans="1:13">
      <c r="A129" s="28" t="s">
        <v>134</v>
      </c>
      <c r="B129" s="33">
        <v>165</v>
      </c>
      <c r="C129" s="33">
        <v>103</v>
      </c>
      <c r="D129" s="33">
        <v>156</v>
      </c>
      <c r="E129" s="33">
        <v>31</v>
      </c>
      <c r="F129" s="33">
        <v>138</v>
      </c>
      <c r="G129" s="33">
        <v>19</v>
      </c>
      <c r="H129" s="33">
        <v>27</v>
      </c>
      <c r="I129" s="33">
        <v>8</v>
      </c>
      <c r="J129" s="33">
        <v>646</v>
      </c>
      <c r="K129" s="41">
        <v>68.2</v>
      </c>
      <c r="L129" s="79">
        <f>SUM(J128:J129)</f>
        <v>1140</v>
      </c>
      <c r="M129" s="78"/>
    </row>
    <row r="130" spans="1:13">
      <c r="A130" s="28" t="s">
        <v>135</v>
      </c>
      <c r="B130" s="33">
        <v>148</v>
      </c>
      <c r="C130" s="33">
        <v>116</v>
      </c>
      <c r="D130" s="33">
        <v>176</v>
      </c>
      <c r="E130" s="33">
        <v>36</v>
      </c>
      <c r="F130" s="33">
        <v>138</v>
      </c>
      <c r="G130" s="33">
        <v>8</v>
      </c>
      <c r="H130" s="33">
        <v>16</v>
      </c>
      <c r="I130" s="33">
        <v>8</v>
      </c>
      <c r="J130" s="33">
        <v>642</v>
      </c>
      <c r="K130" s="41">
        <v>67.3</v>
      </c>
      <c r="L130" s="80"/>
      <c r="M130" s="76">
        <f>SUM(J129:J130)</f>
        <v>1288</v>
      </c>
    </row>
    <row r="131" spans="1:13">
      <c r="A131" s="28" t="s">
        <v>136</v>
      </c>
      <c r="B131" s="33">
        <v>174</v>
      </c>
      <c r="C131" s="33">
        <v>98</v>
      </c>
      <c r="D131" s="33">
        <v>136</v>
      </c>
      <c r="E131" s="33">
        <v>39</v>
      </c>
      <c r="F131" s="33">
        <v>114</v>
      </c>
      <c r="G131" s="33">
        <v>15</v>
      </c>
      <c r="H131" s="33">
        <v>9</v>
      </c>
      <c r="I131" s="33">
        <v>0</v>
      </c>
      <c r="J131" s="33">
        <v>595</v>
      </c>
      <c r="K131" s="41">
        <v>66.900000000000006</v>
      </c>
      <c r="L131" s="79">
        <f>SUM(J130:J131)</f>
        <v>1237</v>
      </c>
      <c r="M131" s="78"/>
    </row>
    <row r="132" spans="1:13">
      <c r="A132" s="28" t="s">
        <v>137</v>
      </c>
      <c r="B132" s="33">
        <v>114</v>
      </c>
      <c r="C132" s="33">
        <v>66</v>
      </c>
      <c r="D132" s="33">
        <v>86</v>
      </c>
      <c r="E132" s="33">
        <v>22</v>
      </c>
      <c r="F132" s="33">
        <v>105</v>
      </c>
      <c r="G132" s="33">
        <v>3</v>
      </c>
      <c r="H132" s="33">
        <v>23</v>
      </c>
      <c r="I132" s="33">
        <v>3</v>
      </c>
      <c r="J132" s="33">
        <v>417</v>
      </c>
      <c r="K132" s="41">
        <v>52</v>
      </c>
      <c r="L132" s="80"/>
      <c r="M132" s="76">
        <f>SUM(J131:J132)</f>
        <v>1012</v>
      </c>
    </row>
    <row r="133" spans="1:13">
      <c r="A133" s="28" t="s">
        <v>138</v>
      </c>
      <c r="B133" s="33">
        <v>84</v>
      </c>
      <c r="C133" s="33">
        <v>50</v>
      </c>
      <c r="D133" s="33">
        <v>72</v>
      </c>
      <c r="E133" s="33">
        <v>17</v>
      </c>
      <c r="F133" s="33">
        <v>57</v>
      </c>
      <c r="G133" s="33">
        <v>3</v>
      </c>
      <c r="H133" s="33">
        <v>15</v>
      </c>
      <c r="I133" s="33">
        <v>8</v>
      </c>
      <c r="J133" s="33">
        <v>317</v>
      </c>
      <c r="K133" s="41">
        <v>37.200000000000003</v>
      </c>
      <c r="L133" s="79">
        <f>SUM(J132:J133)</f>
        <v>734</v>
      </c>
      <c r="M133" s="78"/>
    </row>
    <row r="134" spans="1:13">
      <c r="A134" s="28" t="s">
        <v>139</v>
      </c>
      <c r="B134" s="33">
        <v>48</v>
      </c>
      <c r="C134" s="33">
        <v>27</v>
      </c>
      <c r="D134" s="33">
        <v>30</v>
      </c>
      <c r="E134" s="33">
        <v>11</v>
      </c>
      <c r="F134" s="33">
        <v>35</v>
      </c>
      <c r="G134" s="33">
        <v>0</v>
      </c>
      <c r="H134" s="33">
        <v>3</v>
      </c>
      <c r="I134" s="33">
        <v>0</v>
      </c>
      <c r="J134" s="33">
        <v>168</v>
      </c>
      <c r="K134" s="41">
        <v>21.4</v>
      </c>
      <c r="L134" s="80"/>
      <c r="M134" s="76">
        <f>SUM(J133:J134)</f>
        <v>485</v>
      </c>
    </row>
    <row r="135" spans="1:13">
      <c r="A135" s="28" t="s">
        <v>140</v>
      </c>
      <c r="B135" s="33">
        <v>34</v>
      </c>
      <c r="C135" s="33">
        <v>28</v>
      </c>
      <c r="D135" s="33">
        <v>20</v>
      </c>
      <c r="E135" s="33">
        <v>3</v>
      </c>
      <c r="F135" s="33">
        <v>14</v>
      </c>
      <c r="G135" s="33">
        <v>0</v>
      </c>
      <c r="H135" s="33">
        <v>4</v>
      </c>
      <c r="I135" s="33">
        <v>4</v>
      </c>
      <c r="J135" s="33">
        <v>110</v>
      </c>
      <c r="K135" s="41">
        <v>14</v>
      </c>
      <c r="L135" s="79">
        <f>SUM(J134:J135)</f>
        <v>278</v>
      </c>
      <c r="M135" s="78"/>
    </row>
    <row r="136" spans="1:13">
      <c r="A136" s="28" t="s">
        <v>141</v>
      </c>
      <c r="B136" s="33">
        <v>4</v>
      </c>
      <c r="C136" s="33">
        <v>6</v>
      </c>
      <c r="D136" s="33">
        <v>5</v>
      </c>
      <c r="E136" s="33">
        <v>4</v>
      </c>
      <c r="F136" s="33">
        <v>8</v>
      </c>
      <c r="G136" s="33">
        <v>0</v>
      </c>
      <c r="H136" s="33">
        <v>0</v>
      </c>
      <c r="I136" s="33">
        <v>0</v>
      </c>
      <c r="J136" s="33">
        <v>29</v>
      </c>
      <c r="K136" s="41">
        <v>4.0999999999999996</v>
      </c>
      <c r="L136" s="80"/>
      <c r="M136" s="77"/>
    </row>
    <row r="137" spans="1:13">
      <c r="A137" s="28" t="s">
        <v>142</v>
      </c>
      <c r="B137" s="33">
        <v>9</v>
      </c>
      <c r="C137" s="33">
        <v>8</v>
      </c>
      <c r="D137" s="33">
        <v>5</v>
      </c>
      <c r="E137" s="33">
        <v>4</v>
      </c>
      <c r="F137" s="33">
        <v>3</v>
      </c>
      <c r="G137" s="33">
        <v>0</v>
      </c>
      <c r="H137" s="33">
        <v>0</v>
      </c>
      <c r="I137" s="33">
        <v>0</v>
      </c>
      <c r="J137" s="33">
        <v>27</v>
      </c>
      <c r="K137" s="41">
        <v>1.3</v>
      </c>
      <c r="L137" s="79">
        <f>SUM(J136:J137)</f>
        <v>56</v>
      </c>
      <c r="M137" s="76">
        <f>SUM(J135:J137)</f>
        <v>166</v>
      </c>
    </row>
    <row r="138" spans="1:13">
      <c r="A138" s="35" t="s">
        <v>11</v>
      </c>
      <c r="B138" s="36">
        <v>950</v>
      </c>
      <c r="C138" s="36">
        <v>578</v>
      </c>
      <c r="D138" s="36">
        <v>853</v>
      </c>
      <c r="E138" s="36">
        <v>197</v>
      </c>
      <c r="F138" s="36">
        <v>713</v>
      </c>
      <c r="G138" s="36">
        <v>55</v>
      </c>
      <c r="H138" s="36">
        <v>114</v>
      </c>
      <c r="I138" s="36">
        <v>33</v>
      </c>
      <c r="J138" s="36">
        <v>3494</v>
      </c>
      <c r="K138" s="38">
        <v>34.9</v>
      </c>
    </row>
    <row r="139" spans="1:13">
      <c r="A139" s="35"/>
      <c r="B139" s="36"/>
      <c r="C139" s="36"/>
      <c r="D139" s="36"/>
      <c r="E139" s="36"/>
      <c r="F139" s="36"/>
      <c r="G139" s="36"/>
      <c r="H139" s="36"/>
      <c r="I139" s="36"/>
      <c r="J139" s="36"/>
      <c r="K139" s="38"/>
    </row>
    <row r="140" spans="1:13">
      <c r="A140" s="28" t="s">
        <v>160</v>
      </c>
      <c r="B140" s="39">
        <v>35.9</v>
      </c>
      <c r="C140" s="39">
        <v>36.299999999999997</v>
      </c>
      <c r="D140" s="39">
        <v>34.200000000000003</v>
      </c>
      <c r="E140" s="39">
        <v>36.9</v>
      </c>
      <c r="F140" s="39">
        <v>35.5</v>
      </c>
      <c r="G140" s="39">
        <v>34.200000000000003</v>
      </c>
      <c r="H140" s="39">
        <v>37.299999999999997</v>
      </c>
      <c r="I140" s="39">
        <v>37.200000000000003</v>
      </c>
      <c r="J140" s="39">
        <v>35.6</v>
      </c>
      <c r="K140" s="40"/>
    </row>
    <row r="141" spans="1:13">
      <c r="A141" s="28" t="s">
        <v>161</v>
      </c>
      <c r="B141" s="39">
        <v>35</v>
      </c>
      <c r="C141" s="39">
        <v>34.299999999999997</v>
      </c>
      <c r="D141" s="39">
        <v>32.5</v>
      </c>
      <c r="E141" s="39">
        <v>35.6</v>
      </c>
      <c r="F141" s="39">
        <v>34.5</v>
      </c>
      <c r="G141" s="39">
        <v>32.5</v>
      </c>
      <c r="H141" s="39">
        <v>36</v>
      </c>
      <c r="I141" s="39">
        <v>34.6</v>
      </c>
      <c r="J141" s="39">
        <v>34.200000000000003</v>
      </c>
      <c r="K141" s="40"/>
    </row>
    <row r="142" spans="1:13">
      <c r="A142" s="29" t="s">
        <v>145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</row>
    <row r="143" spans="1:13">
      <c r="A143" s="28" t="s">
        <v>131</v>
      </c>
      <c r="B143" s="33">
        <v>70</v>
      </c>
      <c r="C143" s="33">
        <v>32</v>
      </c>
      <c r="D143" s="33">
        <v>67</v>
      </c>
      <c r="E143" s="33">
        <v>7</v>
      </c>
      <c r="F143" s="33">
        <v>35</v>
      </c>
      <c r="G143" s="33">
        <v>3</v>
      </c>
      <c r="H143" s="33">
        <v>18</v>
      </c>
      <c r="I143" s="33">
        <v>4</v>
      </c>
      <c r="J143" s="33">
        <v>225</v>
      </c>
      <c r="K143" s="41">
        <v>72.7</v>
      </c>
      <c r="L143" s="80"/>
      <c r="M143" s="78"/>
    </row>
    <row r="144" spans="1:13">
      <c r="A144" s="28" t="s">
        <v>132</v>
      </c>
      <c r="B144" s="33">
        <v>151</v>
      </c>
      <c r="C144" s="33">
        <v>72</v>
      </c>
      <c r="D144" s="33">
        <v>165</v>
      </c>
      <c r="E144" s="33">
        <v>31</v>
      </c>
      <c r="F144" s="33">
        <v>79</v>
      </c>
      <c r="G144" s="33">
        <v>7</v>
      </c>
      <c r="H144" s="33">
        <v>30</v>
      </c>
      <c r="I144" s="33">
        <v>7</v>
      </c>
      <c r="J144" s="33">
        <v>533</v>
      </c>
      <c r="K144" s="41">
        <v>164.4</v>
      </c>
      <c r="L144" s="79">
        <f>SUM(J143:J144)</f>
        <v>758</v>
      </c>
      <c r="M144" s="77"/>
    </row>
    <row r="145" spans="1:13">
      <c r="A145" s="28" t="s">
        <v>133</v>
      </c>
      <c r="B145" s="33">
        <v>1630</v>
      </c>
      <c r="C145" s="33">
        <v>873</v>
      </c>
      <c r="D145" s="33">
        <v>1254</v>
      </c>
      <c r="E145" s="33">
        <v>277</v>
      </c>
      <c r="F145" s="33">
        <v>842</v>
      </c>
      <c r="G145" s="33">
        <v>84</v>
      </c>
      <c r="H145" s="33">
        <v>257</v>
      </c>
      <c r="I145" s="33">
        <v>68</v>
      </c>
      <c r="J145" s="33">
        <v>5283</v>
      </c>
      <c r="K145" s="41">
        <v>299.8</v>
      </c>
      <c r="L145" s="80"/>
      <c r="M145" s="76">
        <f>SUM(J143:J145)</f>
        <v>6041</v>
      </c>
    </row>
    <row r="146" spans="1:13">
      <c r="A146" s="28" t="s">
        <v>134</v>
      </c>
      <c r="B146" s="33">
        <v>2393</v>
      </c>
      <c r="C146" s="33">
        <v>1451</v>
      </c>
      <c r="D146" s="33">
        <v>1641</v>
      </c>
      <c r="E146" s="33">
        <v>445</v>
      </c>
      <c r="F146" s="33">
        <v>1294</v>
      </c>
      <c r="G146" s="33">
        <v>130</v>
      </c>
      <c r="H146" s="33">
        <v>319</v>
      </c>
      <c r="I146" s="33">
        <v>95</v>
      </c>
      <c r="J146" s="33">
        <v>7763</v>
      </c>
      <c r="K146" s="41">
        <v>407.9</v>
      </c>
      <c r="L146" s="79">
        <f>SUM(J145:J146)</f>
        <v>13046</v>
      </c>
      <c r="M146" s="78"/>
    </row>
    <row r="147" spans="1:13">
      <c r="A147" s="28" t="s">
        <v>135</v>
      </c>
      <c r="B147" s="33">
        <v>2310</v>
      </c>
      <c r="C147" s="33">
        <v>1532</v>
      </c>
      <c r="D147" s="33">
        <v>1632</v>
      </c>
      <c r="E147" s="33">
        <v>507</v>
      </c>
      <c r="F147" s="33">
        <v>1252</v>
      </c>
      <c r="G147" s="33">
        <v>125</v>
      </c>
      <c r="H147" s="33">
        <v>310</v>
      </c>
      <c r="I147" s="33">
        <v>86</v>
      </c>
      <c r="J147" s="33">
        <v>7756</v>
      </c>
      <c r="K147" s="41">
        <v>411.5</v>
      </c>
      <c r="L147" s="80"/>
      <c r="M147" s="76">
        <f>SUM(J146:J147)</f>
        <v>15519</v>
      </c>
    </row>
    <row r="148" spans="1:13">
      <c r="A148" s="28" t="s">
        <v>136</v>
      </c>
      <c r="B148" s="33">
        <v>2120</v>
      </c>
      <c r="C148" s="33">
        <v>1255</v>
      </c>
      <c r="D148" s="33">
        <v>1402</v>
      </c>
      <c r="E148" s="33">
        <v>471</v>
      </c>
      <c r="F148" s="33">
        <v>1135</v>
      </c>
      <c r="G148" s="33">
        <v>115</v>
      </c>
      <c r="H148" s="33">
        <v>265</v>
      </c>
      <c r="I148" s="33">
        <v>64</v>
      </c>
      <c r="J148" s="33">
        <v>6829</v>
      </c>
      <c r="K148" s="41">
        <v>386.5</v>
      </c>
      <c r="L148" s="79">
        <f>SUM(J147:J148)</f>
        <v>14585</v>
      </c>
      <c r="M148" s="78"/>
    </row>
    <row r="149" spans="1:13">
      <c r="A149" s="28" t="s">
        <v>137</v>
      </c>
      <c r="B149" s="33">
        <v>1551</v>
      </c>
      <c r="C149" s="33">
        <v>972</v>
      </c>
      <c r="D149" s="33">
        <v>959</v>
      </c>
      <c r="E149" s="33">
        <v>364</v>
      </c>
      <c r="F149" s="33">
        <v>863</v>
      </c>
      <c r="G149" s="33">
        <v>80</v>
      </c>
      <c r="H149" s="33">
        <v>210</v>
      </c>
      <c r="I149" s="33">
        <v>54</v>
      </c>
      <c r="J149" s="33">
        <v>5055</v>
      </c>
      <c r="K149" s="41">
        <v>316.8</v>
      </c>
      <c r="L149" s="80"/>
      <c r="M149" s="76">
        <f>SUM(J148:J149)</f>
        <v>11884</v>
      </c>
    </row>
    <row r="150" spans="1:13">
      <c r="A150" s="28" t="s">
        <v>138</v>
      </c>
      <c r="B150" s="33">
        <v>1233</v>
      </c>
      <c r="C150" s="33">
        <v>709</v>
      </c>
      <c r="D150" s="33">
        <v>729</v>
      </c>
      <c r="E150" s="33">
        <v>274</v>
      </c>
      <c r="F150" s="33">
        <v>596</v>
      </c>
      <c r="G150" s="33">
        <v>52</v>
      </c>
      <c r="H150" s="33">
        <v>143</v>
      </c>
      <c r="I150" s="33">
        <v>42</v>
      </c>
      <c r="J150" s="33">
        <v>3788</v>
      </c>
      <c r="K150" s="41">
        <v>225.9</v>
      </c>
      <c r="L150" s="79">
        <f>SUM(J149:J150)</f>
        <v>8843</v>
      </c>
      <c r="M150" s="78"/>
    </row>
    <row r="151" spans="1:13">
      <c r="A151" s="28" t="s">
        <v>139</v>
      </c>
      <c r="B151" s="33">
        <v>772</v>
      </c>
      <c r="C151" s="33">
        <v>455</v>
      </c>
      <c r="D151" s="33">
        <v>403</v>
      </c>
      <c r="E151" s="33">
        <v>198</v>
      </c>
      <c r="F151" s="33">
        <v>367</v>
      </c>
      <c r="G151" s="33">
        <v>29</v>
      </c>
      <c r="H151" s="33">
        <v>103</v>
      </c>
      <c r="I151" s="33">
        <v>21</v>
      </c>
      <c r="J151" s="33">
        <v>2333</v>
      </c>
      <c r="K151" s="41">
        <v>152.1</v>
      </c>
      <c r="L151" s="80"/>
      <c r="M151" s="76">
        <f>SUM(J150:J151)</f>
        <v>6121</v>
      </c>
    </row>
    <row r="152" spans="1:13">
      <c r="A152" s="28" t="s">
        <v>140</v>
      </c>
      <c r="B152" s="33">
        <v>497</v>
      </c>
      <c r="C152" s="33">
        <v>297</v>
      </c>
      <c r="D152" s="33">
        <v>227</v>
      </c>
      <c r="E152" s="33">
        <v>116</v>
      </c>
      <c r="F152" s="33">
        <v>212</v>
      </c>
      <c r="G152" s="33">
        <v>11</v>
      </c>
      <c r="H152" s="33">
        <v>45</v>
      </c>
      <c r="I152" s="33">
        <v>16</v>
      </c>
      <c r="J152" s="33">
        <v>1422</v>
      </c>
      <c r="K152" s="41">
        <v>92.3</v>
      </c>
      <c r="L152" s="79">
        <f>SUM(J151:J152)</f>
        <v>3755</v>
      </c>
      <c r="M152" s="78"/>
    </row>
    <row r="153" spans="1:13">
      <c r="A153" s="28" t="s">
        <v>141</v>
      </c>
      <c r="B153" s="33">
        <v>290</v>
      </c>
      <c r="C153" s="33">
        <v>168</v>
      </c>
      <c r="D153" s="33">
        <v>127</v>
      </c>
      <c r="E153" s="33">
        <v>78</v>
      </c>
      <c r="F153" s="33">
        <v>114</v>
      </c>
      <c r="G153" s="33">
        <v>15</v>
      </c>
      <c r="H153" s="33">
        <v>14</v>
      </c>
      <c r="I153" s="33">
        <v>9</v>
      </c>
      <c r="J153" s="33">
        <v>810</v>
      </c>
      <c r="K153" s="41">
        <v>58.7</v>
      </c>
      <c r="L153" s="80"/>
      <c r="M153" s="77"/>
    </row>
    <row r="154" spans="1:13">
      <c r="A154" s="28" t="s">
        <v>142</v>
      </c>
      <c r="B154" s="33">
        <v>445</v>
      </c>
      <c r="C154" s="33">
        <v>290</v>
      </c>
      <c r="D154" s="33">
        <v>176</v>
      </c>
      <c r="E154" s="33">
        <v>103</v>
      </c>
      <c r="F154" s="33">
        <v>155</v>
      </c>
      <c r="G154" s="33">
        <v>32</v>
      </c>
      <c r="H154" s="33">
        <v>19</v>
      </c>
      <c r="I154" s="33">
        <v>15</v>
      </c>
      <c r="J154" s="33">
        <v>1225</v>
      </c>
      <c r="K154" s="41">
        <v>30.6</v>
      </c>
      <c r="L154" s="79">
        <f>SUM(J153:J154)</f>
        <v>2035</v>
      </c>
      <c r="M154" s="76">
        <f>SUM(J152:J154)</f>
        <v>3457</v>
      </c>
    </row>
    <row r="155" spans="1:13">
      <c r="A155" s="42" t="s">
        <v>11</v>
      </c>
      <c r="B155" s="43">
        <v>13458</v>
      </c>
      <c r="C155" s="43">
        <v>8101</v>
      </c>
      <c r="D155" s="43">
        <v>8771</v>
      </c>
      <c r="E155" s="43">
        <v>2862</v>
      </c>
      <c r="F155" s="43">
        <v>6943</v>
      </c>
      <c r="G155" s="43">
        <v>693</v>
      </c>
      <c r="H155" s="43">
        <v>1731</v>
      </c>
      <c r="I155" s="43">
        <v>474</v>
      </c>
      <c r="J155" s="43">
        <v>43028</v>
      </c>
      <c r="K155" s="45">
        <v>218.6</v>
      </c>
    </row>
    <row r="156" spans="1:13">
      <c r="A156" s="42"/>
      <c r="B156" s="36"/>
      <c r="C156" s="36"/>
      <c r="D156" s="36"/>
      <c r="E156" s="36"/>
      <c r="F156" s="36"/>
      <c r="G156" s="36"/>
      <c r="H156" s="36"/>
      <c r="I156" s="36"/>
      <c r="J156" s="36"/>
      <c r="K156" s="38"/>
    </row>
    <row r="157" spans="1:13">
      <c r="A157" s="28" t="s">
        <v>160</v>
      </c>
      <c r="B157" s="39">
        <v>37.5</v>
      </c>
      <c r="C157" s="39">
        <v>37.700000000000003</v>
      </c>
      <c r="D157" s="39">
        <v>35.6</v>
      </c>
      <c r="E157" s="39">
        <v>38.799999999999997</v>
      </c>
      <c r="F157" s="39">
        <v>36.700000000000003</v>
      </c>
      <c r="G157" s="39">
        <v>36.9</v>
      </c>
      <c r="H157" s="39">
        <v>35.4</v>
      </c>
      <c r="I157" s="39">
        <v>36.1</v>
      </c>
      <c r="J157" s="39">
        <v>37</v>
      </c>
      <c r="K157" s="40"/>
    </row>
    <row r="158" spans="1:13">
      <c r="A158" s="28" t="s">
        <v>161</v>
      </c>
      <c r="B158" s="39">
        <v>35.4</v>
      </c>
      <c r="C158" s="39">
        <v>35.299999999999997</v>
      </c>
      <c r="D158" s="39">
        <v>33.799999999999997</v>
      </c>
      <c r="E158" s="39">
        <v>36.799999999999997</v>
      </c>
      <c r="F158" s="39">
        <v>34.9</v>
      </c>
      <c r="G158" s="39">
        <v>34.799999999999997</v>
      </c>
      <c r="H158" s="39">
        <v>33.9</v>
      </c>
      <c r="I158" s="39">
        <v>33.299999999999997</v>
      </c>
      <c r="J158" s="39">
        <v>35</v>
      </c>
      <c r="K158" s="40"/>
    </row>
  </sheetData>
  <mergeCells count="4">
    <mergeCell ref="A3:K3"/>
    <mergeCell ref="A55:K55"/>
    <mergeCell ref="A107:K107"/>
    <mergeCell ref="L3:M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05B-3639-4A5F-B875-D10E7BB4922A}">
  <dimension ref="A1:H45"/>
  <sheetViews>
    <sheetView workbookViewId="0">
      <selection activeCell="M37" sqref="M37"/>
    </sheetView>
  </sheetViews>
  <sheetFormatPr defaultRowHeight="15"/>
  <sheetData>
    <row r="1" spans="1:8">
      <c r="A1" s="82" t="s">
        <v>172</v>
      </c>
      <c r="B1" s="81"/>
      <c r="C1" s="81"/>
      <c r="D1" s="81"/>
      <c r="E1" s="81"/>
      <c r="F1" s="81"/>
      <c r="G1" s="81"/>
      <c r="H1" s="81"/>
    </row>
    <row r="2" spans="1:8">
      <c r="A2" s="87"/>
      <c r="B2" s="81"/>
      <c r="C2" s="81"/>
      <c r="D2" s="81"/>
      <c r="E2" s="81"/>
      <c r="F2" s="81"/>
      <c r="G2" s="81"/>
      <c r="H2" s="81"/>
    </row>
    <row r="3" spans="1:8" ht="34.5">
      <c r="A3" s="88"/>
      <c r="B3" s="89" t="s">
        <v>173</v>
      </c>
      <c r="C3" s="89" t="s">
        <v>174</v>
      </c>
      <c r="D3" s="89" t="s">
        <v>175</v>
      </c>
      <c r="E3" s="89" t="s">
        <v>13</v>
      </c>
      <c r="F3" s="89" t="s">
        <v>16</v>
      </c>
      <c r="G3" s="89" t="s">
        <v>176</v>
      </c>
      <c r="H3" s="89" t="s">
        <v>177</v>
      </c>
    </row>
    <row r="4" spans="1:8">
      <c r="A4" s="90"/>
      <c r="B4" s="383" t="s">
        <v>178</v>
      </c>
      <c r="C4" s="383"/>
      <c r="D4" s="383"/>
      <c r="E4" s="383"/>
      <c r="F4" s="383"/>
      <c r="G4" s="383"/>
      <c r="H4" s="383"/>
    </row>
    <row r="5" spans="1:8">
      <c r="A5" s="91" t="s">
        <v>179</v>
      </c>
      <c r="B5" s="92"/>
      <c r="C5" s="92"/>
      <c r="D5" s="92"/>
      <c r="E5" s="92"/>
      <c r="F5" s="92"/>
      <c r="G5" s="92"/>
      <c r="H5" s="92"/>
    </row>
    <row r="6" spans="1:8">
      <c r="A6" s="93" t="s">
        <v>180</v>
      </c>
      <c r="B6" s="83">
        <v>92</v>
      </c>
      <c r="C6" s="83">
        <v>44</v>
      </c>
      <c r="D6" s="83">
        <v>30</v>
      </c>
      <c r="E6" s="83">
        <v>43</v>
      </c>
      <c r="F6" s="83">
        <v>7</v>
      </c>
      <c r="G6" s="83">
        <v>169</v>
      </c>
      <c r="H6" s="83">
        <v>685</v>
      </c>
    </row>
    <row r="7" spans="1:8">
      <c r="A7" s="93" t="s">
        <v>181</v>
      </c>
      <c r="B7" s="83">
        <v>32</v>
      </c>
      <c r="C7" s="83">
        <v>10</v>
      </c>
      <c r="D7" s="83">
        <v>3</v>
      </c>
      <c r="E7" s="83">
        <v>4</v>
      </c>
      <c r="F7" s="83">
        <v>0</v>
      </c>
      <c r="G7" s="83">
        <v>42</v>
      </c>
      <c r="H7" s="83">
        <v>117</v>
      </c>
    </row>
    <row r="8" spans="1:8" ht="23.25">
      <c r="A8" s="91" t="s">
        <v>182</v>
      </c>
      <c r="B8" s="83"/>
      <c r="C8" s="83"/>
      <c r="D8" s="83"/>
      <c r="E8" s="83"/>
      <c r="F8" s="83"/>
      <c r="G8" s="83"/>
      <c r="H8" s="83"/>
    </row>
    <row r="9" spans="1:8">
      <c r="A9" s="93" t="s">
        <v>183</v>
      </c>
      <c r="B9" s="83">
        <v>33</v>
      </c>
      <c r="C9" s="83">
        <v>10</v>
      </c>
      <c r="D9" s="83">
        <v>15</v>
      </c>
      <c r="E9" s="83">
        <v>29</v>
      </c>
      <c r="F9" s="83">
        <v>4</v>
      </c>
      <c r="G9" s="83">
        <v>71</v>
      </c>
      <c r="H9" s="83">
        <v>308</v>
      </c>
    </row>
    <row r="10" spans="1:8" ht="23.25">
      <c r="A10" s="93" t="s">
        <v>147</v>
      </c>
      <c r="B10" s="83">
        <v>89</v>
      </c>
      <c r="C10" s="83">
        <v>44</v>
      </c>
      <c r="D10" s="83">
        <v>16</v>
      </c>
      <c r="E10" s="83">
        <v>17</v>
      </c>
      <c r="F10" s="83">
        <v>3</v>
      </c>
      <c r="G10" s="83">
        <v>136</v>
      </c>
      <c r="H10" s="83">
        <v>481</v>
      </c>
    </row>
    <row r="11" spans="1:8" ht="34.5">
      <c r="A11" s="91" t="s">
        <v>184</v>
      </c>
      <c r="B11" s="83"/>
      <c r="C11" s="83"/>
      <c r="D11" s="83"/>
      <c r="E11" s="83"/>
      <c r="F11" s="83"/>
      <c r="G11" s="83"/>
      <c r="H11" s="94"/>
    </row>
    <row r="12" spans="1:8">
      <c r="A12" s="93" t="s">
        <v>185</v>
      </c>
      <c r="B12" s="95">
        <v>24</v>
      </c>
      <c r="C12" s="95">
        <v>4</v>
      </c>
      <c r="D12" s="95">
        <v>1</v>
      </c>
      <c r="E12" s="95">
        <v>1</v>
      </c>
      <c r="F12" s="95">
        <v>1</v>
      </c>
      <c r="G12" s="95">
        <v>28</v>
      </c>
      <c r="H12" s="83">
        <v>133</v>
      </c>
    </row>
    <row r="13" spans="1:8">
      <c r="A13" s="93" t="s">
        <v>186</v>
      </c>
      <c r="B13" s="83">
        <v>46</v>
      </c>
      <c r="C13" s="83">
        <v>12</v>
      </c>
      <c r="D13" s="83">
        <v>5</v>
      </c>
      <c r="E13" s="83">
        <v>11</v>
      </c>
      <c r="F13" s="83">
        <v>2</v>
      </c>
      <c r="G13" s="83">
        <v>62</v>
      </c>
      <c r="H13" s="83">
        <v>315</v>
      </c>
    </row>
    <row r="14" spans="1:8">
      <c r="A14" s="93" t="s">
        <v>187</v>
      </c>
      <c r="B14" s="83">
        <v>35</v>
      </c>
      <c r="C14" s="83">
        <v>13</v>
      </c>
      <c r="D14" s="83">
        <v>10</v>
      </c>
      <c r="E14" s="83">
        <v>18</v>
      </c>
      <c r="F14" s="83">
        <v>1</v>
      </c>
      <c r="G14" s="83">
        <v>64</v>
      </c>
      <c r="H14" s="83">
        <v>229</v>
      </c>
    </row>
    <row r="15" spans="1:8">
      <c r="A15" s="93" t="s">
        <v>188</v>
      </c>
      <c r="B15" s="83">
        <v>16</v>
      </c>
      <c r="C15" s="83">
        <v>16</v>
      </c>
      <c r="D15" s="83">
        <v>4</v>
      </c>
      <c r="E15" s="83">
        <v>7</v>
      </c>
      <c r="F15" s="83">
        <v>3</v>
      </c>
      <c r="G15" s="83">
        <v>33</v>
      </c>
      <c r="H15" s="83">
        <v>91</v>
      </c>
    </row>
    <row r="16" spans="1:8">
      <c r="A16" s="93" t="s">
        <v>189</v>
      </c>
      <c r="B16" s="83">
        <v>3</v>
      </c>
      <c r="C16" s="83">
        <v>9</v>
      </c>
      <c r="D16" s="83">
        <v>13</v>
      </c>
      <c r="E16" s="83">
        <v>10</v>
      </c>
      <c r="F16" s="83">
        <v>0</v>
      </c>
      <c r="G16" s="83">
        <v>24</v>
      </c>
      <c r="H16" s="83">
        <v>34</v>
      </c>
    </row>
    <row r="17" spans="1:8">
      <c r="A17" s="96" t="s">
        <v>190</v>
      </c>
      <c r="B17" s="84">
        <v>124</v>
      </c>
      <c r="C17" s="84">
        <v>54</v>
      </c>
      <c r="D17" s="84">
        <v>33</v>
      </c>
      <c r="E17" s="84">
        <v>47</v>
      </c>
      <c r="F17" s="84">
        <v>7</v>
      </c>
      <c r="G17" s="84">
        <v>211</v>
      </c>
      <c r="H17" s="84">
        <v>803</v>
      </c>
    </row>
    <row r="18" spans="1:8">
      <c r="A18" s="90"/>
      <c r="B18" s="383" t="s">
        <v>191</v>
      </c>
      <c r="C18" s="383"/>
      <c r="D18" s="383"/>
      <c r="E18" s="383"/>
      <c r="F18" s="383"/>
      <c r="G18" s="383"/>
      <c r="H18" s="383"/>
    </row>
    <row r="19" spans="1:8">
      <c r="A19" s="91" t="s">
        <v>179</v>
      </c>
      <c r="B19" s="92"/>
      <c r="C19" s="92"/>
      <c r="D19" s="92"/>
      <c r="E19" s="92"/>
      <c r="F19" s="92"/>
      <c r="G19" s="92"/>
      <c r="H19" s="92"/>
    </row>
    <row r="20" spans="1:8">
      <c r="A20" s="93" t="s">
        <v>180</v>
      </c>
      <c r="B20" s="97">
        <v>13.430656934306569</v>
      </c>
      <c r="C20" s="97">
        <v>6.4233576642335768</v>
      </c>
      <c r="D20" s="97">
        <v>4.3795620437956204</v>
      </c>
      <c r="E20" s="97">
        <v>6.2773722627737225</v>
      </c>
      <c r="F20" s="97">
        <v>1.0218978102189782</v>
      </c>
      <c r="G20" s="97">
        <v>24.67153284671533</v>
      </c>
      <c r="H20" s="97">
        <v>100</v>
      </c>
    </row>
    <row r="21" spans="1:8">
      <c r="A21" s="93" t="s">
        <v>181</v>
      </c>
      <c r="B21" s="97">
        <v>27.350427350427349</v>
      </c>
      <c r="C21" s="97">
        <v>8.5470085470085468</v>
      </c>
      <c r="D21" s="97">
        <v>2.5641025641025643</v>
      </c>
      <c r="E21" s="97">
        <v>3.4188034188034186</v>
      </c>
      <c r="F21" s="97">
        <v>0</v>
      </c>
      <c r="G21" s="97">
        <v>35.897435897435898</v>
      </c>
      <c r="H21" s="97">
        <v>100</v>
      </c>
    </row>
    <row r="22" spans="1:8" ht="23.25">
      <c r="A22" s="91" t="s">
        <v>182</v>
      </c>
      <c r="B22" s="97"/>
      <c r="C22" s="97"/>
      <c r="D22" s="97"/>
      <c r="E22" s="97"/>
      <c r="F22" s="97"/>
      <c r="G22" s="97"/>
      <c r="H22" s="97"/>
    </row>
    <row r="23" spans="1:8">
      <c r="A23" s="93" t="s">
        <v>183</v>
      </c>
      <c r="B23" s="97">
        <v>10.714285714285714</v>
      </c>
      <c r="C23" s="97">
        <v>3.2467532467532467</v>
      </c>
      <c r="D23" s="97">
        <v>4.8701298701298699</v>
      </c>
      <c r="E23" s="97">
        <v>9.4155844155844157</v>
      </c>
      <c r="F23" s="97">
        <v>1.2987012987012987</v>
      </c>
      <c r="G23" s="97">
        <v>23.051948051948052</v>
      </c>
      <c r="H23" s="97">
        <v>100</v>
      </c>
    </row>
    <row r="24" spans="1:8" ht="23.25">
      <c r="A24" s="93" t="s">
        <v>147</v>
      </c>
      <c r="B24" s="97">
        <v>18.503118503118504</v>
      </c>
      <c r="C24" s="97">
        <v>9.1476091476091472</v>
      </c>
      <c r="D24" s="97">
        <v>3.3264033264033266</v>
      </c>
      <c r="E24" s="97">
        <v>3.5343035343035343</v>
      </c>
      <c r="F24" s="97">
        <v>0.62370062370062374</v>
      </c>
      <c r="G24" s="97">
        <v>28.274428274428274</v>
      </c>
      <c r="H24" s="97">
        <v>100</v>
      </c>
    </row>
    <row r="25" spans="1:8" ht="34.5">
      <c r="A25" s="91" t="s">
        <v>184</v>
      </c>
      <c r="B25" s="97"/>
      <c r="C25" s="97"/>
      <c r="D25" s="97"/>
      <c r="E25" s="97"/>
      <c r="F25" s="97"/>
      <c r="G25" s="97"/>
      <c r="H25" s="97"/>
    </row>
    <row r="26" spans="1:8">
      <c r="A26" s="93" t="s">
        <v>185</v>
      </c>
      <c r="B26" s="97">
        <v>18.045112781954888</v>
      </c>
      <c r="C26" s="97">
        <v>3.007518796992481</v>
      </c>
      <c r="D26" s="97">
        <v>0.75187969924812026</v>
      </c>
      <c r="E26" s="97">
        <v>0.75187969924812026</v>
      </c>
      <c r="F26" s="97">
        <v>0.75187969924812026</v>
      </c>
      <c r="G26" s="97">
        <v>21.05263157894737</v>
      </c>
      <c r="H26" s="97">
        <v>100</v>
      </c>
    </row>
    <row r="27" spans="1:8">
      <c r="A27" s="93" t="s">
        <v>186</v>
      </c>
      <c r="B27" s="97">
        <v>14.603174603174603</v>
      </c>
      <c r="C27" s="97">
        <v>3.8095238095238093</v>
      </c>
      <c r="D27" s="97">
        <v>1.5873015873015872</v>
      </c>
      <c r="E27" s="97">
        <v>3.4920634920634921</v>
      </c>
      <c r="F27" s="97">
        <v>0.63492063492063489</v>
      </c>
      <c r="G27" s="97">
        <v>19.682539682539684</v>
      </c>
      <c r="H27" s="97">
        <v>100</v>
      </c>
    </row>
    <row r="28" spans="1:8">
      <c r="A28" s="93" t="s">
        <v>187</v>
      </c>
      <c r="B28" s="97">
        <v>15.283842794759826</v>
      </c>
      <c r="C28" s="97">
        <v>5.6768558951965069</v>
      </c>
      <c r="D28" s="97">
        <v>4.3668122270742362</v>
      </c>
      <c r="E28" s="97">
        <v>7.8602620087336241</v>
      </c>
      <c r="F28" s="97">
        <v>0.4366812227074236</v>
      </c>
      <c r="G28" s="97">
        <v>27.94759825327511</v>
      </c>
      <c r="H28" s="97">
        <v>100</v>
      </c>
    </row>
    <row r="29" spans="1:8">
      <c r="A29" s="93" t="s">
        <v>188</v>
      </c>
      <c r="B29" s="97">
        <v>17.582417582417584</v>
      </c>
      <c r="C29" s="97">
        <v>17.582417582417584</v>
      </c>
      <c r="D29" s="97">
        <v>4.395604395604396</v>
      </c>
      <c r="E29" s="97">
        <v>7.6923076923076925</v>
      </c>
      <c r="F29" s="97">
        <v>3.2967032967032965</v>
      </c>
      <c r="G29" s="97">
        <v>36.263736263736263</v>
      </c>
      <c r="H29" s="97">
        <v>100</v>
      </c>
    </row>
    <row r="30" spans="1:8">
      <c r="A30" s="93" t="s">
        <v>189</v>
      </c>
      <c r="B30" s="97">
        <v>8.8235294117647065</v>
      </c>
      <c r="C30" s="97">
        <v>26.470588235294116</v>
      </c>
      <c r="D30" s="97">
        <v>38.235294117647058</v>
      </c>
      <c r="E30" s="97">
        <v>29.411764705882351</v>
      </c>
      <c r="F30" s="97">
        <v>0</v>
      </c>
      <c r="G30" s="97">
        <v>70.588235294117652</v>
      </c>
      <c r="H30" s="97">
        <v>100</v>
      </c>
    </row>
    <row r="31" spans="1:8">
      <c r="A31" s="96" t="s">
        <v>190</v>
      </c>
      <c r="B31" s="98">
        <v>15.442092154420921</v>
      </c>
      <c r="C31" s="98">
        <v>6.7247820672478209</v>
      </c>
      <c r="D31" s="98">
        <v>4.1095890410958908</v>
      </c>
      <c r="E31" s="98">
        <v>5.8530510585305109</v>
      </c>
      <c r="F31" s="98">
        <v>0.87173100871731013</v>
      </c>
      <c r="G31" s="98">
        <v>26.276463262764633</v>
      </c>
      <c r="H31" s="84">
        <v>100</v>
      </c>
    </row>
    <row r="33" spans="1:1">
      <c r="A33" s="86" t="s">
        <v>192</v>
      </c>
    </row>
    <row r="34" spans="1:1">
      <c r="A34" s="87" t="s">
        <v>193</v>
      </c>
    </row>
    <row r="35" spans="1:1">
      <c r="A35" s="86" t="s">
        <v>194</v>
      </c>
    </row>
    <row r="36" spans="1:1">
      <c r="A36" s="85" t="s">
        <v>195</v>
      </c>
    </row>
    <row r="37" spans="1:1">
      <c r="A37" s="85" t="s">
        <v>196</v>
      </c>
    </row>
    <row r="38" spans="1:1">
      <c r="A38" s="85" t="s">
        <v>197</v>
      </c>
    </row>
    <row r="39" spans="1:1">
      <c r="A39" s="85" t="s">
        <v>198</v>
      </c>
    </row>
    <row r="40" spans="1:1">
      <c r="A40" s="86" t="s">
        <v>199</v>
      </c>
    </row>
    <row r="43" spans="1:1">
      <c r="A43" s="81"/>
    </row>
    <row r="44" spans="1:1">
      <c r="A44" s="81"/>
    </row>
    <row r="45" spans="1:1">
      <c r="A45" s="81"/>
    </row>
  </sheetData>
  <mergeCells count="2">
    <mergeCell ref="B4:H4"/>
    <mergeCell ref="B18:H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DC59-5AE6-484B-AF0C-93F19C29C298}">
  <dimension ref="A1:BB41"/>
  <sheetViews>
    <sheetView workbookViewId="0">
      <selection activeCell="E49" sqref="E49"/>
    </sheetView>
  </sheetViews>
  <sheetFormatPr defaultColWidth="9.140625" defaultRowHeight="11.25"/>
  <cols>
    <col min="1" max="1" width="18.85546875" style="263" customWidth="1"/>
    <col min="2" max="2" width="6" style="32" customWidth="1"/>
    <col min="3" max="3" width="7.28515625" style="32" customWidth="1"/>
    <col min="4" max="4" width="3.28515625" style="32" customWidth="1"/>
    <col min="5" max="5" width="4.85546875" style="32" customWidth="1"/>
    <col min="6" max="6" width="7.28515625" style="32" customWidth="1"/>
    <col min="7" max="7" width="2.85546875" style="32" customWidth="1"/>
    <col min="8" max="8" width="5.42578125" style="32" customWidth="1"/>
    <col min="9" max="9" width="9.140625" style="32" bestFit="1"/>
    <col min="10" max="10" width="3.42578125" style="32" customWidth="1"/>
    <col min="11" max="11" width="5.28515625" style="32" customWidth="1"/>
    <col min="12" max="12" width="7.5703125" style="32" customWidth="1"/>
    <col min="13" max="13" width="3.28515625" style="32" customWidth="1"/>
    <col min="14" max="14" width="5.140625" style="32" customWidth="1"/>
    <col min="15" max="15" width="8.140625" style="32" customWidth="1"/>
    <col min="16" max="16" width="3" style="32" customWidth="1"/>
    <col min="17" max="17" width="4.5703125" style="32" customWidth="1"/>
    <col min="18" max="18" width="8" style="32" customWidth="1"/>
    <col min="19" max="19" width="3.28515625" style="32" customWidth="1"/>
    <col min="20" max="20" width="5.5703125" style="32" customWidth="1"/>
    <col min="21" max="21" width="8" style="32" customWidth="1"/>
    <col min="22" max="22" width="3.140625" style="32" customWidth="1"/>
    <col min="23" max="23" width="5.42578125" style="32" customWidth="1"/>
    <col min="24" max="24" width="7.5703125" style="32" customWidth="1"/>
    <col min="25" max="25" width="3.28515625" style="32" customWidth="1"/>
    <col min="26" max="26" width="5.85546875" style="32" customWidth="1"/>
    <col min="27" max="27" width="7.42578125" style="32" customWidth="1"/>
    <col min="28" max="28" width="3" style="32" customWidth="1"/>
    <col min="29" max="29" width="5.5703125" style="32" customWidth="1"/>
    <col min="30" max="30" width="7.85546875" style="32" customWidth="1"/>
    <col min="31" max="31" width="3" style="32" customWidth="1"/>
    <col min="32" max="32" width="4.85546875" style="32" customWidth="1"/>
    <col min="33" max="33" width="8" style="32" customWidth="1"/>
    <col min="34" max="34" width="3.7109375" style="32" customWidth="1"/>
    <col min="35" max="35" width="5.140625" style="32" customWidth="1"/>
    <col min="36" max="36" width="8.140625" style="32" customWidth="1"/>
    <col min="37" max="37" width="3.42578125" style="32" customWidth="1"/>
    <col min="38" max="38" width="6.140625" style="32" customWidth="1"/>
    <col min="39" max="39" width="8.140625" style="32" customWidth="1"/>
    <col min="40" max="40" width="3.42578125" style="32" customWidth="1"/>
    <col min="41" max="41" width="5.140625" style="32" customWidth="1"/>
    <col min="42" max="42" width="7.42578125" style="32" customWidth="1"/>
    <col min="43" max="43" width="3.42578125" style="32" customWidth="1"/>
    <col min="44" max="44" width="4.42578125" style="32" bestFit="1" customWidth="1"/>
    <col min="45" max="45" width="9.140625" style="32" bestFit="1"/>
    <col min="46" max="46" width="3.42578125" style="32" customWidth="1"/>
    <col min="47" max="47" width="4.5703125" style="32" customWidth="1"/>
    <col min="48" max="48" width="7.28515625" style="32" customWidth="1"/>
    <col min="49" max="49" width="4" style="32" customWidth="1"/>
    <col min="50" max="50" width="5.28515625" style="32" customWidth="1"/>
    <col min="51" max="51" width="7.7109375" style="32" customWidth="1"/>
    <col min="52" max="52" width="3.140625" style="32" customWidth="1"/>
    <col min="53" max="53" width="4.42578125" style="32" customWidth="1"/>
    <col min="54" max="54" width="8" style="32" customWidth="1"/>
    <col min="55" max="16384" width="9.140625" style="32"/>
  </cols>
  <sheetData>
    <row r="1" spans="1:54" s="222" customFormat="1" ht="12.75">
      <c r="A1" s="221" t="s">
        <v>289</v>
      </c>
    </row>
    <row r="2" spans="1:54">
      <c r="A2" s="223"/>
      <c r="B2" s="384" t="s">
        <v>290</v>
      </c>
      <c r="C2" s="384"/>
      <c r="D2" s="384"/>
      <c r="E2" s="384"/>
      <c r="F2" s="384"/>
      <c r="G2" s="384"/>
      <c r="H2" s="384"/>
      <c r="I2" s="384"/>
      <c r="J2" s="224"/>
      <c r="K2" s="384" t="s">
        <v>291</v>
      </c>
      <c r="L2" s="384"/>
      <c r="M2" s="384"/>
      <c r="N2" s="384"/>
      <c r="O2" s="384"/>
      <c r="P2" s="384"/>
      <c r="Q2" s="384"/>
      <c r="R2" s="384"/>
      <c r="S2" s="224"/>
      <c r="T2" s="384" t="s">
        <v>292</v>
      </c>
      <c r="U2" s="384"/>
      <c r="V2" s="384"/>
      <c r="W2" s="384"/>
      <c r="X2" s="384"/>
      <c r="Y2" s="384"/>
      <c r="Z2" s="384"/>
      <c r="AA2" s="384"/>
      <c r="AB2" s="224"/>
      <c r="AC2" s="384" t="s">
        <v>293</v>
      </c>
      <c r="AD2" s="384"/>
      <c r="AE2" s="384"/>
      <c r="AF2" s="384"/>
      <c r="AG2" s="384"/>
      <c r="AH2" s="384"/>
      <c r="AI2" s="384"/>
      <c r="AJ2" s="384"/>
      <c r="AK2" s="224"/>
      <c r="AL2" s="384" t="s">
        <v>294</v>
      </c>
      <c r="AM2" s="384"/>
      <c r="AN2" s="384"/>
      <c r="AO2" s="384"/>
      <c r="AP2" s="384"/>
      <c r="AQ2" s="384"/>
      <c r="AR2" s="384"/>
      <c r="AS2" s="384"/>
      <c r="AT2" s="225"/>
      <c r="AU2" s="385" t="s">
        <v>295</v>
      </c>
      <c r="AV2" s="386"/>
      <c r="AW2" s="386"/>
      <c r="AX2" s="386"/>
      <c r="AY2" s="386"/>
      <c r="AZ2" s="386"/>
      <c r="BA2" s="386"/>
      <c r="BB2" s="386"/>
    </row>
    <row r="3" spans="1:54" ht="25.5" customHeight="1">
      <c r="A3" s="226"/>
      <c r="B3" s="388" t="s">
        <v>296</v>
      </c>
      <c r="C3" s="388"/>
      <c r="D3" s="227"/>
      <c r="E3" s="389" t="s">
        <v>297</v>
      </c>
      <c r="F3" s="389"/>
      <c r="G3" s="227"/>
      <c r="H3" s="388" t="s">
        <v>298</v>
      </c>
      <c r="I3" s="388"/>
      <c r="J3" s="228"/>
      <c r="K3" s="387" t="s">
        <v>296</v>
      </c>
      <c r="L3" s="387"/>
      <c r="M3" s="229"/>
      <c r="N3" s="387" t="s">
        <v>297</v>
      </c>
      <c r="O3" s="387"/>
      <c r="P3" s="229"/>
      <c r="Q3" s="387" t="s">
        <v>298</v>
      </c>
      <c r="R3" s="387"/>
      <c r="S3" s="227"/>
      <c r="T3" s="388" t="s">
        <v>296</v>
      </c>
      <c r="U3" s="388"/>
      <c r="V3" s="227"/>
      <c r="W3" s="389" t="s">
        <v>297</v>
      </c>
      <c r="X3" s="389"/>
      <c r="Y3" s="227"/>
      <c r="Z3" s="388" t="s">
        <v>298</v>
      </c>
      <c r="AA3" s="388"/>
      <c r="AB3" s="228"/>
      <c r="AC3" s="388" t="s">
        <v>296</v>
      </c>
      <c r="AD3" s="388"/>
      <c r="AE3" s="227"/>
      <c r="AF3" s="389" t="s">
        <v>297</v>
      </c>
      <c r="AG3" s="389"/>
      <c r="AH3" s="227"/>
      <c r="AI3" s="388" t="s">
        <v>298</v>
      </c>
      <c r="AJ3" s="388"/>
      <c r="AK3" s="228"/>
      <c r="AL3" s="388" t="s">
        <v>296</v>
      </c>
      <c r="AM3" s="388"/>
      <c r="AN3" s="227"/>
      <c r="AO3" s="389" t="s">
        <v>297</v>
      </c>
      <c r="AP3" s="389"/>
      <c r="AR3" s="388" t="s">
        <v>298</v>
      </c>
      <c r="AS3" s="388"/>
      <c r="AU3" s="388" t="s">
        <v>296</v>
      </c>
      <c r="AV3" s="388"/>
      <c r="AW3" s="227"/>
      <c r="AX3" s="389" t="s">
        <v>297</v>
      </c>
      <c r="AY3" s="389"/>
      <c r="BA3" s="388" t="s">
        <v>298</v>
      </c>
      <c r="BB3" s="388"/>
    </row>
    <row r="4" spans="1:54">
      <c r="A4" s="230" t="s">
        <v>299</v>
      </c>
      <c r="B4" s="231" t="s">
        <v>300</v>
      </c>
      <c r="C4" s="231" t="s">
        <v>301</v>
      </c>
      <c r="D4" s="227"/>
      <c r="E4" s="231" t="s">
        <v>300</v>
      </c>
      <c r="F4" s="231" t="s">
        <v>301</v>
      </c>
      <c r="G4" s="227"/>
      <c r="H4" s="232" t="s">
        <v>300</v>
      </c>
      <c r="I4" s="232" t="s">
        <v>301</v>
      </c>
      <c r="J4" s="227"/>
      <c r="K4" s="232" t="s">
        <v>300</v>
      </c>
      <c r="L4" s="232" t="s">
        <v>301</v>
      </c>
      <c r="M4" s="227"/>
      <c r="N4" s="232" t="s">
        <v>300</v>
      </c>
      <c r="O4" s="232" t="s">
        <v>301</v>
      </c>
      <c r="P4" s="227"/>
      <c r="Q4" s="232" t="s">
        <v>300</v>
      </c>
      <c r="R4" s="232" t="s">
        <v>301</v>
      </c>
      <c r="S4" s="227"/>
      <c r="T4" s="231" t="s">
        <v>300</v>
      </c>
      <c r="U4" s="231" t="s">
        <v>301</v>
      </c>
      <c r="V4" s="227"/>
      <c r="W4" s="231" t="s">
        <v>300</v>
      </c>
      <c r="X4" s="231" t="s">
        <v>301</v>
      </c>
      <c r="Y4" s="227"/>
      <c r="Z4" s="232" t="s">
        <v>300</v>
      </c>
      <c r="AA4" s="232" t="s">
        <v>301</v>
      </c>
      <c r="AB4" s="227"/>
      <c r="AC4" s="232" t="s">
        <v>300</v>
      </c>
      <c r="AD4" s="232" t="s">
        <v>301</v>
      </c>
      <c r="AE4" s="227"/>
      <c r="AF4" s="232" t="s">
        <v>300</v>
      </c>
      <c r="AG4" s="232" t="s">
        <v>301</v>
      </c>
      <c r="AH4" s="227"/>
      <c r="AI4" s="232" t="s">
        <v>300</v>
      </c>
      <c r="AJ4" s="232" t="s">
        <v>301</v>
      </c>
      <c r="AK4" s="227"/>
      <c r="AL4" s="231" t="s">
        <v>300</v>
      </c>
      <c r="AM4" s="231" t="s">
        <v>301</v>
      </c>
      <c r="AN4" s="227"/>
      <c r="AO4" s="231" t="s">
        <v>300</v>
      </c>
      <c r="AP4" s="231" t="s">
        <v>301</v>
      </c>
      <c r="AR4" s="232" t="s">
        <v>300</v>
      </c>
      <c r="AS4" s="232" t="s">
        <v>301</v>
      </c>
      <c r="AU4" s="232" t="s">
        <v>300</v>
      </c>
      <c r="AV4" s="232" t="s">
        <v>301</v>
      </c>
      <c r="AW4" s="227"/>
      <c r="AX4" s="232" t="s">
        <v>300</v>
      </c>
      <c r="AY4" s="232" t="s">
        <v>301</v>
      </c>
      <c r="BA4" s="232" t="s">
        <v>300</v>
      </c>
      <c r="BB4" s="232" t="s">
        <v>301</v>
      </c>
    </row>
    <row r="5" spans="1:54">
      <c r="A5" s="233" t="s">
        <v>185</v>
      </c>
      <c r="B5" s="234">
        <v>27.5</v>
      </c>
      <c r="C5" s="234" t="s">
        <v>302</v>
      </c>
      <c r="D5" s="235"/>
      <c r="E5" s="234">
        <v>25.9</v>
      </c>
      <c r="F5" s="234" t="s">
        <v>303</v>
      </c>
      <c r="G5" s="235"/>
      <c r="H5" s="235">
        <v>53.4</v>
      </c>
      <c r="I5" s="235" t="s">
        <v>304</v>
      </c>
      <c r="J5" s="235"/>
      <c r="K5" s="235">
        <v>28.4</v>
      </c>
      <c r="L5" s="236" t="s">
        <v>305</v>
      </c>
      <c r="M5" s="235"/>
      <c r="N5" s="235">
        <v>12.4</v>
      </c>
      <c r="O5" s="236" t="s">
        <v>306</v>
      </c>
      <c r="P5" s="235"/>
      <c r="Q5" s="235">
        <v>40.700000000000003</v>
      </c>
      <c r="R5" s="236" t="s">
        <v>307</v>
      </c>
      <c r="S5" s="235"/>
      <c r="T5" s="234">
        <v>26.2</v>
      </c>
      <c r="U5" s="237" t="s">
        <v>308</v>
      </c>
      <c r="V5" s="235"/>
      <c r="W5" s="234">
        <v>31</v>
      </c>
      <c r="X5" s="237" t="s">
        <v>309</v>
      </c>
      <c r="Y5" s="238"/>
      <c r="Z5" s="238">
        <v>57.2</v>
      </c>
      <c r="AA5" s="239" t="s">
        <v>310</v>
      </c>
      <c r="AB5" s="238"/>
      <c r="AC5" s="240">
        <v>14.6</v>
      </c>
      <c r="AD5" s="239" t="s">
        <v>311</v>
      </c>
      <c r="AE5" s="238"/>
      <c r="AF5" s="238">
        <v>16.5</v>
      </c>
      <c r="AG5" s="239" t="s">
        <v>312</v>
      </c>
      <c r="AH5" s="238"/>
      <c r="AI5" s="238">
        <v>31.1</v>
      </c>
      <c r="AJ5" s="239" t="s">
        <v>313</v>
      </c>
      <c r="AK5" s="238"/>
      <c r="AL5" s="234">
        <v>26.9</v>
      </c>
      <c r="AM5" s="234" t="s">
        <v>314</v>
      </c>
      <c r="AN5" s="235"/>
      <c r="AO5" s="234">
        <v>28.4</v>
      </c>
      <c r="AP5" s="234" t="s">
        <v>315</v>
      </c>
      <c r="AR5" s="240">
        <v>55.3</v>
      </c>
      <c r="AS5" s="241" t="s">
        <v>316</v>
      </c>
      <c r="AU5" s="32">
        <v>21.7</v>
      </c>
      <c r="AV5" s="241" t="s">
        <v>317</v>
      </c>
      <c r="AX5" s="240">
        <v>14.4</v>
      </c>
      <c r="AY5" s="241" t="s">
        <v>318</v>
      </c>
      <c r="BA5" s="32">
        <v>36.1</v>
      </c>
      <c r="BB5" s="241" t="s">
        <v>319</v>
      </c>
    </row>
    <row r="6" spans="1:54">
      <c r="A6" s="242" t="s">
        <v>186</v>
      </c>
      <c r="B6" s="235">
        <v>34.6</v>
      </c>
      <c r="C6" s="235" t="s">
        <v>320</v>
      </c>
      <c r="D6" s="235"/>
      <c r="E6" s="235">
        <v>32.799999999999997</v>
      </c>
      <c r="F6" s="235" t="s">
        <v>321</v>
      </c>
      <c r="G6" s="235"/>
      <c r="H6" s="235">
        <v>67.400000000000006</v>
      </c>
      <c r="I6" s="235" t="s">
        <v>322</v>
      </c>
      <c r="J6" s="235"/>
      <c r="K6" s="235">
        <v>43.8</v>
      </c>
      <c r="L6" s="236" t="s">
        <v>323</v>
      </c>
      <c r="M6" s="235"/>
      <c r="N6" s="235">
        <v>20.7</v>
      </c>
      <c r="O6" s="236" t="s">
        <v>324</v>
      </c>
      <c r="P6" s="235"/>
      <c r="Q6" s="235">
        <v>64.599999999999994</v>
      </c>
      <c r="R6" s="236" t="s">
        <v>325</v>
      </c>
      <c r="S6" s="235"/>
      <c r="T6" s="235">
        <v>24.7</v>
      </c>
      <c r="U6" s="238" t="s">
        <v>326</v>
      </c>
      <c r="V6" s="235"/>
      <c r="W6" s="235">
        <v>39.700000000000003</v>
      </c>
      <c r="X6" s="238" t="s">
        <v>327</v>
      </c>
      <c r="Y6" s="238"/>
      <c r="Z6" s="238">
        <v>64.3</v>
      </c>
      <c r="AA6" s="239" t="s">
        <v>328</v>
      </c>
      <c r="AB6" s="238"/>
      <c r="AC6" s="238">
        <v>22.9</v>
      </c>
      <c r="AD6" s="239" t="s">
        <v>329</v>
      </c>
      <c r="AE6" s="238"/>
      <c r="AF6" s="238">
        <v>19.899999999999999</v>
      </c>
      <c r="AG6" s="239" t="s">
        <v>330</v>
      </c>
      <c r="AH6" s="238"/>
      <c r="AI6" s="238">
        <v>42.8</v>
      </c>
      <c r="AJ6" s="239" t="s">
        <v>331</v>
      </c>
      <c r="AK6" s="238"/>
      <c r="AL6" s="235">
        <v>29.6</v>
      </c>
      <c r="AM6" s="235" t="s">
        <v>332</v>
      </c>
      <c r="AN6" s="235"/>
      <c r="AO6" s="235">
        <v>36.299999999999997</v>
      </c>
      <c r="AP6" s="235" t="s">
        <v>333</v>
      </c>
      <c r="AR6" s="240">
        <v>65.900000000000006</v>
      </c>
      <c r="AS6" s="241" t="s">
        <v>334</v>
      </c>
      <c r="AU6" s="41">
        <v>34</v>
      </c>
      <c r="AV6" s="241" t="s">
        <v>335</v>
      </c>
      <c r="AX6" s="240">
        <v>20.399999999999999</v>
      </c>
      <c r="AY6" s="241" t="s">
        <v>336</v>
      </c>
      <c r="BA6" s="32">
        <v>54.3</v>
      </c>
      <c r="BB6" s="241" t="s">
        <v>337</v>
      </c>
    </row>
    <row r="7" spans="1:54">
      <c r="A7" s="242" t="s">
        <v>187</v>
      </c>
      <c r="B7" s="235">
        <v>32.299999999999997</v>
      </c>
      <c r="C7" s="235" t="s">
        <v>338</v>
      </c>
      <c r="D7" s="235"/>
      <c r="E7" s="235">
        <v>42.7</v>
      </c>
      <c r="F7" s="235" t="s">
        <v>339</v>
      </c>
      <c r="G7" s="235"/>
      <c r="H7" s="235">
        <v>75</v>
      </c>
      <c r="I7" s="235" t="s">
        <v>340</v>
      </c>
      <c r="J7" s="235"/>
      <c r="K7" s="235">
        <v>45.6</v>
      </c>
      <c r="L7" s="236" t="s">
        <v>341</v>
      </c>
      <c r="M7" s="235"/>
      <c r="N7" s="235">
        <v>29.3</v>
      </c>
      <c r="O7" s="236" t="s">
        <v>342</v>
      </c>
      <c r="P7" s="235"/>
      <c r="Q7" s="235">
        <v>74.900000000000006</v>
      </c>
      <c r="R7" s="236" t="s">
        <v>343</v>
      </c>
      <c r="S7" s="235"/>
      <c r="T7" s="235">
        <v>26.8</v>
      </c>
      <c r="U7" s="238" t="s">
        <v>344</v>
      </c>
      <c r="V7" s="235"/>
      <c r="W7" s="235">
        <v>48.6</v>
      </c>
      <c r="X7" s="238" t="s">
        <v>345</v>
      </c>
      <c r="Y7" s="238"/>
      <c r="Z7" s="238">
        <v>75.400000000000006</v>
      </c>
      <c r="AA7" s="239" t="s">
        <v>346</v>
      </c>
      <c r="AB7" s="238"/>
      <c r="AC7" s="238">
        <v>27.3</v>
      </c>
      <c r="AD7" s="239" t="s">
        <v>347</v>
      </c>
      <c r="AE7" s="238"/>
      <c r="AF7" s="238">
        <v>27.1</v>
      </c>
      <c r="AG7" s="239" t="s">
        <v>348</v>
      </c>
      <c r="AH7" s="238"/>
      <c r="AI7" s="238">
        <v>54.4</v>
      </c>
      <c r="AJ7" s="239" t="s">
        <v>349</v>
      </c>
      <c r="AK7" s="238"/>
      <c r="AL7" s="235">
        <v>29.5</v>
      </c>
      <c r="AM7" s="235" t="s">
        <v>350</v>
      </c>
      <c r="AN7" s="235"/>
      <c r="AO7" s="235">
        <v>45.7</v>
      </c>
      <c r="AP7" s="235" t="s">
        <v>351</v>
      </c>
      <c r="AR7" s="240">
        <v>75.2</v>
      </c>
      <c r="AS7" s="241" t="s">
        <v>352</v>
      </c>
      <c r="AU7" s="32">
        <v>36.6</v>
      </c>
      <c r="AV7" s="241" t="s">
        <v>353</v>
      </c>
      <c r="AX7" s="240">
        <v>28.2</v>
      </c>
      <c r="AY7" s="241" t="s">
        <v>354</v>
      </c>
      <c r="BA7" s="32">
        <v>64.8</v>
      </c>
      <c r="BB7" s="241" t="s">
        <v>355</v>
      </c>
    </row>
    <row r="8" spans="1:54">
      <c r="A8" s="242" t="s">
        <v>188</v>
      </c>
      <c r="B8" s="235">
        <v>38.299999999999997</v>
      </c>
      <c r="C8" s="235" t="s">
        <v>356</v>
      </c>
      <c r="D8" s="235"/>
      <c r="E8" s="235">
        <v>38.700000000000003</v>
      </c>
      <c r="F8" s="235" t="s">
        <v>357</v>
      </c>
      <c r="G8" s="235"/>
      <c r="H8" s="235">
        <v>76.900000000000006</v>
      </c>
      <c r="I8" s="235" t="s">
        <v>358</v>
      </c>
      <c r="J8" s="235"/>
      <c r="K8" s="240">
        <v>45.4</v>
      </c>
      <c r="L8" s="241" t="s">
        <v>359</v>
      </c>
      <c r="N8" s="240">
        <v>33.200000000000003</v>
      </c>
      <c r="O8" s="243" t="s">
        <v>360</v>
      </c>
      <c r="P8" s="240"/>
      <c r="Q8" s="240">
        <v>78.5</v>
      </c>
      <c r="R8" s="236" t="s">
        <v>361</v>
      </c>
      <c r="S8" s="235"/>
      <c r="T8" s="235">
        <v>25.1</v>
      </c>
      <c r="U8" s="238" t="s">
        <v>362</v>
      </c>
      <c r="V8" s="235"/>
      <c r="W8" s="235">
        <v>51.2</v>
      </c>
      <c r="X8" s="238" t="s">
        <v>363</v>
      </c>
      <c r="Y8" s="238"/>
      <c r="Z8" s="238">
        <v>76.3</v>
      </c>
      <c r="AA8" s="239" t="s">
        <v>364</v>
      </c>
      <c r="AB8" s="238"/>
      <c r="AC8" s="238">
        <v>32.799999999999997</v>
      </c>
      <c r="AD8" s="239" t="s">
        <v>365</v>
      </c>
      <c r="AE8" s="238"/>
      <c r="AF8" s="238">
        <v>30.6</v>
      </c>
      <c r="AG8" s="239" t="s">
        <v>366</v>
      </c>
      <c r="AH8" s="238"/>
      <c r="AI8" s="238">
        <v>63.4</v>
      </c>
      <c r="AJ8" s="239" t="s">
        <v>367</v>
      </c>
      <c r="AK8" s="238"/>
      <c r="AL8" s="235">
        <v>31.5</v>
      </c>
      <c r="AM8" s="235" t="s">
        <v>368</v>
      </c>
      <c r="AN8" s="235"/>
      <c r="AO8" s="235">
        <v>45.1</v>
      </c>
      <c r="AP8" s="235" t="s">
        <v>369</v>
      </c>
      <c r="AR8" s="240">
        <v>76.599999999999994</v>
      </c>
      <c r="AS8" s="241" t="s">
        <v>370</v>
      </c>
      <c r="AU8" s="32">
        <v>39.1</v>
      </c>
      <c r="AV8" s="241" t="s">
        <v>371</v>
      </c>
      <c r="AX8" s="240">
        <v>31.9</v>
      </c>
      <c r="AY8" s="241" t="s">
        <v>372</v>
      </c>
      <c r="BA8" s="41">
        <v>71</v>
      </c>
      <c r="BB8" s="241" t="s">
        <v>373</v>
      </c>
    </row>
    <row r="9" spans="1:54">
      <c r="A9" s="244" t="s">
        <v>374</v>
      </c>
      <c r="B9" s="235">
        <v>29.7</v>
      </c>
      <c r="C9" s="235" t="s">
        <v>375</v>
      </c>
      <c r="D9" s="235"/>
      <c r="E9" s="235">
        <v>46.8</v>
      </c>
      <c r="F9" s="235" t="s">
        <v>376</v>
      </c>
      <c r="G9" s="235"/>
      <c r="H9" s="235">
        <v>76.5</v>
      </c>
      <c r="I9" s="235" t="s">
        <v>377</v>
      </c>
      <c r="J9" s="235"/>
      <c r="K9" s="235">
        <v>44</v>
      </c>
      <c r="L9" s="236" t="s">
        <v>378</v>
      </c>
      <c r="M9" s="235"/>
      <c r="N9" s="235">
        <v>33.5</v>
      </c>
      <c r="O9" s="236" t="s">
        <v>379</v>
      </c>
      <c r="P9" s="235"/>
      <c r="Q9" s="235">
        <v>77.5</v>
      </c>
      <c r="R9" s="236" t="s">
        <v>380</v>
      </c>
      <c r="S9" s="235"/>
      <c r="T9" s="235">
        <v>31.8</v>
      </c>
      <c r="U9" s="238" t="s">
        <v>381</v>
      </c>
      <c r="V9" s="235"/>
      <c r="W9" s="235">
        <v>50.7</v>
      </c>
      <c r="X9" s="238" t="s">
        <v>382</v>
      </c>
      <c r="Y9" s="238"/>
      <c r="Z9" s="238">
        <v>82.6</v>
      </c>
      <c r="AA9" s="239" t="s">
        <v>383</v>
      </c>
      <c r="AB9" s="238"/>
      <c r="AC9" s="238">
        <v>34.5</v>
      </c>
      <c r="AD9" s="239" t="s">
        <v>384</v>
      </c>
      <c r="AE9" s="238"/>
      <c r="AF9" s="238">
        <v>33.700000000000003</v>
      </c>
      <c r="AG9" s="239" t="s">
        <v>385</v>
      </c>
      <c r="AH9" s="238"/>
      <c r="AI9" s="238">
        <v>68.2</v>
      </c>
      <c r="AJ9" s="239" t="s">
        <v>386</v>
      </c>
      <c r="AK9" s="238"/>
      <c r="AL9" s="235">
        <v>30.8</v>
      </c>
      <c r="AM9" s="235" t="s">
        <v>387</v>
      </c>
      <c r="AN9" s="235"/>
      <c r="AO9" s="235">
        <v>48.8</v>
      </c>
      <c r="AP9" s="235" t="s">
        <v>388</v>
      </c>
      <c r="AR9" s="240">
        <v>79.599999999999994</v>
      </c>
      <c r="AS9" s="241" t="s">
        <v>389</v>
      </c>
      <c r="AU9" s="32">
        <v>39.200000000000003</v>
      </c>
      <c r="AV9" s="241" t="s">
        <v>390</v>
      </c>
      <c r="AX9" s="240">
        <v>33.6</v>
      </c>
      <c r="AY9" s="241" t="s">
        <v>391</v>
      </c>
      <c r="BA9" s="32">
        <v>72.8</v>
      </c>
      <c r="BB9" s="241" t="s">
        <v>392</v>
      </c>
    </row>
    <row r="10" spans="1:54" s="246" customFormat="1" ht="22.5">
      <c r="A10" s="245" t="s">
        <v>393</v>
      </c>
      <c r="B10" s="246">
        <v>32.299999999999997</v>
      </c>
      <c r="C10" s="246" t="s">
        <v>394</v>
      </c>
      <c r="E10" s="246">
        <v>36.200000000000003</v>
      </c>
      <c r="F10" s="246" t="s">
        <v>395</v>
      </c>
      <c r="H10" s="246">
        <v>68.5</v>
      </c>
      <c r="I10" s="246" t="s">
        <v>396</v>
      </c>
      <c r="K10" s="246">
        <v>42.4</v>
      </c>
      <c r="L10" s="247" t="s">
        <v>397</v>
      </c>
      <c r="N10" s="246">
        <v>27.4</v>
      </c>
      <c r="O10" s="247" t="s">
        <v>398</v>
      </c>
      <c r="Q10" s="246">
        <v>69.8</v>
      </c>
      <c r="R10" s="247" t="s">
        <v>399</v>
      </c>
      <c r="T10" s="246">
        <v>26.6</v>
      </c>
      <c r="U10" s="246" t="s">
        <v>400</v>
      </c>
      <c r="W10" s="246">
        <v>43.3</v>
      </c>
      <c r="X10" s="246" t="s">
        <v>401</v>
      </c>
      <c r="Z10" s="246">
        <v>69.900000000000006</v>
      </c>
      <c r="AA10" s="247" t="s">
        <v>402</v>
      </c>
      <c r="AC10" s="246">
        <v>28.2</v>
      </c>
      <c r="AD10" s="247" t="s">
        <v>403</v>
      </c>
      <c r="AF10" s="246">
        <v>27.2</v>
      </c>
      <c r="AG10" s="247" t="s">
        <v>404</v>
      </c>
      <c r="AI10" s="246">
        <v>55.4</v>
      </c>
      <c r="AJ10" s="247" t="s">
        <v>405</v>
      </c>
      <c r="AL10" s="246">
        <v>29.4</v>
      </c>
      <c r="AM10" s="246" t="s">
        <v>406</v>
      </c>
      <c r="AO10" s="246">
        <v>39.799999999999997</v>
      </c>
      <c r="AP10" s="246" t="s">
        <v>407</v>
      </c>
      <c r="AR10" s="246">
        <v>69.2</v>
      </c>
      <c r="AS10" s="247" t="s">
        <v>408</v>
      </c>
      <c r="AU10" s="246">
        <v>35.4</v>
      </c>
      <c r="AV10" s="247" t="s">
        <v>409</v>
      </c>
      <c r="AX10" s="246">
        <v>27.3</v>
      </c>
      <c r="AY10" s="247" t="s">
        <v>410</v>
      </c>
      <c r="BA10" s="246">
        <v>62.7</v>
      </c>
      <c r="BB10" s="247" t="s">
        <v>411</v>
      </c>
    </row>
    <row r="11" spans="1:54" s="246" customFormat="1" ht="33.75">
      <c r="A11" s="248" t="s">
        <v>412</v>
      </c>
      <c r="B11" s="249">
        <v>32.5</v>
      </c>
      <c r="C11" s="250" t="s">
        <v>413</v>
      </c>
      <c r="D11" s="249"/>
      <c r="E11" s="249">
        <v>39.1</v>
      </c>
      <c r="F11" s="250" t="s">
        <v>414</v>
      </c>
      <c r="G11" s="249"/>
      <c r="H11" s="249">
        <v>71.599999999999994</v>
      </c>
      <c r="I11" s="249" t="s">
        <v>415</v>
      </c>
      <c r="J11" s="249"/>
      <c r="K11" s="249">
        <v>42.6</v>
      </c>
      <c r="L11" s="250" t="s">
        <v>416</v>
      </c>
      <c r="M11" s="249"/>
      <c r="N11" s="249">
        <v>27.4</v>
      </c>
      <c r="O11" s="250" t="s">
        <v>398</v>
      </c>
      <c r="P11" s="249"/>
      <c r="Q11" s="251">
        <v>70</v>
      </c>
      <c r="R11" s="250" t="s">
        <v>417</v>
      </c>
      <c r="S11" s="249"/>
      <c r="T11" s="251">
        <v>27.5</v>
      </c>
      <c r="U11" s="250" t="s">
        <v>418</v>
      </c>
      <c r="V11" s="249"/>
      <c r="W11" s="249">
        <v>45.7</v>
      </c>
      <c r="X11" s="250" t="s">
        <v>419</v>
      </c>
      <c r="Y11" s="249"/>
      <c r="Z11" s="251">
        <v>73.2</v>
      </c>
      <c r="AA11" s="250" t="s">
        <v>420</v>
      </c>
      <c r="AB11" s="249"/>
      <c r="AC11" s="249">
        <v>27.9</v>
      </c>
      <c r="AD11" s="250" t="s">
        <v>421</v>
      </c>
      <c r="AE11" s="249"/>
      <c r="AF11" s="249">
        <v>26.9</v>
      </c>
      <c r="AG11" s="250" t="s">
        <v>422</v>
      </c>
      <c r="AH11" s="249"/>
      <c r="AI11" s="249">
        <v>54.9</v>
      </c>
      <c r="AJ11" s="250" t="s">
        <v>423</v>
      </c>
      <c r="AK11" s="249"/>
      <c r="AL11" s="249">
        <v>29.9</v>
      </c>
      <c r="AM11" s="250" t="s">
        <v>424</v>
      </c>
      <c r="AN11" s="249"/>
      <c r="AO11" s="249">
        <v>42.5</v>
      </c>
      <c r="AP11" s="250" t="s">
        <v>425</v>
      </c>
      <c r="AQ11" s="249"/>
      <c r="AR11" s="249">
        <v>72.400000000000006</v>
      </c>
      <c r="AS11" s="249" t="s">
        <v>426</v>
      </c>
      <c r="AT11" s="249"/>
      <c r="AU11" s="249">
        <v>35.4</v>
      </c>
      <c r="AV11" s="250" t="s">
        <v>409</v>
      </c>
      <c r="AW11" s="249"/>
      <c r="AX11" s="249">
        <v>27.2</v>
      </c>
      <c r="AY11" s="250" t="s">
        <v>427</v>
      </c>
      <c r="AZ11" s="249"/>
      <c r="BA11" s="249">
        <v>62.6</v>
      </c>
      <c r="BB11" s="250" t="s">
        <v>428</v>
      </c>
    </row>
    <row r="12" spans="1:54" ht="14.25">
      <c r="A12" s="252" t="s">
        <v>429</v>
      </c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4"/>
      <c r="AI12" s="254"/>
      <c r="AJ12" s="255"/>
      <c r="AK12" s="254"/>
      <c r="AL12" s="254"/>
      <c r="AM12" s="254"/>
      <c r="AN12" s="254"/>
      <c r="AO12" s="254"/>
      <c r="AP12" s="254"/>
      <c r="AS12" s="241"/>
    </row>
    <row r="13" spans="1:54">
      <c r="A13" s="256" t="s">
        <v>430</v>
      </c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257"/>
      <c r="V13" s="257"/>
      <c r="W13" s="257"/>
      <c r="X13" s="257"/>
      <c r="Y13" s="257"/>
      <c r="Z13" s="257"/>
      <c r="AA13" s="257"/>
      <c r="AB13" s="257"/>
      <c r="AC13" s="257"/>
      <c r="AD13" s="257"/>
      <c r="AE13" s="257"/>
      <c r="AF13" s="257"/>
      <c r="AG13" s="257"/>
      <c r="AH13" s="257"/>
      <c r="AI13" s="257"/>
      <c r="AJ13" s="257"/>
      <c r="AK13" s="257"/>
      <c r="AL13" s="257"/>
      <c r="AM13" s="257"/>
      <c r="AN13" s="257"/>
      <c r="AO13" s="257"/>
      <c r="AP13" s="257"/>
      <c r="AS13" s="241"/>
    </row>
    <row r="14" spans="1:54">
      <c r="A14" s="256" t="s">
        <v>431</v>
      </c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257"/>
      <c r="V14" s="257"/>
      <c r="W14" s="257"/>
      <c r="X14" s="257"/>
      <c r="Y14" s="257"/>
      <c r="Z14" s="257"/>
      <c r="AA14" s="257"/>
      <c r="AB14" s="257"/>
      <c r="AC14" s="257"/>
      <c r="AD14" s="257"/>
      <c r="AE14" s="257"/>
      <c r="AF14" s="257"/>
      <c r="AG14" s="257"/>
      <c r="AH14" s="257"/>
      <c r="AI14" s="257"/>
      <c r="AJ14" s="257"/>
      <c r="AK14" s="257"/>
      <c r="AL14" s="257"/>
      <c r="AM14" s="257"/>
      <c r="AN14" s="257"/>
      <c r="AO14" s="257"/>
      <c r="AP14" s="257"/>
    </row>
    <row r="15" spans="1:54">
      <c r="A15" s="256" t="s">
        <v>432</v>
      </c>
      <c r="B15" s="257"/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7"/>
      <c r="AJ15" s="257"/>
      <c r="AK15" s="257"/>
      <c r="AL15" s="257"/>
      <c r="AM15" s="257"/>
      <c r="AN15" s="257"/>
      <c r="AO15" s="257"/>
      <c r="AP15" s="257"/>
    </row>
    <row r="16" spans="1:54">
      <c r="A16" s="258" t="s">
        <v>433</v>
      </c>
      <c r="B16" s="259"/>
      <c r="C16" s="259"/>
      <c r="D16" s="259"/>
      <c r="E16" s="260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60"/>
      <c r="T16" s="259"/>
      <c r="U16" s="259"/>
      <c r="V16" s="259"/>
      <c r="W16" s="260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60"/>
      <c r="AP16" s="259"/>
    </row>
    <row r="17" spans="1:42" ht="14.25">
      <c r="A17" s="261"/>
      <c r="B17" s="262"/>
      <c r="C17" s="262"/>
      <c r="D17" s="262"/>
      <c r="E17" s="254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2"/>
      <c r="R17" s="262"/>
      <c r="S17" s="254"/>
      <c r="T17" s="262"/>
      <c r="U17" s="262"/>
      <c r="V17" s="262"/>
      <c r="W17" s="254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54"/>
      <c r="AP17" s="262"/>
    </row>
    <row r="21" spans="1:42" ht="12.75">
      <c r="A21" s="222" t="s">
        <v>436</v>
      </c>
      <c r="B21" s="222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</row>
    <row r="22" spans="1:42">
      <c r="A22" s="264"/>
      <c r="B22" s="391" t="s">
        <v>180</v>
      </c>
      <c r="C22" s="391"/>
      <c r="D22" s="391"/>
      <c r="E22" s="391"/>
      <c r="F22" s="391"/>
      <c r="G22" s="391"/>
      <c r="H22" s="391"/>
      <c r="I22" s="391"/>
      <c r="J22" s="265"/>
      <c r="K22" s="391" t="s">
        <v>181</v>
      </c>
      <c r="L22" s="391"/>
      <c r="M22" s="391"/>
      <c r="N22" s="391"/>
      <c r="O22" s="391"/>
      <c r="P22" s="391"/>
      <c r="Q22" s="391"/>
      <c r="R22" s="391"/>
      <c r="S22" s="265"/>
      <c r="T22" s="391" t="s">
        <v>435</v>
      </c>
      <c r="U22" s="391"/>
      <c r="V22" s="391"/>
      <c r="W22" s="391"/>
      <c r="X22" s="391"/>
      <c r="Y22" s="391"/>
      <c r="Z22" s="391"/>
      <c r="AA22" s="391"/>
    </row>
    <row r="23" spans="1:42" ht="22.5" customHeight="1">
      <c r="A23" s="266"/>
      <c r="B23" s="392" t="s">
        <v>296</v>
      </c>
      <c r="C23" s="392"/>
      <c r="D23" s="267"/>
      <c r="E23" s="390" t="s">
        <v>297</v>
      </c>
      <c r="F23" s="390"/>
      <c r="G23" s="268"/>
      <c r="H23" s="393" t="s">
        <v>298</v>
      </c>
      <c r="I23" s="393"/>
      <c r="J23" s="269"/>
      <c r="K23" s="392" t="s">
        <v>296</v>
      </c>
      <c r="L23" s="392"/>
      <c r="M23" s="267"/>
      <c r="N23" s="390" t="s">
        <v>297</v>
      </c>
      <c r="O23" s="390"/>
      <c r="P23" s="268"/>
      <c r="Q23" s="393" t="s">
        <v>298</v>
      </c>
      <c r="R23" s="393"/>
      <c r="S23" s="269"/>
      <c r="T23" s="390" t="s">
        <v>296</v>
      </c>
      <c r="U23" s="390"/>
      <c r="V23" s="268"/>
      <c r="W23" s="390" t="s">
        <v>297</v>
      </c>
      <c r="X23" s="390"/>
      <c r="Y23" s="270"/>
      <c r="Z23" s="390" t="s">
        <v>298</v>
      </c>
      <c r="AA23" s="390"/>
    </row>
    <row r="24" spans="1:42">
      <c r="A24" s="271" t="s">
        <v>299</v>
      </c>
      <c r="B24" s="232" t="s">
        <v>300</v>
      </c>
      <c r="C24" s="232" t="s">
        <v>301</v>
      </c>
      <c r="D24" s="227"/>
      <c r="E24" s="232" t="s">
        <v>300</v>
      </c>
      <c r="F24" s="232" t="s">
        <v>301</v>
      </c>
      <c r="G24" s="227"/>
      <c r="H24" s="232" t="s">
        <v>300</v>
      </c>
      <c r="I24" s="232" t="s">
        <v>301</v>
      </c>
      <c r="J24" s="227"/>
      <c r="K24" s="232" t="s">
        <v>300</v>
      </c>
      <c r="L24" s="232" t="s">
        <v>301</v>
      </c>
      <c r="M24" s="227"/>
      <c r="N24" s="232" t="s">
        <v>300</v>
      </c>
      <c r="O24" s="232" t="s">
        <v>301</v>
      </c>
      <c r="P24" s="227"/>
      <c r="Q24" s="232" t="s">
        <v>300</v>
      </c>
      <c r="R24" s="232" t="s">
        <v>301</v>
      </c>
      <c r="S24" s="227"/>
      <c r="T24" s="232" t="s">
        <v>300</v>
      </c>
      <c r="U24" s="232" t="s">
        <v>301</v>
      </c>
      <c r="V24" s="227"/>
      <c r="W24" s="232" t="s">
        <v>300</v>
      </c>
      <c r="X24" s="232" t="s">
        <v>301</v>
      </c>
      <c r="Z24" s="232" t="s">
        <v>300</v>
      </c>
      <c r="AA24" s="232" t="s">
        <v>301</v>
      </c>
    </row>
    <row r="25" spans="1:42">
      <c r="A25" s="272" t="s">
        <v>185</v>
      </c>
      <c r="B25" s="273">
        <v>35</v>
      </c>
      <c r="C25" s="237" t="s">
        <v>437</v>
      </c>
      <c r="D25" s="238"/>
      <c r="E25" s="273">
        <v>18.100000000000001</v>
      </c>
      <c r="F25" s="237" t="s">
        <v>438</v>
      </c>
      <c r="G25" s="238"/>
      <c r="H25" s="273">
        <v>52.4</v>
      </c>
      <c r="I25" s="238" t="s">
        <v>439</v>
      </c>
      <c r="J25" s="238"/>
      <c r="K25" s="273">
        <v>26</v>
      </c>
      <c r="L25" s="237" t="s">
        <v>440</v>
      </c>
      <c r="M25" s="238"/>
      <c r="N25" s="273">
        <v>13.5</v>
      </c>
      <c r="O25" s="237" t="s">
        <v>441</v>
      </c>
      <c r="P25" s="238"/>
      <c r="Q25" s="273">
        <v>39.9</v>
      </c>
      <c r="R25" s="238" t="s">
        <v>442</v>
      </c>
      <c r="S25" s="238"/>
      <c r="T25" s="273">
        <v>30.3</v>
      </c>
      <c r="U25" s="237" t="s">
        <v>443</v>
      </c>
      <c r="V25" s="238"/>
      <c r="W25" s="273">
        <v>15.5</v>
      </c>
      <c r="X25" s="237" t="s">
        <v>444</v>
      </c>
      <c r="Z25" s="273">
        <v>46</v>
      </c>
      <c r="AA25" s="32" t="s">
        <v>445</v>
      </c>
    </row>
    <row r="26" spans="1:42">
      <c r="A26" s="274" t="s">
        <v>186</v>
      </c>
      <c r="B26" s="273">
        <v>42.2</v>
      </c>
      <c r="C26" s="238" t="s">
        <v>446</v>
      </c>
      <c r="D26" s="238"/>
      <c r="E26" s="273">
        <v>24.6</v>
      </c>
      <c r="F26" s="238" t="s">
        <v>447</v>
      </c>
      <c r="G26" s="238"/>
      <c r="H26" s="273">
        <v>66.5</v>
      </c>
      <c r="I26" s="238" t="s">
        <v>448</v>
      </c>
      <c r="J26" s="238"/>
      <c r="K26" s="273">
        <v>26</v>
      </c>
      <c r="L26" s="238" t="s">
        <v>449</v>
      </c>
      <c r="M26" s="238"/>
      <c r="N26" s="273">
        <v>22.9</v>
      </c>
      <c r="O26" s="238" t="s">
        <v>450</v>
      </c>
      <c r="P26" s="238"/>
      <c r="Q26" s="273">
        <v>49.2</v>
      </c>
      <c r="R26" s="238" t="s">
        <v>451</v>
      </c>
      <c r="S26" s="238"/>
      <c r="T26" s="273">
        <v>33.9</v>
      </c>
      <c r="U26" s="238" t="s">
        <v>452</v>
      </c>
      <c r="V26" s="238"/>
      <c r="W26" s="273">
        <v>23.8</v>
      </c>
      <c r="X26" s="238" t="s">
        <v>453</v>
      </c>
      <c r="Z26" s="273">
        <v>57.7</v>
      </c>
      <c r="AA26" s="32" t="s">
        <v>454</v>
      </c>
    </row>
    <row r="27" spans="1:42">
      <c r="A27" s="274" t="s">
        <v>187</v>
      </c>
      <c r="B27" s="273">
        <v>45.4</v>
      </c>
      <c r="C27" s="238" t="s">
        <v>455</v>
      </c>
      <c r="D27" s="238"/>
      <c r="E27" s="273">
        <v>32</v>
      </c>
      <c r="F27" s="238" t="s">
        <v>456</v>
      </c>
      <c r="G27" s="238"/>
      <c r="H27" s="273">
        <v>77.5</v>
      </c>
      <c r="I27" s="238" t="s">
        <v>457</v>
      </c>
      <c r="J27" s="238"/>
      <c r="K27" s="273">
        <v>30.7</v>
      </c>
      <c r="L27" s="238" t="s">
        <v>458</v>
      </c>
      <c r="M27" s="238"/>
      <c r="N27" s="273">
        <v>29.6</v>
      </c>
      <c r="O27" s="238" t="s">
        <v>459</v>
      </c>
      <c r="P27" s="238"/>
      <c r="Q27" s="273">
        <v>60.1</v>
      </c>
      <c r="R27" s="238" t="s">
        <v>460</v>
      </c>
      <c r="S27" s="238"/>
      <c r="T27" s="273">
        <v>38.1</v>
      </c>
      <c r="U27" s="238" t="s">
        <v>461</v>
      </c>
      <c r="V27" s="238"/>
      <c r="W27" s="273">
        <v>30.6</v>
      </c>
      <c r="X27" s="238" t="s">
        <v>462</v>
      </c>
      <c r="Z27" s="273">
        <v>68.7</v>
      </c>
      <c r="AA27" s="32" t="s">
        <v>463</v>
      </c>
    </row>
    <row r="28" spans="1:42">
      <c r="A28" s="274" t="s">
        <v>188</v>
      </c>
      <c r="B28" s="273">
        <v>43</v>
      </c>
      <c r="C28" s="238" t="s">
        <v>464</v>
      </c>
      <c r="D28" s="238"/>
      <c r="E28" s="273">
        <v>40.6</v>
      </c>
      <c r="F28" s="238" t="s">
        <v>465</v>
      </c>
      <c r="G28" s="238"/>
      <c r="H28" s="273">
        <v>82.9</v>
      </c>
      <c r="I28" s="238" t="s">
        <v>466</v>
      </c>
      <c r="J28" s="238"/>
      <c r="K28" s="273">
        <v>30.7</v>
      </c>
      <c r="L28" s="238" t="s">
        <v>467</v>
      </c>
      <c r="M28" s="238"/>
      <c r="N28" s="273">
        <v>34.5</v>
      </c>
      <c r="O28" s="238" t="s">
        <v>468</v>
      </c>
      <c r="P28" s="238"/>
      <c r="Q28" s="273">
        <v>65.2</v>
      </c>
      <c r="R28" s="238" t="s">
        <v>469</v>
      </c>
      <c r="S28" s="238"/>
      <c r="T28" s="273">
        <v>36.6</v>
      </c>
      <c r="U28" s="238" t="s">
        <v>470</v>
      </c>
      <c r="V28" s="238"/>
      <c r="W28" s="273">
        <v>37.4</v>
      </c>
      <c r="X28" s="238" t="s">
        <v>471</v>
      </c>
      <c r="Z28" s="273">
        <v>74</v>
      </c>
      <c r="AA28" s="32" t="s">
        <v>472</v>
      </c>
    </row>
    <row r="29" spans="1:42">
      <c r="A29" s="274" t="s">
        <v>473</v>
      </c>
      <c r="B29" s="273">
        <v>42.2</v>
      </c>
      <c r="C29" s="238" t="s">
        <v>474</v>
      </c>
      <c r="D29" s="238"/>
      <c r="E29" s="273">
        <v>41.6</v>
      </c>
      <c r="F29" s="238" t="s">
        <v>475</v>
      </c>
      <c r="G29" s="238"/>
      <c r="H29" s="273">
        <v>83.6</v>
      </c>
      <c r="I29" s="238" t="s">
        <v>476</v>
      </c>
      <c r="J29" s="238"/>
      <c r="K29" s="273">
        <v>28.4</v>
      </c>
      <c r="L29" s="238" t="s">
        <v>477</v>
      </c>
      <c r="M29" s="238"/>
      <c r="N29" s="273">
        <v>38.1</v>
      </c>
      <c r="O29" s="238" t="s">
        <v>478</v>
      </c>
      <c r="P29" s="238"/>
      <c r="Q29" s="273">
        <v>66.599999999999994</v>
      </c>
      <c r="R29" s="238" t="s">
        <v>479</v>
      </c>
      <c r="S29" s="238"/>
      <c r="T29" s="273">
        <v>34.799999999999997</v>
      </c>
      <c r="U29" s="238" t="s">
        <v>480</v>
      </c>
      <c r="V29" s="238"/>
      <c r="W29" s="273">
        <v>39.9</v>
      </c>
      <c r="X29" s="238" t="s">
        <v>481</v>
      </c>
      <c r="Z29" s="273">
        <v>74.7</v>
      </c>
      <c r="AA29" s="32" t="s">
        <v>482</v>
      </c>
    </row>
    <row r="30" spans="1:42">
      <c r="A30" s="274" t="s">
        <v>483</v>
      </c>
      <c r="B30" s="275">
        <v>40.9</v>
      </c>
      <c r="C30" s="276" t="s">
        <v>484</v>
      </c>
      <c r="D30" s="276"/>
      <c r="E30" s="276">
        <v>42.2</v>
      </c>
      <c r="F30" s="238" t="s">
        <v>474</v>
      </c>
      <c r="G30" s="276"/>
      <c r="H30" s="276">
        <v>83.3</v>
      </c>
      <c r="I30" s="238" t="s">
        <v>485</v>
      </c>
      <c r="J30" s="276"/>
      <c r="K30" s="276">
        <v>34.4</v>
      </c>
      <c r="L30" s="238" t="s">
        <v>486</v>
      </c>
      <c r="M30" s="276"/>
      <c r="N30" s="276">
        <v>38.700000000000003</v>
      </c>
      <c r="O30" s="238" t="s">
        <v>487</v>
      </c>
      <c r="P30" s="276"/>
      <c r="Q30" s="276">
        <v>73.3</v>
      </c>
      <c r="R30" s="238" t="s">
        <v>488</v>
      </c>
      <c r="S30" s="276"/>
      <c r="T30" s="276">
        <v>37.5</v>
      </c>
      <c r="U30" s="238" t="s">
        <v>489</v>
      </c>
      <c r="V30" s="276"/>
      <c r="W30" s="276">
        <v>40.5</v>
      </c>
      <c r="X30" s="238" t="s">
        <v>490</v>
      </c>
      <c r="Z30" s="240">
        <v>78.2</v>
      </c>
      <c r="AA30" s="32" t="s">
        <v>491</v>
      </c>
    </row>
    <row r="31" spans="1:42">
      <c r="A31" s="274" t="s">
        <v>492</v>
      </c>
      <c r="B31" s="277">
        <v>44</v>
      </c>
      <c r="C31" s="276" t="s">
        <v>493</v>
      </c>
      <c r="D31" s="276"/>
      <c r="E31" s="276">
        <v>33.200000000000003</v>
      </c>
      <c r="F31" s="238" t="s">
        <v>494</v>
      </c>
      <c r="G31" s="276"/>
      <c r="H31" s="276">
        <v>78.3</v>
      </c>
      <c r="I31" s="238" t="s">
        <v>495</v>
      </c>
      <c r="J31" s="276"/>
      <c r="K31" s="276">
        <v>33.299999999999997</v>
      </c>
      <c r="L31" s="238" t="s">
        <v>496</v>
      </c>
      <c r="M31" s="276"/>
      <c r="N31" s="273">
        <v>38.6</v>
      </c>
      <c r="O31" s="238" t="s">
        <v>497</v>
      </c>
      <c r="P31" s="276"/>
      <c r="Q31" s="273">
        <v>72.099999999999994</v>
      </c>
      <c r="R31" s="238" t="s">
        <v>498</v>
      </c>
      <c r="S31" s="276"/>
      <c r="T31" s="273">
        <v>38.1</v>
      </c>
      <c r="U31" s="238" t="s">
        <v>499</v>
      </c>
      <c r="V31" s="276"/>
      <c r="W31" s="273">
        <v>36.299999999999997</v>
      </c>
      <c r="X31" s="238" t="s">
        <v>500</v>
      </c>
      <c r="Z31" s="273">
        <v>75</v>
      </c>
      <c r="AA31" s="32" t="s">
        <v>501</v>
      </c>
    </row>
    <row r="32" spans="1:42">
      <c r="A32" s="278" t="s">
        <v>502</v>
      </c>
      <c r="B32" s="279">
        <v>46.2</v>
      </c>
      <c r="C32" s="276" t="s">
        <v>503</v>
      </c>
      <c r="D32" s="276"/>
      <c r="E32" s="280">
        <v>16</v>
      </c>
      <c r="F32" s="238" t="s">
        <v>504</v>
      </c>
      <c r="G32" s="276"/>
      <c r="H32" s="276">
        <v>65.099999999999994</v>
      </c>
      <c r="I32" s="238" t="s">
        <v>505</v>
      </c>
      <c r="J32" s="276"/>
      <c r="K32" s="280">
        <v>38</v>
      </c>
      <c r="L32" s="238" t="s">
        <v>506</v>
      </c>
      <c r="M32" s="276"/>
      <c r="N32" s="273">
        <v>22.8</v>
      </c>
      <c r="O32" s="238" t="s">
        <v>507</v>
      </c>
      <c r="P32" s="276"/>
      <c r="Q32" s="273">
        <v>61.2</v>
      </c>
      <c r="R32" s="238" t="s">
        <v>508</v>
      </c>
      <c r="S32" s="276"/>
      <c r="T32" s="273">
        <v>42.3</v>
      </c>
      <c r="U32" s="238" t="s">
        <v>509</v>
      </c>
      <c r="V32" s="276"/>
      <c r="W32" s="273">
        <v>19.8</v>
      </c>
      <c r="X32" s="238" t="s">
        <v>510</v>
      </c>
      <c r="Z32" s="273">
        <v>61.8</v>
      </c>
      <c r="AA32" s="32" t="s">
        <v>511</v>
      </c>
    </row>
    <row r="33" spans="1:27" ht="22.5">
      <c r="A33" s="281" t="s">
        <v>512</v>
      </c>
      <c r="B33" s="282">
        <v>42</v>
      </c>
      <c r="C33" s="282" t="s">
        <v>513</v>
      </c>
      <c r="D33" s="282"/>
      <c r="E33" s="282">
        <v>32.5</v>
      </c>
      <c r="F33" s="283" t="s">
        <v>514</v>
      </c>
      <c r="G33" s="282"/>
      <c r="H33" s="282">
        <v>74.5</v>
      </c>
      <c r="I33" s="283" t="s">
        <v>515</v>
      </c>
      <c r="J33" s="284"/>
      <c r="K33" s="282">
        <v>29.6</v>
      </c>
      <c r="L33" s="283" t="s">
        <v>516</v>
      </c>
      <c r="M33" s="282"/>
      <c r="N33" s="282">
        <v>30.2</v>
      </c>
      <c r="O33" s="283" t="s">
        <v>517</v>
      </c>
      <c r="P33" s="282"/>
      <c r="Q33" s="282">
        <v>59.7</v>
      </c>
      <c r="R33" s="283" t="s">
        <v>518</v>
      </c>
      <c r="S33" s="284"/>
      <c r="T33" s="282">
        <v>35.6</v>
      </c>
      <c r="U33" s="283" t="s">
        <v>519</v>
      </c>
      <c r="V33" s="282"/>
      <c r="W33" s="282">
        <v>31.3</v>
      </c>
      <c r="X33" s="283" t="s">
        <v>520</v>
      </c>
      <c r="Y33" s="285"/>
      <c r="Z33" s="286">
        <v>67</v>
      </c>
      <c r="AA33" s="287" t="s">
        <v>521</v>
      </c>
    </row>
    <row r="34" spans="1:27">
      <c r="A34" s="288" t="s">
        <v>522</v>
      </c>
      <c r="B34" s="257"/>
      <c r="C34" s="257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</row>
    <row r="35" spans="1:27">
      <c r="A35" s="289" t="s">
        <v>429</v>
      </c>
      <c r="B35" s="257"/>
      <c r="C35" s="257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</row>
    <row r="36" spans="1:27">
      <c r="A36" s="260" t="s">
        <v>430</v>
      </c>
      <c r="B36" s="257"/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7"/>
      <c r="S36" s="257"/>
      <c r="T36" s="257"/>
      <c r="U36" s="257"/>
      <c r="V36" s="257"/>
      <c r="W36" s="257"/>
      <c r="X36" s="257"/>
    </row>
    <row r="37" spans="1:27">
      <c r="A37" s="260" t="s">
        <v>431</v>
      </c>
      <c r="B37" s="257"/>
      <c r="C37" s="257"/>
      <c r="D37" s="257"/>
      <c r="E37" s="257"/>
      <c r="F37" s="257"/>
      <c r="G37" s="257"/>
      <c r="H37" s="257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</row>
    <row r="38" spans="1:27">
      <c r="A38" s="260" t="s">
        <v>523</v>
      </c>
      <c r="B38" s="257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</row>
    <row r="39" spans="1:27">
      <c r="A39" s="289" t="s">
        <v>524</v>
      </c>
      <c r="B39" s="259"/>
      <c r="C39" s="259"/>
      <c r="D39" s="259"/>
      <c r="E39" s="260"/>
      <c r="F39" s="259"/>
      <c r="G39" s="260"/>
      <c r="H39" s="260"/>
      <c r="I39" s="260"/>
      <c r="J39" s="260"/>
      <c r="K39" s="260"/>
      <c r="L39" s="260"/>
      <c r="M39" s="260"/>
      <c r="N39" s="260"/>
      <c r="O39" s="260"/>
      <c r="P39" s="260"/>
      <c r="Q39" s="260"/>
      <c r="R39" s="260"/>
      <c r="S39" s="260"/>
      <c r="T39" s="260"/>
      <c r="U39" s="260"/>
      <c r="V39" s="260"/>
      <c r="W39" s="260"/>
      <c r="X39" s="260"/>
    </row>
    <row r="40" spans="1:27">
      <c r="A40" s="32"/>
    </row>
    <row r="41" spans="1:27">
      <c r="A41" s="290"/>
    </row>
  </sheetData>
  <mergeCells count="36">
    <mergeCell ref="B22:I22"/>
    <mergeCell ref="K22:R22"/>
    <mergeCell ref="T22:AA22"/>
    <mergeCell ref="B23:C23"/>
    <mergeCell ref="E23:F23"/>
    <mergeCell ref="H23:I23"/>
    <mergeCell ref="K23:L23"/>
    <mergeCell ref="N23:O23"/>
    <mergeCell ref="Q23:R23"/>
    <mergeCell ref="T23:U23"/>
    <mergeCell ref="AR3:AS3"/>
    <mergeCell ref="AU3:AV3"/>
    <mergeCell ref="AX3:AY3"/>
    <mergeCell ref="W23:X23"/>
    <mergeCell ref="Z23:AA23"/>
    <mergeCell ref="AC3:AD3"/>
    <mergeCell ref="AF3:AG3"/>
    <mergeCell ref="AI3:AJ3"/>
    <mergeCell ref="AL3:AM3"/>
    <mergeCell ref="AO3:AP3"/>
    <mergeCell ref="AL2:AS2"/>
    <mergeCell ref="AU2:BB2"/>
    <mergeCell ref="Q3:R3"/>
    <mergeCell ref="B2:I2"/>
    <mergeCell ref="K2:R2"/>
    <mergeCell ref="T2:AA2"/>
    <mergeCell ref="AC2:AJ2"/>
    <mergeCell ref="B3:C3"/>
    <mergeCell ref="E3:F3"/>
    <mergeCell ref="H3:I3"/>
    <mergeCell ref="K3:L3"/>
    <mergeCell ref="N3:O3"/>
    <mergeCell ref="BA3:BB3"/>
    <mergeCell ref="T3:U3"/>
    <mergeCell ref="W3:X3"/>
    <mergeCell ref="Z3:A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7301-E1FE-4294-8D48-65F6FF26C74D}">
  <dimension ref="A1:I23"/>
  <sheetViews>
    <sheetView workbookViewId="0">
      <selection activeCell="F4" sqref="F4"/>
    </sheetView>
  </sheetViews>
  <sheetFormatPr defaultRowHeight="15"/>
  <sheetData>
    <row r="1" spans="1:9" ht="15.75" thickBot="1">
      <c r="A1" s="301"/>
      <c r="B1" s="301"/>
      <c r="C1" s="301"/>
      <c r="D1" s="301"/>
      <c r="E1" s="301"/>
      <c r="F1" s="301"/>
      <c r="G1" s="301"/>
      <c r="H1" s="301"/>
      <c r="I1" s="301"/>
    </row>
    <row r="2" spans="1:9" ht="16.5" thickTop="1" thickBot="1">
      <c r="A2" s="301"/>
      <c r="B2" s="301"/>
      <c r="C2" s="301"/>
      <c r="D2" s="301"/>
      <c r="E2" s="301"/>
      <c r="F2" s="301"/>
      <c r="G2" s="301"/>
      <c r="H2" s="395" t="s">
        <v>535</v>
      </c>
      <c r="I2" s="396"/>
    </row>
    <row r="3" spans="1:9" ht="15.75" thickTop="1">
      <c r="A3" s="301"/>
      <c r="B3" s="301"/>
      <c r="C3" s="301"/>
      <c r="D3" s="301"/>
      <c r="E3" s="301"/>
      <c r="F3" s="301"/>
      <c r="G3" s="301"/>
      <c r="H3" s="301"/>
      <c r="I3" s="301"/>
    </row>
    <row r="5" spans="1:9">
      <c r="A5" s="302"/>
      <c r="B5" s="301"/>
      <c r="C5" s="301"/>
      <c r="D5" s="301"/>
      <c r="E5" s="301"/>
      <c r="F5" s="301"/>
      <c r="G5" s="301"/>
      <c r="H5" s="301"/>
      <c r="I5" s="301"/>
    </row>
    <row r="6" spans="1:9" ht="15.75">
      <c r="A6" s="301"/>
      <c r="B6" s="397" t="s">
        <v>536</v>
      </c>
      <c r="C6" s="397"/>
      <c r="D6" s="397"/>
      <c r="E6" s="398"/>
      <c r="F6" s="398"/>
      <c r="G6" s="398"/>
      <c r="H6" s="398"/>
      <c r="I6" s="398"/>
    </row>
    <row r="7" spans="1:9">
      <c r="A7" s="301"/>
      <c r="B7" s="305"/>
      <c r="C7" s="399" t="s">
        <v>180</v>
      </c>
      <c r="D7" s="399"/>
      <c r="E7" s="399" t="s">
        <v>181</v>
      </c>
      <c r="F7" s="400"/>
      <c r="G7" s="399" t="s">
        <v>435</v>
      </c>
      <c r="H7" s="400"/>
      <c r="I7" s="301"/>
    </row>
    <row r="8" spans="1:9">
      <c r="A8" s="301"/>
      <c r="B8" s="303" t="s">
        <v>299</v>
      </c>
      <c r="C8" s="308" t="s">
        <v>191</v>
      </c>
      <c r="D8" s="309" t="s">
        <v>537</v>
      </c>
      <c r="E8" s="309" t="s">
        <v>191</v>
      </c>
      <c r="F8" s="309" t="s">
        <v>537</v>
      </c>
      <c r="G8" s="309" t="s">
        <v>191</v>
      </c>
      <c r="H8" s="309" t="s">
        <v>537</v>
      </c>
      <c r="I8" s="301"/>
    </row>
    <row r="9" spans="1:9">
      <c r="A9" s="301"/>
      <c r="B9" s="304" t="s">
        <v>188</v>
      </c>
      <c r="C9" s="310">
        <v>2</v>
      </c>
      <c r="D9" s="310" t="s">
        <v>538</v>
      </c>
      <c r="E9" s="310">
        <v>2.5</v>
      </c>
      <c r="F9" s="310" t="s">
        <v>539</v>
      </c>
      <c r="G9" s="310">
        <v>2.2000000000000002</v>
      </c>
      <c r="H9" s="311" t="s">
        <v>540</v>
      </c>
      <c r="I9" s="301"/>
    </row>
    <row r="10" spans="1:9">
      <c r="A10" s="301"/>
      <c r="B10" s="304" t="s">
        <v>473</v>
      </c>
      <c r="C10" s="310">
        <v>3.6</v>
      </c>
      <c r="D10" s="310" t="s">
        <v>541</v>
      </c>
      <c r="E10" s="310">
        <v>6.1666312772165996</v>
      </c>
      <c r="F10" s="310" t="s">
        <v>542</v>
      </c>
      <c r="G10" s="310">
        <v>4.9000000000000004</v>
      </c>
      <c r="H10" s="311" t="s">
        <v>543</v>
      </c>
      <c r="I10" s="301"/>
    </row>
    <row r="11" spans="1:9">
      <c r="A11" s="301"/>
      <c r="B11" s="304" t="s">
        <v>483</v>
      </c>
      <c r="C11" s="310">
        <v>7.5456429129401998</v>
      </c>
      <c r="D11" s="310" t="s">
        <v>544</v>
      </c>
      <c r="E11" s="310">
        <v>6.7</v>
      </c>
      <c r="F11" s="310" t="s">
        <v>545</v>
      </c>
      <c r="G11" s="310">
        <v>7.1</v>
      </c>
      <c r="H11" s="311" t="s">
        <v>546</v>
      </c>
      <c r="I11" s="301"/>
    </row>
    <row r="12" spans="1:9">
      <c r="A12" s="301"/>
      <c r="B12" s="304" t="s">
        <v>547</v>
      </c>
      <c r="C12" s="310">
        <v>7.3</v>
      </c>
      <c r="D12" s="310" t="s">
        <v>548</v>
      </c>
      <c r="E12" s="310">
        <v>5.9</v>
      </c>
      <c r="F12" s="310" t="s">
        <v>549</v>
      </c>
      <c r="G12" s="310">
        <v>6.6</v>
      </c>
      <c r="H12" s="311" t="s">
        <v>550</v>
      </c>
      <c r="I12" s="301"/>
    </row>
    <row r="13" spans="1:9">
      <c r="A13" s="301"/>
      <c r="B13" s="304" t="s">
        <v>128</v>
      </c>
      <c r="C13" s="310">
        <v>4.5</v>
      </c>
      <c r="D13" s="310" t="s">
        <v>551</v>
      </c>
      <c r="E13" s="310">
        <v>5.0999999999999996</v>
      </c>
      <c r="F13" s="310" t="s">
        <v>552</v>
      </c>
      <c r="G13" s="310">
        <v>4.8</v>
      </c>
      <c r="H13" s="311" t="s">
        <v>553</v>
      </c>
      <c r="I13" s="301"/>
    </row>
    <row r="14" spans="1:9">
      <c r="A14" s="301"/>
      <c r="B14" s="315" t="s">
        <v>554</v>
      </c>
      <c r="C14" s="316">
        <v>4.3</v>
      </c>
      <c r="D14" s="316" t="s">
        <v>555</v>
      </c>
      <c r="E14" s="316">
        <v>4.8</v>
      </c>
      <c r="F14" s="316" t="s">
        <v>556</v>
      </c>
      <c r="G14" s="316">
        <v>4.5999999999999996</v>
      </c>
      <c r="H14" s="317" t="s">
        <v>557</v>
      </c>
      <c r="I14" s="301"/>
    </row>
    <row r="15" spans="1:9">
      <c r="A15" s="301"/>
      <c r="B15" s="394" t="s">
        <v>558</v>
      </c>
      <c r="C15" s="394"/>
      <c r="D15" s="394"/>
      <c r="E15" s="394"/>
      <c r="F15" s="394"/>
      <c r="G15" s="394"/>
      <c r="H15" s="394"/>
      <c r="I15" s="301"/>
    </row>
    <row r="16" spans="1:9">
      <c r="A16" s="301"/>
      <c r="B16" s="304" t="s">
        <v>559</v>
      </c>
      <c r="C16" s="301"/>
      <c r="D16" s="301"/>
      <c r="E16" s="301"/>
      <c r="F16" s="301"/>
      <c r="G16" s="301"/>
      <c r="H16" s="301"/>
      <c r="I16" s="301"/>
    </row>
    <row r="17" spans="2:9">
      <c r="B17" s="304" t="s">
        <v>560</v>
      </c>
      <c r="C17" s="301"/>
      <c r="D17" s="301"/>
      <c r="E17" s="301"/>
      <c r="F17" s="301"/>
      <c r="G17" s="301"/>
      <c r="H17" s="301"/>
      <c r="I17" s="314"/>
    </row>
    <row r="18" spans="2:9">
      <c r="B18" s="312" t="s">
        <v>561</v>
      </c>
      <c r="C18" s="301"/>
      <c r="D18" s="301"/>
      <c r="E18" s="301"/>
      <c r="F18" s="301"/>
      <c r="G18" s="301"/>
      <c r="H18" s="301"/>
      <c r="I18" s="301"/>
    </row>
    <row r="19" spans="2:9">
      <c r="B19" s="301"/>
      <c r="C19" s="301"/>
      <c r="D19" s="301"/>
      <c r="E19" s="301"/>
      <c r="F19" s="301"/>
      <c r="G19" s="301"/>
      <c r="H19" s="302"/>
      <c r="I19" s="301"/>
    </row>
    <row r="20" spans="2:9">
      <c r="B20" s="301"/>
      <c r="C20" s="301"/>
      <c r="D20" s="301"/>
      <c r="E20" s="301"/>
      <c r="F20" s="301"/>
      <c r="G20" s="301"/>
      <c r="H20" s="301"/>
      <c r="I20" s="301"/>
    </row>
    <row r="21" spans="2:9">
      <c r="B21" s="301"/>
      <c r="C21" s="301"/>
      <c r="D21" s="301"/>
      <c r="E21" s="301"/>
      <c r="F21" s="301"/>
      <c r="G21" s="301"/>
      <c r="H21" s="301"/>
      <c r="I21" s="306"/>
    </row>
    <row r="22" spans="2:9">
      <c r="B22" s="301"/>
      <c r="C22" s="301"/>
      <c r="D22" s="301"/>
      <c r="E22" s="301"/>
      <c r="F22" s="301"/>
      <c r="G22" s="301"/>
      <c r="H22" s="301"/>
      <c r="I22" s="301"/>
    </row>
    <row r="23" spans="2:9">
      <c r="B23" s="301"/>
      <c r="C23" s="301"/>
      <c r="D23" s="301"/>
      <c r="E23" s="301"/>
      <c r="F23" s="301"/>
      <c r="G23" s="301"/>
      <c r="H23" s="301"/>
      <c r="I23" s="301"/>
    </row>
  </sheetData>
  <mergeCells count="6">
    <mergeCell ref="B15:H15"/>
    <mergeCell ref="H2:I2"/>
    <mergeCell ref="B6:I6"/>
    <mergeCell ref="C7:D7"/>
    <mergeCell ref="E7:F7"/>
    <mergeCell ref="G7:H7"/>
  </mergeCells>
  <hyperlinks>
    <hyperlink ref="H2:I2" location="Contents!A1" display="Return to contents" xr:uid="{00000000-0004-0000-01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582F-E559-4175-AFC0-39080E0B28DD}">
  <dimension ref="A1:O45"/>
  <sheetViews>
    <sheetView topLeftCell="A10" workbookViewId="0">
      <selection activeCell="I23" sqref="I23"/>
    </sheetView>
  </sheetViews>
  <sheetFormatPr defaultRowHeight="15"/>
  <cols>
    <col min="1" max="1" width="28.85546875" style="313" customWidth="1"/>
    <col min="2" max="16384" width="9.140625" style="313"/>
  </cols>
  <sheetData>
    <row r="1" spans="1:8" ht="43.5" customHeight="1">
      <c r="A1" s="402" t="s">
        <v>563</v>
      </c>
      <c r="B1" s="402"/>
      <c r="C1" s="402"/>
      <c r="D1" s="318"/>
      <c r="E1" s="318"/>
      <c r="F1" s="318"/>
      <c r="G1" s="318"/>
      <c r="H1" s="318"/>
    </row>
    <row r="2" spans="1:8">
      <c r="A2" s="319" t="s">
        <v>564</v>
      </c>
      <c r="B2" s="320" t="s">
        <v>191</v>
      </c>
      <c r="C2" s="320" t="s">
        <v>301</v>
      </c>
    </row>
    <row r="3" spans="1:8">
      <c r="A3" s="321" t="s">
        <v>435</v>
      </c>
    </row>
    <row r="4" spans="1:8">
      <c r="A4" s="322" t="s">
        <v>565</v>
      </c>
      <c r="B4" s="323">
        <v>33.665999999999997</v>
      </c>
      <c r="C4" s="324" t="s">
        <v>566</v>
      </c>
    </row>
    <row r="5" spans="1:8">
      <c r="A5" s="325" t="s">
        <v>567</v>
      </c>
      <c r="B5" s="323">
        <v>22.814</v>
      </c>
      <c r="C5" s="324" t="s">
        <v>568</v>
      </c>
    </row>
    <row r="6" spans="1:8">
      <c r="A6" s="326" t="s">
        <v>569</v>
      </c>
      <c r="B6" s="323">
        <v>10.852</v>
      </c>
      <c r="C6" s="324" t="s">
        <v>570</v>
      </c>
    </row>
    <row r="7" spans="1:8">
      <c r="A7" s="326"/>
      <c r="B7" s="323"/>
      <c r="C7" s="324"/>
    </row>
    <row r="8" spans="1:8">
      <c r="A8" s="327" t="s">
        <v>180</v>
      </c>
      <c r="B8" s="323"/>
      <c r="C8" s="324"/>
    </row>
    <row r="9" spans="1:8">
      <c r="A9" s="241" t="s">
        <v>565</v>
      </c>
      <c r="B9" s="323">
        <v>35.994</v>
      </c>
      <c r="C9" s="324" t="s">
        <v>571</v>
      </c>
    </row>
    <row r="10" spans="1:8">
      <c r="A10" s="326" t="s">
        <v>567</v>
      </c>
      <c r="B10" s="323">
        <v>25.445</v>
      </c>
      <c r="C10" s="324" t="s">
        <v>572</v>
      </c>
    </row>
    <row r="11" spans="1:8">
      <c r="A11" s="326" t="s">
        <v>569</v>
      </c>
      <c r="B11" s="323">
        <v>10.548999999999999</v>
      </c>
      <c r="C11" s="324" t="s">
        <v>573</v>
      </c>
    </row>
    <row r="12" spans="1:8">
      <c r="A12" s="326"/>
      <c r="B12" s="323"/>
      <c r="C12" s="324"/>
    </row>
    <row r="13" spans="1:8">
      <c r="A13" s="327" t="s">
        <v>181</v>
      </c>
      <c r="B13" s="323"/>
      <c r="C13" s="324"/>
    </row>
    <row r="14" spans="1:8">
      <c r="A14" s="322" t="s">
        <v>565</v>
      </c>
      <c r="B14" s="323">
        <v>31.428000000000001</v>
      </c>
      <c r="C14" s="324" t="s">
        <v>574</v>
      </c>
    </row>
    <row r="15" spans="1:8">
      <c r="A15" s="325" t="s">
        <v>567</v>
      </c>
      <c r="B15" s="323">
        <v>20.286000000000001</v>
      </c>
      <c r="C15" s="324" t="s">
        <v>575</v>
      </c>
    </row>
    <row r="16" spans="1:8">
      <c r="A16" s="328" t="s">
        <v>569</v>
      </c>
      <c r="B16" s="329">
        <v>11.141999999999999</v>
      </c>
      <c r="C16" s="330" t="s">
        <v>576</v>
      </c>
      <c r="D16" s="331"/>
    </row>
    <row r="17" spans="1:15">
      <c r="D17" s="331"/>
      <c r="E17" s="331"/>
      <c r="F17" s="331"/>
      <c r="G17" s="331"/>
      <c r="H17" s="331"/>
    </row>
    <row r="18" spans="1:15">
      <c r="A18" s="332" t="s">
        <v>429</v>
      </c>
      <c r="B18" s="331"/>
      <c r="C18" s="331"/>
      <c r="D18" s="331"/>
      <c r="E18" s="331"/>
      <c r="F18" s="331"/>
      <c r="G18" s="331"/>
      <c r="H18" s="331"/>
    </row>
    <row r="19" spans="1:15" ht="24.75" customHeight="1">
      <c r="A19" s="403" t="s">
        <v>577</v>
      </c>
      <c r="B19" s="403"/>
      <c r="C19" s="403"/>
      <c r="D19" s="331"/>
      <c r="E19" s="331"/>
      <c r="F19" s="331"/>
      <c r="G19" s="331"/>
      <c r="H19" s="331"/>
    </row>
    <row r="20" spans="1:15" ht="46.5" customHeight="1">
      <c r="A20" s="403" t="s">
        <v>578</v>
      </c>
      <c r="B20" s="403"/>
      <c r="C20" s="403"/>
      <c r="D20" s="331"/>
      <c r="E20" s="331"/>
      <c r="F20" s="331"/>
      <c r="G20" s="331"/>
      <c r="H20" s="331"/>
    </row>
    <row r="21" spans="1:15" ht="59.25" customHeight="1">
      <c r="A21" s="403" t="s">
        <v>579</v>
      </c>
      <c r="B21" s="403"/>
      <c r="C21" s="403"/>
      <c r="D21" s="333"/>
      <c r="E21" s="333"/>
      <c r="F21" s="333"/>
      <c r="G21" s="333"/>
      <c r="H21" s="333"/>
    </row>
    <row r="22" spans="1:15" ht="26.25" customHeight="1">
      <c r="A22" s="403" t="s">
        <v>431</v>
      </c>
      <c r="B22" s="403"/>
      <c r="C22" s="403"/>
      <c r="D22" s="334"/>
      <c r="E22" s="335"/>
      <c r="F22" s="335"/>
      <c r="G22" s="335"/>
      <c r="H22" s="335"/>
      <c r="I22" s="335"/>
      <c r="J22" s="335"/>
      <c r="K22" s="335"/>
      <c r="L22" s="335"/>
      <c r="M22" s="335"/>
      <c r="N22" s="335"/>
      <c r="O22" s="335"/>
    </row>
    <row r="23" spans="1:15" ht="25.5" customHeight="1">
      <c r="A23" s="333" t="s">
        <v>580</v>
      </c>
      <c r="B23" s="333"/>
      <c r="C23" s="333"/>
      <c r="D23" s="336"/>
      <c r="E23" s="337"/>
      <c r="F23" s="337"/>
      <c r="G23" s="337"/>
      <c r="H23" s="337"/>
      <c r="I23" s="337"/>
    </row>
    <row r="24" spans="1:15">
      <c r="A24" s="334"/>
      <c r="B24" s="334"/>
      <c r="C24" s="334"/>
    </row>
    <row r="25" spans="1:15">
      <c r="A25" s="336"/>
      <c r="B25" s="336"/>
      <c r="C25" s="336"/>
    </row>
    <row r="26" spans="1:15">
      <c r="A26" s="401" t="s">
        <v>581</v>
      </c>
      <c r="B26" s="401"/>
      <c r="C26" s="401"/>
      <c r="D26" s="401"/>
      <c r="E26" s="401"/>
      <c r="F26" s="401"/>
      <c r="G26" s="401"/>
    </row>
    <row r="27" spans="1:15">
      <c r="A27" s="338"/>
      <c r="B27" s="339"/>
      <c r="C27" s="339"/>
      <c r="D27" s="339"/>
      <c r="E27" s="339"/>
      <c r="F27" s="339"/>
      <c r="G27" s="339"/>
    </row>
    <row r="28" spans="1:15">
      <c r="A28" s="340"/>
      <c r="B28" s="404" t="s">
        <v>582</v>
      </c>
      <c r="C28" s="404"/>
      <c r="D28" s="404"/>
      <c r="E28" s="404"/>
      <c r="F28" s="404"/>
      <c r="G28" s="404"/>
    </row>
    <row r="29" spans="1:15">
      <c r="A29" s="341"/>
      <c r="B29" s="405" t="s">
        <v>180</v>
      </c>
      <c r="C29" s="405"/>
      <c r="D29" s="405" t="s">
        <v>181</v>
      </c>
      <c r="E29" s="405"/>
      <c r="F29" s="405" t="s">
        <v>435</v>
      </c>
      <c r="G29" s="405"/>
    </row>
    <row r="30" spans="1:15">
      <c r="A30" s="342" t="s">
        <v>299</v>
      </c>
      <c r="B30" s="343" t="s">
        <v>191</v>
      </c>
      <c r="C30" s="343" t="s">
        <v>301</v>
      </c>
      <c r="D30" s="343" t="s">
        <v>191</v>
      </c>
      <c r="E30" s="343" t="s">
        <v>301</v>
      </c>
      <c r="F30" s="343" t="s">
        <v>191</v>
      </c>
      <c r="G30" s="343" t="s">
        <v>301</v>
      </c>
    </row>
    <row r="31" spans="1:15">
      <c r="A31" s="344" t="s">
        <v>583</v>
      </c>
      <c r="B31" s="345">
        <v>10.186328305</v>
      </c>
      <c r="C31" s="346" t="s">
        <v>584</v>
      </c>
      <c r="D31" s="346">
        <v>4.9072006353999997</v>
      </c>
      <c r="E31" s="346" t="s">
        <v>585</v>
      </c>
      <c r="F31" s="346">
        <v>7.5</v>
      </c>
      <c r="G31" s="346" t="s">
        <v>586</v>
      </c>
    </row>
    <row r="32" spans="1:15">
      <c r="A32" s="347" t="s">
        <v>187</v>
      </c>
      <c r="B32" s="348">
        <v>18.3</v>
      </c>
      <c r="C32" s="348" t="s">
        <v>587</v>
      </c>
      <c r="D32" s="348">
        <v>13.8</v>
      </c>
      <c r="E32" s="348" t="s">
        <v>588</v>
      </c>
      <c r="F32" s="348">
        <v>15.9</v>
      </c>
      <c r="G32" s="348" t="s">
        <v>589</v>
      </c>
    </row>
    <row r="33" spans="1:7">
      <c r="A33" s="347" t="s">
        <v>188</v>
      </c>
      <c r="B33" s="348">
        <v>32.700000000000003</v>
      </c>
      <c r="C33" s="348" t="s">
        <v>590</v>
      </c>
      <c r="D33" s="348">
        <v>20.7</v>
      </c>
      <c r="E33" s="348" t="s">
        <v>591</v>
      </c>
      <c r="F33" s="348">
        <v>26.4</v>
      </c>
      <c r="G33" s="348" t="s">
        <v>592</v>
      </c>
    </row>
    <row r="34" spans="1:7">
      <c r="A34" s="347" t="s">
        <v>473</v>
      </c>
      <c r="B34" s="348">
        <v>37</v>
      </c>
      <c r="C34" s="348" t="s">
        <v>593</v>
      </c>
      <c r="D34" s="348">
        <v>30.4</v>
      </c>
      <c r="E34" s="348" t="s">
        <v>594</v>
      </c>
      <c r="F34" s="348">
        <v>33.5</v>
      </c>
      <c r="G34" s="348" t="s">
        <v>595</v>
      </c>
    </row>
    <row r="35" spans="1:7">
      <c r="A35" s="347" t="s">
        <v>483</v>
      </c>
      <c r="B35" s="348">
        <v>42.1</v>
      </c>
      <c r="C35" s="348" t="s">
        <v>596</v>
      </c>
      <c r="D35" s="348">
        <v>38.5</v>
      </c>
      <c r="E35" s="348" t="s">
        <v>597</v>
      </c>
      <c r="F35" s="348">
        <v>40.200000000000003</v>
      </c>
      <c r="G35" s="348" t="s">
        <v>598</v>
      </c>
    </row>
    <row r="36" spans="1:7">
      <c r="A36" s="347" t="s">
        <v>492</v>
      </c>
      <c r="B36" s="348">
        <v>41.8</v>
      </c>
      <c r="C36" s="348" t="s">
        <v>599</v>
      </c>
      <c r="D36" s="348">
        <v>45.5</v>
      </c>
      <c r="E36" s="348" t="s">
        <v>600</v>
      </c>
      <c r="F36" s="348">
        <v>43.8</v>
      </c>
      <c r="G36" s="348" t="s">
        <v>601</v>
      </c>
    </row>
    <row r="37" spans="1:7">
      <c r="A37" s="349" t="s">
        <v>502</v>
      </c>
      <c r="B37" s="348">
        <v>51</v>
      </c>
      <c r="C37" s="348" t="s">
        <v>602</v>
      </c>
      <c r="D37" s="348">
        <v>47.5</v>
      </c>
      <c r="E37" s="348" t="s">
        <v>603</v>
      </c>
      <c r="F37" s="348">
        <v>47.4</v>
      </c>
      <c r="G37" s="348" t="s">
        <v>604</v>
      </c>
    </row>
    <row r="38" spans="1:7">
      <c r="A38" s="350" t="s">
        <v>512</v>
      </c>
      <c r="B38" s="351">
        <v>25.4</v>
      </c>
      <c r="C38" s="351" t="s">
        <v>605</v>
      </c>
      <c r="D38" s="351">
        <v>20.3</v>
      </c>
      <c r="E38" s="351" t="s">
        <v>575</v>
      </c>
      <c r="F38" s="351">
        <v>22.8</v>
      </c>
      <c r="G38" s="351" t="s">
        <v>568</v>
      </c>
    </row>
    <row r="39" spans="1:7">
      <c r="A39" s="332" t="s">
        <v>429</v>
      </c>
      <c r="B39" s="339"/>
      <c r="C39" s="339"/>
      <c r="D39" s="339"/>
      <c r="E39" s="339"/>
      <c r="F39" s="339"/>
      <c r="G39" s="339"/>
    </row>
    <row r="40" spans="1:7">
      <c r="A40" s="403" t="s">
        <v>606</v>
      </c>
      <c r="B40" s="403"/>
      <c r="C40" s="403"/>
      <c r="D40" s="403"/>
      <c r="E40" s="403"/>
      <c r="F40" s="403"/>
      <c r="G40" s="403"/>
    </row>
    <row r="41" spans="1:7">
      <c r="A41" s="403" t="s">
        <v>579</v>
      </c>
      <c r="B41" s="403"/>
      <c r="C41" s="403"/>
      <c r="D41" s="403"/>
      <c r="E41" s="403"/>
      <c r="F41" s="403"/>
      <c r="G41" s="403"/>
    </row>
    <row r="42" spans="1:7">
      <c r="A42" s="403" t="s">
        <v>431</v>
      </c>
      <c r="B42" s="403"/>
      <c r="C42" s="403"/>
      <c r="D42" s="403"/>
      <c r="E42" s="403"/>
      <c r="F42" s="403"/>
      <c r="G42" s="403"/>
    </row>
    <row r="43" spans="1:7">
      <c r="A43" s="403" t="s">
        <v>607</v>
      </c>
      <c r="B43" s="403"/>
      <c r="C43" s="403"/>
      <c r="D43" s="403"/>
      <c r="E43" s="403"/>
      <c r="F43" s="403"/>
      <c r="G43" s="403"/>
    </row>
    <row r="44" spans="1:7">
      <c r="A44" s="339"/>
      <c r="B44" s="339"/>
      <c r="C44" s="339"/>
      <c r="D44" s="339"/>
      <c r="E44" s="339"/>
      <c r="F44" s="339"/>
      <c r="G44" s="339"/>
    </row>
    <row r="45" spans="1:7">
      <c r="A45" s="332" t="s">
        <v>608</v>
      </c>
      <c r="B45" s="339"/>
      <c r="C45" s="339"/>
      <c r="D45" s="339"/>
      <c r="E45" s="339"/>
      <c r="F45" s="339"/>
      <c r="G45" s="339"/>
    </row>
  </sheetData>
  <mergeCells count="14">
    <mergeCell ref="A42:G42"/>
    <mergeCell ref="A43:G43"/>
    <mergeCell ref="B28:G28"/>
    <mergeCell ref="B29:C29"/>
    <mergeCell ref="D29:E29"/>
    <mergeCell ref="F29:G29"/>
    <mergeCell ref="A40:G40"/>
    <mergeCell ref="A41:G41"/>
    <mergeCell ref="A26:G26"/>
    <mergeCell ref="A1:C1"/>
    <mergeCell ref="A19:C19"/>
    <mergeCell ref="A20:C20"/>
    <mergeCell ref="A21:C21"/>
    <mergeCell ref="A22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Summaries</vt:lpstr>
      <vt:lpstr>AU Pop</vt:lpstr>
      <vt:lpstr>A&amp;TSI Pop</vt:lpstr>
      <vt:lpstr>Prison Pop</vt:lpstr>
      <vt:lpstr>Prison Chronic Conditions</vt:lpstr>
      <vt:lpstr>Obesity</vt:lpstr>
      <vt:lpstr>COPD</vt:lpstr>
      <vt:lpstr>Hypertension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2020-05-03T06:31:58Z</dcterms:created>
  <dcterms:modified xsi:type="dcterms:W3CDTF">2020-05-16T04:14:15Z</dcterms:modified>
</cp:coreProperties>
</file>