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55880A6D-A95B-4275-8E43-3C05F8DD9C21}" xr6:coauthVersionLast="45" xr6:coauthVersionMax="45" xr10:uidLastSave="{00000000-0000-0000-0000-000000000000}"/>
  <bookViews>
    <workbookView xWindow="38280" yWindow="-120" windowWidth="38640" windowHeight="21240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4" i="1" l="1"/>
  <c r="D69" i="1"/>
  <c r="AB70" i="1"/>
  <c r="Z70" i="1"/>
  <c r="AA70" i="1"/>
  <c r="S70" i="1"/>
  <c r="S69" i="1"/>
  <c r="AB69" i="1" s="1"/>
  <c r="Q70" i="1"/>
  <c r="Q69" i="1"/>
  <c r="AA69" i="1" s="1"/>
  <c r="O70" i="1"/>
  <c r="O69" i="1"/>
  <c r="H70" i="1"/>
  <c r="H69" i="1"/>
  <c r="H67" i="1"/>
  <c r="F70" i="1"/>
  <c r="F69" i="1"/>
  <c r="D70" i="1"/>
  <c r="Z69" i="1" l="1"/>
  <c r="H61" i="1"/>
  <c r="L99" i="1" l="1"/>
  <c r="L98" i="1"/>
  <c r="J99" i="1"/>
  <c r="J98" i="1"/>
  <c r="H99" i="1"/>
  <c r="H98" i="1"/>
  <c r="F99" i="1"/>
  <c r="F98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41" i="1" l="1"/>
  <c r="B140" i="1"/>
  <c r="D107" i="2" l="1"/>
  <c r="C107" i="2"/>
  <c r="B68" i="1" s="1"/>
  <c r="C62" i="1"/>
  <c r="B62" i="1"/>
  <c r="H22" i="2"/>
  <c r="G22" i="2"/>
  <c r="S80" i="1"/>
  <c r="S79" i="1"/>
  <c r="S78" i="1"/>
  <c r="S77" i="1"/>
  <c r="AB77" i="1" s="1"/>
  <c r="S76" i="1"/>
  <c r="AB76" i="1" s="1"/>
  <c r="S75" i="1"/>
  <c r="AB75" i="1" s="1"/>
  <c r="Q80" i="1"/>
  <c r="Q79" i="1"/>
  <c r="Q78" i="1"/>
  <c r="Q77" i="1"/>
  <c r="Q75" i="1"/>
  <c r="Q76" i="1"/>
  <c r="O80" i="1"/>
  <c r="O79" i="1"/>
  <c r="O78" i="1"/>
  <c r="O77" i="1"/>
  <c r="O76" i="1"/>
  <c r="O75" i="1"/>
  <c r="H80" i="1"/>
  <c r="H79" i="1"/>
  <c r="H78" i="1"/>
  <c r="H77" i="1"/>
  <c r="H76" i="1"/>
  <c r="H75" i="1"/>
  <c r="F80" i="1"/>
  <c r="F79" i="1"/>
  <c r="F78" i="1"/>
  <c r="F77" i="1"/>
  <c r="F76" i="1"/>
  <c r="F75" i="1"/>
  <c r="D75" i="1"/>
  <c r="D76" i="1"/>
  <c r="D80" i="1"/>
  <c r="D79" i="1"/>
  <c r="D78" i="1"/>
  <c r="D77" i="1"/>
  <c r="S68" i="1"/>
  <c r="S67" i="1"/>
  <c r="S66" i="1"/>
  <c r="S65" i="1"/>
  <c r="Q65" i="1"/>
  <c r="Q68" i="1"/>
  <c r="Q67" i="1"/>
  <c r="Q66" i="1"/>
  <c r="Q64" i="1"/>
  <c r="O68" i="1"/>
  <c r="O67" i="1"/>
  <c r="O66" i="1"/>
  <c r="O65" i="1"/>
  <c r="O64" i="1"/>
  <c r="H68" i="1"/>
  <c r="H66" i="1"/>
  <c r="H65" i="1"/>
  <c r="H64" i="1"/>
  <c r="F68" i="1"/>
  <c r="F67" i="1"/>
  <c r="F66" i="1"/>
  <c r="F65" i="1"/>
  <c r="F64" i="1"/>
  <c r="D68" i="1"/>
  <c r="E68" i="1" s="1"/>
  <c r="D67" i="1"/>
  <c r="D66" i="1"/>
  <c r="D65" i="1"/>
  <c r="D64" i="1"/>
  <c r="H62" i="1"/>
  <c r="F62" i="1"/>
  <c r="F61" i="1"/>
  <c r="D62" i="1"/>
  <c r="I9" i="7"/>
  <c r="D61" i="1"/>
  <c r="S62" i="1"/>
  <c r="S61" i="1"/>
  <c r="AB61" i="1" s="1"/>
  <c r="Q62" i="1"/>
  <c r="Q61" i="1"/>
  <c r="O62" i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80" i="1"/>
  <c r="V76" i="1"/>
  <c r="T80" i="1"/>
  <c r="T79" i="1"/>
  <c r="C80" i="1"/>
  <c r="B80" i="1"/>
  <c r="C78" i="1"/>
  <c r="C79" i="1"/>
  <c r="B79" i="1"/>
  <c r="B78" i="1"/>
  <c r="C77" i="1"/>
  <c r="B77" i="1"/>
  <c r="C76" i="1"/>
  <c r="B76" i="1"/>
  <c r="C75" i="1"/>
  <c r="B75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80" i="1" s="1"/>
  <c r="M82" i="3"/>
  <c r="K79" i="1" s="1"/>
  <c r="M80" i="3"/>
  <c r="K78" i="1" s="1"/>
  <c r="M78" i="3"/>
  <c r="K77" i="1" s="1"/>
  <c r="M76" i="3"/>
  <c r="K76" i="1" s="1"/>
  <c r="M68" i="3"/>
  <c r="I80" i="1" s="1"/>
  <c r="M65" i="3"/>
  <c r="I79" i="1" s="1"/>
  <c r="M63" i="3"/>
  <c r="I78" i="1" s="1"/>
  <c r="M61" i="3"/>
  <c r="I77" i="1" s="1"/>
  <c r="M59" i="3"/>
  <c r="I76" i="1" s="1"/>
  <c r="M50" i="3"/>
  <c r="M47" i="3"/>
  <c r="M45" i="3"/>
  <c r="M43" i="3"/>
  <c r="M41" i="3"/>
  <c r="M33" i="3"/>
  <c r="M30" i="3"/>
  <c r="V79" i="1" s="1"/>
  <c r="M28" i="3"/>
  <c r="V78" i="1" s="1"/>
  <c r="M26" i="3"/>
  <c r="V77" i="1" s="1"/>
  <c r="M24" i="3"/>
  <c r="M16" i="3"/>
  <c r="M13" i="3"/>
  <c r="M11" i="3"/>
  <c r="T78" i="1" s="1"/>
  <c r="M9" i="3"/>
  <c r="T77" i="1" s="1"/>
  <c r="M7" i="3"/>
  <c r="T76" i="1" s="1"/>
  <c r="L98" i="3"/>
  <c r="L27" i="3"/>
  <c r="L6" i="3"/>
  <c r="P70" i="1" l="1"/>
  <c r="P69" i="1"/>
  <c r="R70" i="1"/>
  <c r="R69" i="1"/>
  <c r="E67" i="1"/>
  <c r="R75" i="1"/>
  <c r="E70" i="1"/>
  <c r="E69" i="1"/>
  <c r="Z68" i="1"/>
  <c r="G69" i="1"/>
  <c r="G70" i="1"/>
  <c r="G77" i="1"/>
  <c r="G65" i="1"/>
  <c r="E78" i="1"/>
  <c r="G66" i="1"/>
  <c r="R68" i="1"/>
  <c r="G75" i="1"/>
  <c r="P75" i="1"/>
  <c r="Z77" i="1"/>
  <c r="P77" i="1"/>
  <c r="E66" i="1"/>
  <c r="G78" i="1"/>
  <c r="P78" i="1"/>
  <c r="R62" i="1"/>
  <c r="P64" i="1"/>
  <c r="G79" i="1"/>
  <c r="P79" i="1"/>
  <c r="P65" i="1"/>
  <c r="G80" i="1"/>
  <c r="P80" i="1"/>
  <c r="E64" i="1"/>
  <c r="Z62" i="1"/>
  <c r="P62" i="1"/>
  <c r="G64" i="1"/>
  <c r="P66" i="1"/>
  <c r="E77" i="1"/>
  <c r="R76" i="1"/>
  <c r="P61" i="1"/>
  <c r="Z61" i="1"/>
  <c r="R61" i="1"/>
  <c r="AA61" i="1"/>
  <c r="E61" i="1"/>
  <c r="P67" i="1"/>
  <c r="E65" i="1"/>
  <c r="P68" i="1"/>
  <c r="E79" i="1"/>
  <c r="R77" i="1"/>
  <c r="Z76" i="1"/>
  <c r="P76" i="1"/>
  <c r="E62" i="1"/>
  <c r="G67" i="1"/>
  <c r="R64" i="1"/>
  <c r="E80" i="1"/>
  <c r="R78" i="1"/>
  <c r="AA65" i="1"/>
  <c r="R65" i="1"/>
  <c r="G61" i="1"/>
  <c r="G68" i="1"/>
  <c r="R66" i="1"/>
  <c r="E76" i="1"/>
  <c r="R79" i="1"/>
  <c r="G76" i="1"/>
  <c r="G62" i="1"/>
  <c r="R67" i="1"/>
  <c r="E75" i="1"/>
  <c r="R80" i="1"/>
  <c r="Z78" i="1"/>
  <c r="AB65" i="1"/>
  <c r="AI66" i="1"/>
  <c r="AI59" i="1"/>
  <c r="Z79" i="1"/>
  <c r="AB66" i="1"/>
  <c r="Z64" i="1"/>
  <c r="L78" i="1"/>
  <c r="AA66" i="1"/>
  <c r="AA78" i="1"/>
  <c r="L79" i="1"/>
  <c r="AA67" i="1"/>
  <c r="AA79" i="1"/>
  <c r="L80" i="1"/>
  <c r="AA80" i="1"/>
  <c r="AC80" i="1"/>
  <c r="U80" i="1"/>
  <c r="X80" i="1" s="1"/>
  <c r="Y80" i="1" s="1"/>
  <c r="AC79" i="1"/>
  <c r="U79" i="1"/>
  <c r="X79" i="1" s="1"/>
  <c r="Y79" i="1" s="1"/>
  <c r="U76" i="1"/>
  <c r="X76" i="1" s="1"/>
  <c r="Y76" i="1" s="1"/>
  <c r="AC76" i="1"/>
  <c r="AE76" i="1"/>
  <c r="W76" i="1"/>
  <c r="AA68" i="1"/>
  <c r="U77" i="1"/>
  <c r="X77" i="1" s="1"/>
  <c r="Y77" i="1" s="1"/>
  <c r="AC77" i="1"/>
  <c r="AD77" i="1" s="1"/>
  <c r="W80" i="1"/>
  <c r="AE80" i="1"/>
  <c r="Z75" i="1"/>
  <c r="AB64" i="1"/>
  <c r="AB78" i="1"/>
  <c r="J77" i="1"/>
  <c r="M77" i="1" s="1"/>
  <c r="N77" i="1" s="1"/>
  <c r="AB62" i="1"/>
  <c r="Z65" i="1"/>
  <c r="AB67" i="1"/>
  <c r="AB79" i="1"/>
  <c r="AA62" i="1"/>
  <c r="AE77" i="1"/>
  <c r="W77" i="1"/>
  <c r="J79" i="1"/>
  <c r="M79" i="1" s="1"/>
  <c r="N79" i="1" s="1"/>
  <c r="Z66" i="1"/>
  <c r="AB68" i="1"/>
  <c r="Z80" i="1"/>
  <c r="AB80" i="1"/>
  <c r="U78" i="1"/>
  <c r="X78" i="1" s="1"/>
  <c r="Y78" i="1" s="1"/>
  <c r="AC78" i="1"/>
  <c r="J76" i="1"/>
  <c r="M76" i="1" s="1"/>
  <c r="N76" i="1" s="1"/>
  <c r="J78" i="1"/>
  <c r="M78" i="1" s="1"/>
  <c r="N78" i="1" s="1"/>
  <c r="AE78" i="1"/>
  <c r="W78" i="1"/>
  <c r="J80" i="1"/>
  <c r="M80" i="1" s="1"/>
  <c r="N80" i="1" s="1"/>
  <c r="Z67" i="1"/>
  <c r="AA76" i="1"/>
  <c r="W79" i="1"/>
  <c r="AE79" i="1"/>
  <c r="L76" i="1"/>
  <c r="AA75" i="1"/>
  <c r="L77" i="1"/>
  <c r="AA64" i="1"/>
  <c r="AA77" i="1"/>
  <c r="I19" i="7"/>
  <c r="K14" i="7"/>
  <c r="K18" i="7"/>
  <c r="I15" i="7"/>
  <c r="C8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7" i="1" s="1"/>
  <c r="T65" i="1"/>
  <c r="T64" i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64" i="1" s="1"/>
  <c r="L75" i="3"/>
  <c r="K63" i="1" s="1"/>
  <c r="L66" i="3"/>
  <c r="I67" i="1" s="1"/>
  <c r="L64" i="3"/>
  <c r="I66" i="1" s="1"/>
  <c r="L62" i="3"/>
  <c r="L60" i="3"/>
  <c r="I64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8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X64" i="1" l="1"/>
  <c r="G105" i="1" s="1"/>
  <c r="M64" i="1"/>
  <c r="E105" i="1" s="1"/>
  <c r="J64" i="1"/>
  <c r="AD78" i="1"/>
  <c r="AG78" i="1" s="1"/>
  <c r="X68" i="1"/>
  <c r="G109" i="1" s="1"/>
  <c r="M63" i="1"/>
  <c r="X65" i="1"/>
  <c r="G106" i="1" s="1"/>
  <c r="J105" i="1"/>
  <c r="J66" i="1"/>
  <c r="M66" i="1"/>
  <c r="E107" i="1" s="1"/>
  <c r="J65" i="1"/>
  <c r="M65" i="1"/>
  <c r="E106" i="1" s="1"/>
  <c r="J67" i="1"/>
  <c r="M67" i="1"/>
  <c r="E108" i="1" s="1"/>
  <c r="J68" i="1"/>
  <c r="M68" i="1"/>
  <c r="E109" i="1" s="1"/>
  <c r="AC63" i="1"/>
  <c r="X63" i="1"/>
  <c r="AF78" i="1"/>
  <c r="AF79" i="1"/>
  <c r="AF80" i="1"/>
  <c r="AF76" i="1"/>
  <c r="W66" i="1"/>
  <c r="AE66" i="1"/>
  <c r="AF66" i="1" s="1"/>
  <c r="AD76" i="1"/>
  <c r="AG76" i="1" s="1"/>
  <c r="AE67" i="1"/>
  <c r="AF67" i="1" s="1"/>
  <c r="W67" i="1"/>
  <c r="AE68" i="1"/>
  <c r="AF68" i="1" s="1"/>
  <c r="W68" i="1"/>
  <c r="U67" i="1"/>
  <c r="AC67" i="1"/>
  <c r="AC64" i="1"/>
  <c r="AD79" i="1"/>
  <c r="AG79" i="1"/>
  <c r="AC68" i="1"/>
  <c r="U68" i="1"/>
  <c r="AC65" i="1"/>
  <c r="U65" i="1"/>
  <c r="AF77" i="1"/>
  <c r="N64" i="1"/>
  <c r="U66" i="1"/>
  <c r="Y66" i="1" s="1"/>
  <c r="AC66" i="1"/>
  <c r="AE63" i="1"/>
  <c r="AE64" i="1"/>
  <c r="AF64" i="1" s="1"/>
  <c r="W64" i="1"/>
  <c r="W65" i="1"/>
  <c r="AE65" i="1"/>
  <c r="AF65" i="1" s="1"/>
  <c r="AG77" i="1"/>
  <c r="AD80" i="1"/>
  <c r="AG80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B13" i="1"/>
  <c r="Y68" i="1" l="1"/>
  <c r="AG65" i="1"/>
  <c r="C106" i="1" s="1"/>
  <c r="I27" i="1"/>
  <c r="C99" i="1" s="1"/>
  <c r="G110" i="1"/>
  <c r="N68" i="1"/>
  <c r="E110" i="1"/>
  <c r="AG68" i="1"/>
  <c r="C109" i="1" s="1"/>
  <c r="N65" i="1"/>
  <c r="N66" i="1"/>
  <c r="AG64" i="1"/>
  <c r="C105" i="1" s="1"/>
  <c r="AG66" i="1"/>
  <c r="C107" i="1" s="1"/>
  <c r="AG63" i="1"/>
  <c r="AG67" i="1"/>
  <c r="C108" i="1" s="1"/>
  <c r="N67" i="1"/>
  <c r="Y65" i="1"/>
  <c r="B99" i="1"/>
  <c r="B117" i="1"/>
  <c r="P117" i="1" s="1"/>
  <c r="Q117" i="1" s="1"/>
  <c r="B116" i="1"/>
  <c r="B98" i="1"/>
  <c r="B109" i="1"/>
  <c r="C7" i="1"/>
  <c r="C22" i="1"/>
  <c r="E23" i="1"/>
  <c r="E26" i="1"/>
  <c r="B118" i="1"/>
  <c r="AH77" i="1"/>
  <c r="B121" i="1"/>
  <c r="B119" i="1"/>
  <c r="AH80" i="1"/>
  <c r="B124" i="1"/>
  <c r="AH78" i="1"/>
  <c r="B122" i="1"/>
  <c r="AH79" i="1"/>
  <c r="B123" i="1"/>
  <c r="AH76" i="1"/>
  <c r="B120" i="1"/>
  <c r="J25" i="1"/>
  <c r="J24" i="1"/>
  <c r="Y64" i="1"/>
  <c r="AI68" i="1"/>
  <c r="AI70" i="1" s="1"/>
  <c r="AD65" i="1"/>
  <c r="AH65" i="1" s="1"/>
  <c r="AD66" i="1"/>
  <c r="AD68" i="1"/>
  <c r="AD64" i="1"/>
  <c r="AI61" i="1"/>
  <c r="AI63" i="1" s="1"/>
  <c r="AD67" i="1"/>
  <c r="J21" i="1"/>
  <c r="B106" i="1" s="1"/>
  <c r="J22" i="1"/>
  <c r="B107" i="1" s="1"/>
  <c r="J20" i="1"/>
  <c r="B105" i="1" s="1"/>
  <c r="J23" i="1"/>
  <c r="B108" i="1" s="1"/>
  <c r="J18" i="1"/>
  <c r="J19" i="1"/>
  <c r="J26" i="1"/>
  <c r="H27" i="1"/>
  <c r="C98" i="1" s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J123" i="1" l="1"/>
  <c r="K123" i="1" s="1"/>
  <c r="P123" i="1"/>
  <c r="Q123" i="1" s="1"/>
  <c r="J120" i="1"/>
  <c r="K120" i="1" s="1"/>
  <c r="P120" i="1"/>
  <c r="Q120" i="1" s="1"/>
  <c r="J122" i="1"/>
  <c r="K122" i="1" s="1"/>
  <c r="P122" i="1"/>
  <c r="Q122" i="1" s="1"/>
  <c r="J124" i="1"/>
  <c r="K124" i="1" s="1"/>
  <c r="P124" i="1"/>
  <c r="Q124" i="1" s="1"/>
  <c r="J121" i="1"/>
  <c r="K121" i="1" s="1"/>
  <c r="P121" i="1"/>
  <c r="Q121" i="1" s="1"/>
  <c r="J118" i="1"/>
  <c r="K118" i="1" s="1"/>
  <c r="P118" i="1"/>
  <c r="Q118" i="1" s="1"/>
  <c r="J119" i="1"/>
  <c r="K119" i="1" s="1"/>
  <c r="P119" i="1"/>
  <c r="Q119" i="1" s="1"/>
  <c r="P116" i="1"/>
  <c r="Q116" i="1" s="1"/>
  <c r="M116" i="1"/>
  <c r="N116" i="1" s="1"/>
  <c r="J116" i="1"/>
  <c r="K116" i="1" s="1"/>
  <c r="M117" i="1"/>
  <c r="N117" i="1" s="1"/>
  <c r="J117" i="1"/>
  <c r="K117" i="1" s="1"/>
  <c r="D99" i="1"/>
  <c r="AH68" i="1"/>
  <c r="AH64" i="1"/>
  <c r="AH66" i="1"/>
  <c r="AH67" i="1"/>
  <c r="C110" i="1"/>
  <c r="D98" i="1"/>
  <c r="H108" i="1"/>
  <c r="D108" i="1"/>
  <c r="F108" i="1"/>
  <c r="H107" i="1"/>
  <c r="F107" i="1"/>
  <c r="D107" i="1"/>
  <c r="H105" i="1"/>
  <c r="F105" i="1"/>
  <c r="D105" i="1"/>
  <c r="D106" i="1"/>
  <c r="F106" i="1"/>
  <c r="H106" i="1"/>
  <c r="G26" i="1"/>
  <c r="J27" i="1"/>
  <c r="AB124" i="1"/>
  <c r="D124" i="1"/>
  <c r="AD124" i="1"/>
  <c r="G124" i="1"/>
  <c r="H124" i="1" s="1"/>
  <c r="M124" i="1"/>
  <c r="N124" i="1" s="1"/>
  <c r="S124" i="1"/>
  <c r="T124" i="1" s="1"/>
  <c r="Z124" i="1"/>
  <c r="AD121" i="1"/>
  <c r="G121" i="1"/>
  <c r="H121" i="1" s="1"/>
  <c r="M121" i="1"/>
  <c r="N121" i="1" s="1"/>
  <c r="S121" i="1"/>
  <c r="T121" i="1" s="1"/>
  <c r="Z121" i="1"/>
  <c r="AB121" i="1"/>
  <c r="D121" i="1"/>
  <c r="Z117" i="1"/>
  <c r="AB117" i="1"/>
  <c r="S117" i="1"/>
  <c r="T117" i="1" s="1"/>
  <c r="AD117" i="1"/>
  <c r="D117" i="1"/>
  <c r="G117" i="1"/>
  <c r="H117" i="1" s="1"/>
  <c r="D122" i="1"/>
  <c r="AD122" i="1"/>
  <c r="G122" i="1"/>
  <c r="H122" i="1" s="1"/>
  <c r="M122" i="1"/>
  <c r="N122" i="1" s="1"/>
  <c r="S122" i="1"/>
  <c r="T122" i="1" s="1"/>
  <c r="Z122" i="1"/>
  <c r="AB122" i="1"/>
  <c r="M119" i="1"/>
  <c r="N119" i="1" s="1"/>
  <c r="Z119" i="1"/>
  <c r="AB119" i="1"/>
  <c r="G119" i="1"/>
  <c r="H119" i="1" s="1"/>
  <c r="S119" i="1"/>
  <c r="T119" i="1" s="1"/>
  <c r="AD119" i="1"/>
  <c r="D119" i="1"/>
  <c r="G120" i="1"/>
  <c r="H120" i="1" s="1"/>
  <c r="M120" i="1"/>
  <c r="N120" i="1" s="1"/>
  <c r="S120" i="1"/>
  <c r="T120" i="1" s="1"/>
  <c r="Z120" i="1"/>
  <c r="AB120" i="1"/>
  <c r="AD120" i="1"/>
  <c r="D120" i="1"/>
  <c r="U120" i="1" s="1"/>
  <c r="Z118" i="1"/>
  <c r="AB118" i="1"/>
  <c r="G118" i="1"/>
  <c r="H118" i="1" s="1"/>
  <c r="AD118" i="1"/>
  <c r="S118" i="1"/>
  <c r="T118" i="1" s="1"/>
  <c r="M118" i="1"/>
  <c r="N118" i="1" s="1"/>
  <c r="D118" i="1"/>
  <c r="AB116" i="1"/>
  <c r="D116" i="1"/>
  <c r="AD116" i="1"/>
  <c r="S116" i="1"/>
  <c r="T116" i="1" s="1"/>
  <c r="G116" i="1"/>
  <c r="H116" i="1" s="1"/>
  <c r="Z116" i="1"/>
  <c r="D123" i="1"/>
  <c r="U123" i="1" s="1"/>
  <c r="AD123" i="1"/>
  <c r="G123" i="1"/>
  <c r="H123" i="1" s="1"/>
  <c r="M123" i="1"/>
  <c r="N123" i="1" s="1"/>
  <c r="S123" i="1"/>
  <c r="T123" i="1" s="1"/>
  <c r="Z123" i="1"/>
  <c r="AB123" i="1"/>
  <c r="H109" i="1"/>
  <c r="D109" i="1"/>
  <c r="F109" i="1"/>
  <c r="B28" i="1"/>
  <c r="D14" i="1"/>
  <c r="B14" i="1"/>
  <c r="G23" i="1"/>
  <c r="D28" i="1"/>
  <c r="G9" i="1"/>
  <c r="G8" i="1"/>
  <c r="G5" i="1"/>
  <c r="G6" i="1"/>
  <c r="G7" i="1"/>
  <c r="G22" i="1"/>
  <c r="G21" i="1"/>
  <c r="G18" i="1"/>
  <c r="G20" i="1"/>
  <c r="G24" i="1"/>
  <c r="G19" i="1"/>
  <c r="G11" i="1"/>
  <c r="G12" i="1"/>
  <c r="G4" i="1"/>
  <c r="G25" i="1"/>
  <c r="G10" i="1"/>
  <c r="U121" i="1" l="1"/>
  <c r="U124" i="1"/>
  <c r="U118" i="1"/>
  <c r="U122" i="1"/>
  <c r="U116" i="1"/>
  <c r="U119" i="1"/>
  <c r="U117" i="1"/>
  <c r="F110" i="1"/>
  <c r="F111" i="1" s="1"/>
  <c r="D110" i="1"/>
  <c r="D111" i="1" s="1"/>
  <c r="H110" i="1"/>
  <c r="H111" i="1" s="1"/>
  <c r="E120" i="1"/>
  <c r="V120" i="1" s="1"/>
  <c r="E123" i="1"/>
  <c r="V123" i="1" s="1"/>
  <c r="E117" i="1"/>
  <c r="V117" i="1" s="1"/>
  <c r="E119" i="1"/>
  <c r="V119" i="1" s="1"/>
  <c r="E122" i="1"/>
  <c r="V122" i="1" s="1"/>
  <c r="E116" i="1"/>
  <c r="V116" i="1" s="1"/>
  <c r="E121" i="1"/>
  <c r="V121" i="1" s="1"/>
  <c r="E124" i="1"/>
  <c r="V124" i="1" s="1"/>
  <c r="E118" i="1"/>
  <c r="V118" i="1" s="1"/>
  <c r="V125" i="1" l="1"/>
  <c r="U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<sst xmlns="http://schemas.openxmlformats.org/spreadsheetml/2006/main" count="1168" uniqueCount="614">
  <si>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</si>
  <si>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</si>
  <si>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</si>
  <si>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</si>
  <si>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</si>
  <si>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</si>
  <si>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</si>
  <si>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</si>
  <si>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</si>
  <si>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</si>
  <si>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</si>
  <si>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</si>
  <si>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</si>
  <si>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</si>
  <si>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</si>
  <si>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</si>
  <si>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</si>
  <si>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</si>
  <si>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</si>
  <si>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</si>
  <si>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</si>
  <si>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</si>
  <si>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</si>
  <si>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</si>
  <si>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</si>
  <si>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</si>
  <si>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</si>
  <si>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</si>
  <si>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</si>
  <si>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</si>
  <si>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</si>
  <si>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</si>
  <si>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</si>
  <si>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</si>
  <si>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</si>
  <si>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</si>
  <si>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</si>
  <si>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</si>
  <si>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</si>
  <si>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</si>
  <si>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</si>
  <si>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</si>
  <si>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</si>
  <si>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</si>
  <si>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</si>
  <si>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</si>
  <si>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</si>
  <si>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</si>
  <si>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</si>
  <si>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</si>
  <si>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</si>
  <si>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</si>
  <si>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</si>
  <si>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</si>
  <si>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</si>
  <si>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</si>
  <si>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</si>
  <si>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</si>
  <si>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</si>
  <si>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</si>
  <si>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</si>
  <si>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</si>
  <si>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</si>
  <si>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</si>
  <si>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</si>
  <si>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</si>
  <si>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</si>
  <si>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</si>
  <si>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</si>
  <si>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</si>
  <si>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</si>
  <si>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</si>
  <si>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</si>
  <si>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</si>
  <si>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</si>
  <si>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</si>
  <si>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</si>
  <si>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</si>
  <si>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</si>
  <si>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</si>
  <si>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</si>
  <si>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</si>
  <si>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</si>
  <si>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</si>
  <si>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</si>
  <si>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</si>
  <si>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</si>
  <si>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</si>
  <si>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</si>
  <si>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</si>
  <si>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</si>
  <si>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</si>
  <si>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</si>
  <si>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</si>
  <si>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</si>
  <si>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</si>
  <si>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</si>
  <si>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</si>
  <si>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</si>
  <si>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</si>
  <si>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</si>
  <si>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</si>
  <si>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</si>
  <si>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</si>
  <si>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</si>
  <si>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</si>
  <si>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</si>
  <si>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</si>
  <si>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</si>
  <si>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</si>
  <si>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</si>
  <si>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</si>
  <si>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</si>
  <si>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</si>
  <si>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</si>
  <si>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</si>
  <si>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</si>
  <si>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</si>
  <si>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</si>
  <si>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</si>
  <si>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</si>
  <si>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</si>
  <si>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</si>
  <si>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</si>
  <si>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</si>
  <si>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</si>
  <si>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</si>
  <si>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</si>
  <si>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</si>
  <si>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</si>
  <si>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</si>
  <si>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</si>
  <si>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</si>
  <si>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</si>
  <si>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</si>
  <si>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</si>
  <si>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</si>
  <si>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</si>
  <si>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</si>
  <si>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</si>
  <si>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</si>
  <si>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</si>
  <si>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</si>
  <si>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</si>
  <si>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</si>
  <si>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</si>
  <si>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</si>
  <si>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</si>
  <si>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</si>
  <si>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</si>
  <si>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</si>
  <si>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</si>
  <si>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</si>
  <si>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</si>
  <si>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</si>
  <si>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</si>
  <si>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</si>
  <si>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</si>
  <si>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</si>
  <si>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</si>
  <si>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</si>
  <si>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</si>
  <si>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</si>
  <si>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</si>
  <si>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</si>
  <si>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</si>
  <si>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</si>
  <si>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</si>
  <si>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</si>
  <si>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</si>
  <si>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</si>
  <si>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</si>
  <si>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</si>
  <si>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</si>
  <si>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</si>
  <si>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</si>
  <si>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</si>
  <si>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</si>
  <si>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</si>
  <si>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</si>
  <si>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</si>
  <si>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</si>
  <si>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</si>
  <si>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</si>
  <si>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</si>
  <si>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</si>
  <si>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</si>
  <si>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</si>
  <si>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</si>
  <si>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</si>
  <si>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</si>
  <si>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</si>
  <si>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</si>
  <si>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</si>
  <si>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</si>
  <si>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</si>
  <si>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</si>
  <si>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</si>
  <si>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</si>
  <si>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</si>
  <si>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</si>
  <si>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</si>
  <si>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</si>
  <si>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</si>
  <si>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</si>
  <si>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</si>
  <si>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</si>
  <si>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</si>
  <si>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</si>
  <si>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</si>
  <si>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</si>
  <si>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</si>
  <si>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</si>
  <si>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</si>
  <si>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</si>
  <si>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</si>
  <si>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</si>
  <si>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</si>
  <si>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</si>
  <si>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</si>
  <si>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</si>
  <si>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</si>
  <si>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</si>
  <si>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</si>
  <si>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</si>
  <si>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</si>
  <si>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</si>
  <si>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</si>
  <si>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</si>
  <si>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</si>
  <si>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</si>
  <si>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</si>
  <si>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</si>
  <si>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</si>
  <si>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</si>
  <si>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</si>
  <si>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</si>
  <si>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</si>
  <si>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</si>
  <si>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</si>
  <si>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</si>
  <si>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</si>
  <si>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</si>
  <si>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</si>
  <si>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</si>
  <si>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</si>
  <si>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</si>
  <si>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</si>
  <si>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</si>
  <si>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</si>
  <si>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</si>
  <si>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</si>
  <si>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</si>
  <si>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</si>
  <si>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</si>
  <si>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</si>
  <si>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</si>
  <si>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</si>
  <si>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</si>
  <si>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</si>
  <si>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</si>
  <si>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</si>
  <si>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</si>
  <si>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</si>
  <si>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</si>
  <si>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</si>
  <si>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</si>
  <si>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</si>
  <si>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</si>
  <si>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</si>
  <si>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</si>
  <si>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</si>
  <si>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</si>
  <si>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</si>
  <si>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</si>
  <si>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</si>
  <si>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</si>
  <si>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</si>
  <si>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</si>
  <si>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</si>
  <si>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AU Confirmed Cases 7/5/2019</t>
  </si>
  <si>
    <t>AU Deaths 7/5/2020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</si>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</sst>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32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6" xfId="0" applyNumberFormat="1" applyFont="1" applyBorder="1"/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  <xf numFmtId="164" fontId="38" fillId="0" borderId="28" xfId="0" applyNumberFormat="1" applyFont="1" applyBorder="1" applyAlignment="1">
      <alignment horizontal="right" vertical="center"/>
    </xf>
    <xf numFmtId="164" fontId="38" fillId="0" borderId="27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  <xf numFmtId="166" fontId="0" fillId="0" borderId="0" xfId="0" applyNumberFormat="1" applyBorder="1"/>
    <xf numFmtId="164" fontId="38" fillId="0" borderId="27" xfId="0" applyNumberFormat="1" applyFont="1" applyBorder="1"/>
    <xf numFmtId="3" fontId="38" fillId="0" borderId="10" xfId="0" applyNumberFormat="1" applyFont="1" applyBorder="1"/>
    <xf numFmtId="3" fontId="38" fillId="0" borderId="13" xfId="0" applyNumberFormat="1" applyFont="1" applyBorder="1"/>
    <xf numFmtId="3" fontId="38" fillId="0" borderId="27" xfId="0" applyNumberFormat="1" applyFont="1" applyBorder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60"/>
  <sheetViews>
    <sheetView tabSelected="1" workbookViewId="0">
      <selection activeCell="U21" sqref="U21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</cols>
  <sheetData>
    <row r="2" spans="1:10">
      <c r="A2" s="46" t="s">
        <v>280</v>
      </c>
    </row>
    <row r="3" spans="1:10">
      <c r="B3" s="377" t="s">
        <v>9</v>
      </c>
      <c r="C3" s="379"/>
      <c r="D3" s="377" t="s">
        <v>10</v>
      </c>
      <c r="E3" s="379"/>
      <c r="F3" s="377" t="s">
        <v>11</v>
      </c>
      <c r="G3" s="379"/>
    </row>
    <row r="4" spans="1:10">
      <c r="A4" s="1" t="s">
        <v>0</v>
      </c>
      <c r="B4" s="52">
        <v>36</v>
      </c>
      <c r="C4" s="57">
        <f>B4/$B$13</f>
        <v>1.1439466158245948E-2</v>
      </c>
      <c r="D4" s="50">
        <v>34</v>
      </c>
      <c r="E4" s="57">
        <f>D4/$D$13</f>
        <v>1.0904425914047467E-2</v>
      </c>
      <c r="F4" s="52">
        <f>SUM(B4,D4)</f>
        <v>70</v>
      </c>
      <c r="G4" s="57">
        <f>F4/$F$13</f>
        <v>1.11731843575419E-2</v>
      </c>
    </row>
    <row r="5" spans="1:10">
      <c r="A5" s="1" t="s">
        <v>1</v>
      </c>
      <c r="B5" s="3">
        <v>88</v>
      </c>
      <c r="C5" s="55">
        <f t="shared" ref="C5:C12" si="0">B5/$B$13</f>
        <v>2.7963139497934542E-2</v>
      </c>
      <c r="D5" s="58">
        <v>100</v>
      </c>
      <c r="E5" s="55">
        <f t="shared" ref="E5:E12" si="1">D5/$D$13</f>
        <v>3.2071840923669021E-2</v>
      </c>
      <c r="F5" s="3">
        <f t="shared" ref="F5:F12" si="2">SUM(B5,D5)</f>
        <v>188</v>
      </c>
      <c r="G5" s="55">
        <f t="shared" ref="G5:G12" si="3">F5/$F$13</f>
        <v>3.0007980845969673E-2</v>
      </c>
    </row>
    <row r="6" spans="1:10">
      <c r="A6" s="1" t="s">
        <v>2</v>
      </c>
      <c r="B6" s="3">
        <v>577</v>
      </c>
      <c r="C6" s="55">
        <f t="shared" si="0"/>
        <v>0.18334922148077534</v>
      </c>
      <c r="D6" s="58">
        <v>726</v>
      </c>
      <c r="E6" s="55">
        <f t="shared" si="1"/>
        <v>0.23284156510583706</v>
      </c>
      <c r="F6" s="3">
        <f t="shared" si="2"/>
        <v>1303</v>
      </c>
      <c r="G6" s="55">
        <f t="shared" si="3"/>
        <v>0.20798084596967278</v>
      </c>
    </row>
    <row r="7" spans="1:10">
      <c r="A7" s="1" t="s">
        <v>3</v>
      </c>
      <c r="B7" s="3">
        <v>507</v>
      </c>
      <c r="C7" s="55">
        <f t="shared" si="0"/>
        <v>0.16110581506196378</v>
      </c>
      <c r="D7" s="58">
        <v>474</v>
      </c>
      <c r="E7" s="55">
        <f t="shared" si="1"/>
        <v>0.15202052597819116</v>
      </c>
      <c r="F7" s="3">
        <f t="shared" si="2"/>
        <v>981</v>
      </c>
      <c r="G7" s="55">
        <f t="shared" si="3"/>
        <v>0.15658419792498005</v>
      </c>
    </row>
    <row r="8" spans="1:10">
      <c r="A8" s="1" t="s">
        <v>4</v>
      </c>
      <c r="B8" s="3">
        <v>452</v>
      </c>
      <c r="C8" s="55">
        <f t="shared" si="0"/>
        <v>0.14362885287575469</v>
      </c>
      <c r="D8" s="58">
        <v>333</v>
      </c>
      <c r="E8" s="55">
        <f t="shared" si="1"/>
        <v>0.10679923027581784</v>
      </c>
      <c r="F8" s="3">
        <f t="shared" si="2"/>
        <v>785</v>
      </c>
      <c r="G8" s="55">
        <f t="shared" si="3"/>
        <v>0.12529928172386273</v>
      </c>
    </row>
    <row r="9" spans="1:10">
      <c r="A9" s="1" t="s">
        <v>5</v>
      </c>
      <c r="B9" s="3">
        <v>488</v>
      </c>
      <c r="C9" s="55">
        <f t="shared" si="0"/>
        <v>0.15506831903400065</v>
      </c>
      <c r="D9" s="58">
        <v>518</v>
      </c>
      <c r="E9" s="55">
        <f t="shared" si="1"/>
        <v>0.16613213598460552</v>
      </c>
      <c r="F9" s="3">
        <f t="shared" si="2"/>
        <v>1006</v>
      </c>
      <c r="G9" s="55">
        <f t="shared" si="3"/>
        <v>0.16057462090981645</v>
      </c>
    </row>
    <row r="10" spans="1:10">
      <c r="A10" s="1" t="s">
        <v>6</v>
      </c>
      <c r="B10" s="3">
        <v>520</v>
      </c>
      <c r="C10" s="55">
        <f t="shared" si="0"/>
        <v>0.16523673339688591</v>
      </c>
      <c r="D10" s="58">
        <v>524</v>
      </c>
      <c r="E10" s="55">
        <f t="shared" si="1"/>
        <v>0.16805644644002565</v>
      </c>
      <c r="F10" s="3">
        <f t="shared" si="2"/>
        <v>1044</v>
      </c>
      <c r="G10" s="55">
        <f t="shared" si="3"/>
        <v>0.16664006384676774</v>
      </c>
    </row>
    <row r="11" spans="1:10">
      <c r="A11" s="1" t="s">
        <v>7</v>
      </c>
      <c r="B11" s="3">
        <v>367</v>
      </c>
      <c r="C11" s="55">
        <f t="shared" si="0"/>
        <v>0.11661900222434064</v>
      </c>
      <c r="D11" s="58">
        <v>311</v>
      </c>
      <c r="E11" s="55">
        <f t="shared" si="1"/>
        <v>9.9743425272610653E-2</v>
      </c>
      <c r="F11" s="3">
        <f t="shared" si="2"/>
        <v>678</v>
      </c>
      <c r="G11" s="55">
        <f t="shared" si="3"/>
        <v>0.10822027134876297</v>
      </c>
    </row>
    <row r="12" spans="1:10">
      <c r="A12" s="1" t="s">
        <v>8</v>
      </c>
      <c r="B12" s="4">
        <v>112</v>
      </c>
      <c r="C12" s="7">
        <f t="shared" si="0"/>
        <v>3.5589450270098508E-2</v>
      </c>
      <c r="D12" s="2">
        <v>98</v>
      </c>
      <c r="E12" s="7">
        <f t="shared" si="1"/>
        <v>3.1430404105195639E-2</v>
      </c>
      <c r="F12" s="4">
        <f t="shared" si="2"/>
        <v>210</v>
      </c>
      <c r="G12" s="7">
        <f t="shared" si="3"/>
        <v>3.3519553072625698E-2</v>
      </c>
    </row>
    <row r="13" spans="1:10">
      <c r="A13" s="1" t="s">
        <v>11</v>
      </c>
      <c r="B13" s="59">
        <f>SUM(B4:B12)</f>
        <v>3147</v>
      </c>
      <c r="D13" s="59">
        <f t="shared" ref="D13:F13" si="4">SUM(D4:D12)</f>
        <v>3118</v>
      </c>
      <c r="F13" s="59">
        <f t="shared" si="4"/>
        <v>6265</v>
      </c>
    </row>
    <row r="14" spans="1:10">
      <c r="A14" s="1"/>
      <c r="B14" s="65">
        <f>B13/F13</f>
        <v>0.50231444533120506</v>
      </c>
      <c r="D14" s="65">
        <f>D13/F13</f>
        <v>0.49768555466879488</v>
      </c>
    </row>
    <row r="16" spans="1:10">
      <c r="A16" s="1" t="s">
        <v>281</v>
      </c>
      <c r="H16" s="377" t="s">
        <v>279</v>
      </c>
      <c r="I16" s="378"/>
      <c r="J16" s="379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611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6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0</v>
      </c>
      <c r="C21" s="56">
        <f t="shared" si="5"/>
        <v>0</v>
      </c>
      <c r="D21" s="3">
        <v>0</v>
      </c>
      <c r="E21" s="55">
        <f t="shared" si="6"/>
        <v>0</v>
      </c>
      <c r="F21" s="3">
        <f t="shared" si="7"/>
        <v>0</v>
      </c>
      <c r="G21" s="5">
        <f t="shared" si="8"/>
        <v>0</v>
      </c>
      <c r="H21" s="48">
        <f t="shared" si="9"/>
        <v>0</v>
      </c>
      <c r="I21" s="9">
        <f t="shared" si="10"/>
        <v>0</v>
      </c>
      <c r="J21" s="9">
        <f t="shared" si="11"/>
        <v>0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3.1776294884016526E-4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1.5961691939345569E-4</v>
      </c>
      <c r="H22" s="48">
        <f t="shared" si="9"/>
        <v>2.2123893805309734E-3</v>
      </c>
      <c r="I22" s="9">
        <f t="shared" si="10"/>
        <v>0</v>
      </c>
      <c r="J22" s="9">
        <f t="shared" si="11"/>
        <v>1.2738853503184713E-3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3.1776294884016526E-4</v>
      </c>
      <c r="D23" s="3">
        <v>1</v>
      </c>
      <c r="E23" s="55">
        <f t="shared" si="6"/>
        <v>3.2071840923669016E-4</v>
      </c>
      <c r="F23" s="3">
        <f t="shared" si="7"/>
        <v>2</v>
      </c>
      <c r="G23" s="5">
        <f t="shared" si="8"/>
        <v>3.1923383878691139E-4</v>
      </c>
      <c r="H23" s="48">
        <f t="shared" si="9"/>
        <v>2.0491803278688526E-3</v>
      </c>
      <c r="I23" s="9">
        <f t="shared" si="10"/>
        <v>1.9305019305019305E-3</v>
      </c>
      <c r="J23" s="9">
        <f t="shared" si="11"/>
        <v>1.9880715705765406E-3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5</v>
      </c>
      <c r="C24" s="56">
        <f t="shared" si="5"/>
        <v>1.5888147442008262E-3</v>
      </c>
      <c r="D24" s="3">
        <v>4</v>
      </c>
      <c r="E24" s="55">
        <f t="shared" si="6"/>
        <v>1.2828736369467607E-3</v>
      </c>
      <c r="F24" s="3">
        <f t="shared" si="7"/>
        <v>9</v>
      </c>
      <c r="G24" s="5">
        <f t="shared" si="8"/>
        <v>1.4365522745411015E-3</v>
      </c>
      <c r="H24" s="48">
        <f t="shared" si="9"/>
        <v>9.6153846153846159E-3</v>
      </c>
      <c r="I24" s="9">
        <f t="shared" si="10"/>
        <v>7.6335877862595417E-3</v>
      </c>
      <c r="J24" s="9">
        <f t="shared" si="11"/>
        <v>8.6206896551724137E-3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21</v>
      </c>
      <c r="C25" s="56">
        <f t="shared" si="5"/>
        <v>6.6730219256434702E-3</v>
      </c>
      <c r="D25" s="3">
        <v>12</v>
      </c>
      <c r="E25" s="55">
        <f t="shared" si="6"/>
        <v>3.8486209108402822E-3</v>
      </c>
      <c r="F25" s="3">
        <f t="shared" si="7"/>
        <v>33</v>
      </c>
      <c r="G25" s="5">
        <f t="shared" si="8"/>
        <v>5.2673583399840381E-3</v>
      </c>
      <c r="H25" s="48">
        <f t="shared" si="9"/>
        <v>5.7220708446866483E-2</v>
      </c>
      <c r="I25" s="9">
        <f t="shared" si="10"/>
        <v>3.8585209003215437E-2</v>
      </c>
      <c r="J25" s="9">
        <f t="shared" si="11"/>
        <v>4.8672566371681415E-2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26</v>
      </c>
      <c r="C26" s="6">
        <f t="shared" si="5"/>
        <v>8.2618366698442962E-3</v>
      </c>
      <c r="D26" s="4">
        <v>27</v>
      </c>
      <c r="E26" s="7">
        <f t="shared" si="6"/>
        <v>8.6593970493906349E-3</v>
      </c>
      <c r="F26" s="4">
        <f t="shared" si="7"/>
        <v>53</v>
      </c>
      <c r="G26" s="6">
        <f t="shared" si="8"/>
        <v>8.4596967278531519E-3</v>
      </c>
      <c r="H26" s="49">
        <f t="shared" si="9"/>
        <v>0.23214285714285715</v>
      </c>
      <c r="I26" s="47">
        <f t="shared" si="10"/>
        <v>0.27551020408163263</v>
      </c>
      <c r="J26" s="47">
        <f t="shared" si="11"/>
        <v>0.25238095238095237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54</v>
      </c>
      <c r="D27" s="59">
        <f>SUM(D18:D26)</f>
        <v>44</v>
      </c>
      <c r="F27" s="59">
        <f>SUM(F18:F26)</f>
        <v>98</v>
      </c>
      <c r="H27" s="66">
        <f t="shared" si="9"/>
        <v>1.7159199237368923E-2</v>
      </c>
      <c r="I27" s="66">
        <f>D27/D13</f>
        <v>1.4111610006414367E-2</v>
      </c>
      <c r="J27" s="66">
        <f t="shared" si="11"/>
        <v>1.564245810055866E-2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0.55102040816326525</v>
      </c>
      <c r="D28" s="65">
        <f>D27/F27</f>
        <v>0.44897959183673469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610</v>
      </c>
    </row>
    <row r="31" spans="1:14">
      <c r="B31" s="59" t="s">
        <v>166</v>
      </c>
      <c r="C31" s="60" t="s">
        <v>167</v>
      </c>
    </row>
    <row r="32" spans="1:14">
      <c r="A32" s="211" t="s">
        <v>286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285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528</v>
      </c>
      <c r="B43" s="383" t="s">
        <v>434</v>
      </c>
      <c r="C43" s="384"/>
      <c r="D43" s="384"/>
      <c r="E43" s="384"/>
      <c r="F43" s="384"/>
      <c r="G43" s="384"/>
      <c r="H43" s="384"/>
      <c r="I43" s="384"/>
      <c r="J43" s="385"/>
      <c r="K43" s="377" t="s">
        <v>237</v>
      </c>
      <c r="L43" s="378"/>
      <c r="M43" s="378"/>
      <c r="N43" s="378"/>
      <c r="O43" s="378"/>
      <c r="P43" s="378"/>
      <c r="Q43" s="378"/>
      <c r="R43" s="378"/>
      <c r="S43" s="379"/>
      <c r="T43" s="382" t="s">
        <v>525</v>
      </c>
      <c r="U43" s="382"/>
      <c r="V43" s="382"/>
      <c r="W43" s="382"/>
      <c r="X43" s="382"/>
      <c r="Y43" s="382"/>
      <c r="Z43" s="382"/>
      <c r="AA43" s="382"/>
      <c r="AB43" s="382"/>
    </row>
    <row r="44" spans="1:28" ht="15" customHeight="1">
      <c r="B44" s="382" t="s">
        <v>180</v>
      </c>
      <c r="C44" s="382"/>
      <c r="D44" s="382"/>
      <c r="E44" s="382" t="s">
        <v>181</v>
      </c>
      <c r="F44" s="382"/>
      <c r="G44" s="382"/>
      <c r="H44" s="382" t="s">
        <v>435</v>
      </c>
      <c r="I44" s="382"/>
      <c r="J44" s="382"/>
      <c r="K44" s="392" t="s">
        <v>180</v>
      </c>
      <c r="L44" s="392"/>
      <c r="M44" s="392"/>
      <c r="N44" s="392" t="s">
        <v>181</v>
      </c>
      <c r="O44" s="392"/>
      <c r="P44" s="392"/>
      <c r="Q44" s="377" t="s">
        <v>435</v>
      </c>
      <c r="R44" s="378"/>
      <c r="S44" s="379"/>
      <c r="T44" s="382" t="s">
        <v>180</v>
      </c>
      <c r="U44" s="382"/>
      <c r="V44" s="382"/>
      <c r="W44" s="382" t="s">
        <v>181</v>
      </c>
      <c r="X44" s="382"/>
      <c r="Y44" s="382"/>
      <c r="Z44" s="382" t="s">
        <v>435</v>
      </c>
      <c r="AA44" s="382"/>
      <c r="AB44" s="382"/>
    </row>
    <row r="45" spans="1:28">
      <c r="B45" s="66" t="s">
        <v>296</v>
      </c>
      <c r="C45" s="66" t="s">
        <v>297</v>
      </c>
      <c r="D45" s="59" t="s">
        <v>298</v>
      </c>
      <c r="E45" s="66" t="s">
        <v>296</v>
      </c>
      <c r="F45" s="66" t="s">
        <v>297</v>
      </c>
      <c r="G45" s="59" t="s">
        <v>298</v>
      </c>
      <c r="H45" s="66" t="s">
        <v>296</v>
      </c>
      <c r="I45" s="66" t="s">
        <v>297</v>
      </c>
      <c r="J45" s="59" t="s">
        <v>298</v>
      </c>
      <c r="K45" s="66" t="s">
        <v>296</v>
      </c>
      <c r="L45" s="66" t="s">
        <v>297</v>
      </c>
      <c r="M45" s="59" t="s">
        <v>298</v>
      </c>
      <c r="N45" s="66" t="s">
        <v>296</v>
      </c>
      <c r="O45" s="66" t="s">
        <v>297</v>
      </c>
      <c r="P45" s="59" t="s">
        <v>298</v>
      </c>
      <c r="Q45" s="66" t="s">
        <v>296</v>
      </c>
      <c r="R45" s="66" t="s">
        <v>297</v>
      </c>
      <c r="S45" s="59" t="s">
        <v>298</v>
      </c>
      <c r="T45" s="66" t="s">
        <v>296</v>
      </c>
      <c r="U45" s="66" t="s">
        <v>297</v>
      </c>
      <c r="V45" s="59" t="s">
        <v>298</v>
      </c>
      <c r="W45" s="66" t="s">
        <v>296</v>
      </c>
      <c r="X45" s="66" t="s">
        <v>297</v>
      </c>
      <c r="Y45" s="59" t="s">
        <v>298</v>
      </c>
      <c r="Z45" s="66" t="s">
        <v>296</v>
      </c>
      <c r="AA45" s="66" t="s">
        <v>297</v>
      </c>
      <c r="AB45" s="59" t="s">
        <v>298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374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473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483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492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502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526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529</v>
      </c>
      <c r="B58" s="382">
        <v>2019</v>
      </c>
      <c r="C58" s="382"/>
      <c r="D58" s="377">
        <v>2016</v>
      </c>
      <c r="E58" s="378"/>
      <c r="F58" s="378"/>
      <c r="G58" s="378"/>
      <c r="H58" s="379"/>
      <c r="I58" s="377">
        <v>2019</v>
      </c>
      <c r="J58" s="378"/>
      <c r="K58" s="378"/>
      <c r="L58" s="378"/>
      <c r="M58" s="378"/>
      <c r="N58" s="379"/>
      <c r="O58" s="377">
        <v>2016</v>
      </c>
      <c r="P58" s="378"/>
      <c r="Q58" s="378"/>
      <c r="R58" s="378"/>
      <c r="S58" s="379"/>
      <c r="T58" s="377">
        <v>2019</v>
      </c>
      <c r="U58" s="378"/>
      <c r="V58" s="378"/>
      <c r="W58" s="378"/>
      <c r="X58" s="378"/>
      <c r="Y58" s="379"/>
      <c r="Z58" s="379">
        <v>2016</v>
      </c>
      <c r="AA58" s="382"/>
      <c r="AB58" s="382"/>
      <c r="AC58" s="377">
        <v>2019</v>
      </c>
      <c r="AD58" s="378"/>
      <c r="AE58" s="378"/>
      <c r="AF58" s="378"/>
      <c r="AG58" s="378"/>
      <c r="AH58" s="379"/>
      <c r="AI58" s="172" t="s">
        <v>262</v>
      </c>
    </row>
    <row r="59" spans="1:36">
      <c r="B59" s="59" t="s">
        <v>19</v>
      </c>
      <c r="C59" s="59" t="s">
        <v>129</v>
      </c>
      <c r="D59" s="377" t="s">
        <v>251</v>
      </c>
      <c r="E59" s="378"/>
      <c r="F59" s="378"/>
      <c r="G59" s="378"/>
      <c r="H59" s="379"/>
      <c r="I59" s="377" t="s">
        <v>165</v>
      </c>
      <c r="J59" s="378"/>
      <c r="K59" s="378"/>
      <c r="L59" s="378"/>
      <c r="M59" s="378"/>
      <c r="N59" s="379"/>
      <c r="O59" s="377" t="s">
        <v>239</v>
      </c>
      <c r="P59" s="378"/>
      <c r="Q59" s="378"/>
      <c r="R59" s="378"/>
      <c r="S59" s="379"/>
      <c r="T59" s="377" t="s">
        <v>164</v>
      </c>
      <c r="U59" s="378"/>
      <c r="V59" s="378"/>
      <c r="W59" s="378"/>
      <c r="X59" s="378"/>
      <c r="Y59" s="379"/>
      <c r="Z59" s="378" t="s">
        <v>261</v>
      </c>
      <c r="AA59" s="378"/>
      <c r="AB59" s="379"/>
      <c r="AC59" s="377" t="s">
        <v>260</v>
      </c>
      <c r="AD59" s="378"/>
      <c r="AE59" s="378"/>
      <c r="AF59" s="378"/>
      <c r="AG59" s="378"/>
      <c r="AH59" s="379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300</v>
      </c>
      <c r="F60" s="59" t="s">
        <v>10</v>
      </c>
      <c r="G60" s="208" t="s">
        <v>300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362" t="s">
        <v>9</v>
      </c>
      <c r="P60" s="369" t="s">
        <v>300</v>
      </c>
      <c r="Q60" s="362" t="s">
        <v>10</v>
      </c>
      <c r="R60" s="369" t="s">
        <v>300</v>
      </c>
      <c r="S60" s="362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367">
        <f>D61/SUM($D$61:$D$68)</f>
        <v>0.13063764398783725</v>
      </c>
      <c r="F61" s="106">
        <f>'A&amp;TSI Pop'!L27</f>
        <v>1437218</v>
      </c>
      <c r="G61" s="367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368">
        <f>'A&amp;TSI Pop'!H9</f>
        <v>96111</v>
      </c>
      <c r="P61" s="367">
        <f>O61/SUM($O$61:$O$68)</f>
        <v>0.24123459826863078</v>
      </c>
      <c r="Q61" s="365">
        <f>'A&amp;TSI Pop'!H27</f>
        <v>91577</v>
      </c>
      <c r="R61" s="367">
        <f>Q61/SUM($Q$61:$Q$68)</f>
        <v>0.22896997639716765</v>
      </c>
      <c r="S61" s="366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SUM(I64:I68,K64:K68,M64:M68)</f>
        <v>61540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398">
        <f>'A&amp;TSI Pop'!L11</f>
        <v>1405253</v>
      </c>
      <c r="E62" s="375">
        <f t="shared" ref="E62:E68" si="12">D62/SUM($D$61:$D$68)</f>
        <v>0.12109420846479671</v>
      </c>
      <c r="F62" s="380">
        <f>'A&amp;TSI Pop'!L29</f>
        <v>1333829</v>
      </c>
      <c r="G62" s="375">
        <f t="shared" ref="G62:G70" si="13">F62/SUM($F$61:$F$68)</f>
        <v>0.11315223148858543</v>
      </c>
      <c r="H62" s="363">
        <f>'A&amp;TSI Pop'!L47</f>
        <v>2739082</v>
      </c>
      <c r="I62" s="3"/>
      <c r="K62" s="58"/>
      <c r="M62" s="58"/>
      <c r="N62" s="74"/>
      <c r="O62" s="386">
        <f>'A&amp;TSI Pop'!H11</f>
        <v>85770</v>
      </c>
      <c r="P62" s="375">
        <f t="shared" ref="P62:P70" si="14">O62/SUM($O$61:$O$68)</f>
        <v>0.21527911990823592</v>
      </c>
      <c r="Q62" s="388">
        <f>'A&amp;TSI Pop'!H29</f>
        <v>81992</v>
      </c>
      <c r="R62" s="375">
        <f t="shared" ref="R62:R70" si="15">Q62/SUM($Q$61:$Q$68)</f>
        <v>0.20500460055206624</v>
      </c>
      <c r="S62" s="390">
        <f>'A&amp;TSI Pop'!H47</f>
        <v>167762</v>
      </c>
      <c r="T62" s="3"/>
      <c r="V62" s="58"/>
      <c r="X62" s="74"/>
      <c r="Y62" s="74"/>
      <c r="Z62" s="380">
        <f>O62+D62</f>
        <v>1491023</v>
      </c>
      <c r="AA62" s="395">
        <f>Q62+F62</f>
        <v>1415821</v>
      </c>
      <c r="AB62" s="397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399"/>
      <c r="E63" s="376"/>
      <c r="F63" s="381"/>
      <c r="G63" s="376"/>
      <c r="H63" s="364"/>
      <c r="I63" s="80">
        <f>'Prison Pop'!L58</f>
        <v>353</v>
      </c>
      <c r="K63" s="80">
        <f>'Prison Pop'!L75</f>
        <v>23</v>
      </c>
      <c r="M63" s="80">
        <f t="shared" ref="M63:M68" si="16">SUM(I63,K63)</f>
        <v>376</v>
      </c>
      <c r="N63" s="74"/>
      <c r="O63" s="387"/>
      <c r="P63" s="376"/>
      <c r="Q63" s="389"/>
      <c r="R63" s="376"/>
      <c r="S63" s="391"/>
      <c r="T63" s="80">
        <f>'Prison Pop'!L6</f>
        <v>348</v>
      </c>
      <c r="V63" s="80">
        <f>'Prison Pop'!L23</f>
        <v>30</v>
      </c>
      <c r="X63" s="80">
        <f t="shared" ref="X63:X68" si="17">SUM(T63,V63)</f>
        <v>378</v>
      </c>
      <c r="Y63" s="74"/>
      <c r="Z63" s="381"/>
      <c r="AA63" s="396"/>
      <c r="AB63" s="396"/>
      <c r="AC63" s="80">
        <f t="shared" ref="AC63:AC68" si="18">T63+I63</f>
        <v>701</v>
      </c>
      <c r="AE63" s="80">
        <f t="shared" ref="AE63:AE68" si="19">V63+K63</f>
        <v>53</v>
      </c>
      <c r="AG63" s="80">
        <f t="shared" ref="AG63:AG68" si="20">SUM(AC63,AE63)</f>
        <v>754</v>
      </c>
      <c r="AH63" s="74"/>
      <c r="AI63" s="214">
        <f>AI61/(AI59/1000)</f>
        <v>3.4767888188641045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12"/>
        <v>0.14672640031656342</v>
      </c>
      <c r="F64" s="109">
        <f>'A&amp;TSI Pop'!L31</f>
        <v>1668970</v>
      </c>
      <c r="G64" s="99">
        <f t="shared" si="13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 t="shared" si="16"/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4"/>
        <v>0.17570711799062783</v>
      </c>
      <c r="Q64" s="184">
        <f>'A&amp;TSI Pop'!H31</f>
        <v>66691</v>
      </c>
      <c r="R64" s="100">
        <f t="shared" si="15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 t="shared" si="17"/>
        <v>4604</v>
      </c>
      <c r="Y64" s="186">
        <f>X64/(S64/1000)</f>
        <v>33.680822268554081</v>
      </c>
      <c r="Z64" s="108">
        <f>O64+D64</f>
        <v>1772709</v>
      </c>
      <c r="AA64" s="170">
        <f>Q64+F64</f>
        <v>1735661</v>
      </c>
      <c r="AB64" s="183">
        <f>S64+H64</f>
        <v>3508370</v>
      </c>
      <c r="AC64" s="103">
        <f t="shared" si="18"/>
        <v>11900</v>
      </c>
      <c r="AD64" s="191">
        <f>AC64/(Z64/1000)</f>
        <v>6.7128897072221099</v>
      </c>
      <c r="AE64" s="180">
        <f t="shared" si="19"/>
        <v>1143</v>
      </c>
      <c r="AF64" s="218">
        <f>AE64/(AA64/1000)</f>
        <v>0.65853873538669128</v>
      </c>
      <c r="AG64" s="105">
        <f t="shared" si="20"/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12"/>
        <v>0.14197398520210819</v>
      </c>
      <c r="F65" s="109">
        <f>'A&amp;TSI Pop'!L33</f>
        <v>1659922</v>
      </c>
      <c r="G65" s="100">
        <f t="shared" si="13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 t="shared" si="16"/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4"/>
        <v>0.11639680432114415</v>
      </c>
      <c r="Q65" s="184">
        <f>'A&amp;TSI Pop'!H33</f>
        <v>47696</v>
      </c>
      <c r="R65" s="100">
        <f t="shared" si="15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 t="shared" si="17"/>
        <v>4055</v>
      </c>
      <c r="Y65" s="187">
        <f>X65/(S65/1000)</f>
        <v>43.106197512490702</v>
      </c>
      <c r="Z65" s="109">
        <f>O65+D65</f>
        <v>1693929</v>
      </c>
      <c r="AA65" s="164">
        <f>Q65+F65</f>
        <v>1707618</v>
      </c>
      <c r="AB65" s="184">
        <f>S65+H65</f>
        <v>3401547</v>
      </c>
      <c r="AC65" s="103">
        <f t="shared" si="18"/>
        <v>13340</v>
      </c>
      <c r="AD65" s="192">
        <f>AC65/(Z65/1000)</f>
        <v>7.8751824899390703</v>
      </c>
      <c r="AE65" s="180">
        <f t="shared" si="19"/>
        <v>1244</v>
      </c>
      <c r="AF65" s="219">
        <f>AE65/(AA65/1000)</f>
        <v>0.72850016807037643</v>
      </c>
      <c r="AG65" s="105">
        <f t="shared" si="20"/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12"/>
        <v>0.13367264054869152</v>
      </c>
      <c r="F66" s="109">
        <f>'A&amp;TSI Pop'!L35</f>
        <v>1592347</v>
      </c>
      <c r="G66" s="100">
        <f t="shared" si="13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 t="shared" si="16"/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4"/>
        <v>0.10563661326312143</v>
      </c>
      <c r="Q66" s="184">
        <f>'A&amp;TSI Pop'!H35</f>
        <v>46051</v>
      </c>
      <c r="R66" s="100">
        <f t="shared" si="15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 t="shared" si="17"/>
        <v>2073</v>
      </c>
      <c r="Y66" s="187">
        <f>X66/(S66/1000)</f>
        <v>23.519934647938459</v>
      </c>
      <c r="Z66" s="109">
        <f>O66+D66</f>
        <v>1593308</v>
      </c>
      <c r="AA66" s="164">
        <f>Q66+F66</f>
        <v>1638398</v>
      </c>
      <c r="AB66" s="184">
        <f>S66+H66</f>
        <v>3231706</v>
      </c>
      <c r="AC66" s="103">
        <f t="shared" si="18"/>
        <v>8112</v>
      </c>
      <c r="AD66" s="192">
        <f>AC66/(Z66/1000)</f>
        <v>5.0912943385710738</v>
      </c>
      <c r="AE66" s="180">
        <f t="shared" si="19"/>
        <v>728</v>
      </c>
      <c r="AF66" s="219">
        <f>AE66/(AA66/1000)</f>
        <v>0.44433647990292957</v>
      </c>
      <c r="AG66" s="105">
        <f t="shared" si="20"/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>D67/SUM($D$61:$D$68)</f>
        <v>0.12533165653076628</v>
      </c>
      <c r="F67" s="109">
        <f>'A&amp;TSI Pop'!L37</f>
        <v>1502388</v>
      </c>
      <c r="G67" s="100">
        <f t="shared" si="13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 t="shared" si="16"/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4"/>
        <v>8.0567150168292703E-2</v>
      </c>
      <c r="Q67" s="184">
        <f>'A&amp;TSI Pop'!H37</f>
        <v>35477</v>
      </c>
      <c r="R67" s="100">
        <f t="shared" si="15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 t="shared" si="17"/>
        <v>642</v>
      </c>
      <c r="Y67" s="187">
        <f>X67/(S67/1000)</f>
        <v>9.5004143482893344</v>
      </c>
      <c r="Z67" s="109">
        <f>O67+D67</f>
        <v>1486526</v>
      </c>
      <c r="AA67" s="164">
        <f>Q67+F67</f>
        <v>1537865</v>
      </c>
      <c r="AB67" s="184">
        <f>S67+H67</f>
        <v>3024391</v>
      </c>
      <c r="AC67" s="103">
        <f t="shared" si="18"/>
        <v>3483</v>
      </c>
      <c r="AD67" s="192">
        <f>AC67/(Z67/1000)</f>
        <v>2.3430468084648366</v>
      </c>
      <c r="AE67" s="180">
        <f t="shared" si="19"/>
        <v>277</v>
      </c>
      <c r="AF67" s="219">
        <f>AE67/(AA67/1000)</f>
        <v>0.18011984146852941</v>
      </c>
      <c r="AG67" s="105">
        <f t="shared" si="20"/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12"/>
        <v>0.20056346494923663</v>
      </c>
      <c r="F68" s="76">
        <f>'A&amp;TSI Pop'!L39+'A&amp;TSI Pop'!L41</f>
        <v>2593242</v>
      </c>
      <c r="G68" s="101">
        <f t="shared" si="13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 t="shared" si="16"/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4"/>
        <v>6.5178596079947193E-2</v>
      </c>
      <c r="Q68" s="185">
        <f>'A&amp;TSI Pop'!H39+'A&amp;TSI Pop'!H41</f>
        <v>30468</v>
      </c>
      <c r="R68" s="101">
        <f t="shared" si="15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 t="shared" si="17"/>
        <v>123</v>
      </c>
      <c r="Y68" s="188">
        <f>X68/(S68/1000)</f>
        <v>2.1794599192005104</v>
      </c>
      <c r="Z68" s="76">
        <f>O68+D68</f>
        <v>2353432</v>
      </c>
      <c r="AA68" s="169">
        <f>Q68+F68</f>
        <v>2623710</v>
      </c>
      <c r="AB68" s="185">
        <f>S68+H68</f>
        <v>4977142</v>
      </c>
      <c r="AC68" s="104">
        <f t="shared" si="18"/>
        <v>1983</v>
      </c>
      <c r="AD68" s="193">
        <f>AC68/(Z68/1000)</f>
        <v>0.84259923379982948</v>
      </c>
      <c r="AE68" s="181">
        <f t="shared" si="19"/>
        <v>57</v>
      </c>
      <c r="AF68" s="220">
        <f>AE68/(AA68/1000)</f>
        <v>2.1724961981316532E-2</v>
      </c>
      <c r="AG68" s="79">
        <f t="shared" si="20"/>
        <v>2040</v>
      </c>
      <c r="AH68" s="196">
        <f>AG68/(AB68/1000)</f>
        <v>0.40987377896792981</v>
      </c>
      <c r="AI68" s="26">
        <f>SUM(T64:T68,V64:V68,X64:X68)</f>
        <v>22994</v>
      </c>
      <c r="AJ68" t="s">
        <v>263</v>
      </c>
    </row>
    <row r="69" spans="1:36" s="301" customFormat="1">
      <c r="A69" s="72" t="s">
        <v>6</v>
      </c>
      <c r="B69" s="184"/>
      <c r="C69" s="56"/>
      <c r="D69" s="106">
        <f>'A&amp;TSI Pop'!L21</f>
        <v>1208712</v>
      </c>
      <c r="E69" s="367">
        <f>D69/SUM($D$61:$D$68)</f>
        <v>0.10415777294330726</v>
      </c>
      <c r="F69" s="168">
        <f>'A&amp;TSI Pop'!L39</f>
        <v>1251412</v>
      </c>
      <c r="G69" s="367">
        <f t="shared" si="13"/>
        <v>0.1061605800380661</v>
      </c>
      <c r="H69" s="163">
        <f>'A&amp;TSI Pop'!L57</f>
        <v>2460124</v>
      </c>
      <c r="I69" s="180"/>
      <c r="J69" s="216"/>
      <c r="K69" s="180"/>
      <c r="L69" s="216"/>
      <c r="M69" s="180"/>
      <c r="N69" s="427"/>
      <c r="O69" s="106">
        <f>'A&amp;TSI Pop'!H21</f>
        <v>17984</v>
      </c>
      <c r="P69" s="367">
        <f t="shared" si="14"/>
        <v>4.5139089336944327E-2</v>
      </c>
      <c r="Q69" s="168">
        <f>'A&amp;TSI Pop'!H39</f>
        <v>19856</v>
      </c>
      <c r="R69" s="367">
        <f t="shared" si="15"/>
        <v>4.9645957514901785E-2</v>
      </c>
      <c r="S69" s="163">
        <f>'A&amp;TSI Pop'!H57</f>
        <v>37840</v>
      </c>
      <c r="T69" s="180"/>
      <c r="U69" s="216"/>
      <c r="V69" s="180"/>
      <c r="W69" s="216"/>
      <c r="X69" s="180"/>
      <c r="Y69" s="427"/>
      <c r="Z69" s="161">
        <f>O69+D69</f>
        <v>1226696</v>
      </c>
      <c r="AA69" s="163">
        <f>Q69+F69</f>
        <v>1271268</v>
      </c>
      <c r="AB69" s="163">
        <f>S69+H69</f>
        <v>2497964</v>
      </c>
      <c r="AC69" s="180"/>
      <c r="AD69" s="216"/>
      <c r="AE69" s="180"/>
      <c r="AF69" s="216"/>
      <c r="AG69" s="180"/>
      <c r="AH69" s="216"/>
      <c r="AI69" t="s">
        <v>268</v>
      </c>
    </row>
    <row r="70" spans="1:36" s="301" customFormat="1">
      <c r="A70" s="72" t="s">
        <v>613</v>
      </c>
      <c r="B70" s="184"/>
      <c r="C70" s="56"/>
      <c r="D70" s="166">
        <f>'A&amp;TSI Pop'!L23</f>
        <v>1118752</v>
      </c>
      <c r="E70" s="428">
        <f>D70/SUM($D$61:$D$68)</f>
        <v>9.6405692005929355E-2</v>
      </c>
      <c r="F70" s="429">
        <f>'A&amp;TSI Pop'!L41</f>
        <v>1341830</v>
      </c>
      <c r="G70" s="428">
        <f t="shared" si="13"/>
        <v>0.11383097741789133</v>
      </c>
      <c r="H70" s="430">
        <f>'A&amp;TSI Pop'!L59</f>
        <v>2460582</v>
      </c>
      <c r="I70" s="180"/>
      <c r="J70" s="216"/>
      <c r="K70" s="180"/>
      <c r="L70" s="216"/>
      <c r="M70" s="180"/>
      <c r="N70" s="427"/>
      <c r="O70" s="166">
        <f>'A&amp;TSI Pop'!H23</f>
        <v>7984</v>
      </c>
      <c r="P70" s="428">
        <f t="shared" si="14"/>
        <v>2.0039506743002863E-2</v>
      </c>
      <c r="Q70" s="429">
        <f>'A&amp;TSI Pop'!H41</f>
        <v>10612</v>
      </c>
      <c r="R70" s="428">
        <f t="shared" si="15"/>
        <v>2.6533183982077848E-2</v>
      </c>
      <c r="S70" s="430">
        <f>'A&amp;TSI Pop'!H59</f>
        <v>18596</v>
      </c>
      <c r="T70" s="180"/>
      <c r="U70" s="216"/>
      <c r="V70" s="180"/>
      <c r="W70" s="216"/>
      <c r="X70" s="180"/>
      <c r="Y70" s="427"/>
      <c r="Z70" s="431">
        <f>O70+D70</f>
        <v>1126736</v>
      </c>
      <c r="AA70" s="430">
        <f>Q70+F70</f>
        <v>1352442</v>
      </c>
      <c r="AB70" s="430">
        <f>S70+H70</f>
        <v>2479178</v>
      </c>
      <c r="AC70" s="180"/>
      <c r="AD70" s="216"/>
      <c r="AE70" s="180"/>
      <c r="AF70" s="216"/>
      <c r="AG70" s="180"/>
      <c r="AH70" s="216"/>
      <c r="AI70" s="214">
        <f>AI68/(AI66/1000)</f>
        <v>51.915153020331211</v>
      </c>
    </row>
    <row r="72" spans="1:36">
      <c r="A72" s="295" t="s">
        <v>530</v>
      </c>
      <c r="B72" s="382">
        <v>2019</v>
      </c>
      <c r="C72" s="382"/>
      <c r="D72" s="377">
        <v>2016</v>
      </c>
      <c r="E72" s="378"/>
      <c r="F72" s="378"/>
      <c r="G72" s="378"/>
      <c r="H72" s="379"/>
      <c r="I72" s="377">
        <v>2019</v>
      </c>
      <c r="J72" s="378"/>
      <c r="K72" s="378"/>
      <c r="L72" s="378"/>
      <c r="M72" s="378"/>
      <c r="N72" s="379"/>
      <c r="O72" s="377">
        <v>2016</v>
      </c>
      <c r="P72" s="378"/>
      <c r="Q72" s="378"/>
      <c r="R72" s="378"/>
      <c r="S72" s="379"/>
      <c r="T72" s="377">
        <v>2019</v>
      </c>
      <c r="U72" s="378"/>
      <c r="V72" s="378"/>
      <c r="W72" s="378"/>
      <c r="X72" s="378"/>
      <c r="Y72" s="379"/>
      <c r="Z72" s="382">
        <v>2016</v>
      </c>
      <c r="AA72" s="382"/>
      <c r="AB72" s="382"/>
      <c r="AC72" s="377">
        <v>2019</v>
      </c>
      <c r="AD72" s="378"/>
      <c r="AE72" s="378"/>
      <c r="AF72" s="378"/>
      <c r="AG72" s="378"/>
      <c r="AH72" s="379"/>
    </row>
    <row r="73" spans="1:36">
      <c r="B73" s="59" t="s">
        <v>19</v>
      </c>
      <c r="C73" s="59" t="s">
        <v>129</v>
      </c>
      <c r="D73" s="377" t="s">
        <v>251</v>
      </c>
      <c r="E73" s="378"/>
      <c r="F73" s="378"/>
      <c r="G73" s="378"/>
      <c r="H73" s="379"/>
      <c r="I73" s="377" t="s">
        <v>165</v>
      </c>
      <c r="J73" s="378"/>
      <c r="K73" s="378"/>
      <c r="L73" s="378"/>
      <c r="M73" s="378"/>
      <c r="N73" s="379"/>
      <c r="O73" s="377" t="s">
        <v>239</v>
      </c>
      <c r="P73" s="378"/>
      <c r="Q73" s="378"/>
      <c r="R73" s="378"/>
      <c r="S73" s="379"/>
      <c r="T73" s="377" t="s">
        <v>164</v>
      </c>
      <c r="U73" s="378"/>
      <c r="V73" s="378"/>
      <c r="W73" s="378"/>
      <c r="X73" s="378"/>
      <c r="Y73" s="379"/>
      <c r="Z73" s="377" t="s">
        <v>612</v>
      </c>
      <c r="AA73" s="378"/>
      <c r="AB73" s="379"/>
      <c r="AC73" s="377" t="s">
        <v>260</v>
      </c>
      <c r="AD73" s="378"/>
      <c r="AE73" s="378"/>
      <c r="AF73" s="378"/>
      <c r="AG73" s="378"/>
      <c r="AH73" s="379"/>
    </row>
    <row r="74" spans="1:36">
      <c r="B74" s="3"/>
      <c r="C74" s="74"/>
      <c r="D74" s="77" t="s">
        <v>9</v>
      </c>
      <c r="E74" s="59" t="s">
        <v>300</v>
      </c>
      <c r="F74" s="77" t="s">
        <v>10</v>
      </c>
      <c r="G74" s="370" t="s">
        <v>300</v>
      </c>
      <c r="H74" s="172" t="s">
        <v>11</v>
      </c>
      <c r="I74" s="112" t="s">
        <v>9</v>
      </c>
      <c r="J74" s="182" t="s">
        <v>252</v>
      </c>
      <c r="K74" s="112" t="s">
        <v>10</v>
      </c>
      <c r="L74" s="182" t="s">
        <v>252</v>
      </c>
      <c r="M74" s="182" t="s">
        <v>11</v>
      </c>
      <c r="N74" s="182" t="s">
        <v>252</v>
      </c>
      <c r="O74" s="112" t="s">
        <v>9</v>
      </c>
      <c r="P74" s="172" t="s">
        <v>300</v>
      </c>
      <c r="Q74" s="112" t="s">
        <v>10</v>
      </c>
      <c r="R74" s="172" t="s">
        <v>300</v>
      </c>
      <c r="S74" s="112" t="s">
        <v>11</v>
      </c>
      <c r="T74" s="77" t="s">
        <v>9</v>
      </c>
      <c r="U74" s="182" t="s">
        <v>252</v>
      </c>
      <c r="V74" s="77" t="s">
        <v>10</v>
      </c>
      <c r="W74" s="182" t="s">
        <v>252</v>
      </c>
      <c r="X74" s="172" t="s">
        <v>11</v>
      </c>
      <c r="Y74" s="172" t="s">
        <v>252</v>
      </c>
      <c r="Z74" s="59" t="s">
        <v>9</v>
      </c>
      <c r="AA74" s="59" t="s">
        <v>10</v>
      </c>
      <c r="AB74" s="59" t="s">
        <v>11</v>
      </c>
      <c r="AC74" s="77" t="s">
        <v>9</v>
      </c>
      <c r="AD74" s="182" t="s">
        <v>252</v>
      </c>
      <c r="AE74" s="77" t="s">
        <v>10</v>
      </c>
      <c r="AF74" s="182" t="s">
        <v>252</v>
      </c>
      <c r="AG74" s="172" t="s">
        <v>11</v>
      </c>
      <c r="AH74" s="172" t="s">
        <v>252</v>
      </c>
    </row>
    <row r="75" spans="1:36">
      <c r="A75" s="72" t="s">
        <v>202</v>
      </c>
      <c r="B75" s="106">
        <f>'AU Pop'!E22</f>
        <v>5611075</v>
      </c>
      <c r="C75" s="102">
        <f>'AU Pop'!F22</f>
        <v>0.22120830632986735</v>
      </c>
      <c r="D75" s="161">
        <f>'A&amp;TSI Pop'!M11</f>
        <v>2921254</v>
      </c>
      <c r="E75" s="371">
        <f t="shared" ref="E75:E80" si="21">D75/SUM($D$75:$D$80)</f>
        <v>0.25173185245263396</v>
      </c>
      <c r="F75" s="161">
        <f>'A&amp;TSI Pop'!M29</f>
        <v>2771047</v>
      </c>
      <c r="G75" s="371">
        <f t="shared" ref="G75:G80" si="22">F75/SUM($F$75:$F$80)</f>
        <v>0.23507522449260751</v>
      </c>
      <c r="H75" s="161">
        <f>'A&amp;TSI Pop'!M47</f>
        <v>5692301</v>
      </c>
      <c r="O75" s="171">
        <f>'A&amp;TSI Pop'!J11</f>
        <v>181881</v>
      </c>
      <c r="P75" s="371">
        <f>O75/SUM($O$75:$O$80)</f>
        <v>0.4565137181768667</v>
      </c>
      <c r="Q75" s="171">
        <f>'A&amp;TSI Pop'!J29</f>
        <v>173569</v>
      </c>
      <c r="R75" s="367">
        <f>Q75/SUM($Q$75:$Q$80)</f>
        <v>0.43397457694923391</v>
      </c>
      <c r="S75" s="177">
        <f>'A&amp;TSI Pop'!J47</f>
        <v>355450</v>
      </c>
      <c r="T75" s="158"/>
      <c r="V75" s="159"/>
      <c r="X75" s="159"/>
      <c r="Y75" s="160"/>
      <c r="Z75" s="168">
        <f t="shared" ref="Z75:Z80" si="23">O75+D75</f>
        <v>3103135</v>
      </c>
      <c r="AA75" s="168">
        <f t="shared" ref="AA75:AA80" si="24">Q75+F75</f>
        <v>2944616</v>
      </c>
      <c r="AB75" s="163">
        <f t="shared" ref="AB75:AB80" si="25">S75+H75</f>
        <v>6047751</v>
      </c>
      <c r="AC75" s="158"/>
      <c r="AE75" s="159"/>
      <c r="AG75" s="159"/>
      <c r="AH75" s="160"/>
    </row>
    <row r="76" spans="1:36">
      <c r="A76" s="1" t="s">
        <v>203</v>
      </c>
      <c r="B76" s="107">
        <f>'AU Pop'!E31</f>
        <v>2391969</v>
      </c>
      <c r="C76" s="55">
        <f>'AU Pop'!F31</f>
        <v>9.4299828692994928E-2</v>
      </c>
      <c r="D76" s="108">
        <f>'A&amp;TSI Pop'!M12</f>
        <v>826809</v>
      </c>
      <c r="E76" s="372">
        <f t="shared" si="21"/>
        <v>7.1248224630418938E-2</v>
      </c>
      <c r="F76" s="108">
        <f>'A&amp;TSI Pop'!M30</f>
        <v>793203</v>
      </c>
      <c r="G76" s="372">
        <f t="shared" si="22"/>
        <v>6.7289502232625337E-2</v>
      </c>
      <c r="H76" s="108">
        <f>'A&amp;TSI Pop'!M48</f>
        <v>1620012</v>
      </c>
      <c r="I76" s="170">
        <f>'Prison Pop'!M59</f>
        <v>3234</v>
      </c>
      <c r="J76" s="174">
        <f>I76/(D76/1000)</f>
        <v>3.9114233154210951</v>
      </c>
      <c r="K76" s="108">
        <f>'Prison Pop'!M76</f>
        <v>323</v>
      </c>
      <c r="L76" s="174">
        <f>K76/(F76/1000)</f>
        <v>0.40720975588846742</v>
      </c>
      <c r="M76" s="108">
        <f>SUM(I76:K76)</f>
        <v>3560.911423315421</v>
      </c>
      <c r="N76" s="174">
        <f>M76/(H76/1000)</f>
        <v>2.1980771891291058</v>
      </c>
      <c r="O76" s="109">
        <f>'A&amp;TSI Pop'!J12</f>
        <v>38165</v>
      </c>
      <c r="P76" s="372">
        <f>O76/SUM($O$75:$O$80)</f>
        <v>9.5792556969777592E-2</v>
      </c>
      <c r="Q76" s="107">
        <f>'A&amp;TSI Pop'!J30</f>
        <v>35897</v>
      </c>
      <c r="R76" s="372">
        <f t="shared" ref="R76:R80" si="26">Q76/SUM($Q$75:$Q$80)</f>
        <v>8.9753270392447099E-2</v>
      </c>
      <c r="S76" s="164">
        <f>'A&amp;TSI Pop'!J48</f>
        <v>74062</v>
      </c>
      <c r="T76" s="109">
        <f>'Prison Pop'!M7</f>
        <v>2257</v>
      </c>
      <c r="U76" s="174">
        <f>T76/(O76/1000)</f>
        <v>59.137953622428931</v>
      </c>
      <c r="V76" s="109">
        <f>'Prison Pop'!M24</f>
        <v>228</v>
      </c>
      <c r="W76" s="174">
        <f>V76/(Q76/1000)</f>
        <v>6.3515056968548906</v>
      </c>
      <c r="X76" s="109">
        <f>SUM(T76:V76)</f>
        <v>2544.137953622429</v>
      </c>
      <c r="Y76" s="175">
        <f>X76/(S76/1000)</f>
        <v>34.351461662153724</v>
      </c>
      <c r="Z76" s="108">
        <f t="shared" si="23"/>
        <v>864974</v>
      </c>
      <c r="AA76" s="170">
        <f t="shared" si="24"/>
        <v>829100</v>
      </c>
      <c r="AB76" s="183">
        <f t="shared" si="25"/>
        <v>1694074</v>
      </c>
      <c r="AC76" s="103">
        <f>T76+I76</f>
        <v>5491</v>
      </c>
      <c r="AD76" s="174">
        <f>AC76/(Z76/1000)</f>
        <v>6.348167690589543</v>
      </c>
      <c r="AE76" s="180">
        <f>V76+K76</f>
        <v>551</v>
      </c>
      <c r="AF76" s="174">
        <f>AE76/(AA76/1000)</f>
        <v>0.66457604631528167</v>
      </c>
      <c r="AG76" s="180">
        <f>SUM(AC76:AE76)</f>
        <v>6048.3481676905894</v>
      </c>
      <c r="AH76" s="174">
        <f>AG76/(AB76/1000)</f>
        <v>3.5702975003987953</v>
      </c>
    </row>
    <row r="77" spans="1:36">
      <c r="A77" s="1" t="s">
        <v>204</v>
      </c>
      <c r="B77" s="107">
        <f>'AU Pop'!E43</f>
        <v>3800500</v>
      </c>
      <c r="C77" s="55">
        <f>'AU Pop'!F43</f>
        <v>0.1498290734318577</v>
      </c>
      <c r="D77" s="109">
        <f>'A&amp;TSI Pop'!M14</f>
        <v>1742567</v>
      </c>
      <c r="E77" s="373">
        <f t="shared" si="21"/>
        <v>0.15016140976882839</v>
      </c>
      <c r="F77" s="109">
        <f>'A&amp;TSI Pop'!M32</f>
        <v>1752002</v>
      </c>
      <c r="G77" s="373">
        <f t="shared" si="22"/>
        <v>0.14862694983574704</v>
      </c>
      <c r="H77" s="109">
        <f>'A&amp;TSI Pop'!M50</f>
        <v>3494569</v>
      </c>
      <c r="I77" s="164">
        <f>'Prison Pop'!M61</f>
        <v>9950</v>
      </c>
      <c r="J77" s="175">
        <f>I77/(D77/1000)</f>
        <v>5.7099669625328611</v>
      </c>
      <c r="K77" s="109">
        <f>'Prison Pop'!M78</f>
        <v>831</v>
      </c>
      <c r="L77" s="175">
        <f>K77/(F77/1000)</f>
        <v>0.47431452703821114</v>
      </c>
      <c r="M77" s="109">
        <f>SUM(I77:K77)</f>
        <v>10786.709966962533</v>
      </c>
      <c r="N77" s="175">
        <f>M77/(H77/1000)</f>
        <v>3.086706820487028</v>
      </c>
      <c r="O77" s="109">
        <f>'A&amp;TSI Pop'!J14</f>
        <v>57229</v>
      </c>
      <c r="P77" s="373">
        <f>O77/SUM($O$75:$O$80)</f>
        <v>0.14364240122686761</v>
      </c>
      <c r="Q77" s="107">
        <f>'A&amp;TSI Pop'!J32</f>
        <v>56583</v>
      </c>
      <c r="R77" s="373">
        <f t="shared" si="26"/>
        <v>0.14147447693723247</v>
      </c>
      <c r="S77" s="164">
        <f>'A&amp;TSI Pop'!J50</f>
        <v>113812</v>
      </c>
      <c r="T77" s="109">
        <f>'Prison Pop'!M9</f>
        <v>4271</v>
      </c>
      <c r="U77" s="175">
        <f>T77/(O77/1000)</f>
        <v>74.629995282112219</v>
      </c>
      <c r="V77" s="109">
        <f>'Prison Pop'!M26</f>
        <v>462</v>
      </c>
      <c r="W77" s="175">
        <f>V77/(Q77/1000)</f>
        <v>8.1649965537352216</v>
      </c>
      <c r="X77" s="109">
        <f>SUM(T77:V77)</f>
        <v>4807.6299952821118</v>
      </c>
      <c r="Y77" s="175">
        <f>X77/(S77/1000)</f>
        <v>42.241854947475765</v>
      </c>
      <c r="Z77" s="109">
        <f t="shared" si="23"/>
        <v>1799796</v>
      </c>
      <c r="AA77" s="164">
        <f t="shared" si="24"/>
        <v>1808585</v>
      </c>
      <c r="AB77" s="184">
        <f t="shared" si="25"/>
        <v>3608381</v>
      </c>
      <c r="AC77" s="103">
        <f>T77+I77</f>
        <v>14221</v>
      </c>
      <c r="AD77" s="175">
        <f t="shared" ref="AD77:AD80" si="27">AC77/(Z77/1000)</f>
        <v>7.9014510533416011</v>
      </c>
      <c r="AE77" s="180">
        <f>V77+K77</f>
        <v>1293</v>
      </c>
      <c r="AF77" s="175">
        <f t="shared" ref="AF77:AF80" si="28">AE77/(AA77/1000)</f>
        <v>0.71492354520246493</v>
      </c>
      <c r="AG77" s="180">
        <f>SUM(AC77:AE77)</f>
        <v>15521.901451053342</v>
      </c>
      <c r="AH77" s="175">
        <f t="shared" ref="AH77:AH80" si="29">AG77/(AB77/1000)</f>
        <v>4.3016248702820858</v>
      </c>
    </row>
    <row r="78" spans="1:36">
      <c r="A78" s="1" t="s">
        <v>205</v>
      </c>
      <c r="B78" s="107">
        <f>'AU Pop'!E55</f>
        <v>3377016</v>
      </c>
      <c r="C78" s="55">
        <f>'AU Pop'!F55</f>
        <v>0.13313384508474105</v>
      </c>
      <c r="D78" s="109">
        <f>'A&amp;TSI Pop'!M16</f>
        <v>1566762</v>
      </c>
      <c r="E78" s="373">
        <f t="shared" si="21"/>
        <v>0.1350118478613615</v>
      </c>
      <c r="F78" s="109">
        <f>'A&amp;TSI Pop'!M34</f>
        <v>1579694</v>
      </c>
      <c r="G78" s="373">
        <f t="shared" si="22"/>
        <v>0.13400960780514554</v>
      </c>
      <c r="H78" s="109">
        <f>'A&amp;TSI Pop'!M52</f>
        <v>3146456</v>
      </c>
      <c r="I78" s="164">
        <f>'Prison Pop'!M63</f>
        <v>8145</v>
      </c>
      <c r="J78" s="175">
        <f>I78/(D78/1000)</f>
        <v>5.1986198286657448</v>
      </c>
      <c r="K78" s="109">
        <f>'Prison Pop'!M80</f>
        <v>675</v>
      </c>
      <c r="L78" s="175">
        <f>K78/(F78/1000)</f>
        <v>0.42729794504505303</v>
      </c>
      <c r="M78" s="109">
        <f>SUM(I78:K78)</f>
        <v>8825.198619828665</v>
      </c>
      <c r="N78" s="175">
        <f>M78/(H78/1000)</f>
        <v>2.8048059848377553</v>
      </c>
      <c r="O78" s="109">
        <f>'A&amp;TSI Pop'!J16</f>
        <v>42746</v>
      </c>
      <c r="P78" s="373">
        <f t="shared" ref="P78:P80" si="30">O78/SUM($O$75:$O$80)</f>
        <v>0.10729067575606217</v>
      </c>
      <c r="Q78" s="107">
        <f>'A&amp;TSI Pop'!J34</f>
        <v>45036</v>
      </c>
      <c r="R78" s="373">
        <f t="shared" si="26"/>
        <v>0.11260351242149058</v>
      </c>
      <c r="S78" s="164">
        <f>'A&amp;TSI Pop'!J52</f>
        <v>87782</v>
      </c>
      <c r="T78" s="109">
        <f>'Prison Pop'!M11</f>
        <v>2723</v>
      </c>
      <c r="U78" s="175">
        <f>T78/(O78/1000)</f>
        <v>63.701866841341875</v>
      </c>
      <c r="V78" s="109">
        <f>'Prison Pop'!M28</f>
        <v>336</v>
      </c>
      <c r="W78" s="175">
        <f>V78/(Q78/1000)</f>
        <v>7.4606981081801225</v>
      </c>
      <c r="X78" s="109">
        <f>SUM(T78:V78)</f>
        <v>3122.7018668413421</v>
      </c>
      <c r="Y78" s="175">
        <f>X78/(S78/1000)</f>
        <v>35.573373434660205</v>
      </c>
      <c r="Z78" s="109">
        <f t="shared" si="23"/>
        <v>1609508</v>
      </c>
      <c r="AA78" s="164">
        <f t="shared" si="24"/>
        <v>1624730</v>
      </c>
      <c r="AB78" s="184">
        <f t="shared" si="25"/>
        <v>3234238</v>
      </c>
      <c r="AC78" s="103">
        <f>T78+I78</f>
        <v>10868</v>
      </c>
      <c r="AD78" s="175">
        <f t="shared" si="27"/>
        <v>6.7523740174015909</v>
      </c>
      <c r="AE78" s="180">
        <f>V78+K78</f>
        <v>1011</v>
      </c>
      <c r="AF78" s="175">
        <f t="shared" si="28"/>
        <v>0.62225723658700216</v>
      </c>
      <c r="AG78" s="180">
        <f>SUM(AC78:AE78)</f>
        <v>11885.752374017402</v>
      </c>
      <c r="AH78" s="175">
        <f t="shared" si="29"/>
        <v>3.674977652855913</v>
      </c>
    </row>
    <row r="79" spans="1:36">
      <c r="A79" s="1" t="s">
        <v>206</v>
      </c>
      <c r="B79" s="107">
        <f>'AU Pop'!E67</f>
        <v>3213179</v>
      </c>
      <c r="C79" s="55">
        <f>'AU Pop'!F67</f>
        <v>0.12667481445617762</v>
      </c>
      <c r="D79" s="109">
        <f>'A&amp;TSI Pop'!M18</f>
        <v>1510465</v>
      </c>
      <c r="E79" s="373">
        <f t="shared" si="21"/>
        <v>0.1301605928532294</v>
      </c>
      <c r="F79" s="109">
        <f>'A&amp;TSI Pop'!M36</f>
        <v>1562479</v>
      </c>
      <c r="G79" s="373">
        <f t="shared" si="22"/>
        <v>0.13254921395775132</v>
      </c>
      <c r="H79" s="109">
        <f>'A&amp;TSI Pop'!M54</f>
        <v>3072944</v>
      </c>
      <c r="I79" s="164">
        <f>'Prison Pop'!M65</f>
        <v>4486</v>
      </c>
      <c r="J79" s="175">
        <f>I79/(D79/1000)</f>
        <v>2.9699463410274323</v>
      </c>
      <c r="K79" s="109">
        <f>'Prison Pop'!M82</f>
        <v>363</v>
      </c>
      <c r="L79" s="175">
        <f>K79/(F79/1000)</f>
        <v>0.23232312242276534</v>
      </c>
      <c r="M79" s="109">
        <f>SUM(I79:K79)</f>
        <v>4851.969946341027</v>
      </c>
      <c r="N79" s="175">
        <f>M79/(H79/1000)</f>
        <v>1.5789321075623335</v>
      </c>
      <c r="O79" s="109">
        <f>'A&amp;TSI Pop'!J18</f>
        <v>37991</v>
      </c>
      <c r="P79" s="373">
        <f t="shared" si="30"/>
        <v>9.5355824232643008E-2</v>
      </c>
      <c r="Q79" s="107">
        <f>'A&amp;TSI Pop'!J36</f>
        <v>42471</v>
      </c>
      <c r="R79" s="373">
        <f t="shared" si="26"/>
        <v>0.1061902428291395</v>
      </c>
      <c r="S79" s="164">
        <f>'A&amp;TSI Pop'!J54</f>
        <v>80462</v>
      </c>
      <c r="T79" s="109">
        <f>'Prison Pop'!M13</f>
        <v>1155</v>
      </c>
      <c r="U79" s="175">
        <f>T79/(O79/1000)</f>
        <v>30.401937300939696</v>
      </c>
      <c r="V79" s="109">
        <f>'Prison Pop'!M30</f>
        <v>115</v>
      </c>
      <c r="W79" s="175">
        <f>V79/(Q79/1000)</f>
        <v>2.7077299804572532</v>
      </c>
      <c r="X79" s="109">
        <f>SUM(T79:V79)</f>
        <v>1300.4019373009396</v>
      </c>
      <c r="Y79" s="175">
        <f>X79/(S79/1000)</f>
        <v>16.161690453890525</v>
      </c>
      <c r="Z79" s="109">
        <f t="shared" si="23"/>
        <v>1548456</v>
      </c>
      <c r="AA79" s="164">
        <f t="shared" si="24"/>
        <v>1604950</v>
      </c>
      <c r="AB79" s="184">
        <f t="shared" si="25"/>
        <v>3153406</v>
      </c>
      <c r="AC79" s="103">
        <f>T79+I79</f>
        <v>5641</v>
      </c>
      <c r="AD79" s="175">
        <f t="shared" si="27"/>
        <v>3.6429837205577686</v>
      </c>
      <c r="AE79" s="180">
        <f>V79+K79</f>
        <v>478</v>
      </c>
      <c r="AF79" s="175">
        <f t="shared" si="28"/>
        <v>0.29782859279105267</v>
      </c>
      <c r="AG79" s="180">
        <f>SUM(AC79:AE79)</f>
        <v>6122.6429837205578</v>
      </c>
      <c r="AH79" s="175">
        <f t="shared" si="29"/>
        <v>1.9415967952495041</v>
      </c>
    </row>
    <row r="80" spans="1:36">
      <c r="A80" s="1" t="s">
        <v>189</v>
      </c>
      <c r="B80" s="73">
        <f>'AU Pop'!E107</f>
        <v>6971832</v>
      </c>
      <c r="C80" s="7">
        <f>'AU Pop'!F107</f>
        <v>0.27485413200436132</v>
      </c>
      <c r="D80" s="76">
        <f>'A&amp;TSI Pop'!M23</f>
        <v>3036769</v>
      </c>
      <c r="E80" s="374">
        <f t="shared" si="21"/>
        <v>0.26168607243352782</v>
      </c>
      <c r="F80" s="76">
        <f>'A&amp;TSI Pop'!M41</f>
        <v>3329491</v>
      </c>
      <c r="G80" s="374">
        <f t="shared" si="22"/>
        <v>0.28244950167612326</v>
      </c>
      <c r="H80" s="76">
        <f>'A&amp;TSI Pop'!M59</f>
        <v>6366260</v>
      </c>
      <c r="I80" s="169">
        <f>'Prison Pop'!M68</f>
        <v>2989</v>
      </c>
      <c r="J80" s="176">
        <f>I80/(D80/1000)</f>
        <v>0.98426979464029041</v>
      </c>
      <c r="K80" s="76">
        <f>'Prison Pop'!M85</f>
        <v>150</v>
      </c>
      <c r="L80" s="176">
        <f>K80/(F80/1000)</f>
        <v>4.5051931361280148E-2</v>
      </c>
      <c r="M80" s="76">
        <f>SUM(I80:K80)</f>
        <v>3139.9842697946401</v>
      </c>
      <c r="N80" s="176">
        <f>M80/(H80/1000)</f>
        <v>0.49322275084502359</v>
      </c>
      <c r="O80" s="76">
        <f>'A&amp;TSI Pop'!J23</f>
        <v>40401</v>
      </c>
      <c r="P80" s="374">
        <f t="shared" si="30"/>
        <v>0.1014048236377829</v>
      </c>
      <c r="Q80" s="73">
        <f>'A&amp;TSI Pop'!J41</f>
        <v>46396</v>
      </c>
      <c r="R80" s="374">
        <f t="shared" si="26"/>
        <v>0.11600392047045645</v>
      </c>
      <c r="S80" s="169">
        <f>'A&amp;TSI Pop'!J59</f>
        <v>86797</v>
      </c>
      <c r="T80" s="76">
        <f>'Prison Pop'!M16</f>
        <v>309</v>
      </c>
      <c r="U80" s="176">
        <f>T80/(O80/1000)</f>
        <v>7.6483255364966212</v>
      </c>
      <c r="V80" s="76">
        <f>'Prison Pop'!M33</f>
        <v>19</v>
      </c>
      <c r="W80" s="176">
        <f>V80/(Q80/1000)</f>
        <v>0.40951806190188811</v>
      </c>
      <c r="X80" s="76">
        <f>SUM(T80:V80)</f>
        <v>335.6483255364966</v>
      </c>
      <c r="Y80" s="176">
        <f>X80/(S80/1000)</f>
        <v>3.8670498466133232</v>
      </c>
      <c r="Z80" s="76">
        <f t="shared" si="23"/>
        <v>3077170</v>
      </c>
      <c r="AA80" s="169">
        <f t="shared" si="24"/>
        <v>3375887</v>
      </c>
      <c r="AB80" s="185">
        <f t="shared" si="25"/>
        <v>6453057</v>
      </c>
      <c r="AC80" s="104">
        <f>T80+I80</f>
        <v>3298</v>
      </c>
      <c r="AD80" s="176">
        <f t="shared" si="27"/>
        <v>1.071763990939727</v>
      </c>
      <c r="AE80" s="181">
        <f>V80+K80</f>
        <v>169</v>
      </c>
      <c r="AF80" s="176">
        <f t="shared" si="28"/>
        <v>5.0060917323358274E-2</v>
      </c>
      <c r="AG80" s="181">
        <f>SUM(AC80:AE80)</f>
        <v>3468.0717639909399</v>
      </c>
      <c r="AH80" s="176">
        <f t="shared" si="29"/>
        <v>0.53743082758930227</v>
      </c>
    </row>
    <row r="82" spans="1:11">
      <c r="A82" s="295" t="s">
        <v>531</v>
      </c>
      <c r="B82" s="158">
        <v>2018</v>
      </c>
      <c r="C82" s="173">
        <f>802/SUM(Q76:Q80)</f>
        <v>3.5426688399747331E-3</v>
      </c>
      <c r="D82" s="159" t="s">
        <v>209</v>
      </c>
      <c r="E82" s="159"/>
      <c r="F82" s="159"/>
      <c r="G82" s="159"/>
      <c r="H82" s="159"/>
      <c r="I82" s="159"/>
      <c r="J82" s="160"/>
    </row>
    <row r="83" spans="1:11">
      <c r="B83" s="377" t="s">
        <v>210</v>
      </c>
      <c r="C83" s="378"/>
      <c r="D83" s="378"/>
      <c r="E83" s="378"/>
      <c r="F83" s="378"/>
      <c r="G83" s="378"/>
      <c r="H83" s="378"/>
      <c r="I83" s="378"/>
      <c r="J83" s="379"/>
      <c r="K83" s="114"/>
    </row>
    <row r="84" spans="1:11">
      <c r="B84" s="112" t="s">
        <v>12</v>
      </c>
      <c r="C84" s="112" t="s">
        <v>13</v>
      </c>
      <c r="D84" s="112" t="s">
        <v>173</v>
      </c>
      <c r="E84" s="112" t="s">
        <v>14</v>
      </c>
      <c r="F84" s="112" t="s">
        <v>15</v>
      </c>
      <c r="G84" s="112" t="s">
        <v>16</v>
      </c>
      <c r="H84" s="112" t="s">
        <v>208</v>
      </c>
      <c r="I84" s="112" t="s">
        <v>211</v>
      </c>
      <c r="J84" s="59" t="s">
        <v>212</v>
      </c>
    </row>
    <row r="85" spans="1:11">
      <c r="A85" t="s">
        <v>9</v>
      </c>
      <c r="B85" s="110">
        <v>0.04</v>
      </c>
      <c r="C85" s="110">
        <v>0.06</v>
      </c>
      <c r="D85" s="110">
        <v>0.13</v>
      </c>
      <c r="E85" s="352"/>
      <c r="F85" s="352"/>
      <c r="G85" s="110">
        <v>0.01</v>
      </c>
      <c r="H85" s="110">
        <v>0.25</v>
      </c>
      <c r="I85" s="110">
        <v>0.74</v>
      </c>
      <c r="J85" s="110">
        <v>0.11</v>
      </c>
    </row>
    <row r="86" spans="1:11">
      <c r="A86" t="s">
        <v>10</v>
      </c>
      <c r="B86" s="111">
        <v>0.03</v>
      </c>
      <c r="C86" s="111">
        <v>0.03</v>
      </c>
      <c r="D86" s="111">
        <v>0.27</v>
      </c>
      <c r="E86" s="353"/>
      <c r="F86" s="353"/>
      <c r="G86" s="111">
        <v>0</v>
      </c>
      <c r="H86" s="111">
        <v>0.36</v>
      </c>
      <c r="I86" s="111">
        <v>0.86</v>
      </c>
      <c r="J86" s="111">
        <v>0.05</v>
      </c>
    </row>
    <row r="87" spans="1:11">
      <c r="A87" t="s">
        <v>146</v>
      </c>
      <c r="B87" s="110">
        <v>0.05</v>
      </c>
      <c r="C87" s="110">
        <v>0.09</v>
      </c>
      <c r="D87" s="110">
        <v>0.11</v>
      </c>
      <c r="E87" s="352"/>
      <c r="F87" s="352"/>
      <c r="G87" s="110">
        <v>0.01</v>
      </c>
      <c r="H87" s="110">
        <v>0.23</v>
      </c>
      <c r="I87" s="110">
        <v>0.8</v>
      </c>
      <c r="J87" s="110">
        <v>0.06</v>
      </c>
    </row>
    <row r="88" spans="1:11">
      <c r="A88" t="s">
        <v>147</v>
      </c>
      <c r="B88" s="111">
        <v>0.03</v>
      </c>
      <c r="C88" s="111">
        <v>0.04</v>
      </c>
      <c r="D88" s="111">
        <v>0.19</v>
      </c>
      <c r="E88" s="353"/>
      <c r="F88" s="353"/>
      <c r="G88" s="111">
        <v>0.01</v>
      </c>
      <c r="H88" s="111">
        <v>0.28000000000000003</v>
      </c>
      <c r="I88" s="111">
        <v>0.73</v>
      </c>
      <c r="J88" s="111">
        <v>0.12</v>
      </c>
    </row>
    <row r="89" spans="1:11">
      <c r="A89" s="72" t="s">
        <v>202</v>
      </c>
      <c r="B89" s="78"/>
      <c r="C89" s="78"/>
      <c r="D89" s="78"/>
      <c r="E89" s="354"/>
      <c r="F89" s="354"/>
      <c r="G89" s="78"/>
      <c r="H89" s="78"/>
      <c r="I89" s="78"/>
      <c r="J89" s="78"/>
    </row>
    <row r="90" spans="1:11">
      <c r="A90" s="1" t="s">
        <v>203</v>
      </c>
      <c r="B90" s="113">
        <v>0.01</v>
      </c>
      <c r="C90" s="113">
        <v>0.01</v>
      </c>
      <c r="D90" s="113">
        <v>0.18</v>
      </c>
      <c r="E90" s="355"/>
      <c r="F90" s="355"/>
      <c r="G90" s="113">
        <v>0.01</v>
      </c>
      <c r="H90" s="113">
        <v>0.21</v>
      </c>
      <c r="I90" s="113">
        <v>0.8</v>
      </c>
      <c r="J90" s="113">
        <v>0.05</v>
      </c>
    </row>
    <row r="91" spans="1:11">
      <c r="A91" s="1" t="s">
        <v>204</v>
      </c>
      <c r="B91" s="113">
        <v>0.02</v>
      </c>
      <c r="C91" s="113">
        <v>0.03</v>
      </c>
      <c r="D91" s="113">
        <v>0.15</v>
      </c>
      <c r="E91" s="355"/>
      <c r="F91" s="355"/>
      <c r="G91" s="113">
        <v>0.01</v>
      </c>
      <c r="H91" s="113">
        <v>0.2</v>
      </c>
      <c r="I91" s="113">
        <v>0.76</v>
      </c>
      <c r="J91" s="113">
        <v>0.1</v>
      </c>
    </row>
    <row r="92" spans="1:11">
      <c r="A92" s="1" t="s">
        <v>205</v>
      </c>
      <c r="B92" s="113">
        <v>0.04</v>
      </c>
      <c r="C92" s="113">
        <v>0.08</v>
      </c>
      <c r="D92" s="113">
        <v>0.15</v>
      </c>
      <c r="E92" s="355"/>
      <c r="F92" s="355"/>
      <c r="G92" s="113">
        <v>0</v>
      </c>
      <c r="H92" s="113">
        <v>0.28000000000000003</v>
      </c>
      <c r="I92" s="113">
        <v>0.79</v>
      </c>
      <c r="J92" s="113">
        <v>0.09</v>
      </c>
    </row>
    <row r="93" spans="1:11">
      <c r="A93" s="1" t="s">
        <v>206</v>
      </c>
      <c r="B93" s="113">
        <v>0.04</v>
      </c>
      <c r="C93" s="113">
        <v>0.08</v>
      </c>
      <c r="D93" s="113">
        <v>0.18</v>
      </c>
      <c r="E93" s="355"/>
      <c r="F93" s="355"/>
      <c r="G93" s="113">
        <v>0.03</v>
      </c>
      <c r="H93" s="113">
        <v>0.36</v>
      </c>
      <c r="I93" s="113">
        <v>0.66</v>
      </c>
      <c r="J93" s="113">
        <v>0.15</v>
      </c>
    </row>
    <row r="94" spans="1:11">
      <c r="A94" s="1" t="s">
        <v>189</v>
      </c>
      <c r="B94" s="111">
        <v>0.38</v>
      </c>
      <c r="C94" s="111">
        <v>0.28999999999999998</v>
      </c>
      <c r="D94" s="111">
        <v>0.09</v>
      </c>
      <c r="E94" s="353"/>
      <c r="F94" s="353"/>
      <c r="G94" s="111">
        <v>0</v>
      </c>
      <c r="H94" s="111">
        <v>0.71</v>
      </c>
      <c r="I94" s="111">
        <v>0.53</v>
      </c>
      <c r="J94" s="111">
        <v>0.21</v>
      </c>
    </row>
    <row r="95" spans="1:11">
      <c r="A95" s="1"/>
      <c r="B95" s="197"/>
      <c r="C95" s="197"/>
      <c r="D95" s="197"/>
      <c r="E95" s="197"/>
      <c r="F95" s="197"/>
      <c r="G95" s="197"/>
      <c r="H95" s="197"/>
      <c r="I95" s="197"/>
      <c r="J95" s="197"/>
    </row>
    <row r="96" spans="1:11">
      <c r="A96" s="296" t="s">
        <v>532</v>
      </c>
      <c r="B96" s="197"/>
      <c r="C96" s="197"/>
      <c r="D96" s="197"/>
      <c r="E96" s="197"/>
      <c r="F96" s="197"/>
      <c r="G96" s="197"/>
      <c r="H96" s="197"/>
      <c r="I96" s="197"/>
      <c r="J96" s="197"/>
    </row>
    <row r="97" spans="1:12">
      <c r="A97" s="1" t="s">
        <v>282</v>
      </c>
      <c r="B97" s="59" t="s">
        <v>273</v>
      </c>
      <c r="C97" s="198" t="s">
        <v>283</v>
      </c>
      <c r="D97" s="198" t="s">
        <v>269</v>
      </c>
      <c r="E97" s="60" t="s">
        <v>170</v>
      </c>
      <c r="F97" s="160"/>
      <c r="G97" s="59" t="s">
        <v>169</v>
      </c>
      <c r="H97" s="160"/>
      <c r="I97" s="59" t="s">
        <v>171</v>
      </c>
      <c r="J97" s="160"/>
      <c r="K97" s="165" t="s">
        <v>611</v>
      </c>
      <c r="L97" s="75"/>
    </row>
    <row r="98" spans="1:12">
      <c r="A98" t="s">
        <v>9</v>
      </c>
      <c r="B98" s="167">
        <f>SUM(AC63:AC68)</f>
        <v>39519</v>
      </c>
      <c r="C98" s="54">
        <f>H27</f>
        <v>1.7159199237368923E-2</v>
      </c>
      <c r="D98" s="203">
        <f>B98*C98</f>
        <v>678.11439466158242</v>
      </c>
      <c r="E98" s="361">
        <v>0.64</v>
      </c>
      <c r="F98" s="61">
        <f>K27*E98</f>
        <v>3.5327999999999998E-2</v>
      </c>
      <c r="G98" s="361">
        <v>0.62</v>
      </c>
      <c r="H98" s="61">
        <f>L27*G98</f>
        <v>8.6241999999999999E-2</v>
      </c>
      <c r="I98" s="361">
        <v>0.57999999999999996</v>
      </c>
      <c r="J98" s="54">
        <f>M27*I98</f>
        <v>6.8323999999999996E-2</v>
      </c>
      <c r="K98" s="361">
        <v>0.52</v>
      </c>
      <c r="L98" s="61">
        <f>N27*K98</f>
        <v>1.2272E-2</v>
      </c>
    </row>
    <row r="99" spans="1:12">
      <c r="A99" t="s">
        <v>10</v>
      </c>
      <c r="B99" s="104">
        <f>SUM(AE63:AE68)</f>
        <v>3502</v>
      </c>
      <c r="C99" s="47">
        <f>I27</f>
        <v>1.4111610006414367E-2</v>
      </c>
      <c r="D99" s="190">
        <f>B99*C99</f>
        <v>49.418858242463116</v>
      </c>
      <c r="E99" s="199">
        <v>0.36</v>
      </c>
      <c r="F99" s="64">
        <f>K27*E99</f>
        <v>1.9871999999999997E-2</v>
      </c>
      <c r="G99" s="199">
        <v>0.38</v>
      </c>
      <c r="H99" s="64">
        <f>L27*G99</f>
        <v>5.2858000000000002E-2</v>
      </c>
      <c r="I99" s="199">
        <v>0.42</v>
      </c>
      <c r="J99" s="47">
        <f>M27*I99</f>
        <v>4.9475999999999999E-2</v>
      </c>
      <c r="K99" s="199">
        <v>0.48</v>
      </c>
      <c r="L99" s="64">
        <f>N27*K99</f>
        <v>1.1328E-2</v>
      </c>
    </row>
    <row r="100" spans="1:12">
      <c r="A100" s="1"/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296" t="s">
        <v>533</v>
      </c>
      <c r="B101" s="197"/>
      <c r="C101" s="197"/>
      <c r="D101" s="197"/>
      <c r="E101" s="197"/>
      <c r="F101" s="197"/>
      <c r="G101" s="197"/>
      <c r="H101" s="197"/>
      <c r="I101" s="197"/>
      <c r="J101" s="197"/>
    </row>
    <row r="102" spans="1:12">
      <c r="A102" s="1" t="s">
        <v>271</v>
      </c>
      <c r="B102" s="197"/>
      <c r="C102" s="197"/>
      <c r="D102" s="197"/>
      <c r="E102" s="197"/>
      <c r="F102" s="197"/>
      <c r="G102" s="197"/>
      <c r="H102" s="197"/>
      <c r="I102" s="197"/>
      <c r="J102" s="197"/>
    </row>
    <row r="103" spans="1:12">
      <c r="A103" s="1"/>
      <c r="B103" s="197"/>
      <c r="C103" s="393" t="s">
        <v>11</v>
      </c>
      <c r="D103" s="394"/>
      <c r="E103" s="393" t="s">
        <v>237</v>
      </c>
      <c r="F103" s="394"/>
      <c r="G103" s="393" t="s">
        <v>146</v>
      </c>
      <c r="H103" s="394"/>
      <c r="I103" s="197"/>
      <c r="J103" s="197"/>
    </row>
    <row r="104" spans="1:12">
      <c r="A104" s="1"/>
      <c r="B104" s="198" t="s">
        <v>168</v>
      </c>
      <c r="C104" s="198" t="s">
        <v>273</v>
      </c>
      <c r="D104" s="59" t="s">
        <v>269</v>
      </c>
      <c r="E104" s="59" t="s">
        <v>273</v>
      </c>
      <c r="F104" s="198" t="s">
        <v>269</v>
      </c>
      <c r="G104" s="198" t="s">
        <v>273</v>
      </c>
      <c r="H104" s="198" t="s">
        <v>269</v>
      </c>
      <c r="I104" s="197"/>
      <c r="J104" s="197"/>
    </row>
    <row r="105" spans="1:12">
      <c r="A105" s="1" t="s">
        <v>2</v>
      </c>
      <c r="B105" s="100">
        <f>J20</f>
        <v>0</v>
      </c>
      <c r="C105" s="180">
        <f>AG64</f>
        <v>13043</v>
      </c>
      <c r="D105" s="105">
        <f>C105*B105</f>
        <v>0</v>
      </c>
      <c r="E105" s="180">
        <f>M64</f>
        <v>8439</v>
      </c>
      <c r="F105" s="80">
        <f>E105*B105</f>
        <v>0</v>
      </c>
      <c r="G105" s="103">
        <f>X64</f>
        <v>4604</v>
      </c>
      <c r="H105" s="80">
        <f>G105*B105</f>
        <v>0</v>
      </c>
      <c r="I105" s="197"/>
      <c r="J105" s="180">
        <f>E105+G105</f>
        <v>13043</v>
      </c>
    </row>
    <row r="106" spans="1:12">
      <c r="A106" s="1" t="s">
        <v>3</v>
      </c>
      <c r="B106" s="100">
        <f>J21</f>
        <v>0</v>
      </c>
      <c r="C106" s="180">
        <f>AG65</f>
        <v>14584</v>
      </c>
      <c r="D106" s="105">
        <f t="shared" ref="D106:D109" si="31">C106*B106</f>
        <v>0</v>
      </c>
      <c r="E106" s="180">
        <f>M65</f>
        <v>10529</v>
      </c>
      <c r="F106" s="105">
        <f t="shared" ref="F106:F109" si="32">E106*B106</f>
        <v>0</v>
      </c>
      <c r="G106" s="103">
        <f>X65</f>
        <v>4055</v>
      </c>
      <c r="H106" s="105">
        <f t="shared" ref="H106:H109" si="33">G106*B106</f>
        <v>0</v>
      </c>
      <c r="I106" s="197"/>
      <c r="J106" s="197"/>
    </row>
    <row r="107" spans="1:12">
      <c r="A107" s="1" t="s">
        <v>4</v>
      </c>
      <c r="B107" s="100">
        <f>J22</f>
        <v>1.2738853503184713E-3</v>
      </c>
      <c r="C107" s="180">
        <f>AG66</f>
        <v>8840</v>
      </c>
      <c r="D107" s="105">
        <f t="shared" si="31"/>
        <v>11.261146496815286</v>
      </c>
      <c r="E107" s="180">
        <f>M66</f>
        <v>6767</v>
      </c>
      <c r="F107" s="105">
        <f t="shared" si="32"/>
        <v>8.6203821656050952</v>
      </c>
      <c r="G107" s="103">
        <f>X66</f>
        <v>2073</v>
      </c>
      <c r="H107" s="105">
        <f t="shared" si="33"/>
        <v>2.6407643312101912</v>
      </c>
      <c r="I107" s="197"/>
      <c r="J107" s="197"/>
    </row>
    <row r="108" spans="1:12">
      <c r="A108" s="1" t="s">
        <v>5</v>
      </c>
      <c r="B108" s="100">
        <f>J23</f>
        <v>1.9880715705765406E-3</v>
      </c>
      <c r="C108" s="180">
        <f>AG67</f>
        <v>3760</v>
      </c>
      <c r="D108" s="105">
        <f t="shared" si="31"/>
        <v>7.4751491053677928</v>
      </c>
      <c r="E108" s="180">
        <f>M67</f>
        <v>3118</v>
      </c>
      <c r="F108" s="105">
        <f t="shared" si="32"/>
        <v>6.1988071570576535</v>
      </c>
      <c r="G108" s="103">
        <f>X67</f>
        <v>642</v>
      </c>
      <c r="H108" s="105">
        <f t="shared" si="33"/>
        <v>1.276341948310139</v>
      </c>
      <c r="I108" s="197"/>
      <c r="J108" s="197"/>
    </row>
    <row r="109" spans="1:12">
      <c r="A109" s="1" t="s">
        <v>201</v>
      </c>
      <c r="B109" s="111">
        <f>SUM(F24:F26)/SUM(F10:F12)</f>
        <v>4.917184265010352E-2</v>
      </c>
      <c r="C109" s="180">
        <f>AG68</f>
        <v>2040</v>
      </c>
      <c r="D109" s="79">
        <f t="shared" si="31"/>
        <v>100.31055900621118</v>
      </c>
      <c r="E109" s="180">
        <f>M68</f>
        <v>1917</v>
      </c>
      <c r="F109" s="79">
        <f t="shared" si="32"/>
        <v>94.262422360248451</v>
      </c>
      <c r="G109" s="103">
        <f>X68</f>
        <v>123</v>
      </c>
      <c r="H109" s="79">
        <f t="shared" si="33"/>
        <v>6.0481366459627326</v>
      </c>
      <c r="I109" s="197"/>
      <c r="J109" s="197"/>
    </row>
    <row r="110" spans="1:12">
      <c r="A110" s="1" t="s">
        <v>207</v>
      </c>
      <c r="B110" s="197"/>
      <c r="C110" s="201">
        <f>SUM(C105:C109)</f>
        <v>42267</v>
      </c>
      <c r="D110" s="201">
        <f t="shared" ref="D110:H110" si="34">SUM(D105:D109)</f>
        <v>119.04685460839426</v>
      </c>
      <c r="E110" s="201">
        <f>SUM(E105:E109)</f>
        <v>30770</v>
      </c>
      <c r="F110" s="201">
        <f t="shared" si="34"/>
        <v>109.0816116829112</v>
      </c>
      <c r="G110" s="201">
        <f>SUM(G105:G109)</f>
        <v>11497</v>
      </c>
      <c r="H110" s="201">
        <f t="shared" si="34"/>
        <v>9.9652429254830626</v>
      </c>
      <c r="I110" s="197"/>
      <c r="J110" s="197"/>
    </row>
    <row r="111" spans="1:12">
      <c r="A111" s="1" t="s">
        <v>270</v>
      </c>
      <c r="B111" s="197"/>
      <c r="C111" s="197"/>
      <c r="D111" s="201">
        <f>D110*0.8</f>
        <v>95.237483686715407</v>
      </c>
      <c r="E111" s="197"/>
      <c r="F111" s="201">
        <f>F110*0.8</f>
        <v>87.26528934632897</v>
      </c>
      <c r="G111" s="197"/>
      <c r="H111" s="201">
        <f>H110*0.8</f>
        <v>7.9721943403864506</v>
      </c>
      <c r="I111" s="197"/>
      <c r="J111" s="197"/>
    </row>
    <row r="112" spans="1:12">
      <c r="A112" s="1"/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A113" s="296" t="s">
        <v>534</v>
      </c>
      <c r="B113" s="197"/>
      <c r="C113" s="197"/>
      <c r="D113" s="197"/>
      <c r="E113" s="197"/>
      <c r="F113" s="197"/>
      <c r="G113" s="197"/>
      <c r="H113" s="197"/>
      <c r="I113" s="197"/>
      <c r="J113" s="197"/>
    </row>
    <row r="114" spans="1:30">
      <c r="A114" s="1" t="s">
        <v>272</v>
      </c>
      <c r="B114" s="197"/>
      <c r="C114" s="197"/>
      <c r="D114" s="197"/>
      <c r="E114" s="197"/>
      <c r="F114" s="197"/>
      <c r="G114" s="197"/>
      <c r="H114" s="197"/>
      <c r="I114" s="197"/>
      <c r="J114" s="197"/>
    </row>
    <row r="115" spans="1:30">
      <c r="B115" s="52" t="s">
        <v>273</v>
      </c>
      <c r="C115" s="158" t="s">
        <v>12</v>
      </c>
      <c r="D115" s="159" t="s">
        <v>274</v>
      </c>
      <c r="E115" s="159" t="s">
        <v>269</v>
      </c>
      <c r="F115" s="158" t="s">
        <v>13</v>
      </c>
      <c r="G115" s="159" t="s">
        <v>274</v>
      </c>
      <c r="H115" s="159" t="s">
        <v>269</v>
      </c>
      <c r="I115" s="300" t="s">
        <v>527</v>
      </c>
      <c r="J115" s="50" t="s">
        <v>274</v>
      </c>
      <c r="K115" s="75" t="s">
        <v>269</v>
      </c>
      <c r="L115" s="158" t="s">
        <v>173</v>
      </c>
      <c r="M115" s="159" t="s">
        <v>274</v>
      </c>
      <c r="N115" s="159" t="s">
        <v>269</v>
      </c>
      <c r="O115" s="210" t="s">
        <v>15</v>
      </c>
      <c r="P115" s="159" t="s">
        <v>274</v>
      </c>
      <c r="Q115" s="160" t="s">
        <v>269</v>
      </c>
      <c r="R115" s="158" t="s">
        <v>16</v>
      </c>
      <c r="S115" s="159" t="s">
        <v>274</v>
      </c>
      <c r="T115" s="160" t="s">
        <v>269</v>
      </c>
      <c r="U115" s="300" t="s">
        <v>275</v>
      </c>
      <c r="V115" s="356" t="s">
        <v>276</v>
      </c>
      <c r="X115" s="307"/>
      <c r="Y115" s="59" t="s">
        <v>208</v>
      </c>
      <c r="Z115" s="209" t="s">
        <v>274</v>
      </c>
      <c r="AA115" s="158" t="s">
        <v>211</v>
      </c>
      <c r="AB115" s="209" t="s">
        <v>274</v>
      </c>
      <c r="AC115" s="158" t="s">
        <v>212</v>
      </c>
      <c r="AD115" s="208" t="s">
        <v>274</v>
      </c>
    </row>
    <row r="116" spans="1:30">
      <c r="A116" s="78" t="s">
        <v>9</v>
      </c>
      <c r="B116" s="202">
        <f>SUM(AC63:AC68)</f>
        <v>39519</v>
      </c>
      <c r="C116" s="113">
        <v>0.04</v>
      </c>
      <c r="D116" s="180">
        <f>B116*C116</f>
        <v>1580.76</v>
      </c>
      <c r="E116" s="180">
        <f>D116*$C$32</f>
        <v>165.97979999999998</v>
      </c>
      <c r="F116" s="113">
        <v>0.06</v>
      </c>
      <c r="G116" s="180">
        <f>B116*F116</f>
        <v>2371.14</v>
      </c>
      <c r="H116" s="180">
        <f>G116*$C$33</f>
        <v>173.09321999999997</v>
      </c>
      <c r="I116" s="99">
        <v>4.2999999999999997E-2</v>
      </c>
      <c r="J116" s="202">
        <f>B116*I116</f>
        <v>1699.3169999999998</v>
      </c>
      <c r="K116" s="203">
        <f>J116*$C$34</f>
        <v>107.05697099999999</v>
      </c>
      <c r="L116" s="297">
        <v>0.13</v>
      </c>
      <c r="M116" s="180">
        <f t="shared" ref="M116:M124" si="35">B116*L116</f>
        <v>5137.47</v>
      </c>
      <c r="N116" s="180">
        <f t="shared" ref="N116:N124" si="36">M116*$C$35</f>
        <v>0</v>
      </c>
      <c r="O116" s="99">
        <v>0.36</v>
      </c>
      <c r="P116" s="202">
        <f>B116*O116</f>
        <v>14226.84</v>
      </c>
      <c r="Q116" s="203">
        <f>P116*$C$36</f>
        <v>853.61040000000003</v>
      </c>
      <c r="R116" s="297">
        <v>0.01</v>
      </c>
      <c r="S116" s="180">
        <f t="shared" ref="S116:S124" si="37">B116*R116</f>
        <v>395.19</v>
      </c>
      <c r="T116" s="180">
        <f>S116*$C$37</f>
        <v>22.13064</v>
      </c>
      <c r="U116" s="167">
        <f>D116+G116+J116+M116+P116+S116</f>
        <v>25410.717000000001</v>
      </c>
      <c r="V116" s="203">
        <f>E116+H116+K116+N116+Q116+T116</f>
        <v>1321.8710309999999</v>
      </c>
      <c r="X116" s="197"/>
      <c r="Y116" s="113">
        <v>0.25</v>
      </c>
      <c r="Z116" s="203">
        <f t="shared" ref="Z116:Z124" si="38">B116*Y116</f>
        <v>9879.75</v>
      </c>
      <c r="AA116" s="113">
        <v>0.74</v>
      </c>
      <c r="AB116" s="80">
        <f t="shared" ref="AB116:AB124" si="39">B116*AA116</f>
        <v>29244.06</v>
      </c>
      <c r="AC116" s="113">
        <v>0.11</v>
      </c>
      <c r="AD116" s="80">
        <f t="shared" ref="AD116:AD124" si="40">B116*AC116</f>
        <v>4347.09</v>
      </c>
    </row>
    <row r="117" spans="1:30">
      <c r="A117" s="112" t="s">
        <v>10</v>
      </c>
      <c r="B117" s="181">
        <f>SUM(AE63:AE68)</f>
        <v>3502</v>
      </c>
      <c r="C117" s="111">
        <v>0.03</v>
      </c>
      <c r="D117" s="181">
        <f>B117*C117</f>
        <v>105.06</v>
      </c>
      <c r="E117" s="181">
        <f>D117*$C$32</f>
        <v>11.0313</v>
      </c>
      <c r="F117" s="111">
        <v>0.03</v>
      </c>
      <c r="G117" s="181">
        <f>B117*F117</f>
        <v>105.06</v>
      </c>
      <c r="H117" s="181">
        <f>G117*$C$33</f>
        <v>7.6693799999999994</v>
      </c>
      <c r="I117" s="101">
        <v>4.8000000000000001E-2</v>
      </c>
      <c r="J117" s="181">
        <f t="shared" ref="J117:J124" si="41">B117*I117</f>
        <v>168.096</v>
      </c>
      <c r="K117" s="190">
        <f t="shared" ref="K117:K124" si="42">J117*$C$34</f>
        <v>10.590047999999999</v>
      </c>
      <c r="L117" s="298">
        <v>0.27</v>
      </c>
      <c r="M117" s="181">
        <f t="shared" si="35"/>
        <v>945.54000000000008</v>
      </c>
      <c r="N117" s="181">
        <f t="shared" si="36"/>
        <v>0</v>
      </c>
      <c r="O117" s="101">
        <v>0.314</v>
      </c>
      <c r="P117" s="181">
        <f t="shared" ref="P117:P124" si="43">B117*O117</f>
        <v>1099.6279999999999</v>
      </c>
      <c r="Q117" s="190">
        <f t="shared" ref="Q117:Q124" si="44">P117*$C$36</f>
        <v>65.977679999999992</v>
      </c>
      <c r="R117" s="298">
        <v>0</v>
      </c>
      <c r="S117" s="181">
        <f t="shared" si="37"/>
        <v>0</v>
      </c>
      <c r="T117" s="181">
        <f>S117*$C$37</f>
        <v>0</v>
      </c>
      <c r="U117" s="103">
        <f t="shared" ref="U117:U123" si="45">D117+G117+J117+M117+P117+S117</f>
        <v>2423.384</v>
      </c>
      <c r="V117" s="189">
        <f t="shared" ref="V117:V124" si="46">E117+H117+K117+N117+Q117+T117</f>
        <v>95.268407999999994</v>
      </c>
      <c r="X117" s="197"/>
      <c r="Y117" s="111">
        <v>0.36</v>
      </c>
      <c r="Z117" s="190">
        <f t="shared" si="38"/>
        <v>1260.72</v>
      </c>
      <c r="AA117" s="111">
        <v>0.86</v>
      </c>
      <c r="AB117" s="79">
        <f t="shared" si="39"/>
        <v>3011.72</v>
      </c>
      <c r="AC117" s="111">
        <v>0.05</v>
      </c>
      <c r="AD117" s="79">
        <f t="shared" si="40"/>
        <v>175.10000000000002</v>
      </c>
    </row>
    <row r="118" spans="1:30">
      <c r="A118" s="78" t="s">
        <v>146</v>
      </c>
      <c r="B118" s="180">
        <f>SUM(X63:X68)</f>
        <v>11875</v>
      </c>
      <c r="C118" s="110">
        <v>0.05</v>
      </c>
      <c r="D118" s="202">
        <f>B118*C118</f>
        <v>593.75</v>
      </c>
      <c r="E118" s="202">
        <f>D118*$C$32</f>
        <v>62.34375</v>
      </c>
      <c r="F118" s="110">
        <v>0.09</v>
      </c>
      <c r="G118" s="202">
        <f>B118*F118</f>
        <v>1068.75</v>
      </c>
      <c r="H118" s="202">
        <f>G118*$C$33</f>
        <v>78.018749999999997</v>
      </c>
      <c r="I118" s="357">
        <v>4.4999999999999998E-2</v>
      </c>
      <c r="J118" s="202">
        <f t="shared" si="41"/>
        <v>534.375</v>
      </c>
      <c r="K118" s="203">
        <f t="shared" si="42"/>
        <v>33.665624999999999</v>
      </c>
      <c r="L118" s="299">
        <v>0.11</v>
      </c>
      <c r="M118" s="202">
        <f t="shared" si="35"/>
        <v>1306.25</v>
      </c>
      <c r="N118" s="202">
        <f t="shared" si="36"/>
        <v>0</v>
      </c>
      <c r="O118" s="357">
        <v>0.33700000000000002</v>
      </c>
      <c r="P118" s="202">
        <f t="shared" si="43"/>
        <v>4001.8750000000005</v>
      </c>
      <c r="Q118" s="203">
        <f t="shared" si="44"/>
        <v>240.11250000000001</v>
      </c>
      <c r="R118" s="299">
        <v>0.01</v>
      </c>
      <c r="S118" s="202">
        <f t="shared" si="37"/>
        <v>118.75</v>
      </c>
      <c r="T118" s="202">
        <f>S118*$C$37</f>
        <v>6.65</v>
      </c>
      <c r="U118" s="167">
        <f t="shared" si="45"/>
        <v>7623.75</v>
      </c>
      <c r="V118" s="203">
        <f t="shared" si="46"/>
        <v>420.79062499999998</v>
      </c>
      <c r="X118" s="197"/>
      <c r="Y118" s="110">
        <v>0.23</v>
      </c>
      <c r="Z118" s="203">
        <f t="shared" si="38"/>
        <v>2731.25</v>
      </c>
      <c r="AA118" s="110">
        <v>0.8</v>
      </c>
      <c r="AB118" s="80">
        <f t="shared" si="39"/>
        <v>9500</v>
      </c>
      <c r="AC118" s="110">
        <v>0.06</v>
      </c>
      <c r="AD118" s="80">
        <f t="shared" si="40"/>
        <v>712.5</v>
      </c>
    </row>
    <row r="119" spans="1:30">
      <c r="A119" s="112" t="s">
        <v>147</v>
      </c>
      <c r="B119" s="180">
        <f>SUM(M63:M68)</f>
        <v>31146</v>
      </c>
      <c r="C119" s="111">
        <v>0.03</v>
      </c>
      <c r="D119" s="180">
        <f>B119*C119</f>
        <v>934.38</v>
      </c>
      <c r="E119" s="180">
        <f>D119*$C$32</f>
        <v>98.109899999999996</v>
      </c>
      <c r="F119" s="111">
        <v>0.04</v>
      </c>
      <c r="G119" s="180">
        <f>B119*F119</f>
        <v>1245.8399999999999</v>
      </c>
      <c r="H119" s="180">
        <f>G119*$C$33</f>
        <v>90.946319999999986</v>
      </c>
      <c r="I119" s="358">
        <v>4.4999999999999998E-2</v>
      </c>
      <c r="J119" s="181">
        <f t="shared" si="41"/>
        <v>1401.57</v>
      </c>
      <c r="K119" s="190">
        <f t="shared" si="42"/>
        <v>88.298909999999992</v>
      </c>
      <c r="L119" s="298">
        <v>0.19</v>
      </c>
      <c r="M119" s="180">
        <f t="shared" si="35"/>
        <v>5917.74</v>
      </c>
      <c r="N119" s="180">
        <f t="shared" si="36"/>
        <v>0</v>
      </c>
      <c r="O119" s="358">
        <v>0.33700000000000002</v>
      </c>
      <c r="P119" s="181">
        <f t="shared" si="43"/>
        <v>10496.202000000001</v>
      </c>
      <c r="Q119" s="190">
        <f t="shared" si="44"/>
        <v>629.77212000000009</v>
      </c>
      <c r="R119" s="298">
        <v>0.01</v>
      </c>
      <c r="S119" s="180">
        <f t="shared" si="37"/>
        <v>311.45999999999998</v>
      </c>
      <c r="T119" s="180">
        <f>S119*$C$37</f>
        <v>17.441759999999999</v>
      </c>
      <c r="U119" s="103">
        <f t="shared" si="45"/>
        <v>20307.191999999999</v>
      </c>
      <c r="V119" s="189">
        <f t="shared" si="46"/>
        <v>924.56901000000005</v>
      </c>
      <c r="X119" s="197"/>
      <c r="Y119" s="111">
        <v>0.28000000000000003</v>
      </c>
      <c r="Z119" s="190">
        <f t="shared" si="38"/>
        <v>8720.880000000001</v>
      </c>
      <c r="AA119" s="111">
        <v>0.73</v>
      </c>
      <c r="AB119" s="79">
        <f t="shared" si="39"/>
        <v>22736.579999999998</v>
      </c>
      <c r="AC119" s="111">
        <v>0.12</v>
      </c>
      <c r="AD119" s="79">
        <f t="shared" si="40"/>
        <v>3737.52</v>
      </c>
    </row>
    <row r="120" spans="1:30">
      <c r="A120" s="205" t="s">
        <v>203</v>
      </c>
      <c r="B120" s="80">
        <f>AG76</f>
        <v>6048.3481676905894</v>
      </c>
      <c r="C120" s="204">
        <v>0.01</v>
      </c>
      <c r="D120" s="167">
        <f t="shared" ref="D120:D124" si="47">B120*C120</f>
        <v>60.483481676905896</v>
      </c>
      <c r="E120" s="203">
        <f t="shared" ref="E120:E124" si="48">D120*$C$32</f>
        <v>6.3507655760751192</v>
      </c>
      <c r="F120" s="197">
        <v>0.01</v>
      </c>
      <c r="G120" s="167">
        <f t="shared" ref="G120:G124" si="49">B120*F120</f>
        <v>60.483481676905896</v>
      </c>
      <c r="H120" s="202">
        <f t="shared" ref="H120:H124" si="50">G120*$C$33</f>
        <v>4.4152941624141304</v>
      </c>
      <c r="I120" s="100">
        <v>0</v>
      </c>
      <c r="J120" s="180">
        <f t="shared" si="41"/>
        <v>0</v>
      </c>
      <c r="K120" s="189">
        <f t="shared" si="42"/>
        <v>0</v>
      </c>
      <c r="L120" s="197">
        <v>0.18</v>
      </c>
      <c r="M120" s="167">
        <f t="shared" si="35"/>
        <v>1088.702670184306</v>
      </c>
      <c r="N120" s="202">
        <f t="shared" si="36"/>
        <v>0</v>
      </c>
      <c r="O120" s="100">
        <v>7.4999999999999997E-2</v>
      </c>
      <c r="P120" s="180">
        <f t="shared" si="43"/>
        <v>453.62611257679418</v>
      </c>
      <c r="Q120" s="189">
        <f t="shared" si="44"/>
        <v>27.217566754607649</v>
      </c>
      <c r="R120" s="197">
        <v>0.01</v>
      </c>
      <c r="S120" s="167">
        <f t="shared" si="37"/>
        <v>60.483481676905896</v>
      </c>
      <c r="T120" s="202">
        <f t="shared" ref="T120:T124" si="51">S120*$C$37</f>
        <v>3.3870749739067301</v>
      </c>
      <c r="U120" s="167">
        <f t="shared" si="45"/>
        <v>1723.7792277918179</v>
      </c>
      <c r="V120" s="203">
        <f t="shared" si="46"/>
        <v>41.370701467003627</v>
      </c>
      <c r="X120" s="307"/>
      <c r="Y120" s="113">
        <v>0.21</v>
      </c>
      <c r="Z120" s="203">
        <f t="shared" si="38"/>
        <v>1270.1531152150237</v>
      </c>
      <c r="AA120" s="113">
        <v>0.8</v>
      </c>
      <c r="AB120" s="80">
        <f t="shared" si="39"/>
        <v>4838.6785341524719</v>
      </c>
      <c r="AC120" s="113">
        <v>0.05</v>
      </c>
      <c r="AD120" s="80">
        <f t="shared" si="40"/>
        <v>302.41740838452949</v>
      </c>
    </row>
    <row r="121" spans="1:30">
      <c r="A121" s="206" t="s">
        <v>204</v>
      </c>
      <c r="B121" s="105">
        <f>AG77</f>
        <v>15521.901451053342</v>
      </c>
      <c r="C121" s="204">
        <v>0.02</v>
      </c>
      <c r="D121" s="103">
        <f t="shared" si="47"/>
        <v>310.43802902106682</v>
      </c>
      <c r="E121" s="189">
        <f t="shared" si="48"/>
        <v>32.595993047212012</v>
      </c>
      <c r="F121" s="197">
        <v>0.03</v>
      </c>
      <c r="G121" s="103">
        <f t="shared" si="49"/>
        <v>465.65704353160021</v>
      </c>
      <c r="H121" s="180">
        <f t="shared" si="50"/>
        <v>33.992964177806812</v>
      </c>
      <c r="I121" s="100">
        <v>0</v>
      </c>
      <c r="J121" s="180">
        <f t="shared" si="41"/>
        <v>0</v>
      </c>
      <c r="K121" s="189">
        <f t="shared" si="42"/>
        <v>0</v>
      </c>
      <c r="L121" s="197">
        <v>0.15</v>
      </c>
      <c r="M121" s="103">
        <f t="shared" si="35"/>
        <v>2328.2852176580013</v>
      </c>
      <c r="N121" s="180">
        <f t="shared" si="36"/>
        <v>0</v>
      </c>
      <c r="O121" s="100">
        <v>7.4999999999999997E-2</v>
      </c>
      <c r="P121" s="180">
        <f t="shared" si="43"/>
        <v>1164.1426088290007</v>
      </c>
      <c r="Q121" s="189">
        <f t="shared" si="44"/>
        <v>69.848556529740037</v>
      </c>
      <c r="R121" s="197">
        <v>0.01</v>
      </c>
      <c r="S121" s="103">
        <f t="shared" si="37"/>
        <v>155.21901451053341</v>
      </c>
      <c r="T121" s="180">
        <f t="shared" si="51"/>
        <v>8.6922648125898707</v>
      </c>
      <c r="U121" s="103">
        <f t="shared" si="45"/>
        <v>4423.7419135502023</v>
      </c>
      <c r="V121" s="189">
        <f t="shared" si="46"/>
        <v>145.12977856734875</v>
      </c>
      <c r="X121" s="307"/>
      <c r="Y121" s="113">
        <v>0.2</v>
      </c>
      <c r="Z121" s="189">
        <f t="shared" si="38"/>
        <v>3104.3802902106686</v>
      </c>
      <c r="AA121" s="113">
        <v>0.76</v>
      </c>
      <c r="AB121" s="105">
        <f t="shared" si="39"/>
        <v>11796.645102800539</v>
      </c>
      <c r="AC121" s="113">
        <v>0.1</v>
      </c>
      <c r="AD121" s="105">
        <f t="shared" si="40"/>
        <v>1552.1901451053343</v>
      </c>
    </row>
    <row r="122" spans="1:30">
      <c r="A122" s="206" t="s">
        <v>205</v>
      </c>
      <c r="B122" s="105">
        <f>AG78</f>
        <v>11885.752374017402</v>
      </c>
      <c r="C122" s="204">
        <v>0.04</v>
      </c>
      <c r="D122" s="103">
        <f t="shared" si="47"/>
        <v>475.43009496069607</v>
      </c>
      <c r="E122" s="189">
        <f t="shared" si="48"/>
        <v>49.920159970873087</v>
      </c>
      <c r="F122" s="197">
        <v>0.08</v>
      </c>
      <c r="G122" s="103">
        <f t="shared" si="49"/>
        <v>950.86018992139213</v>
      </c>
      <c r="H122" s="180">
        <f t="shared" si="50"/>
        <v>69.412793864261616</v>
      </c>
      <c r="I122" s="100">
        <v>0</v>
      </c>
      <c r="J122" s="180">
        <f t="shared" si="41"/>
        <v>0</v>
      </c>
      <c r="K122" s="189">
        <f t="shared" si="42"/>
        <v>0</v>
      </c>
      <c r="L122" s="197">
        <v>0.15</v>
      </c>
      <c r="M122" s="103">
        <f t="shared" si="35"/>
        <v>1782.8628561026103</v>
      </c>
      <c r="N122" s="180">
        <f t="shared" si="36"/>
        <v>0</v>
      </c>
      <c r="O122" s="100">
        <v>0.159</v>
      </c>
      <c r="P122" s="180">
        <f t="shared" si="43"/>
        <v>1889.8346274687669</v>
      </c>
      <c r="Q122" s="189">
        <f t="shared" si="44"/>
        <v>113.39007764812601</v>
      </c>
      <c r="R122" s="197">
        <v>0</v>
      </c>
      <c r="S122" s="103">
        <f t="shared" si="37"/>
        <v>0</v>
      </c>
      <c r="T122" s="180">
        <f t="shared" si="51"/>
        <v>0</v>
      </c>
      <c r="U122" s="103">
        <f t="shared" si="45"/>
        <v>5098.9877684534658</v>
      </c>
      <c r="V122" s="189">
        <f t="shared" si="46"/>
        <v>232.72303148326071</v>
      </c>
      <c r="X122" s="307"/>
      <c r="Y122" s="113">
        <v>0.28000000000000003</v>
      </c>
      <c r="Z122" s="189">
        <f t="shared" si="38"/>
        <v>3328.0106647248726</v>
      </c>
      <c r="AA122" s="113">
        <v>0.79</v>
      </c>
      <c r="AB122" s="105">
        <f t="shared" si="39"/>
        <v>9389.7443754737487</v>
      </c>
      <c r="AC122" s="113">
        <v>0.09</v>
      </c>
      <c r="AD122" s="105">
        <f t="shared" si="40"/>
        <v>1069.7177136615662</v>
      </c>
    </row>
    <row r="123" spans="1:30">
      <c r="A123" s="206" t="s">
        <v>206</v>
      </c>
      <c r="B123" s="105">
        <f>AG79</f>
        <v>6122.6429837205578</v>
      </c>
      <c r="C123" s="204">
        <v>0.04</v>
      </c>
      <c r="D123" s="103">
        <f t="shared" si="47"/>
        <v>244.90571934882232</v>
      </c>
      <c r="E123" s="189">
        <f t="shared" si="48"/>
        <v>25.715100531626341</v>
      </c>
      <c r="F123" s="197">
        <v>0.08</v>
      </c>
      <c r="G123" s="103">
        <f t="shared" si="49"/>
        <v>489.81143869764463</v>
      </c>
      <c r="H123" s="180">
        <f t="shared" si="50"/>
        <v>35.756235024928053</v>
      </c>
      <c r="I123" s="100">
        <v>2.1999999999999999E-2</v>
      </c>
      <c r="J123" s="180">
        <f t="shared" si="41"/>
        <v>134.69814564185228</v>
      </c>
      <c r="K123" s="189">
        <f t="shared" si="42"/>
        <v>8.4859831754366937</v>
      </c>
      <c r="L123" s="197">
        <v>0.18</v>
      </c>
      <c r="M123" s="103">
        <f t="shared" si="35"/>
        <v>1102.0757370697004</v>
      </c>
      <c r="N123" s="180">
        <f t="shared" si="36"/>
        <v>0</v>
      </c>
      <c r="O123" s="359">
        <v>0.26400000000000001</v>
      </c>
      <c r="P123" s="180">
        <f t="shared" si="43"/>
        <v>1616.3777477022275</v>
      </c>
      <c r="Q123" s="189">
        <f t="shared" si="44"/>
        <v>96.982664862133646</v>
      </c>
      <c r="R123" s="197">
        <v>0.03</v>
      </c>
      <c r="S123" s="103">
        <f t="shared" si="37"/>
        <v>183.67928951161673</v>
      </c>
      <c r="T123" s="180">
        <f t="shared" si="51"/>
        <v>10.286040212650537</v>
      </c>
      <c r="U123" s="103">
        <f t="shared" si="45"/>
        <v>3771.5480779718637</v>
      </c>
      <c r="V123" s="189">
        <f t="shared" si="46"/>
        <v>177.22602380677526</v>
      </c>
      <c r="X123" s="307"/>
      <c r="Y123" s="113">
        <v>0.36</v>
      </c>
      <c r="Z123" s="189">
        <f t="shared" si="38"/>
        <v>2204.1514741394008</v>
      </c>
      <c r="AA123" s="113">
        <v>0.66</v>
      </c>
      <c r="AB123" s="105">
        <f t="shared" si="39"/>
        <v>4040.9443692555683</v>
      </c>
      <c r="AC123" s="113">
        <v>0.15</v>
      </c>
      <c r="AD123" s="105">
        <f t="shared" si="40"/>
        <v>918.39644755808365</v>
      </c>
    </row>
    <row r="124" spans="1:30">
      <c r="A124" s="207" t="s">
        <v>189</v>
      </c>
      <c r="B124" s="79">
        <f>AG80</f>
        <v>3468.0717639909399</v>
      </c>
      <c r="C124" s="199">
        <v>0.38</v>
      </c>
      <c r="D124" s="104">
        <f t="shared" si="47"/>
        <v>1317.8672703165571</v>
      </c>
      <c r="E124" s="190">
        <f t="shared" si="48"/>
        <v>138.37606338323849</v>
      </c>
      <c r="F124" s="200">
        <v>0.28999999999999998</v>
      </c>
      <c r="G124" s="104">
        <f t="shared" si="49"/>
        <v>1005.7408115573725</v>
      </c>
      <c r="H124" s="181">
        <f t="shared" si="50"/>
        <v>73.419079243688188</v>
      </c>
      <c r="I124" s="101">
        <v>4.9000000000000002E-2</v>
      </c>
      <c r="J124" s="181">
        <f t="shared" si="41"/>
        <v>169.93551643555605</v>
      </c>
      <c r="K124" s="190">
        <f t="shared" si="42"/>
        <v>10.705937535440031</v>
      </c>
      <c r="L124" s="200">
        <v>0.09</v>
      </c>
      <c r="M124" s="104">
        <f t="shared" si="35"/>
        <v>312.12645875918457</v>
      </c>
      <c r="N124" s="181">
        <f t="shared" si="36"/>
        <v>0</v>
      </c>
      <c r="O124" s="101">
        <v>0.33500000000000002</v>
      </c>
      <c r="P124" s="181">
        <f t="shared" si="43"/>
        <v>1161.8040409369648</v>
      </c>
      <c r="Q124" s="190">
        <f t="shared" si="44"/>
        <v>69.708242456217889</v>
      </c>
      <c r="R124" s="200">
        <v>0</v>
      </c>
      <c r="S124" s="104">
        <f t="shared" si="37"/>
        <v>0</v>
      </c>
      <c r="T124" s="181">
        <f t="shared" si="51"/>
        <v>0</v>
      </c>
      <c r="U124" s="104">
        <f>D124+G124+J124+M124+P124+S124</f>
        <v>3967.4740980056349</v>
      </c>
      <c r="V124" s="190">
        <f t="shared" si="46"/>
        <v>292.20932261858462</v>
      </c>
      <c r="X124" s="307"/>
      <c r="Y124" s="111">
        <v>0.71</v>
      </c>
      <c r="Z124" s="190">
        <f t="shared" si="38"/>
        <v>2462.3309524335673</v>
      </c>
      <c r="AA124" s="111">
        <v>0.53</v>
      </c>
      <c r="AB124" s="79">
        <f t="shared" si="39"/>
        <v>1838.0780349151983</v>
      </c>
      <c r="AC124" s="111">
        <v>0.21</v>
      </c>
      <c r="AD124" s="79">
        <f t="shared" si="40"/>
        <v>728.29507043809735</v>
      </c>
    </row>
    <row r="125" spans="1:30">
      <c r="A125" s="1" t="s">
        <v>284</v>
      </c>
      <c r="B125" s="197"/>
      <c r="C125" s="197"/>
      <c r="D125" s="197"/>
      <c r="E125" s="197"/>
      <c r="F125" s="197"/>
      <c r="G125" s="197"/>
      <c r="H125" s="197"/>
      <c r="L125" s="197"/>
      <c r="M125" s="197"/>
      <c r="S125" t="s">
        <v>277</v>
      </c>
      <c r="U125" s="79">
        <f>SUM(U120:U124)</f>
        <v>18985.531085772986</v>
      </c>
      <c r="V125" s="79">
        <f>SUM(V120:V124)</f>
        <v>888.6588579429731</v>
      </c>
    </row>
    <row r="126" spans="1:30">
      <c r="A126" s="1"/>
      <c r="B126" s="197"/>
      <c r="C126" s="197"/>
      <c r="D126" s="197"/>
      <c r="E126" s="197"/>
      <c r="F126" s="197"/>
      <c r="G126" s="197"/>
      <c r="H126" s="197"/>
      <c r="I126" s="197"/>
      <c r="J126" s="197"/>
    </row>
    <row r="127" spans="1:30">
      <c r="A127" s="1"/>
      <c r="B127" s="197" t="s">
        <v>562</v>
      </c>
      <c r="C127" s="197"/>
      <c r="D127" s="197"/>
      <c r="E127" s="197"/>
      <c r="F127" s="197"/>
      <c r="G127" s="197"/>
      <c r="H127" s="197"/>
      <c r="I127" s="197"/>
      <c r="J127" s="197"/>
    </row>
    <row r="128" spans="1:30">
      <c r="A128" s="1"/>
      <c r="B128" s="197" t="s">
        <v>609</v>
      </c>
      <c r="C128" s="197"/>
      <c r="D128" s="197"/>
      <c r="E128" s="197"/>
      <c r="F128" s="197"/>
      <c r="G128" s="197"/>
      <c r="H128" s="197"/>
      <c r="I128" s="197"/>
      <c r="J128" s="197"/>
    </row>
    <row r="131" spans="1:5">
      <c r="B131" t="s">
        <v>214</v>
      </c>
    </row>
    <row r="132" spans="1:5">
      <c r="B132" t="s">
        <v>216</v>
      </c>
      <c r="E132" s="46" t="s">
        <v>218</v>
      </c>
    </row>
    <row r="133" spans="1:5">
      <c r="B133" t="s">
        <v>213</v>
      </c>
      <c r="E133" s="46" t="s">
        <v>215</v>
      </c>
    </row>
    <row r="134" spans="1:5">
      <c r="E134" s="46" t="s">
        <v>217</v>
      </c>
    </row>
    <row r="136" spans="1:5">
      <c r="A136" t="s">
        <v>221</v>
      </c>
    </row>
    <row r="137" spans="1:5">
      <c r="B137" s="20">
        <v>31000</v>
      </c>
      <c r="C137" t="s">
        <v>219</v>
      </c>
    </row>
    <row r="138" spans="1:5">
      <c r="B138" s="115">
        <v>81397.070000000007</v>
      </c>
      <c r="C138" t="s">
        <v>220</v>
      </c>
    </row>
    <row r="139" spans="1:5">
      <c r="B139" s="8">
        <v>0.41</v>
      </c>
      <c r="C139" t="s">
        <v>222</v>
      </c>
    </row>
    <row r="140" spans="1:5">
      <c r="B140" s="26">
        <f>B137*(1-B139)</f>
        <v>18290.000000000004</v>
      </c>
      <c r="C140" t="s">
        <v>287</v>
      </c>
    </row>
    <row r="141" spans="1:5">
      <c r="B141" s="26">
        <f>B137*B139</f>
        <v>12710</v>
      </c>
      <c r="C141" t="s">
        <v>288</v>
      </c>
    </row>
    <row r="142" spans="1:5">
      <c r="B142" s="8">
        <v>0.38</v>
      </c>
      <c r="C142" t="s">
        <v>223</v>
      </c>
    </row>
    <row r="143" spans="1:5">
      <c r="B143">
        <v>45</v>
      </c>
      <c r="C143" t="s">
        <v>224</v>
      </c>
    </row>
    <row r="144" spans="1:5">
      <c r="B144" s="8">
        <v>0.15</v>
      </c>
      <c r="C144" t="s">
        <v>225</v>
      </c>
    </row>
    <row r="150" spans="2:3">
      <c r="B150" t="s">
        <v>226</v>
      </c>
      <c r="C150" s="46" t="s">
        <v>227</v>
      </c>
    </row>
    <row r="152" spans="2:3">
      <c r="B152" t="s">
        <v>230</v>
      </c>
    </row>
    <row r="153" spans="2:3">
      <c r="B153" t="s">
        <v>228</v>
      </c>
      <c r="C153" s="46" t="s">
        <v>229</v>
      </c>
    </row>
    <row r="154" spans="2:3">
      <c r="C154" s="46" t="s">
        <v>253</v>
      </c>
    </row>
    <row r="155" spans="2:3">
      <c r="B155" t="s">
        <v>232</v>
      </c>
      <c r="C155" s="46" t="s">
        <v>231</v>
      </c>
    </row>
    <row r="156" spans="2:3">
      <c r="B156" t="s">
        <v>233</v>
      </c>
      <c r="C156" s="46" t="s">
        <v>234</v>
      </c>
    </row>
    <row r="158" spans="2:3">
      <c r="B158" t="s">
        <v>254</v>
      </c>
      <c r="C158" s="46" t="s">
        <v>255</v>
      </c>
    </row>
    <row r="159" spans="2:3">
      <c r="B159" t="s">
        <v>256</v>
      </c>
      <c r="C159" s="46" t="s">
        <v>257</v>
      </c>
    </row>
    <row r="160" spans="2:3">
      <c r="B160" t="s">
        <v>258</v>
      </c>
      <c r="C160" s="46" t="s">
        <v>259</v>
      </c>
    </row>
  </sheetData>
  <mergeCells count="58">
    <mergeCell ref="C103:D103"/>
    <mergeCell ref="E103:F103"/>
    <mergeCell ref="G103:H103"/>
    <mergeCell ref="AC58:AH58"/>
    <mergeCell ref="AC59:AH59"/>
    <mergeCell ref="AC72:AH72"/>
    <mergeCell ref="AC73:AH73"/>
    <mergeCell ref="Z58:AB58"/>
    <mergeCell ref="Z59:AB59"/>
    <mergeCell ref="Z62:Z63"/>
    <mergeCell ref="AA62:AA63"/>
    <mergeCell ref="AB62:AB63"/>
    <mergeCell ref="Z72:AB72"/>
    <mergeCell ref="Z73:AB73"/>
    <mergeCell ref="B83:J83"/>
    <mergeCell ref="D62:D63"/>
    <mergeCell ref="I59:N59"/>
    <mergeCell ref="B58:C58"/>
    <mergeCell ref="B44:D44"/>
    <mergeCell ref="E44:G44"/>
    <mergeCell ref="K44:M44"/>
    <mergeCell ref="N44:P44"/>
    <mergeCell ref="B3:C3"/>
    <mergeCell ref="D3:E3"/>
    <mergeCell ref="F3:G3"/>
    <mergeCell ref="H16:J16"/>
    <mergeCell ref="I58:N58"/>
    <mergeCell ref="I72:N72"/>
    <mergeCell ref="I73:N73"/>
    <mergeCell ref="D72:H72"/>
    <mergeCell ref="D73:H73"/>
    <mergeCell ref="B72:C72"/>
    <mergeCell ref="T72:Y72"/>
    <mergeCell ref="T73:Y73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2:S72"/>
    <mergeCell ref="O73:S73"/>
    <mergeCell ref="T58:Y58"/>
    <mergeCell ref="T59:Y59"/>
    <mergeCell ref="T43:AB43"/>
    <mergeCell ref="H44:J44"/>
    <mergeCell ref="B43:J43"/>
    <mergeCell ref="K43:S43"/>
    <mergeCell ref="Q44:S44"/>
    <mergeCell ref="T44:V44"/>
    <mergeCell ref="E62:E63"/>
    <mergeCell ref="D58:H58"/>
    <mergeCell ref="D59:H59"/>
    <mergeCell ref="F62:F63"/>
    <mergeCell ref="G62:G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3" r:id="rId4" xr:uid="{1585CA60-E6B6-42FD-BDBE-8EF974DA7901}"/>
    <hyperlink ref="E134" r:id="rId5" xr:uid="{C57D5C41-B8A1-4FAF-85B5-BAAEDF1FE18F}"/>
    <hyperlink ref="E132" r:id="rId6" xr:uid="{59CE06C0-7BDA-45E5-8E17-630827382160}"/>
    <hyperlink ref="C150" r:id="rId7" xr:uid="{EDDA48E5-EBBC-4EEF-AD0C-C4A613889633}"/>
    <hyperlink ref="C153" r:id="rId8" xr:uid="{79E99A61-67D0-4AA9-A28F-AE7580E87F34}"/>
    <hyperlink ref="C155" r:id="rId9" xr:uid="{D9CEC52A-8E70-47F4-BFC7-BF26577DE8C5}"/>
    <hyperlink ref="C156" r:id="rId10" xr:uid="{F3CE41E5-4126-4F42-A968-60AA002221F4}"/>
    <hyperlink ref="C154" r:id="rId11" xr:uid="{106FCC1A-4AC5-4E51-B991-1DE3A9D88BEC}"/>
    <hyperlink ref="C158" r:id="rId12" xr:uid="{A9675D30-9DDA-470C-AE28-023EE9CE7BA0}"/>
    <hyperlink ref="C159" r:id="rId13" xr:uid="{D40D0658-C2FE-4ABD-9D76-9799C01AC2C3}"/>
    <hyperlink ref="C160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7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21" sqref="M21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400" t="s">
        <v>143</v>
      </c>
      <c r="B7" s="400"/>
      <c r="C7" s="400"/>
      <c r="D7" s="400"/>
      <c r="E7" s="401"/>
      <c r="F7" s="401"/>
      <c r="G7" s="400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400" t="s">
        <v>144</v>
      </c>
      <c r="B25" s="400"/>
      <c r="C25" s="400"/>
      <c r="D25" s="400"/>
      <c r="E25" s="401"/>
      <c r="F25" s="401"/>
      <c r="G25" s="400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400" t="s">
        <v>145</v>
      </c>
      <c r="B43" s="400"/>
      <c r="C43" s="400"/>
      <c r="D43" s="400"/>
      <c r="E43" s="401"/>
      <c r="F43" s="401"/>
      <c r="G43" s="400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402" t="s">
        <v>159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3" t="s">
        <v>207</v>
      </c>
      <c r="M3" s="403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402" t="s">
        <v>162</v>
      </c>
      <c r="B55" s="402"/>
      <c r="C55" s="402"/>
      <c r="D55" s="402"/>
      <c r="E55" s="402"/>
      <c r="F55" s="402"/>
      <c r="G55" s="402"/>
      <c r="H55" s="402"/>
      <c r="I55" s="402"/>
      <c r="J55" s="402"/>
      <c r="K55" s="402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402" t="s">
        <v>163</v>
      </c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404" t="s">
        <v>178</v>
      </c>
      <c r="C4" s="404"/>
      <c r="D4" s="404"/>
      <c r="E4" s="404"/>
      <c r="F4" s="404"/>
      <c r="G4" s="404"/>
      <c r="H4" s="404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404" t="s">
        <v>191</v>
      </c>
      <c r="C18" s="404"/>
      <c r="D18" s="404"/>
      <c r="E18" s="404"/>
      <c r="F18" s="404"/>
      <c r="G18" s="404"/>
      <c r="H18" s="404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289</v>
      </c>
    </row>
    <row r="2" spans="1:54">
      <c r="A2" s="223"/>
      <c r="B2" s="411" t="s">
        <v>290</v>
      </c>
      <c r="C2" s="411"/>
      <c r="D2" s="411"/>
      <c r="E2" s="411"/>
      <c r="F2" s="411"/>
      <c r="G2" s="411"/>
      <c r="H2" s="411"/>
      <c r="I2" s="411"/>
      <c r="J2" s="224"/>
      <c r="K2" s="411" t="s">
        <v>291</v>
      </c>
      <c r="L2" s="411"/>
      <c r="M2" s="411"/>
      <c r="N2" s="411"/>
      <c r="O2" s="411"/>
      <c r="P2" s="411"/>
      <c r="Q2" s="411"/>
      <c r="R2" s="411"/>
      <c r="S2" s="224"/>
      <c r="T2" s="411" t="s">
        <v>292</v>
      </c>
      <c r="U2" s="411"/>
      <c r="V2" s="411"/>
      <c r="W2" s="411"/>
      <c r="X2" s="411"/>
      <c r="Y2" s="411"/>
      <c r="Z2" s="411"/>
      <c r="AA2" s="411"/>
      <c r="AB2" s="224"/>
      <c r="AC2" s="411" t="s">
        <v>293</v>
      </c>
      <c r="AD2" s="411"/>
      <c r="AE2" s="411"/>
      <c r="AF2" s="411"/>
      <c r="AG2" s="411"/>
      <c r="AH2" s="411"/>
      <c r="AI2" s="411"/>
      <c r="AJ2" s="411"/>
      <c r="AK2" s="224"/>
      <c r="AL2" s="411" t="s">
        <v>294</v>
      </c>
      <c r="AM2" s="411"/>
      <c r="AN2" s="411"/>
      <c r="AO2" s="411"/>
      <c r="AP2" s="411"/>
      <c r="AQ2" s="411"/>
      <c r="AR2" s="411"/>
      <c r="AS2" s="411"/>
      <c r="AT2" s="225"/>
      <c r="AU2" s="412" t="s">
        <v>295</v>
      </c>
      <c r="AV2" s="413"/>
      <c r="AW2" s="413"/>
      <c r="AX2" s="413"/>
      <c r="AY2" s="413"/>
      <c r="AZ2" s="413"/>
      <c r="BA2" s="413"/>
      <c r="BB2" s="413"/>
    </row>
    <row r="3" spans="1:54" ht="25.5" customHeight="1">
      <c r="A3" s="226"/>
      <c r="B3" s="409" t="s">
        <v>296</v>
      </c>
      <c r="C3" s="409"/>
      <c r="D3" s="227"/>
      <c r="E3" s="410" t="s">
        <v>297</v>
      </c>
      <c r="F3" s="410"/>
      <c r="G3" s="227"/>
      <c r="H3" s="409" t="s">
        <v>298</v>
      </c>
      <c r="I3" s="409"/>
      <c r="J3" s="228"/>
      <c r="K3" s="414" t="s">
        <v>296</v>
      </c>
      <c r="L3" s="414"/>
      <c r="M3" s="229"/>
      <c r="N3" s="414" t="s">
        <v>297</v>
      </c>
      <c r="O3" s="414"/>
      <c r="P3" s="229"/>
      <c r="Q3" s="414" t="s">
        <v>298</v>
      </c>
      <c r="R3" s="414"/>
      <c r="S3" s="227"/>
      <c r="T3" s="409" t="s">
        <v>296</v>
      </c>
      <c r="U3" s="409"/>
      <c r="V3" s="227"/>
      <c r="W3" s="410" t="s">
        <v>297</v>
      </c>
      <c r="X3" s="410"/>
      <c r="Y3" s="227"/>
      <c r="Z3" s="409" t="s">
        <v>298</v>
      </c>
      <c r="AA3" s="409"/>
      <c r="AB3" s="228"/>
      <c r="AC3" s="409" t="s">
        <v>296</v>
      </c>
      <c r="AD3" s="409"/>
      <c r="AE3" s="227"/>
      <c r="AF3" s="410" t="s">
        <v>297</v>
      </c>
      <c r="AG3" s="410"/>
      <c r="AH3" s="227"/>
      <c r="AI3" s="409" t="s">
        <v>298</v>
      </c>
      <c r="AJ3" s="409"/>
      <c r="AK3" s="228"/>
      <c r="AL3" s="409" t="s">
        <v>296</v>
      </c>
      <c r="AM3" s="409"/>
      <c r="AN3" s="227"/>
      <c r="AO3" s="410" t="s">
        <v>297</v>
      </c>
      <c r="AP3" s="410"/>
      <c r="AR3" s="409" t="s">
        <v>298</v>
      </c>
      <c r="AS3" s="409"/>
      <c r="AU3" s="409" t="s">
        <v>296</v>
      </c>
      <c r="AV3" s="409"/>
      <c r="AW3" s="227"/>
      <c r="AX3" s="410" t="s">
        <v>297</v>
      </c>
      <c r="AY3" s="410"/>
      <c r="BA3" s="409" t="s">
        <v>298</v>
      </c>
      <c r="BB3" s="409"/>
    </row>
    <row r="4" spans="1:54">
      <c r="A4" s="230" t="s">
        <v>299</v>
      </c>
      <c r="B4" s="231" t="s">
        <v>300</v>
      </c>
      <c r="C4" s="231" t="s">
        <v>301</v>
      </c>
      <c r="D4" s="227"/>
      <c r="E4" s="231" t="s">
        <v>300</v>
      </c>
      <c r="F4" s="231" t="s">
        <v>301</v>
      </c>
      <c r="G4" s="227"/>
      <c r="H4" s="232" t="s">
        <v>300</v>
      </c>
      <c r="I4" s="232" t="s">
        <v>301</v>
      </c>
      <c r="J4" s="227"/>
      <c r="K4" s="232" t="s">
        <v>300</v>
      </c>
      <c r="L4" s="232" t="s">
        <v>301</v>
      </c>
      <c r="M4" s="227"/>
      <c r="N4" s="232" t="s">
        <v>300</v>
      </c>
      <c r="O4" s="232" t="s">
        <v>301</v>
      </c>
      <c r="P4" s="227"/>
      <c r="Q4" s="232" t="s">
        <v>300</v>
      </c>
      <c r="R4" s="232" t="s">
        <v>301</v>
      </c>
      <c r="S4" s="227"/>
      <c r="T4" s="231" t="s">
        <v>300</v>
      </c>
      <c r="U4" s="231" t="s">
        <v>301</v>
      </c>
      <c r="V4" s="227"/>
      <c r="W4" s="231" t="s">
        <v>300</v>
      </c>
      <c r="X4" s="231" t="s">
        <v>301</v>
      </c>
      <c r="Y4" s="227"/>
      <c r="Z4" s="232" t="s">
        <v>300</v>
      </c>
      <c r="AA4" s="232" t="s">
        <v>301</v>
      </c>
      <c r="AB4" s="227"/>
      <c r="AC4" s="232" t="s">
        <v>300</v>
      </c>
      <c r="AD4" s="232" t="s">
        <v>301</v>
      </c>
      <c r="AE4" s="227"/>
      <c r="AF4" s="232" t="s">
        <v>300</v>
      </c>
      <c r="AG4" s="232" t="s">
        <v>301</v>
      </c>
      <c r="AH4" s="227"/>
      <c r="AI4" s="232" t="s">
        <v>300</v>
      </c>
      <c r="AJ4" s="232" t="s">
        <v>301</v>
      </c>
      <c r="AK4" s="227"/>
      <c r="AL4" s="231" t="s">
        <v>300</v>
      </c>
      <c r="AM4" s="231" t="s">
        <v>301</v>
      </c>
      <c r="AN4" s="227"/>
      <c r="AO4" s="231" t="s">
        <v>300</v>
      </c>
      <c r="AP4" s="231" t="s">
        <v>301</v>
      </c>
      <c r="AR4" s="232" t="s">
        <v>300</v>
      </c>
      <c r="AS4" s="232" t="s">
        <v>301</v>
      </c>
      <c r="AU4" s="232" t="s">
        <v>300</v>
      </c>
      <c r="AV4" s="232" t="s">
        <v>301</v>
      </c>
      <c r="AW4" s="227"/>
      <c r="AX4" s="232" t="s">
        <v>300</v>
      </c>
      <c r="AY4" s="232" t="s">
        <v>301</v>
      </c>
      <c r="BA4" s="232" t="s">
        <v>300</v>
      </c>
      <c r="BB4" s="232" t="s">
        <v>301</v>
      </c>
    </row>
    <row r="5" spans="1:54">
      <c r="A5" s="233" t="s">
        <v>185</v>
      </c>
      <c r="B5" s="234">
        <v>27.5</v>
      </c>
      <c r="C5" s="234" t="s">
        <v>302</v>
      </c>
      <c r="D5" s="235"/>
      <c r="E5" s="234">
        <v>25.9</v>
      </c>
      <c r="F5" s="234" t="s">
        <v>303</v>
      </c>
      <c r="G5" s="235"/>
      <c r="H5" s="235">
        <v>53.4</v>
      </c>
      <c r="I5" s="235" t="s">
        <v>304</v>
      </c>
      <c r="J5" s="235"/>
      <c r="K5" s="235">
        <v>28.4</v>
      </c>
      <c r="L5" s="236" t="s">
        <v>305</v>
      </c>
      <c r="M5" s="235"/>
      <c r="N5" s="235">
        <v>12.4</v>
      </c>
      <c r="O5" s="236" t="s">
        <v>306</v>
      </c>
      <c r="P5" s="235"/>
      <c r="Q5" s="235">
        <v>40.700000000000003</v>
      </c>
      <c r="R5" s="236" t="s">
        <v>307</v>
      </c>
      <c r="S5" s="235"/>
      <c r="T5" s="234">
        <v>26.2</v>
      </c>
      <c r="U5" s="237" t="s">
        <v>308</v>
      </c>
      <c r="V5" s="235"/>
      <c r="W5" s="234">
        <v>31</v>
      </c>
      <c r="X5" s="237" t="s">
        <v>309</v>
      </c>
      <c r="Y5" s="238"/>
      <c r="Z5" s="238">
        <v>57.2</v>
      </c>
      <c r="AA5" s="239" t="s">
        <v>310</v>
      </c>
      <c r="AB5" s="238"/>
      <c r="AC5" s="240">
        <v>14.6</v>
      </c>
      <c r="AD5" s="239" t="s">
        <v>311</v>
      </c>
      <c r="AE5" s="238"/>
      <c r="AF5" s="238">
        <v>16.5</v>
      </c>
      <c r="AG5" s="239" t="s">
        <v>312</v>
      </c>
      <c r="AH5" s="238"/>
      <c r="AI5" s="238">
        <v>31.1</v>
      </c>
      <c r="AJ5" s="239" t="s">
        <v>313</v>
      </c>
      <c r="AK5" s="238"/>
      <c r="AL5" s="234">
        <v>26.9</v>
      </c>
      <c r="AM5" s="234" t="s">
        <v>314</v>
      </c>
      <c r="AN5" s="235"/>
      <c r="AO5" s="234">
        <v>28.4</v>
      </c>
      <c r="AP5" s="234" t="s">
        <v>315</v>
      </c>
      <c r="AR5" s="240">
        <v>55.3</v>
      </c>
      <c r="AS5" s="241" t="s">
        <v>316</v>
      </c>
      <c r="AU5" s="32">
        <v>21.7</v>
      </c>
      <c r="AV5" s="241" t="s">
        <v>317</v>
      </c>
      <c r="AX5" s="240">
        <v>14.4</v>
      </c>
      <c r="AY5" s="241" t="s">
        <v>318</v>
      </c>
      <c r="BA5" s="32">
        <v>36.1</v>
      </c>
      <c r="BB5" s="241" t="s">
        <v>319</v>
      </c>
    </row>
    <row r="6" spans="1:54">
      <c r="A6" s="242" t="s">
        <v>186</v>
      </c>
      <c r="B6" s="235">
        <v>34.6</v>
      </c>
      <c r="C6" s="235" t="s">
        <v>320</v>
      </c>
      <c r="D6" s="235"/>
      <c r="E6" s="235">
        <v>32.799999999999997</v>
      </c>
      <c r="F6" s="235" t="s">
        <v>321</v>
      </c>
      <c r="G6" s="235"/>
      <c r="H6" s="235">
        <v>67.400000000000006</v>
      </c>
      <c r="I6" s="235" t="s">
        <v>322</v>
      </c>
      <c r="J6" s="235"/>
      <c r="K6" s="235">
        <v>43.8</v>
      </c>
      <c r="L6" s="236" t="s">
        <v>323</v>
      </c>
      <c r="M6" s="235"/>
      <c r="N6" s="235">
        <v>20.7</v>
      </c>
      <c r="O6" s="236" t="s">
        <v>324</v>
      </c>
      <c r="P6" s="235"/>
      <c r="Q6" s="235">
        <v>64.599999999999994</v>
      </c>
      <c r="R6" s="236" t="s">
        <v>325</v>
      </c>
      <c r="S6" s="235"/>
      <c r="T6" s="235">
        <v>24.7</v>
      </c>
      <c r="U6" s="238" t="s">
        <v>326</v>
      </c>
      <c r="V6" s="235"/>
      <c r="W6" s="235">
        <v>39.700000000000003</v>
      </c>
      <c r="X6" s="238" t="s">
        <v>327</v>
      </c>
      <c r="Y6" s="238"/>
      <c r="Z6" s="238">
        <v>64.3</v>
      </c>
      <c r="AA6" s="239" t="s">
        <v>328</v>
      </c>
      <c r="AB6" s="238"/>
      <c r="AC6" s="238">
        <v>22.9</v>
      </c>
      <c r="AD6" s="239" t="s">
        <v>329</v>
      </c>
      <c r="AE6" s="238"/>
      <c r="AF6" s="238">
        <v>19.899999999999999</v>
      </c>
      <c r="AG6" s="239" t="s">
        <v>330</v>
      </c>
      <c r="AH6" s="238"/>
      <c r="AI6" s="238">
        <v>42.8</v>
      </c>
      <c r="AJ6" s="239" t="s">
        <v>331</v>
      </c>
      <c r="AK6" s="238"/>
      <c r="AL6" s="235">
        <v>29.6</v>
      </c>
      <c r="AM6" s="235" t="s">
        <v>332</v>
      </c>
      <c r="AN6" s="235"/>
      <c r="AO6" s="235">
        <v>36.299999999999997</v>
      </c>
      <c r="AP6" s="235" t="s">
        <v>333</v>
      </c>
      <c r="AR6" s="240">
        <v>65.900000000000006</v>
      </c>
      <c r="AS6" s="241" t="s">
        <v>334</v>
      </c>
      <c r="AU6" s="41">
        <v>34</v>
      </c>
      <c r="AV6" s="241" t="s">
        <v>335</v>
      </c>
      <c r="AX6" s="240">
        <v>20.399999999999999</v>
      </c>
      <c r="AY6" s="241" t="s">
        <v>336</v>
      </c>
      <c r="BA6" s="32">
        <v>54.3</v>
      </c>
      <c r="BB6" s="241" t="s">
        <v>337</v>
      </c>
    </row>
    <row r="7" spans="1:54">
      <c r="A7" s="242" t="s">
        <v>187</v>
      </c>
      <c r="B7" s="235">
        <v>32.299999999999997</v>
      </c>
      <c r="C7" s="235" t="s">
        <v>338</v>
      </c>
      <c r="D7" s="235"/>
      <c r="E7" s="235">
        <v>42.7</v>
      </c>
      <c r="F7" s="235" t="s">
        <v>339</v>
      </c>
      <c r="G7" s="235"/>
      <c r="H7" s="235">
        <v>75</v>
      </c>
      <c r="I7" s="235" t="s">
        <v>340</v>
      </c>
      <c r="J7" s="235"/>
      <c r="K7" s="235">
        <v>45.6</v>
      </c>
      <c r="L7" s="236" t="s">
        <v>341</v>
      </c>
      <c r="M7" s="235"/>
      <c r="N7" s="235">
        <v>29.3</v>
      </c>
      <c r="O7" s="236" t="s">
        <v>342</v>
      </c>
      <c r="P7" s="235"/>
      <c r="Q7" s="235">
        <v>74.900000000000006</v>
      </c>
      <c r="R7" s="236" t="s">
        <v>343</v>
      </c>
      <c r="S7" s="235"/>
      <c r="T7" s="235">
        <v>26.8</v>
      </c>
      <c r="U7" s="238" t="s">
        <v>344</v>
      </c>
      <c r="V7" s="235"/>
      <c r="W7" s="235">
        <v>48.6</v>
      </c>
      <c r="X7" s="238" t="s">
        <v>345</v>
      </c>
      <c r="Y7" s="238"/>
      <c r="Z7" s="238">
        <v>75.400000000000006</v>
      </c>
      <c r="AA7" s="239" t="s">
        <v>346</v>
      </c>
      <c r="AB7" s="238"/>
      <c r="AC7" s="238">
        <v>27.3</v>
      </c>
      <c r="AD7" s="239" t="s">
        <v>347</v>
      </c>
      <c r="AE7" s="238"/>
      <c r="AF7" s="238">
        <v>27.1</v>
      </c>
      <c r="AG7" s="239" t="s">
        <v>348</v>
      </c>
      <c r="AH7" s="238"/>
      <c r="AI7" s="238">
        <v>54.4</v>
      </c>
      <c r="AJ7" s="239" t="s">
        <v>349</v>
      </c>
      <c r="AK7" s="238"/>
      <c r="AL7" s="235">
        <v>29.5</v>
      </c>
      <c r="AM7" s="235" t="s">
        <v>350</v>
      </c>
      <c r="AN7" s="235"/>
      <c r="AO7" s="235">
        <v>45.7</v>
      </c>
      <c r="AP7" s="235" t="s">
        <v>351</v>
      </c>
      <c r="AR7" s="240">
        <v>75.2</v>
      </c>
      <c r="AS7" s="241" t="s">
        <v>352</v>
      </c>
      <c r="AU7" s="32">
        <v>36.6</v>
      </c>
      <c r="AV7" s="241" t="s">
        <v>353</v>
      </c>
      <c r="AX7" s="240">
        <v>28.2</v>
      </c>
      <c r="AY7" s="241" t="s">
        <v>354</v>
      </c>
      <c r="BA7" s="32">
        <v>64.8</v>
      </c>
      <c r="BB7" s="241" t="s">
        <v>355</v>
      </c>
    </row>
    <row r="8" spans="1:54">
      <c r="A8" s="242" t="s">
        <v>188</v>
      </c>
      <c r="B8" s="235">
        <v>38.299999999999997</v>
      </c>
      <c r="C8" s="235" t="s">
        <v>356</v>
      </c>
      <c r="D8" s="235"/>
      <c r="E8" s="235">
        <v>38.700000000000003</v>
      </c>
      <c r="F8" s="235" t="s">
        <v>357</v>
      </c>
      <c r="G8" s="235"/>
      <c r="H8" s="235">
        <v>76.900000000000006</v>
      </c>
      <c r="I8" s="235" t="s">
        <v>358</v>
      </c>
      <c r="J8" s="235"/>
      <c r="K8" s="240">
        <v>45.4</v>
      </c>
      <c r="L8" s="241" t="s">
        <v>359</v>
      </c>
      <c r="N8" s="240">
        <v>33.200000000000003</v>
      </c>
      <c r="O8" s="243" t="s">
        <v>360</v>
      </c>
      <c r="P8" s="240"/>
      <c r="Q8" s="240">
        <v>78.5</v>
      </c>
      <c r="R8" s="236" t="s">
        <v>361</v>
      </c>
      <c r="S8" s="235"/>
      <c r="T8" s="235">
        <v>25.1</v>
      </c>
      <c r="U8" s="238" t="s">
        <v>362</v>
      </c>
      <c r="V8" s="235"/>
      <c r="W8" s="235">
        <v>51.2</v>
      </c>
      <c r="X8" s="238" t="s">
        <v>363</v>
      </c>
      <c r="Y8" s="238"/>
      <c r="Z8" s="238">
        <v>76.3</v>
      </c>
      <c r="AA8" s="239" t="s">
        <v>364</v>
      </c>
      <c r="AB8" s="238"/>
      <c r="AC8" s="238">
        <v>32.799999999999997</v>
      </c>
      <c r="AD8" s="239" t="s">
        <v>365</v>
      </c>
      <c r="AE8" s="238"/>
      <c r="AF8" s="238">
        <v>30.6</v>
      </c>
      <c r="AG8" s="239" t="s">
        <v>366</v>
      </c>
      <c r="AH8" s="238"/>
      <c r="AI8" s="238">
        <v>63.4</v>
      </c>
      <c r="AJ8" s="239" t="s">
        <v>367</v>
      </c>
      <c r="AK8" s="238"/>
      <c r="AL8" s="235">
        <v>31.5</v>
      </c>
      <c r="AM8" s="235" t="s">
        <v>368</v>
      </c>
      <c r="AN8" s="235"/>
      <c r="AO8" s="235">
        <v>45.1</v>
      </c>
      <c r="AP8" s="235" t="s">
        <v>369</v>
      </c>
      <c r="AR8" s="240">
        <v>76.599999999999994</v>
      </c>
      <c r="AS8" s="241" t="s">
        <v>370</v>
      </c>
      <c r="AU8" s="32">
        <v>39.1</v>
      </c>
      <c r="AV8" s="241" t="s">
        <v>371</v>
      </c>
      <c r="AX8" s="240">
        <v>31.9</v>
      </c>
      <c r="AY8" s="241" t="s">
        <v>372</v>
      </c>
      <c r="BA8" s="41">
        <v>71</v>
      </c>
      <c r="BB8" s="241" t="s">
        <v>373</v>
      </c>
    </row>
    <row r="9" spans="1:54">
      <c r="A9" s="244" t="s">
        <v>374</v>
      </c>
      <c r="B9" s="235">
        <v>29.7</v>
      </c>
      <c r="C9" s="235" t="s">
        <v>375</v>
      </c>
      <c r="D9" s="235"/>
      <c r="E9" s="235">
        <v>46.8</v>
      </c>
      <c r="F9" s="235" t="s">
        <v>376</v>
      </c>
      <c r="G9" s="235"/>
      <c r="H9" s="235">
        <v>76.5</v>
      </c>
      <c r="I9" s="235" t="s">
        <v>377</v>
      </c>
      <c r="J9" s="235"/>
      <c r="K9" s="235">
        <v>44</v>
      </c>
      <c r="L9" s="236" t="s">
        <v>378</v>
      </c>
      <c r="M9" s="235"/>
      <c r="N9" s="235">
        <v>33.5</v>
      </c>
      <c r="O9" s="236" t="s">
        <v>379</v>
      </c>
      <c r="P9" s="235"/>
      <c r="Q9" s="235">
        <v>77.5</v>
      </c>
      <c r="R9" s="236" t="s">
        <v>380</v>
      </c>
      <c r="S9" s="235"/>
      <c r="T9" s="235">
        <v>31.8</v>
      </c>
      <c r="U9" s="238" t="s">
        <v>381</v>
      </c>
      <c r="V9" s="235"/>
      <c r="W9" s="235">
        <v>50.7</v>
      </c>
      <c r="X9" s="238" t="s">
        <v>382</v>
      </c>
      <c r="Y9" s="238"/>
      <c r="Z9" s="238">
        <v>82.6</v>
      </c>
      <c r="AA9" s="239" t="s">
        <v>383</v>
      </c>
      <c r="AB9" s="238"/>
      <c r="AC9" s="238">
        <v>34.5</v>
      </c>
      <c r="AD9" s="239" t="s">
        <v>384</v>
      </c>
      <c r="AE9" s="238"/>
      <c r="AF9" s="238">
        <v>33.700000000000003</v>
      </c>
      <c r="AG9" s="239" t="s">
        <v>385</v>
      </c>
      <c r="AH9" s="238"/>
      <c r="AI9" s="238">
        <v>68.2</v>
      </c>
      <c r="AJ9" s="239" t="s">
        <v>386</v>
      </c>
      <c r="AK9" s="238"/>
      <c r="AL9" s="235">
        <v>30.8</v>
      </c>
      <c r="AM9" s="235" t="s">
        <v>387</v>
      </c>
      <c r="AN9" s="235"/>
      <c r="AO9" s="235">
        <v>48.8</v>
      </c>
      <c r="AP9" s="235" t="s">
        <v>388</v>
      </c>
      <c r="AR9" s="240">
        <v>79.599999999999994</v>
      </c>
      <c r="AS9" s="241" t="s">
        <v>389</v>
      </c>
      <c r="AU9" s="32">
        <v>39.200000000000003</v>
      </c>
      <c r="AV9" s="241" t="s">
        <v>390</v>
      </c>
      <c r="AX9" s="240">
        <v>33.6</v>
      </c>
      <c r="AY9" s="241" t="s">
        <v>391</v>
      </c>
      <c r="BA9" s="32">
        <v>72.8</v>
      </c>
      <c r="BB9" s="241" t="s">
        <v>392</v>
      </c>
    </row>
    <row r="10" spans="1:54" s="246" customFormat="1" ht="22.5">
      <c r="A10" s="245" t="s">
        <v>393</v>
      </c>
      <c r="B10" s="246">
        <v>32.299999999999997</v>
      </c>
      <c r="C10" s="246" t="s">
        <v>394</v>
      </c>
      <c r="E10" s="246">
        <v>36.200000000000003</v>
      </c>
      <c r="F10" s="246" t="s">
        <v>395</v>
      </c>
      <c r="H10" s="246">
        <v>68.5</v>
      </c>
      <c r="I10" s="246" t="s">
        <v>396</v>
      </c>
      <c r="K10" s="246">
        <v>42.4</v>
      </c>
      <c r="L10" s="247" t="s">
        <v>397</v>
      </c>
      <c r="N10" s="246">
        <v>27.4</v>
      </c>
      <c r="O10" s="247" t="s">
        <v>398</v>
      </c>
      <c r="Q10" s="246">
        <v>69.8</v>
      </c>
      <c r="R10" s="247" t="s">
        <v>399</v>
      </c>
      <c r="T10" s="246">
        <v>26.6</v>
      </c>
      <c r="U10" s="246" t="s">
        <v>400</v>
      </c>
      <c r="W10" s="246">
        <v>43.3</v>
      </c>
      <c r="X10" s="246" t="s">
        <v>401</v>
      </c>
      <c r="Z10" s="246">
        <v>69.900000000000006</v>
      </c>
      <c r="AA10" s="247" t="s">
        <v>402</v>
      </c>
      <c r="AC10" s="246">
        <v>28.2</v>
      </c>
      <c r="AD10" s="247" t="s">
        <v>403</v>
      </c>
      <c r="AF10" s="246">
        <v>27.2</v>
      </c>
      <c r="AG10" s="247" t="s">
        <v>404</v>
      </c>
      <c r="AI10" s="246">
        <v>55.4</v>
      </c>
      <c r="AJ10" s="247" t="s">
        <v>405</v>
      </c>
      <c r="AL10" s="246">
        <v>29.4</v>
      </c>
      <c r="AM10" s="246" t="s">
        <v>406</v>
      </c>
      <c r="AO10" s="246">
        <v>39.799999999999997</v>
      </c>
      <c r="AP10" s="246" t="s">
        <v>407</v>
      </c>
      <c r="AR10" s="246">
        <v>69.2</v>
      </c>
      <c r="AS10" s="247" t="s">
        <v>408</v>
      </c>
      <c r="AU10" s="246">
        <v>35.4</v>
      </c>
      <c r="AV10" s="247" t="s">
        <v>409</v>
      </c>
      <c r="AX10" s="246">
        <v>27.3</v>
      </c>
      <c r="AY10" s="247" t="s">
        <v>410</v>
      </c>
      <c r="BA10" s="246">
        <v>62.7</v>
      </c>
      <c r="BB10" s="247" t="s">
        <v>411</v>
      </c>
    </row>
    <row r="11" spans="1:54" s="246" customFormat="1" ht="33.75">
      <c r="A11" s="248" t="s">
        <v>412</v>
      </c>
      <c r="B11" s="249">
        <v>32.5</v>
      </c>
      <c r="C11" s="250" t="s">
        <v>413</v>
      </c>
      <c r="D11" s="249"/>
      <c r="E11" s="249">
        <v>39.1</v>
      </c>
      <c r="F11" s="250" t="s">
        <v>414</v>
      </c>
      <c r="G11" s="249"/>
      <c r="H11" s="249">
        <v>71.599999999999994</v>
      </c>
      <c r="I11" s="249" t="s">
        <v>415</v>
      </c>
      <c r="J11" s="249"/>
      <c r="K11" s="249">
        <v>42.6</v>
      </c>
      <c r="L11" s="250" t="s">
        <v>416</v>
      </c>
      <c r="M11" s="249"/>
      <c r="N11" s="249">
        <v>27.4</v>
      </c>
      <c r="O11" s="250" t="s">
        <v>398</v>
      </c>
      <c r="P11" s="249"/>
      <c r="Q11" s="251">
        <v>70</v>
      </c>
      <c r="R11" s="250" t="s">
        <v>417</v>
      </c>
      <c r="S11" s="249"/>
      <c r="T11" s="251">
        <v>27.5</v>
      </c>
      <c r="U11" s="250" t="s">
        <v>418</v>
      </c>
      <c r="V11" s="249"/>
      <c r="W11" s="249">
        <v>45.7</v>
      </c>
      <c r="X11" s="250" t="s">
        <v>419</v>
      </c>
      <c r="Y11" s="249"/>
      <c r="Z11" s="251">
        <v>73.2</v>
      </c>
      <c r="AA11" s="250" t="s">
        <v>420</v>
      </c>
      <c r="AB11" s="249"/>
      <c r="AC11" s="249">
        <v>27.9</v>
      </c>
      <c r="AD11" s="250" t="s">
        <v>421</v>
      </c>
      <c r="AE11" s="249"/>
      <c r="AF11" s="249">
        <v>26.9</v>
      </c>
      <c r="AG11" s="250" t="s">
        <v>422</v>
      </c>
      <c r="AH11" s="249"/>
      <c r="AI11" s="249">
        <v>54.9</v>
      </c>
      <c r="AJ11" s="250" t="s">
        <v>423</v>
      </c>
      <c r="AK11" s="249"/>
      <c r="AL11" s="249">
        <v>29.9</v>
      </c>
      <c r="AM11" s="250" t="s">
        <v>424</v>
      </c>
      <c r="AN11" s="249"/>
      <c r="AO11" s="249">
        <v>42.5</v>
      </c>
      <c r="AP11" s="250" t="s">
        <v>425</v>
      </c>
      <c r="AQ11" s="249"/>
      <c r="AR11" s="249">
        <v>72.400000000000006</v>
      </c>
      <c r="AS11" s="249" t="s">
        <v>426</v>
      </c>
      <c r="AT11" s="249"/>
      <c r="AU11" s="249">
        <v>35.4</v>
      </c>
      <c r="AV11" s="250" t="s">
        <v>409</v>
      </c>
      <c r="AW11" s="249"/>
      <c r="AX11" s="249">
        <v>27.2</v>
      </c>
      <c r="AY11" s="250" t="s">
        <v>427</v>
      </c>
      <c r="AZ11" s="249"/>
      <c r="BA11" s="249">
        <v>62.6</v>
      </c>
      <c r="BB11" s="250" t="s">
        <v>428</v>
      </c>
    </row>
    <row r="12" spans="1:54" ht="14.25">
      <c r="A12" s="252" t="s">
        <v>429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430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431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432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433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436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405" t="s">
        <v>180</v>
      </c>
      <c r="C22" s="405"/>
      <c r="D22" s="405"/>
      <c r="E22" s="405"/>
      <c r="F22" s="405"/>
      <c r="G22" s="405"/>
      <c r="H22" s="405"/>
      <c r="I22" s="405"/>
      <c r="J22" s="265"/>
      <c r="K22" s="405" t="s">
        <v>181</v>
      </c>
      <c r="L22" s="405"/>
      <c r="M22" s="405"/>
      <c r="N22" s="405"/>
      <c r="O22" s="405"/>
      <c r="P22" s="405"/>
      <c r="Q22" s="405"/>
      <c r="R22" s="405"/>
      <c r="S22" s="265"/>
      <c r="T22" s="405" t="s">
        <v>435</v>
      </c>
      <c r="U22" s="405"/>
      <c r="V22" s="405"/>
      <c r="W22" s="405"/>
      <c r="X22" s="405"/>
      <c r="Y22" s="405"/>
      <c r="Z22" s="405"/>
      <c r="AA22" s="405"/>
    </row>
    <row r="23" spans="1:42" ht="22.5" customHeight="1">
      <c r="A23" s="266"/>
      <c r="B23" s="406" t="s">
        <v>296</v>
      </c>
      <c r="C23" s="406"/>
      <c r="D23" s="267"/>
      <c r="E23" s="407" t="s">
        <v>297</v>
      </c>
      <c r="F23" s="407"/>
      <c r="G23" s="268"/>
      <c r="H23" s="408" t="s">
        <v>298</v>
      </c>
      <c r="I23" s="408"/>
      <c r="J23" s="269"/>
      <c r="K23" s="406" t="s">
        <v>296</v>
      </c>
      <c r="L23" s="406"/>
      <c r="M23" s="267"/>
      <c r="N23" s="407" t="s">
        <v>297</v>
      </c>
      <c r="O23" s="407"/>
      <c r="P23" s="268"/>
      <c r="Q23" s="408" t="s">
        <v>298</v>
      </c>
      <c r="R23" s="408"/>
      <c r="S23" s="269"/>
      <c r="T23" s="407" t="s">
        <v>296</v>
      </c>
      <c r="U23" s="407"/>
      <c r="V23" s="268"/>
      <c r="W23" s="407" t="s">
        <v>297</v>
      </c>
      <c r="X23" s="407"/>
      <c r="Y23" s="270"/>
      <c r="Z23" s="407" t="s">
        <v>298</v>
      </c>
      <c r="AA23" s="407"/>
    </row>
    <row r="24" spans="1:42">
      <c r="A24" s="271" t="s">
        <v>299</v>
      </c>
      <c r="B24" s="232" t="s">
        <v>300</v>
      </c>
      <c r="C24" s="232" t="s">
        <v>301</v>
      </c>
      <c r="D24" s="227"/>
      <c r="E24" s="232" t="s">
        <v>300</v>
      </c>
      <c r="F24" s="232" t="s">
        <v>301</v>
      </c>
      <c r="G24" s="227"/>
      <c r="H24" s="232" t="s">
        <v>300</v>
      </c>
      <c r="I24" s="232" t="s">
        <v>301</v>
      </c>
      <c r="J24" s="227"/>
      <c r="K24" s="232" t="s">
        <v>300</v>
      </c>
      <c r="L24" s="232" t="s">
        <v>301</v>
      </c>
      <c r="M24" s="227"/>
      <c r="N24" s="232" t="s">
        <v>300</v>
      </c>
      <c r="O24" s="232" t="s">
        <v>301</v>
      </c>
      <c r="P24" s="227"/>
      <c r="Q24" s="232" t="s">
        <v>300</v>
      </c>
      <c r="R24" s="232" t="s">
        <v>301</v>
      </c>
      <c r="S24" s="227"/>
      <c r="T24" s="232" t="s">
        <v>300</v>
      </c>
      <c r="U24" s="232" t="s">
        <v>301</v>
      </c>
      <c r="V24" s="227"/>
      <c r="W24" s="232" t="s">
        <v>300</v>
      </c>
      <c r="X24" s="232" t="s">
        <v>301</v>
      </c>
      <c r="Z24" s="232" t="s">
        <v>300</v>
      </c>
      <c r="AA24" s="232" t="s">
        <v>301</v>
      </c>
    </row>
    <row r="25" spans="1:42">
      <c r="A25" s="272" t="s">
        <v>185</v>
      </c>
      <c r="B25" s="273">
        <v>35</v>
      </c>
      <c r="C25" s="237" t="s">
        <v>437</v>
      </c>
      <c r="D25" s="238"/>
      <c r="E25" s="273">
        <v>18.100000000000001</v>
      </c>
      <c r="F25" s="237" t="s">
        <v>438</v>
      </c>
      <c r="G25" s="238"/>
      <c r="H25" s="273">
        <v>52.4</v>
      </c>
      <c r="I25" s="238" t="s">
        <v>439</v>
      </c>
      <c r="J25" s="238"/>
      <c r="K25" s="273">
        <v>26</v>
      </c>
      <c r="L25" s="237" t="s">
        <v>440</v>
      </c>
      <c r="M25" s="238"/>
      <c r="N25" s="273">
        <v>13.5</v>
      </c>
      <c r="O25" s="237" t="s">
        <v>441</v>
      </c>
      <c r="P25" s="238"/>
      <c r="Q25" s="273">
        <v>39.9</v>
      </c>
      <c r="R25" s="238" t="s">
        <v>442</v>
      </c>
      <c r="S25" s="238"/>
      <c r="T25" s="273">
        <v>30.3</v>
      </c>
      <c r="U25" s="237" t="s">
        <v>443</v>
      </c>
      <c r="V25" s="238"/>
      <c r="W25" s="273">
        <v>15.5</v>
      </c>
      <c r="X25" s="237" t="s">
        <v>444</v>
      </c>
      <c r="Z25" s="273">
        <v>46</v>
      </c>
      <c r="AA25" s="32" t="s">
        <v>445</v>
      </c>
    </row>
    <row r="26" spans="1:42">
      <c r="A26" s="274" t="s">
        <v>186</v>
      </c>
      <c r="B26" s="273">
        <v>42.2</v>
      </c>
      <c r="C26" s="238" t="s">
        <v>446</v>
      </c>
      <c r="D26" s="238"/>
      <c r="E26" s="273">
        <v>24.6</v>
      </c>
      <c r="F26" s="238" t="s">
        <v>447</v>
      </c>
      <c r="G26" s="238"/>
      <c r="H26" s="273">
        <v>66.5</v>
      </c>
      <c r="I26" s="238" t="s">
        <v>448</v>
      </c>
      <c r="J26" s="238"/>
      <c r="K26" s="273">
        <v>26</v>
      </c>
      <c r="L26" s="238" t="s">
        <v>449</v>
      </c>
      <c r="M26" s="238"/>
      <c r="N26" s="273">
        <v>22.9</v>
      </c>
      <c r="O26" s="238" t="s">
        <v>450</v>
      </c>
      <c r="P26" s="238"/>
      <c r="Q26" s="273">
        <v>49.2</v>
      </c>
      <c r="R26" s="238" t="s">
        <v>451</v>
      </c>
      <c r="S26" s="238"/>
      <c r="T26" s="273">
        <v>33.9</v>
      </c>
      <c r="U26" s="238" t="s">
        <v>452</v>
      </c>
      <c r="V26" s="238"/>
      <c r="W26" s="273">
        <v>23.8</v>
      </c>
      <c r="X26" s="238" t="s">
        <v>453</v>
      </c>
      <c r="Z26" s="273">
        <v>57.7</v>
      </c>
      <c r="AA26" s="32" t="s">
        <v>454</v>
      </c>
    </row>
    <row r="27" spans="1:42">
      <c r="A27" s="274" t="s">
        <v>187</v>
      </c>
      <c r="B27" s="273">
        <v>45.4</v>
      </c>
      <c r="C27" s="238" t="s">
        <v>455</v>
      </c>
      <c r="D27" s="238"/>
      <c r="E27" s="273">
        <v>32</v>
      </c>
      <c r="F27" s="238" t="s">
        <v>456</v>
      </c>
      <c r="G27" s="238"/>
      <c r="H27" s="273">
        <v>77.5</v>
      </c>
      <c r="I27" s="238" t="s">
        <v>457</v>
      </c>
      <c r="J27" s="238"/>
      <c r="K27" s="273">
        <v>30.7</v>
      </c>
      <c r="L27" s="238" t="s">
        <v>458</v>
      </c>
      <c r="M27" s="238"/>
      <c r="N27" s="273">
        <v>29.6</v>
      </c>
      <c r="O27" s="238" t="s">
        <v>459</v>
      </c>
      <c r="P27" s="238"/>
      <c r="Q27" s="273">
        <v>60.1</v>
      </c>
      <c r="R27" s="238" t="s">
        <v>460</v>
      </c>
      <c r="S27" s="238"/>
      <c r="T27" s="273">
        <v>38.1</v>
      </c>
      <c r="U27" s="238" t="s">
        <v>461</v>
      </c>
      <c r="V27" s="238"/>
      <c r="W27" s="273">
        <v>30.6</v>
      </c>
      <c r="X27" s="238" t="s">
        <v>462</v>
      </c>
      <c r="Z27" s="273">
        <v>68.7</v>
      </c>
      <c r="AA27" s="32" t="s">
        <v>463</v>
      </c>
    </row>
    <row r="28" spans="1:42">
      <c r="A28" s="274" t="s">
        <v>188</v>
      </c>
      <c r="B28" s="273">
        <v>43</v>
      </c>
      <c r="C28" s="238" t="s">
        <v>464</v>
      </c>
      <c r="D28" s="238"/>
      <c r="E28" s="273">
        <v>40.6</v>
      </c>
      <c r="F28" s="238" t="s">
        <v>465</v>
      </c>
      <c r="G28" s="238"/>
      <c r="H28" s="273">
        <v>82.9</v>
      </c>
      <c r="I28" s="238" t="s">
        <v>466</v>
      </c>
      <c r="J28" s="238"/>
      <c r="K28" s="273">
        <v>30.7</v>
      </c>
      <c r="L28" s="238" t="s">
        <v>467</v>
      </c>
      <c r="M28" s="238"/>
      <c r="N28" s="273">
        <v>34.5</v>
      </c>
      <c r="O28" s="238" t="s">
        <v>468</v>
      </c>
      <c r="P28" s="238"/>
      <c r="Q28" s="273">
        <v>65.2</v>
      </c>
      <c r="R28" s="238" t="s">
        <v>469</v>
      </c>
      <c r="S28" s="238"/>
      <c r="T28" s="273">
        <v>36.6</v>
      </c>
      <c r="U28" s="238" t="s">
        <v>470</v>
      </c>
      <c r="V28" s="238"/>
      <c r="W28" s="273">
        <v>37.4</v>
      </c>
      <c r="X28" s="238" t="s">
        <v>471</v>
      </c>
      <c r="Z28" s="273">
        <v>74</v>
      </c>
      <c r="AA28" s="32" t="s">
        <v>472</v>
      </c>
    </row>
    <row r="29" spans="1:42">
      <c r="A29" s="274" t="s">
        <v>473</v>
      </c>
      <c r="B29" s="273">
        <v>42.2</v>
      </c>
      <c r="C29" s="238" t="s">
        <v>474</v>
      </c>
      <c r="D29" s="238"/>
      <c r="E29" s="273">
        <v>41.6</v>
      </c>
      <c r="F29" s="238" t="s">
        <v>475</v>
      </c>
      <c r="G29" s="238"/>
      <c r="H29" s="273">
        <v>83.6</v>
      </c>
      <c r="I29" s="238" t="s">
        <v>476</v>
      </c>
      <c r="J29" s="238"/>
      <c r="K29" s="273">
        <v>28.4</v>
      </c>
      <c r="L29" s="238" t="s">
        <v>477</v>
      </c>
      <c r="M29" s="238"/>
      <c r="N29" s="273">
        <v>38.1</v>
      </c>
      <c r="O29" s="238" t="s">
        <v>478</v>
      </c>
      <c r="P29" s="238"/>
      <c r="Q29" s="273">
        <v>66.599999999999994</v>
      </c>
      <c r="R29" s="238" t="s">
        <v>479</v>
      </c>
      <c r="S29" s="238"/>
      <c r="T29" s="273">
        <v>34.799999999999997</v>
      </c>
      <c r="U29" s="238" t="s">
        <v>480</v>
      </c>
      <c r="V29" s="238"/>
      <c r="W29" s="273">
        <v>39.9</v>
      </c>
      <c r="X29" s="238" t="s">
        <v>481</v>
      </c>
      <c r="Z29" s="273">
        <v>74.7</v>
      </c>
      <c r="AA29" s="32" t="s">
        <v>482</v>
      </c>
    </row>
    <row r="30" spans="1:42">
      <c r="A30" s="274" t="s">
        <v>483</v>
      </c>
      <c r="B30" s="275">
        <v>40.9</v>
      </c>
      <c r="C30" s="276" t="s">
        <v>484</v>
      </c>
      <c r="D30" s="276"/>
      <c r="E30" s="276">
        <v>42.2</v>
      </c>
      <c r="F30" s="238" t="s">
        <v>474</v>
      </c>
      <c r="G30" s="276"/>
      <c r="H30" s="276">
        <v>83.3</v>
      </c>
      <c r="I30" s="238" t="s">
        <v>485</v>
      </c>
      <c r="J30" s="276"/>
      <c r="K30" s="276">
        <v>34.4</v>
      </c>
      <c r="L30" s="238" t="s">
        <v>486</v>
      </c>
      <c r="M30" s="276"/>
      <c r="N30" s="276">
        <v>38.700000000000003</v>
      </c>
      <c r="O30" s="238" t="s">
        <v>487</v>
      </c>
      <c r="P30" s="276"/>
      <c r="Q30" s="276">
        <v>73.3</v>
      </c>
      <c r="R30" s="238" t="s">
        <v>488</v>
      </c>
      <c r="S30" s="276"/>
      <c r="T30" s="276">
        <v>37.5</v>
      </c>
      <c r="U30" s="238" t="s">
        <v>489</v>
      </c>
      <c r="V30" s="276"/>
      <c r="W30" s="276">
        <v>40.5</v>
      </c>
      <c r="X30" s="238" t="s">
        <v>490</v>
      </c>
      <c r="Z30" s="240">
        <v>78.2</v>
      </c>
      <c r="AA30" s="32" t="s">
        <v>491</v>
      </c>
    </row>
    <row r="31" spans="1:42">
      <c r="A31" s="274" t="s">
        <v>492</v>
      </c>
      <c r="B31" s="277">
        <v>44</v>
      </c>
      <c r="C31" s="276" t="s">
        <v>493</v>
      </c>
      <c r="D31" s="276"/>
      <c r="E31" s="276">
        <v>33.200000000000003</v>
      </c>
      <c r="F31" s="238" t="s">
        <v>494</v>
      </c>
      <c r="G31" s="276"/>
      <c r="H31" s="276">
        <v>78.3</v>
      </c>
      <c r="I31" s="238" t="s">
        <v>495</v>
      </c>
      <c r="J31" s="276"/>
      <c r="K31" s="276">
        <v>33.299999999999997</v>
      </c>
      <c r="L31" s="238" t="s">
        <v>496</v>
      </c>
      <c r="M31" s="276"/>
      <c r="N31" s="273">
        <v>38.6</v>
      </c>
      <c r="O31" s="238" t="s">
        <v>497</v>
      </c>
      <c r="P31" s="276"/>
      <c r="Q31" s="273">
        <v>72.099999999999994</v>
      </c>
      <c r="R31" s="238" t="s">
        <v>498</v>
      </c>
      <c r="S31" s="276"/>
      <c r="T31" s="273">
        <v>38.1</v>
      </c>
      <c r="U31" s="238" t="s">
        <v>499</v>
      </c>
      <c r="V31" s="276"/>
      <c r="W31" s="273">
        <v>36.299999999999997</v>
      </c>
      <c r="X31" s="238" t="s">
        <v>500</v>
      </c>
      <c r="Z31" s="273">
        <v>75</v>
      </c>
      <c r="AA31" s="32" t="s">
        <v>501</v>
      </c>
    </row>
    <row r="32" spans="1:42">
      <c r="A32" s="278" t="s">
        <v>502</v>
      </c>
      <c r="B32" s="279">
        <v>46.2</v>
      </c>
      <c r="C32" s="276" t="s">
        <v>503</v>
      </c>
      <c r="D32" s="276"/>
      <c r="E32" s="280">
        <v>16</v>
      </c>
      <c r="F32" s="238" t="s">
        <v>504</v>
      </c>
      <c r="G32" s="276"/>
      <c r="H32" s="276">
        <v>65.099999999999994</v>
      </c>
      <c r="I32" s="238" t="s">
        <v>505</v>
      </c>
      <c r="J32" s="276"/>
      <c r="K32" s="280">
        <v>38</v>
      </c>
      <c r="L32" s="238" t="s">
        <v>506</v>
      </c>
      <c r="M32" s="276"/>
      <c r="N32" s="273">
        <v>22.8</v>
      </c>
      <c r="O32" s="238" t="s">
        <v>507</v>
      </c>
      <c r="P32" s="276"/>
      <c r="Q32" s="273">
        <v>61.2</v>
      </c>
      <c r="R32" s="238" t="s">
        <v>508</v>
      </c>
      <c r="S32" s="276"/>
      <c r="T32" s="273">
        <v>42.3</v>
      </c>
      <c r="U32" s="238" t="s">
        <v>509</v>
      </c>
      <c r="V32" s="276"/>
      <c r="W32" s="273">
        <v>19.8</v>
      </c>
      <c r="X32" s="238" t="s">
        <v>510</v>
      </c>
      <c r="Z32" s="273">
        <v>61.8</v>
      </c>
      <c r="AA32" s="32" t="s">
        <v>511</v>
      </c>
    </row>
    <row r="33" spans="1:27" ht="22.5">
      <c r="A33" s="281" t="s">
        <v>512</v>
      </c>
      <c r="B33" s="282">
        <v>42</v>
      </c>
      <c r="C33" s="282" t="s">
        <v>513</v>
      </c>
      <c r="D33" s="282"/>
      <c r="E33" s="282">
        <v>32.5</v>
      </c>
      <c r="F33" s="283" t="s">
        <v>514</v>
      </c>
      <c r="G33" s="282"/>
      <c r="H33" s="282">
        <v>74.5</v>
      </c>
      <c r="I33" s="283" t="s">
        <v>515</v>
      </c>
      <c r="J33" s="284"/>
      <c r="K33" s="282">
        <v>29.6</v>
      </c>
      <c r="L33" s="283" t="s">
        <v>516</v>
      </c>
      <c r="M33" s="282"/>
      <c r="N33" s="282">
        <v>30.2</v>
      </c>
      <c r="O33" s="283" t="s">
        <v>517</v>
      </c>
      <c r="P33" s="282"/>
      <c r="Q33" s="282">
        <v>59.7</v>
      </c>
      <c r="R33" s="283" t="s">
        <v>518</v>
      </c>
      <c r="S33" s="284"/>
      <c r="T33" s="282">
        <v>35.6</v>
      </c>
      <c r="U33" s="283" t="s">
        <v>519</v>
      </c>
      <c r="V33" s="282"/>
      <c r="W33" s="282">
        <v>31.3</v>
      </c>
      <c r="X33" s="283" t="s">
        <v>520</v>
      </c>
      <c r="Y33" s="285"/>
      <c r="Z33" s="286">
        <v>67</v>
      </c>
      <c r="AA33" s="287" t="s">
        <v>521</v>
      </c>
    </row>
    <row r="34" spans="1:27">
      <c r="A34" s="288" t="s">
        <v>522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429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430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431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523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524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416" t="s">
        <v>535</v>
      </c>
      <c r="I2" s="417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418" t="s">
        <v>536</v>
      </c>
      <c r="C6" s="418"/>
      <c r="D6" s="418"/>
      <c r="E6" s="419"/>
      <c r="F6" s="419"/>
      <c r="G6" s="419"/>
      <c r="H6" s="419"/>
      <c r="I6" s="419"/>
    </row>
    <row r="7" spans="1:9">
      <c r="A7" s="301"/>
      <c r="B7" s="305"/>
      <c r="C7" s="420" t="s">
        <v>180</v>
      </c>
      <c r="D7" s="420"/>
      <c r="E7" s="420" t="s">
        <v>181</v>
      </c>
      <c r="F7" s="421"/>
      <c r="G7" s="420" t="s">
        <v>435</v>
      </c>
      <c r="H7" s="421"/>
      <c r="I7" s="301"/>
    </row>
    <row r="8" spans="1:9">
      <c r="A8" s="301"/>
      <c r="B8" s="303" t="s">
        <v>299</v>
      </c>
      <c r="C8" s="308" t="s">
        <v>191</v>
      </c>
      <c r="D8" s="309" t="s">
        <v>537</v>
      </c>
      <c r="E8" s="309" t="s">
        <v>191</v>
      </c>
      <c r="F8" s="309" t="s">
        <v>537</v>
      </c>
      <c r="G8" s="309" t="s">
        <v>191</v>
      </c>
      <c r="H8" s="309" t="s">
        <v>537</v>
      </c>
      <c r="I8" s="301"/>
    </row>
    <row r="9" spans="1:9">
      <c r="A9" s="301"/>
      <c r="B9" s="304" t="s">
        <v>188</v>
      </c>
      <c r="C9" s="310">
        <v>2</v>
      </c>
      <c r="D9" s="310" t="s">
        <v>538</v>
      </c>
      <c r="E9" s="310">
        <v>2.5</v>
      </c>
      <c r="F9" s="310" t="s">
        <v>539</v>
      </c>
      <c r="G9" s="310">
        <v>2.2000000000000002</v>
      </c>
      <c r="H9" s="311" t="s">
        <v>540</v>
      </c>
      <c r="I9" s="301"/>
    </row>
    <row r="10" spans="1:9">
      <c r="A10" s="301"/>
      <c r="B10" s="304" t="s">
        <v>473</v>
      </c>
      <c r="C10" s="310">
        <v>3.6</v>
      </c>
      <c r="D10" s="310" t="s">
        <v>541</v>
      </c>
      <c r="E10" s="310">
        <v>6.1666312772165996</v>
      </c>
      <c r="F10" s="310" t="s">
        <v>542</v>
      </c>
      <c r="G10" s="310">
        <v>4.9000000000000004</v>
      </c>
      <c r="H10" s="311" t="s">
        <v>543</v>
      </c>
      <c r="I10" s="301"/>
    </row>
    <row r="11" spans="1:9">
      <c r="A11" s="301"/>
      <c r="B11" s="304" t="s">
        <v>483</v>
      </c>
      <c r="C11" s="310">
        <v>7.5456429129401998</v>
      </c>
      <c r="D11" s="310" t="s">
        <v>544</v>
      </c>
      <c r="E11" s="310">
        <v>6.7</v>
      </c>
      <c r="F11" s="310" t="s">
        <v>545</v>
      </c>
      <c r="G11" s="310">
        <v>7.1</v>
      </c>
      <c r="H11" s="311" t="s">
        <v>546</v>
      </c>
      <c r="I11" s="301"/>
    </row>
    <row r="12" spans="1:9">
      <c r="A12" s="301"/>
      <c r="B12" s="304" t="s">
        <v>547</v>
      </c>
      <c r="C12" s="310">
        <v>7.3</v>
      </c>
      <c r="D12" s="310" t="s">
        <v>548</v>
      </c>
      <c r="E12" s="310">
        <v>5.9</v>
      </c>
      <c r="F12" s="310" t="s">
        <v>549</v>
      </c>
      <c r="G12" s="310">
        <v>6.6</v>
      </c>
      <c r="H12" s="311" t="s">
        <v>550</v>
      </c>
      <c r="I12" s="301"/>
    </row>
    <row r="13" spans="1:9">
      <c r="A13" s="301"/>
      <c r="B13" s="304" t="s">
        <v>128</v>
      </c>
      <c r="C13" s="310">
        <v>4.5</v>
      </c>
      <c r="D13" s="310" t="s">
        <v>551</v>
      </c>
      <c r="E13" s="310">
        <v>5.0999999999999996</v>
      </c>
      <c r="F13" s="310" t="s">
        <v>552</v>
      </c>
      <c r="G13" s="310">
        <v>4.8</v>
      </c>
      <c r="H13" s="311" t="s">
        <v>553</v>
      </c>
      <c r="I13" s="301"/>
    </row>
    <row r="14" spans="1:9">
      <c r="A14" s="301"/>
      <c r="B14" s="315" t="s">
        <v>554</v>
      </c>
      <c r="C14" s="316">
        <v>4.3</v>
      </c>
      <c r="D14" s="316" t="s">
        <v>555</v>
      </c>
      <c r="E14" s="316">
        <v>4.8</v>
      </c>
      <c r="F14" s="316" t="s">
        <v>556</v>
      </c>
      <c r="G14" s="316">
        <v>4.5999999999999996</v>
      </c>
      <c r="H14" s="317" t="s">
        <v>557</v>
      </c>
      <c r="I14" s="301"/>
    </row>
    <row r="15" spans="1:9">
      <c r="A15" s="301"/>
      <c r="B15" s="415" t="s">
        <v>558</v>
      </c>
      <c r="C15" s="415"/>
      <c r="D15" s="415"/>
      <c r="E15" s="415"/>
      <c r="F15" s="415"/>
      <c r="G15" s="415"/>
      <c r="H15" s="415"/>
      <c r="I15" s="301"/>
    </row>
    <row r="16" spans="1:9">
      <c r="A16" s="301"/>
      <c r="B16" s="304" t="s">
        <v>559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560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561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4" workbookViewId="0">
      <selection activeCell="U22" sqref="U22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26" t="s">
        <v>563</v>
      </c>
      <c r="B1" s="426"/>
      <c r="C1" s="426"/>
      <c r="D1" s="318"/>
      <c r="E1" s="318"/>
      <c r="F1" s="318"/>
      <c r="G1" s="318"/>
      <c r="H1" s="318"/>
    </row>
    <row r="2" spans="1:8">
      <c r="A2" s="319" t="s">
        <v>564</v>
      </c>
      <c r="B2" s="320" t="s">
        <v>191</v>
      </c>
      <c r="C2" s="320" t="s">
        <v>301</v>
      </c>
    </row>
    <row r="3" spans="1:8">
      <c r="A3" s="321" t="s">
        <v>435</v>
      </c>
    </row>
    <row r="4" spans="1:8">
      <c r="A4" s="322" t="s">
        <v>565</v>
      </c>
      <c r="B4" s="323">
        <v>33.665999999999997</v>
      </c>
      <c r="C4" s="324" t="s">
        <v>566</v>
      </c>
    </row>
    <row r="5" spans="1:8">
      <c r="A5" s="325" t="s">
        <v>567</v>
      </c>
      <c r="B5" s="323">
        <v>22.814</v>
      </c>
      <c r="C5" s="324" t="s">
        <v>568</v>
      </c>
    </row>
    <row r="6" spans="1:8">
      <c r="A6" s="326" t="s">
        <v>569</v>
      </c>
      <c r="B6" s="323">
        <v>10.852</v>
      </c>
      <c r="C6" s="324" t="s">
        <v>570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565</v>
      </c>
      <c r="B9" s="323">
        <v>35.994</v>
      </c>
      <c r="C9" s="324" t="s">
        <v>571</v>
      </c>
    </row>
    <row r="10" spans="1:8">
      <c r="A10" s="326" t="s">
        <v>567</v>
      </c>
      <c r="B10" s="323">
        <v>25.445</v>
      </c>
      <c r="C10" s="324" t="s">
        <v>572</v>
      </c>
    </row>
    <row r="11" spans="1:8">
      <c r="A11" s="326" t="s">
        <v>569</v>
      </c>
      <c r="B11" s="323">
        <v>10.548999999999999</v>
      </c>
      <c r="C11" s="324" t="s">
        <v>573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565</v>
      </c>
      <c r="B14" s="323">
        <v>31.428000000000001</v>
      </c>
      <c r="C14" s="324" t="s">
        <v>574</v>
      </c>
    </row>
    <row r="15" spans="1:8">
      <c r="A15" s="325" t="s">
        <v>567</v>
      </c>
      <c r="B15" s="323">
        <v>20.286000000000001</v>
      </c>
      <c r="C15" s="324" t="s">
        <v>575</v>
      </c>
    </row>
    <row r="16" spans="1:8">
      <c r="A16" s="328" t="s">
        <v>569</v>
      </c>
      <c r="B16" s="329">
        <v>11.141999999999999</v>
      </c>
      <c r="C16" s="330" t="s">
        <v>576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429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22" t="s">
        <v>577</v>
      </c>
      <c r="B19" s="422"/>
      <c r="C19" s="422"/>
      <c r="D19" s="331"/>
      <c r="E19" s="331"/>
      <c r="F19" s="331"/>
      <c r="G19" s="331"/>
      <c r="H19" s="331"/>
    </row>
    <row r="20" spans="1:15" ht="46.5" customHeight="1">
      <c r="A20" s="422" t="s">
        <v>578</v>
      </c>
      <c r="B20" s="422"/>
      <c r="C20" s="422"/>
      <c r="D20" s="331"/>
      <c r="E20" s="331"/>
      <c r="F20" s="331"/>
      <c r="G20" s="331"/>
      <c r="H20" s="331"/>
    </row>
    <row r="21" spans="1:15" ht="59.25" customHeight="1">
      <c r="A21" s="422" t="s">
        <v>579</v>
      </c>
      <c r="B21" s="422"/>
      <c r="C21" s="422"/>
      <c r="D21" s="333"/>
      <c r="E21" s="333"/>
      <c r="F21" s="333"/>
      <c r="G21" s="333"/>
      <c r="H21" s="333"/>
    </row>
    <row r="22" spans="1:15" ht="26.25" customHeight="1">
      <c r="A22" s="422" t="s">
        <v>431</v>
      </c>
      <c r="B22" s="422"/>
      <c r="C22" s="422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580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25" t="s">
        <v>581</v>
      </c>
      <c r="B26" s="425"/>
      <c r="C26" s="425"/>
      <c r="D26" s="425"/>
      <c r="E26" s="425"/>
      <c r="F26" s="425"/>
      <c r="G26" s="425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23" t="s">
        <v>582</v>
      </c>
      <c r="C28" s="423"/>
      <c r="D28" s="423"/>
      <c r="E28" s="423"/>
      <c r="F28" s="423"/>
      <c r="G28" s="423"/>
    </row>
    <row r="29" spans="1:15">
      <c r="A29" s="341"/>
      <c r="B29" s="424" t="s">
        <v>180</v>
      </c>
      <c r="C29" s="424"/>
      <c r="D29" s="424" t="s">
        <v>181</v>
      </c>
      <c r="E29" s="424"/>
      <c r="F29" s="424" t="s">
        <v>435</v>
      </c>
      <c r="G29" s="424"/>
    </row>
    <row r="30" spans="1:15">
      <c r="A30" s="342" t="s">
        <v>299</v>
      </c>
      <c r="B30" s="343" t="s">
        <v>191</v>
      </c>
      <c r="C30" s="343" t="s">
        <v>301</v>
      </c>
      <c r="D30" s="343" t="s">
        <v>191</v>
      </c>
      <c r="E30" s="343" t="s">
        <v>301</v>
      </c>
      <c r="F30" s="343" t="s">
        <v>191</v>
      </c>
      <c r="G30" s="343" t="s">
        <v>301</v>
      </c>
    </row>
    <row r="31" spans="1:15">
      <c r="A31" s="344" t="s">
        <v>583</v>
      </c>
      <c r="B31" s="345">
        <v>10.186328305</v>
      </c>
      <c r="C31" s="346" t="s">
        <v>584</v>
      </c>
      <c r="D31" s="346">
        <v>4.9072006353999997</v>
      </c>
      <c r="E31" s="346" t="s">
        <v>585</v>
      </c>
      <c r="F31" s="346">
        <v>7.5</v>
      </c>
      <c r="G31" s="346" t="s">
        <v>586</v>
      </c>
    </row>
    <row r="32" spans="1:15">
      <c r="A32" s="347" t="s">
        <v>187</v>
      </c>
      <c r="B32" s="348">
        <v>18.3</v>
      </c>
      <c r="C32" s="348" t="s">
        <v>587</v>
      </c>
      <c r="D32" s="348">
        <v>13.8</v>
      </c>
      <c r="E32" s="348" t="s">
        <v>588</v>
      </c>
      <c r="F32" s="348">
        <v>15.9</v>
      </c>
      <c r="G32" s="348" t="s">
        <v>589</v>
      </c>
    </row>
    <row r="33" spans="1:7">
      <c r="A33" s="347" t="s">
        <v>188</v>
      </c>
      <c r="B33" s="348">
        <v>32.700000000000003</v>
      </c>
      <c r="C33" s="348" t="s">
        <v>590</v>
      </c>
      <c r="D33" s="348">
        <v>20.7</v>
      </c>
      <c r="E33" s="348" t="s">
        <v>591</v>
      </c>
      <c r="F33" s="348">
        <v>26.4</v>
      </c>
      <c r="G33" s="348" t="s">
        <v>592</v>
      </c>
    </row>
    <row r="34" spans="1:7">
      <c r="A34" s="347" t="s">
        <v>473</v>
      </c>
      <c r="B34" s="348">
        <v>37</v>
      </c>
      <c r="C34" s="348" t="s">
        <v>593</v>
      </c>
      <c r="D34" s="348">
        <v>30.4</v>
      </c>
      <c r="E34" s="348" t="s">
        <v>594</v>
      </c>
      <c r="F34" s="348">
        <v>33.5</v>
      </c>
      <c r="G34" s="348" t="s">
        <v>595</v>
      </c>
    </row>
    <row r="35" spans="1:7">
      <c r="A35" s="347" t="s">
        <v>483</v>
      </c>
      <c r="B35" s="348">
        <v>42.1</v>
      </c>
      <c r="C35" s="348" t="s">
        <v>596</v>
      </c>
      <c r="D35" s="348">
        <v>38.5</v>
      </c>
      <c r="E35" s="348" t="s">
        <v>597</v>
      </c>
      <c r="F35" s="348">
        <v>40.200000000000003</v>
      </c>
      <c r="G35" s="348" t="s">
        <v>598</v>
      </c>
    </row>
    <row r="36" spans="1:7">
      <c r="A36" s="347" t="s">
        <v>492</v>
      </c>
      <c r="B36" s="348">
        <v>41.8</v>
      </c>
      <c r="C36" s="348" t="s">
        <v>599</v>
      </c>
      <c r="D36" s="348">
        <v>45.5</v>
      </c>
      <c r="E36" s="348" t="s">
        <v>600</v>
      </c>
      <c r="F36" s="348">
        <v>43.8</v>
      </c>
      <c r="G36" s="348" t="s">
        <v>601</v>
      </c>
    </row>
    <row r="37" spans="1:7">
      <c r="A37" s="349" t="s">
        <v>502</v>
      </c>
      <c r="B37" s="348">
        <v>51</v>
      </c>
      <c r="C37" s="348" t="s">
        <v>602</v>
      </c>
      <c r="D37" s="348">
        <v>47.5</v>
      </c>
      <c r="E37" s="348" t="s">
        <v>603</v>
      </c>
      <c r="F37" s="348">
        <v>47.4</v>
      </c>
      <c r="G37" s="348" t="s">
        <v>604</v>
      </c>
    </row>
    <row r="38" spans="1:7">
      <c r="A38" s="350" t="s">
        <v>512</v>
      </c>
      <c r="B38" s="351">
        <v>25.4</v>
      </c>
      <c r="C38" s="351" t="s">
        <v>605</v>
      </c>
      <c r="D38" s="351">
        <v>20.3</v>
      </c>
      <c r="E38" s="351" t="s">
        <v>575</v>
      </c>
      <c r="F38" s="351">
        <v>22.8</v>
      </c>
      <c r="G38" s="351" t="s">
        <v>568</v>
      </c>
    </row>
    <row r="39" spans="1:7">
      <c r="A39" s="332" t="s">
        <v>429</v>
      </c>
      <c r="B39" s="339"/>
      <c r="C39" s="339"/>
      <c r="D39" s="339"/>
      <c r="E39" s="339"/>
      <c r="F39" s="339"/>
      <c r="G39" s="339"/>
    </row>
    <row r="40" spans="1:7">
      <c r="A40" s="422" t="s">
        <v>606</v>
      </c>
      <c r="B40" s="422"/>
      <c r="C40" s="422"/>
      <c r="D40" s="422"/>
      <c r="E40" s="422"/>
      <c r="F40" s="422"/>
      <c r="G40" s="422"/>
    </row>
    <row r="41" spans="1:7">
      <c r="A41" s="422" t="s">
        <v>579</v>
      </c>
      <c r="B41" s="422"/>
      <c r="C41" s="422"/>
      <c r="D41" s="422"/>
      <c r="E41" s="422"/>
      <c r="F41" s="422"/>
      <c r="G41" s="422"/>
    </row>
    <row r="42" spans="1:7">
      <c r="A42" s="422" t="s">
        <v>431</v>
      </c>
      <c r="B42" s="422"/>
      <c r="C42" s="422"/>
      <c r="D42" s="422"/>
      <c r="E42" s="422"/>
      <c r="F42" s="422"/>
      <c r="G42" s="422"/>
    </row>
    <row r="43" spans="1:7">
      <c r="A43" s="422" t="s">
        <v>607</v>
      </c>
      <c r="B43" s="422"/>
      <c r="C43" s="422"/>
      <c r="D43" s="422"/>
      <c r="E43" s="422"/>
      <c r="F43" s="422"/>
      <c r="G43" s="422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608</v>
      </c>
      <c r="B45" s="339"/>
      <c r="C45" s="339"/>
      <c r="D45" s="339"/>
      <c r="E45" s="339"/>
      <c r="F45" s="339"/>
      <c r="G45" s="339"/>
    </row>
  </sheetData>
  <mergeCells count="14">
    <mergeCell ref="A26:G26"/>
    <mergeCell ref="A1:C1"/>
    <mergeCell ref="A19:C19"/>
    <mergeCell ref="A20:C20"/>
    <mergeCell ref="A21:C21"/>
    <mergeCell ref="A22:C22"/>
    <mergeCell ref="A42:G42"/>
    <mergeCell ref="A43:G43"/>
    <mergeCell ref="B28:G28"/>
    <mergeCell ref="B29:C29"/>
    <mergeCell ref="D29:E29"/>
    <mergeCell ref="F29:G29"/>
    <mergeCell ref="A40:G40"/>
    <mergeCell ref="A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2020-05-18T13:09:05Z</dcterms:modified>
</cp:coreProperties>
</file>