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4f6cb73529997/My Documents/Elastacloud/core/"/>
    </mc:Choice>
  </mc:AlternateContent>
  <bookViews>
    <workbookView xWindow="0" yWindow="0" windowWidth="22560" windowHeight="10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1" l="1"/>
  <c r="G2" i="1"/>
  <c r="I2" i="1" s="1"/>
  <c r="F3" i="1"/>
  <c r="G3" i="1" s="1"/>
  <c r="I3" i="1" s="1"/>
  <c r="G4" i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M25" i="1" l="1"/>
  <c r="I24" i="1"/>
  <c r="G24" i="1"/>
  <c r="D26" i="1"/>
  <c r="C26" i="1"/>
  <c r="B26" i="1"/>
  <c r="C24" i="1"/>
  <c r="C25" i="1" s="1"/>
  <c r="D24" i="1"/>
  <c r="D25" i="1" s="1"/>
  <c r="B24" i="1"/>
  <c r="B25" i="1" s="1"/>
  <c r="H3" i="1" l="1"/>
  <c r="H7" i="1"/>
  <c r="H11" i="1"/>
  <c r="H15" i="1"/>
  <c r="H19" i="1"/>
  <c r="H23" i="1"/>
  <c r="H22" i="1"/>
  <c r="H2" i="1"/>
  <c r="H4" i="1"/>
  <c r="H8" i="1"/>
  <c r="H12" i="1"/>
  <c r="H16" i="1"/>
  <c r="H20" i="1"/>
  <c r="H5" i="1"/>
  <c r="H9" i="1"/>
  <c r="H13" i="1"/>
  <c r="H17" i="1"/>
  <c r="H21" i="1"/>
  <c r="H6" i="1"/>
  <c r="H10" i="1"/>
  <c r="H14" i="1"/>
  <c r="H18" i="1"/>
  <c r="J3" i="1"/>
  <c r="J7" i="1"/>
  <c r="J11" i="1"/>
  <c r="J15" i="1"/>
  <c r="J19" i="1"/>
  <c r="J23" i="1"/>
  <c r="J4" i="1"/>
  <c r="J8" i="1"/>
  <c r="J12" i="1"/>
  <c r="J16" i="1"/>
  <c r="J20" i="1"/>
  <c r="J5" i="1"/>
  <c r="J9" i="1"/>
  <c r="J13" i="1"/>
  <c r="J17" i="1"/>
  <c r="J21" i="1"/>
  <c r="J6" i="1"/>
  <c r="J10" i="1"/>
  <c r="J14" i="1"/>
  <c r="J18" i="1"/>
  <c r="J22" i="1"/>
  <c r="J2" i="1" l="1"/>
  <c r="O25" i="1"/>
  <c r="H24" i="1"/>
  <c r="J24" i="1"/>
  <c r="M26" i="1" s="1"/>
</calcChain>
</file>

<file path=xl/sharedStrings.xml><?xml version="1.0" encoding="utf-8"?>
<sst xmlns="http://schemas.openxmlformats.org/spreadsheetml/2006/main" count="43" uniqueCount="42">
  <si>
    <t>Y</t>
  </si>
  <si>
    <t>X1</t>
  </si>
  <si>
    <t>X2</t>
  </si>
  <si>
    <t>sum</t>
  </si>
  <si>
    <t>mean</t>
  </si>
  <si>
    <t>sd</t>
  </si>
  <si>
    <t>idx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</si>
  <si>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</si>
  <si>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</si>
  <si>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</si>
  <si>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</si>
  <si>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</si>
  <si>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</si>
  <si>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</si>
  <si>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</si>
  <si>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</si>
  <si>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</si>
  <si>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</si>
  <si>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</si>
  <si>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</si>
  <si>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</si>
  <si>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</si>
  <si>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</si>
  <si>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</si>
  <si>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</si>
  <si>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</si>
  <si>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</si>
  <si>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</si>
  <si>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</si>
  <si>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</si>
  <si>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</si>
  <si>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</si>
  <si>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</si>
  <si>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ŷ</t>
  </si>
  <si>
    <t>y-ŷ</t>
  </si>
  <si>
    <t>y-ȳ</t>
  </si>
  <si>
    <t>r2</t>
  </si>
  <si>
    <t>(y-ŷ)^2</t>
  </si>
  <si>
    <t>(y-ȳ)^2</t>
  </si>
  <si>
    <t>MSE</t>
  </si>
  <si>
    <t xml:space="preserve">rmse </t>
  </si>
  <si>
    <t>y (again!)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</si>
</sst>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120650</xdr:rowOff>
    </xdr:to>
    <xdr:sp macro="" textlink="">
      <xdr:nvSpPr>
        <xdr:cNvPr id="1025" name="AutoShape 1" descr="{\bar {y}}">
          <a:extLst>
            <a:ext uri="{FF2B5EF4-FFF2-40B4-BE49-F238E27FC236}">
              <a16:creationId xmlns:a16="http://schemas.microsoft.com/office/drawing/2014/main" id="{F17AF8B8-565B-48D0-B108-E48B680D3525}"/>
            </a:ext>
          </a:extLst>
        </xdr:cNvPr>
        <xdr:cNvSpPr>
          <a:spLocks noChangeAspect="1" noChangeArrowheads="1"/>
        </xdr:cNvSpPr>
      </xdr:nvSpPr>
      <xdr:spPr bwMode="auto">
        <a:xfrm>
          <a:off x="47371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data" displayName="data" ref="A1:J23" totalsRowShown="0">
  <autoFilter ref="A1:J23"/>
  <tableColumns count="10">
    <tableColumn id="1" name="idx"/>
    <tableColumn id="2" name="Y"/>
    <tableColumn id="3" name="X1"/>
    <tableColumn id="4" name="X2"/>
    <tableColumn id="11" name="y (again!)"/>
    <tableColumn id="5" name="ŷ" dataDxfId="4">
      <calculatedColumnFormula>$O$20+$O$21*data[[#This Row],[X1]]+$O$22*data[[#This Row],[X2]]</calculatedColumnFormula>
    </tableColumn>
    <tableColumn id="6" name="y-ŷ" dataDxfId="3">
      <calculatedColumnFormula>data[[#This Row],[Y]]-data[[#This Row],[ŷ]]</calculatedColumnFormula>
    </tableColumn>
    <tableColumn id="7" name="y-ȳ" dataDxfId="2">
      <calculatedColumnFormula>data[[#This Row],[Y]]-$B$25</calculatedColumnFormula>
    </tableColumn>
    <tableColumn id="9" name="(y-ŷ)^2" dataDxfId="1">
      <calculatedColumnFormula>data[[#This Row],[y-ŷ]]^2</calculatedColumnFormula>
    </tableColumn>
    <tableColumn id="10" name="(y-ȳ)^2" dataDxfId="0">
      <calculatedColumnFormula>data[[#This Row],[y-ȳ]]^2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96" workbookViewId="0">
      <selection activeCell="C5" sqref="C5"/>
    </sheetView>
  </sheetViews>
  <sheetFormatPr defaultRowHeight="14.5" x14ac:dyDescent="0.35"/>
  <cols>
    <col min="1" max="1" width="10.26953125" customWidth="1"/>
    <col min="2" max="2" width="7.1796875" customWidth="1"/>
    <col min="3" max="4" width="9.453125" bestFit="1" customWidth="1"/>
    <col min="5" max="5" width="9.453125" customWidth="1"/>
    <col min="6" max="6" width="8.81640625" bestFit="1" customWidth="1"/>
    <col min="7" max="7" width="13.1796875" bestFit="1" customWidth="1"/>
    <col min="8" max="8" width="10.90625" bestFit="1" customWidth="1"/>
    <col min="9" max="9" width="12.26953125" customWidth="1"/>
    <col min="10" max="10" width="12.36328125" customWidth="1"/>
    <col min="13" max="13" width="8.81640625" bestFit="1" customWidth="1"/>
    <col min="14" max="14" width="17.26953125" bestFit="1" customWidth="1"/>
    <col min="15" max="17" width="8.81640625" bestFit="1" customWidth="1"/>
    <col min="18" max="19" width="12.08984375" bestFit="1" customWidth="1"/>
    <col min="20" max="22" width="8.81640625" bestFit="1" customWidth="1"/>
  </cols>
  <sheetData>
    <row r="1" spans="1:19" x14ac:dyDescent="0.35">
      <c r="A1" t="s">
        <v>6</v>
      </c>
      <c r="B1" t="s">
        <v>0</v>
      </c>
      <c r="C1" t="s">
        <v>1</v>
      </c>
      <c r="D1" t="s">
        <v>2</v>
      </c>
      <c r="E1" t="s">
        <v>41</v>
      </c>
      <c r="F1" t="s">
        <v>33</v>
      </c>
      <c r="G1" t="s">
        <v>34</v>
      </c>
      <c r="H1" t="s">
        <v>35</v>
      </c>
      <c r="I1" t="s">
        <v>37</v>
      </c>
      <c r="J1" t="s">
        <v>38</v>
      </c>
    </row>
    <row r="2" spans="1:19" x14ac:dyDescent="0.35">
      <c r="A2">
        <v>1</v>
      </c>
      <c r="B2">
        <v>973</v>
      </c>
      <c r="C2">
        <v>0</v>
      </c>
      <c r="D2">
        <v>40</v>
      </c>
      <c r="E2">
        <v>973</v>
      </c>
      <c r="F2">
        <f>$O$20+$O$21*data[[#This Row],[X1]]+$O$22*data[[#This Row],[X2]]</f>
        <v>828.24155770542518</v>
      </c>
      <c r="G2" s="2">
        <f>data[[#This Row],[Y]]-data[[#This Row],[ŷ]]</f>
        <v>144.75844229457482</v>
      </c>
      <c r="H2" s="2">
        <f>data[[#This Row],[Y]]-$B$25</f>
        <v>-252.13636363636374</v>
      </c>
      <c r="I2">
        <f>data[[#This Row],[y-ŷ]]^2</f>
        <v>20955.006615551749</v>
      </c>
      <c r="J2">
        <f>data[[#This Row],[y-ȳ]]^2</f>
        <v>63572.745867768645</v>
      </c>
    </row>
    <row r="3" spans="1:19" x14ac:dyDescent="0.35">
      <c r="A3">
        <v>1</v>
      </c>
      <c r="B3">
        <v>1119</v>
      </c>
      <c r="C3">
        <v>0</v>
      </c>
      <c r="D3">
        <v>40</v>
      </c>
      <c r="E3">
        <v>1119</v>
      </c>
      <c r="F3">
        <f>$O$20+$O$21*data[[#This Row],[X1]]+$O$22*data[[#This Row],[X2]]</f>
        <v>828.24155770542518</v>
      </c>
      <c r="G3" s="2">
        <f>data[[#This Row],[Y]]-data[[#This Row],[ŷ]]</f>
        <v>290.75844229457482</v>
      </c>
      <c r="H3" s="2">
        <f>data[[#This Row],[Y]]-$B$25</f>
        <v>-106.13636363636374</v>
      </c>
      <c r="I3">
        <f>data[[#This Row],[y-ŷ]]^2</f>
        <v>84540.471765567592</v>
      </c>
      <c r="J3">
        <f>data[[#This Row],[y-ȳ]]^2</f>
        <v>11264.927685950435</v>
      </c>
    </row>
    <row r="4" spans="1:19" x14ac:dyDescent="0.35">
      <c r="A4">
        <v>1</v>
      </c>
      <c r="B4">
        <v>875</v>
      </c>
      <c r="C4">
        <v>25</v>
      </c>
      <c r="D4">
        <v>25</v>
      </c>
      <c r="E4">
        <v>875</v>
      </c>
      <c r="F4">
        <f>$O$20+$O$21*data[[#This Row],[X1]]+$O$22*data[[#This Row],[X2]]</f>
        <v>903.32941040840058</v>
      </c>
      <c r="G4" s="2">
        <f>data[[#This Row],[Y]]-data[[#This Row],[ŷ]]</f>
        <v>-28.329410408400577</v>
      </c>
      <c r="H4" s="2">
        <f>data[[#This Row],[Y]]-$B$25</f>
        <v>-350.13636363636374</v>
      </c>
      <c r="I4">
        <f>data[[#This Row],[y-ŷ]]^2</f>
        <v>802.55549408759498</v>
      </c>
      <c r="J4">
        <f>data[[#This Row],[y-ȳ]]^2</f>
        <v>122595.47314049595</v>
      </c>
      <c r="N4" t="s">
        <v>7</v>
      </c>
    </row>
    <row r="5" spans="1:19" ht="15" thickBot="1" x14ac:dyDescent="0.4">
      <c r="A5">
        <v>1</v>
      </c>
      <c r="B5">
        <v>625</v>
      </c>
      <c r="C5">
        <v>25</v>
      </c>
      <c r="D5">
        <v>25</v>
      </c>
      <c r="E5">
        <v>625</v>
      </c>
      <c r="F5">
        <f>$O$20+$O$21*data[[#This Row],[X1]]+$O$22*data[[#This Row],[X2]]</f>
        <v>903.32941040840058</v>
      </c>
      <c r="G5" s="2">
        <f>data[[#This Row],[Y]]-data[[#This Row],[ŷ]]</f>
        <v>-278.32941040840058</v>
      </c>
      <c r="H5" s="2">
        <f>data[[#This Row],[Y]]-$B$25</f>
        <v>-600.13636363636374</v>
      </c>
      <c r="I5">
        <f>data[[#This Row],[y-ŷ]]^2</f>
        <v>77467.260698287879</v>
      </c>
      <c r="J5">
        <f>data[[#This Row],[y-ȳ]]^2</f>
        <v>360163.65495867783</v>
      </c>
    </row>
    <row r="6" spans="1:19" x14ac:dyDescent="0.35">
      <c r="A6">
        <v>1</v>
      </c>
      <c r="B6">
        <v>910</v>
      </c>
      <c r="C6">
        <v>30</v>
      </c>
      <c r="D6">
        <v>30</v>
      </c>
      <c r="E6">
        <v>910</v>
      </c>
      <c r="F6">
        <f>$O$20+$O$21*data[[#This Row],[X1]]+$O$22*data[[#This Row],[X2]]</f>
        <v>1052.7092055836833</v>
      </c>
      <c r="G6" s="2">
        <f>data[[#This Row],[Y]]-data[[#This Row],[ŷ]]</f>
        <v>-142.70920558368334</v>
      </c>
      <c r="H6" s="2">
        <f>data[[#This Row],[Y]]-$B$25</f>
        <v>-315.13636363636374</v>
      </c>
      <c r="I6">
        <f>data[[#This Row],[y-ŷ]]^2</f>
        <v>20365.917358325998</v>
      </c>
      <c r="J6">
        <f>data[[#This Row],[y-ȳ]]^2</f>
        <v>99310.927685950475</v>
      </c>
      <c r="N6" s="6" t="s">
        <v>8</v>
      </c>
      <c r="O6" s="6"/>
    </row>
    <row r="7" spans="1:19" x14ac:dyDescent="0.35">
      <c r="A7">
        <v>1</v>
      </c>
      <c r="B7">
        <v>971</v>
      </c>
      <c r="C7">
        <v>30</v>
      </c>
      <c r="D7">
        <v>30</v>
      </c>
      <c r="E7">
        <v>971</v>
      </c>
      <c r="F7">
        <f>$O$20+$O$21*data[[#This Row],[X1]]+$O$22*data[[#This Row],[X2]]</f>
        <v>1052.7092055836833</v>
      </c>
      <c r="G7" s="2">
        <f>data[[#This Row],[Y]]-data[[#This Row],[ŷ]]</f>
        <v>-81.709205583683342</v>
      </c>
      <c r="H7" s="2">
        <f>data[[#This Row],[Y]]-$B$25</f>
        <v>-254.13636363636374</v>
      </c>
      <c r="I7">
        <f>data[[#This Row],[y-ŷ]]^2</f>
        <v>6676.3942771166294</v>
      </c>
      <c r="J7">
        <f>data[[#This Row],[y-ȳ]]^2</f>
        <v>64585.2913223141</v>
      </c>
      <c r="N7" s="3" t="s">
        <v>9</v>
      </c>
      <c r="O7" s="3">
        <v>0.89927323564697659</v>
      </c>
    </row>
    <row r="8" spans="1:19" x14ac:dyDescent="0.35">
      <c r="A8">
        <v>1</v>
      </c>
      <c r="B8">
        <v>931</v>
      </c>
      <c r="C8">
        <v>35</v>
      </c>
      <c r="D8">
        <v>35</v>
      </c>
      <c r="E8">
        <v>931</v>
      </c>
      <c r="F8">
        <f>$O$20+$O$21*data[[#This Row],[X1]]+$O$22*data[[#This Row],[X2]]</f>
        <v>1202.089000758966</v>
      </c>
      <c r="G8" s="2">
        <f>data[[#This Row],[Y]]-data[[#This Row],[ŷ]]</f>
        <v>-271.08900075896599</v>
      </c>
      <c r="H8" s="2">
        <f>data[[#This Row],[Y]]-$B$25</f>
        <v>-294.13636363636374</v>
      </c>
      <c r="I8">
        <f>data[[#This Row],[y-ŷ]]^2</f>
        <v>73489.246332494658</v>
      </c>
      <c r="J8">
        <f>data[[#This Row],[y-ȳ]]^2</f>
        <v>86516.200413223196</v>
      </c>
      <c r="N8" s="3" t="s">
        <v>10</v>
      </c>
      <c r="O8" s="3">
        <v>0.80869235235098269</v>
      </c>
    </row>
    <row r="9" spans="1:19" x14ac:dyDescent="0.35">
      <c r="A9">
        <v>1</v>
      </c>
      <c r="B9">
        <v>1177</v>
      </c>
      <c r="C9">
        <v>35</v>
      </c>
      <c r="D9">
        <v>35</v>
      </c>
      <c r="E9">
        <v>1177</v>
      </c>
      <c r="F9">
        <f>$O$20+$O$21*data[[#This Row],[X1]]+$O$22*data[[#This Row],[X2]]</f>
        <v>1202.089000758966</v>
      </c>
      <c r="G9" s="2">
        <f>data[[#This Row],[Y]]-data[[#This Row],[ŷ]]</f>
        <v>-25.089000758965994</v>
      </c>
      <c r="H9" s="2">
        <f>data[[#This Row],[Y]]-$B$25</f>
        <v>-48.13636363636374</v>
      </c>
      <c r="I9">
        <f>data[[#This Row],[y-ŷ]]^2</f>
        <v>629.45795908339619</v>
      </c>
      <c r="J9">
        <f>data[[#This Row],[y-ȳ]]^2</f>
        <v>2317.1095041322415</v>
      </c>
      <c r="N9" s="3" t="s">
        <v>11</v>
      </c>
      <c r="O9" s="3">
        <v>0.78855470523003357</v>
      </c>
    </row>
    <row r="10" spans="1:19" x14ac:dyDescent="0.35">
      <c r="A10">
        <v>1</v>
      </c>
      <c r="B10">
        <v>882</v>
      </c>
      <c r="C10">
        <v>40</v>
      </c>
      <c r="D10">
        <v>25</v>
      </c>
      <c r="E10">
        <v>882</v>
      </c>
      <c r="F10">
        <f>$O$20+$O$21*data[[#This Row],[X1]]+$O$22*data[[#This Row],[X2]]</f>
        <v>1099.5396247442095</v>
      </c>
      <c r="G10" s="2">
        <f>data[[#This Row],[Y]]-data[[#This Row],[ŷ]]</f>
        <v>-217.5396247442095</v>
      </c>
      <c r="H10" s="2">
        <f>data[[#This Row],[Y]]-$B$25</f>
        <v>-343.13636363636374</v>
      </c>
      <c r="I10">
        <f>data[[#This Row],[y-ŷ]]^2</f>
        <v>47323.488333851485</v>
      </c>
      <c r="J10">
        <f>data[[#This Row],[y-ȳ]]^2</f>
        <v>117742.56404958684</v>
      </c>
      <c r="N10" s="3" t="s">
        <v>12</v>
      </c>
      <c r="O10" s="3">
        <v>158.90412557302938</v>
      </c>
    </row>
    <row r="11" spans="1:19" ht="15" thickBot="1" x14ac:dyDescent="0.4">
      <c r="A11">
        <v>1</v>
      </c>
      <c r="B11">
        <v>982</v>
      </c>
      <c r="C11">
        <v>40</v>
      </c>
      <c r="D11">
        <v>25</v>
      </c>
      <c r="E11">
        <v>982</v>
      </c>
      <c r="F11">
        <f>$O$20+$O$21*data[[#This Row],[X1]]+$O$22*data[[#This Row],[X2]]</f>
        <v>1099.5396247442095</v>
      </c>
      <c r="G11" s="2">
        <f>data[[#This Row],[Y]]-data[[#This Row],[ŷ]]</f>
        <v>-117.5396247442095</v>
      </c>
      <c r="H11" s="2">
        <f>data[[#This Row],[Y]]-$B$25</f>
        <v>-243.13636363636374</v>
      </c>
      <c r="I11">
        <f>data[[#This Row],[y-ŷ]]^2</f>
        <v>13815.563385009587</v>
      </c>
      <c r="J11">
        <f>data[[#This Row],[y-ȳ]]^2</f>
        <v>59115.2913223141</v>
      </c>
      <c r="N11" s="4" t="s">
        <v>13</v>
      </c>
      <c r="O11" s="4">
        <v>22</v>
      </c>
    </row>
    <row r="12" spans="1:19" x14ac:dyDescent="0.35">
      <c r="A12">
        <v>1</v>
      </c>
      <c r="B12">
        <v>1628</v>
      </c>
      <c r="C12">
        <v>45</v>
      </c>
      <c r="D12">
        <v>45</v>
      </c>
      <c r="E12">
        <v>1628</v>
      </c>
      <c r="F12">
        <f>$O$20+$O$21*data[[#This Row],[X1]]+$O$22*data[[#This Row],[X2]]</f>
        <v>1500.8485911095315</v>
      </c>
      <c r="G12" s="2">
        <f>data[[#This Row],[Y]]-data[[#This Row],[ŷ]]</f>
        <v>127.15140889046847</v>
      </c>
      <c r="H12" s="2">
        <f>data[[#This Row],[Y]]-$B$25</f>
        <v>402.86363636363626</v>
      </c>
      <c r="I12">
        <f>data[[#This Row],[y-ŷ]]^2</f>
        <v>16167.480782831106</v>
      </c>
      <c r="J12">
        <f>data[[#This Row],[y-ȳ]]^2</f>
        <v>162299.10950413215</v>
      </c>
    </row>
    <row r="13" spans="1:19" ht="15" thickBot="1" x14ac:dyDescent="0.4">
      <c r="A13">
        <v>1</v>
      </c>
      <c r="B13">
        <v>1577</v>
      </c>
      <c r="C13">
        <v>45</v>
      </c>
      <c r="D13">
        <v>45</v>
      </c>
      <c r="E13">
        <v>1577</v>
      </c>
      <c r="F13">
        <f>$O$20+$O$21*data[[#This Row],[X1]]+$O$22*data[[#This Row],[X2]]</f>
        <v>1500.8485911095315</v>
      </c>
      <c r="G13" s="2">
        <f>data[[#This Row],[Y]]-data[[#This Row],[ŷ]]</f>
        <v>76.151408890468474</v>
      </c>
      <c r="H13" s="2">
        <f>data[[#This Row],[Y]]-$B$25</f>
        <v>351.86363636363626</v>
      </c>
      <c r="I13">
        <f>data[[#This Row],[y-ŷ]]^2</f>
        <v>5799.0370760033211</v>
      </c>
      <c r="J13">
        <f>data[[#This Row],[y-ȳ]]^2</f>
        <v>123808.01859504126</v>
      </c>
      <c r="N13" t="s">
        <v>14</v>
      </c>
    </row>
    <row r="14" spans="1:19" x14ac:dyDescent="0.35">
      <c r="A14">
        <v>1</v>
      </c>
      <c r="B14">
        <v>1044</v>
      </c>
      <c r="C14">
        <v>50</v>
      </c>
      <c r="D14">
        <v>0</v>
      </c>
      <c r="E14">
        <v>1044</v>
      </c>
      <c r="F14">
        <f>$O$20+$O$21*data[[#This Row],[X1]]+$O$22*data[[#This Row],[X2]]</f>
        <v>810.46448231801628</v>
      </c>
      <c r="G14" s="2">
        <f>data[[#This Row],[Y]]-data[[#This Row],[ŷ]]</f>
        <v>233.53551768198372</v>
      </c>
      <c r="H14" s="2">
        <f>data[[#This Row],[Y]]-$B$25</f>
        <v>-181.13636363636374</v>
      </c>
      <c r="I14">
        <f>data[[#This Row],[y-ŷ]]^2</f>
        <v>54538.83801899213</v>
      </c>
      <c r="J14">
        <f>data[[#This Row],[y-ȳ]]^2</f>
        <v>32810.382231404998</v>
      </c>
      <c r="N14" s="5"/>
      <c r="O14" s="5" t="s">
        <v>19</v>
      </c>
      <c r="P14" s="5" t="s">
        <v>20</v>
      </c>
      <c r="Q14" s="5" t="s">
        <v>21</v>
      </c>
      <c r="R14" s="5" t="s">
        <v>22</v>
      </c>
      <c r="S14" s="5" t="s">
        <v>23</v>
      </c>
    </row>
    <row r="15" spans="1:19" x14ac:dyDescent="0.35">
      <c r="A15">
        <v>1</v>
      </c>
      <c r="B15">
        <v>914</v>
      </c>
      <c r="C15">
        <v>50</v>
      </c>
      <c r="D15">
        <v>0</v>
      </c>
      <c r="E15">
        <v>914</v>
      </c>
      <c r="F15">
        <f>$O$20+$O$21*data[[#This Row],[X1]]+$O$22*data[[#This Row],[X2]]</f>
        <v>810.46448231801628</v>
      </c>
      <c r="G15" s="2">
        <f>data[[#This Row],[Y]]-data[[#This Row],[ŷ]]</f>
        <v>103.53551768198372</v>
      </c>
      <c r="H15" s="2">
        <f>data[[#This Row],[Y]]-$B$25</f>
        <v>-311.13636363636374</v>
      </c>
      <c r="I15">
        <f>data[[#This Row],[y-ŷ]]^2</f>
        <v>10719.603421676364</v>
      </c>
      <c r="J15">
        <f>data[[#This Row],[y-ȳ]]^2</f>
        <v>96805.836776859564</v>
      </c>
      <c r="N15" s="3" t="s">
        <v>15</v>
      </c>
      <c r="O15" s="3">
        <v>2</v>
      </c>
      <c r="P15" s="3">
        <v>2028032.6895506387</v>
      </c>
      <c r="Q15" s="3">
        <v>1014016.3447753193</v>
      </c>
      <c r="R15" s="3">
        <v>40.158234350511584</v>
      </c>
      <c r="S15" s="3">
        <v>1.5012642751433883E-7</v>
      </c>
    </row>
    <row r="16" spans="1:19" x14ac:dyDescent="0.35">
      <c r="A16">
        <v>1</v>
      </c>
      <c r="B16">
        <v>1329</v>
      </c>
      <c r="C16">
        <v>55</v>
      </c>
      <c r="D16">
        <v>25</v>
      </c>
      <c r="E16">
        <v>1329</v>
      </c>
      <c r="F16">
        <f>$O$20+$O$21*data[[#This Row],[X1]]+$O$22*data[[#This Row],[X2]]</f>
        <v>1295.7498390800183</v>
      </c>
      <c r="G16" s="2">
        <f>data[[#This Row],[Y]]-data[[#This Row],[ŷ]]</f>
        <v>33.250160919981681</v>
      </c>
      <c r="H16" s="2">
        <f>data[[#This Row],[Y]]-$B$25</f>
        <v>103.86363636363626</v>
      </c>
      <c r="I16">
        <f>data[[#This Row],[y-ŷ]]^2</f>
        <v>1105.5732012046769</v>
      </c>
      <c r="J16">
        <f>data[[#This Row],[y-ȳ]]^2</f>
        <v>10787.654958677664</v>
      </c>
      <c r="N16" s="3" t="s">
        <v>16</v>
      </c>
      <c r="O16" s="3">
        <v>19</v>
      </c>
      <c r="P16" s="3">
        <v>479759.90135845274</v>
      </c>
      <c r="Q16" s="3">
        <v>25250.521124129093</v>
      </c>
      <c r="R16" s="3"/>
      <c r="S16" s="3"/>
    </row>
    <row r="17" spans="1:22" ht="15" thickBot="1" x14ac:dyDescent="0.4">
      <c r="A17">
        <v>1</v>
      </c>
      <c r="B17">
        <v>1330</v>
      </c>
      <c r="C17">
        <v>55</v>
      </c>
      <c r="D17">
        <v>25</v>
      </c>
      <c r="E17">
        <v>1330</v>
      </c>
      <c r="F17">
        <f>$O$20+$O$21*data[[#This Row],[X1]]+$O$22*data[[#This Row],[X2]]</f>
        <v>1295.7498390800183</v>
      </c>
      <c r="G17" s="2">
        <f>data[[#This Row],[Y]]-data[[#This Row],[ŷ]]</f>
        <v>34.250160919981681</v>
      </c>
      <c r="H17" s="2">
        <f>data[[#This Row],[Y]]-$B$25</f>
        <v>104.86363636363626</v>
      </c>
      <c r="I17">
        <f>data[[#This Row],[y-ŷ]]^2</f>
        <v>1173.0735230446403</v>
      </c>
      <c r="J17">
        <f>data[[#This Row],[y-ȳ]]^2</f>
        <v>10996.382231404938</v>
      </c>
      <c r="N17" s="4" t="s">
        <v>17</v>
      </c>
      <c r="O17" s="4">
        <v>21</v>
      </c>
      <c r="P17" s="4">
        <v>2507792.5909090913</v>
      </c>
      <c r="Q17" s="4"/>
      <c r="R17" s="4"/>
      <c r="S17" s="4"/>
    </row>
    <row r="18" spans="1:22" ht="15" thickBot="1" x14ac:dyDescent="0.4">
      <c r="A18">
        <v>1</v>
      </c>
      <c r="B18">
        <v>1405</v>
      </c>
      <c r="C18">
        <v>60</v>
      </c>
      <c r="D18">
        <v>30</v>
      </c>
      <c r="E18">
        <v>1405</v>
      </c>
      <c r="F18">
        <f>$O$20+$O$21*data[[#This Row],[X1]]+$O$22*data[[#This Row],[X2]]</f>
        <v>1445.129634255301</v>
      </c>
      <c r="G18" s="2">
        <f>data[[#This Row],[Y]]-data[[#This Row],[ŷ]]</f>
        <v>-40.129634255300971</v>
      </c>
      <c r="H18" s="2">
        <f>data[[#This Row],[Y]]-$B$25</f>
        <v>179.86363636363626</v>
      </c>
      <c r="I18">
        <f>data[[#This Row],[y-ŷ]]^2</f>
        <v>1610.387545464225</v>
      </c>
      <c r="J18">
        <f>data[[#This Row],[y-ȳ]]^2</f>
        <v>32350.927685950377</v>
      </c>
    </row>
    <row r="19" spans="1:22" x14ac:dyDescent="0.35">
      <c r="A19">
        <v>1</v>
      </c>
      <c r="B19">
        <v>1436</v>
      </c>
      <c r="C19">
        <v>60</v>
      </c>
      <c r="D19">
        <v>30</v>
      </c>
      <c r="E19">
        <v>1436</v>
      </c>
      <c r="F19">
        <f>$O$20+$O$21*data[[#This Row],[X1]]+$O$22*data[[#This Row],[X2]]</f>
        <v>1445.129634255301</v>
      </c>
      <c r="G19" s="2">
        <f>data[[#This Row],[Y]]-data[[#This Row],[ŷ]]</f>
        <v>-9.1296342553009708</v>
      </c>
      <c r="H19" s="2">
        <f>data[[#This Row],[Y]]-$B$25</f>
        <v>210.86363636363626</v>
      </c>
      <c r="I19">
        <f>data[[#This Row],[y-ŷ]]^2</f>
        <v>83.350221635564907</v>
      </c>
      <c r="J19">
        <f>data[[#This Row],[y-ȳ]]^2</f>
        <v>44463.473140495822</v>
      </c>
      <c r="N19" s="5"/>
      <c r="O19" s="5" t="s">
        <v>24</v>
      </c>
      <c r="P19" s="5" t="s">
        <v>12</v>
      </c>
      <c r="Q19" s="5" t="s">
        <v>25</v>
      </c>
      <c r="R19" s="5" t="s">
        <v>26</v>
      </c>
      <c r="S19" s="5" t="s">
        <v>27</v>
      </c>
      <c r="T19" s="5" t="s">
        <v>28</v>
      </c>
      <c r="U19" s="5" t="s">
        <v>29</v>
      </c>
      <c r="V19" s="5" t="s">
        <v>30</v>
      </c>
    </row>
    <row r="20" spans="1:22" x14ac:dyDescent="0.35">
      <c r="A20">
        <v>1</v>
      </c>
      <c r="B20">
        <v>1521</v>
      </c>
      <c r="C20">
        <v>65</v>
      </c>
      <c r="D20">
        <v>35</v>
      </c>
      <c r="E20">
        <v>1521</v>
      </c>
      <c r="F20">
        <f>$O$20+$O$21*data[[#This Row],[X1]]+$O$22*data[[#This Row],[X2]]</f>
        <v>1594.5094294305836</v>
      </c>
      <c r="G20" s="2">
        <f>data[[#This Row],[Y]]-data[[#This Row],[ŷ]]</f>
        <v>-73.509429430583623</v>
      </c>
      <c r="H20" s="2">
        <f>data[[#This Row],[Y]]-$B$25</f>
        <v>295.86363636363626</v>
      </c>
      <c r="I20">
        <f>data[[#This Row],[y-ŷ]]^2</f>
        <v>5403.6362152099537</v>
      </c>
      <c r="J20">
        <f>data[[#This Row],[y-ȳ]]^2</f>
        <v>87535.291322313991</v>
      </c>
      <c r="N20" s="3" t="s">
        <v>18</v>
      </c>
      <c r="O20" s="3">
        <v>156.43043453198675</v>
      </c>
      <c r="P20" s="3">
        <v>126.75785626839465</v>
      </c>
      <c r="Q20" s="3">
        <v>1.2340886721905737</v>
      </c>
      <c r="R20" s="3">
        <v>0.2322172747582153</v>
      </c>
      <c r="S20" s="3">
        <v>-108.87680772299439</v>
      </c>
      <c r="T20" s="3">
        <v>421.73767678696788</v>
      </c>
      <c r="U20" s="3">
        <v>-108.87680772299439</v>
      </c>
      <c r="V20" s="3">
        <v>421.73767678696788</v>
      </c>
    </row>
    <row r="21" spans="1:22" x14ac:dyDescent="0.35">
      <c r="A21">
        <v>1</v>
      </c>
      <c r="B21">
        <v>1741</v>
      </c>
      <c r="C21">
        <v>65</v>
      </c>
      <c r="D21">
        <v>35</v>
      </c>
      <c r="E21">
        <v>1741</v>
      </c>
      <c r="F21">
        <f>$O$20+$O$21*data[[#This Row],[X1]]+$O$22*data[[#This Row],[X2]]</f>
        <v>1594.5094294305836</v>
      </c>
      <c r="G21" s="2">
        <f>data[[#This Row],[Y]]-data[[#This Row],[ŷ]]</f>
        <v>146.49057056941638</v>
      </c>
      <c r="H21" s="2">
        <f>data[[#This Row],[Y]]-$B$25</f>
        <v>515.86363636363626</v>
      </c>
      <c r="I21">
        <f>data[[#This Row],[y-ŷ]]^2</f>
        <v>21459.48726575316</v>
      </c>
      <c r="J21">
        <f>data[[#This Row],[y-ȳ]]^2</f>
        <v>266115.29132231395</v>
      </c>
      <c r="N21" s="3" t="s">
        <v>31</v>
      </c>
      <c r="O21" s="3">
        <v>13.08068095572059</v>
      </c>
      <c r="P21" s="3">
        <v>1.7593736847816008</v>
      </c>
      <c r="Q21" s="3">
        <v>7.434850861341805</v>
      </c>
      <c r="R21" s="3">
        <v>4.8886058416810507E-7</v>
      </c>
      <c r="S21" s="3">
        <v>9.3982695127797165</v>
      </c>
      <c r="T21" s="3">
        <v>16.763092398661463</v>
      </c>
      <c r="U21" s="3">
        <v>9.3982695127797165</v>
      </c>
      <c r="V21" s="3">
        <v>16.763092398661463</v>
      </c>
    </row>
    <row r="22" spans="1:22" ht="15" thickBot="1" x14ac:dyDescent="0.4">
      <c r="A22">
        <v>1</v>
      </c>
      <c r="B22">
        <v>1866</v>
      </c>
      <c r="C22">
        <v>70</v>
      </c>
      <c r="D22">
        <v>40</v>
      </c>
      <c r="E22">
        <v>1866</v>
      </c>
      <c r="F22">
        <f>$O$20+$O$21*data[[#This Row],[X1]]+$O$22*data[[#This Row],[X2]]</f>
        <v>1743.8892246058663</v>
      </c>
      <c r="G22" s="2">
        <f>data[[#This Row],[Y]]-data[[#This Row],[ŷ]]</f>
        <v>122.11077539413373</v>
      </c>
      <c r="H22" s="2">
        <f>data[[#This Row],[Y]]-$B$25</f>
        <v>640.86363636363626</v>
      </c>
      <c r="I22">
        <f>data[[#This Row],[y-ŷ]]^2</f>
        <v>14911.041467356574</v>
      </c>
      <c r="J22">
        <f>data[[#This Row],[y-ȳ]]^2</f>
        <v>410706.20041322301</v>
      </c>
      <c r="N22" s="4" t="s">
        <v>32</v>
      </c>
      <c r="O22" s="4">
        <v>16.795278079335962</v>
      </c>
      <c r="P22" s="4">
        <v>2.9633779152312929</v>
      </c>
      <c r="Q22" s="4">
        <v>5.6676126230849242</v>
      </c>
      <c r="R22" s="4">
        <v>1.8306905086840887E-5</v>
      </c>
      <c r="S22" s="4">
        <v>10.592856820454518</v>
      </c>
      <c r="T22" s="4">
        <v>22.997699338217405</v>
      </c>
      <c r="U22" s="4">
        <v>10.592856820454518</v>
      </c>
      <c r="V22" s="4">
        <v>22.997699338217405</v>
      </c>
    </row>
    <row r="23" spans="1:22" x14ac:dyDescent="0.35">
      <c r="A23">
        <v>1</v>
      </c>
      <c r="B23">
        <v>1717</v>
      </c>
      <c r="C23">
        <v>70</v>
      </c>
      <c r="D23">
        <v>40</v>
      </c>
      <c r="E23">
        <v>1717</v>
      </c>
      <c r="F23">
        <f>$O$20+$O$21*data[[#This Row],[X1]]+$O$22*data[[#This Row],[X2]]</f>
        <v>1743.8892246058663</v>
      </c>
      <c r="G23" s="2">
        <f>data[[#This Row],[Y]]-data[[#This Row],[ŷ]]</f>
        <v>-26.889224605866275</v>
      </c>
      <c r="H23" s="2">
        <f>data[[#This Row],[Y]]-$B$25</f>
        <v>491.86363636363626</v>
      </c>
      <c r="I23">
        <f>data[[#This Row],[y-ŷ]]^2</f>
        <v>723.03039990472428</v>
      </c>
      <c r="J23">
        <f>data[[#This Row],[y-ȳ]]^2</f>
        <v>241929.83677685939</v>
      </c>
    </row>
    <row r="24" spans="1:22" x14ac:dyDescent="0.35">
      <c r="A24" t="s">
        <v>3</v>
      </c>
      <c r="B24">
        <f>SUM(data[Y])</f>
        <v>26953</v>
      </c>
      <c r="C24">
        <f>SUM(data[X1])</f>
        <v>950</v>
      </c>
      <c r="D24">
        <f>SUM(data[X2])</f>
        <v>660</v>
      </c>
      <c r="G24" s="1">
        <f>SUM(data[y-ŷ])</f>
        <v>-3.1832314562052488E-12</v>
      </c>
      <c r="H24" s="1">
        <f>SUM(data[y-ȳ])</f>
        <v>-4.3200998334214091E-12</v>
      </c>
      <c r="I24" s="1">
        <f>SUM(data[(y-ŷ)^2])</f>
        <v>479759.90135845297</v>
      </c>
      <c r="J24" s="1">
        <f>SUM(data[(y-ȳ)^2])</f>
        <v>2507792.5909090913</v>
      </c>
    </row>
    <row r="25" spans="1:22" x14ac:dyDescent="0.35">
      <c r="A25" t="s">
        <v>4</v>
      </c>
      <c r="B25" s="2">
        <f>B24/COUNT(data[Y])</f>
        <v>1225.1363636363637</v>
      </c>
      <c r="C25" s="2">
        <f>C24/COUNT(data[Y])</f>
        <v>43.18181818181818</v>
      </c>
      <c r="D25" s="2">
        <f>D24/COUNT(data[Y])</f>
        <v>30</v>
      </c>
      <c r="E25" s="2"/>
      <c r="L25" t="s">
        <v>39</v>
      </c>
      <c r="M25">
        <f>AVERAGE(data[(y-ŷ)^2])</f>
        <v>21807.268243566043</v>
      </c>
      <c r="N25" t="s">
        <v>40</v>
      </c>
      <c r="O25">
        <f>SQRT(M25)</f>
        <v>147.6728419296048</v>
      </c>
    </row>
    <row r="26" spans="1:22" x14ac:dyDescent="0.35">
      <c r="A26" t="s">
        <v>5</v>
      </c>
      <c r="B26" s="2">
        <f>_xlfn.STDEV.S(data[Y])</f>
        <v>345.57010114475293</v>
      </c>
      <c r="C26" s="2">
        <f>_xlfn.STDEV.S(data[X1])</f>
        <v>19.793304215691016</v>
      </c>
      <c r="D26" s="2">
        <f>_xlfn.STDEV.S(data[X2])</f>
        <v>11.751393027860063</v>
      </c>
      <c r="E26" s="2"/>
      <c r="L26" t="s">
        <v>36</v>
      </c>
      <c r="M26">
        <f>1-I24/J24</f>
        <v>0.80869235235098258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Cross</dc:creator>
  <cp:lastModifiedBy>Andy Cross</cp:lastModifiedBy>
  <dcterms:created xsi:type="dcterms:W3CDTF">2018-02-20T06:37:08Z</dcterms:created>
  <dcterms:modified xsi:type="dcterms:W3CDTF">2018-02-26T07:58:45Z</dcterms:modified>
</cp:coreProperties>
</file>