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12bc092b9f26f63/Documents/Financial Models/NP2/"/>
    </mc:Choice>
  </mc:AlternateContent>
  <xr:revisionPtr revIDLastSave="415" documentId="11_2E6F1EC8D2C9CC47EF1FB5C24FD1638B28DE52B5" xr6:coauthVersionLast="47" xr6:coauthVersionMax="47" xr10:uidLastSave="{A9D1AA96-C834-41D7-9427-FD14E65DC237}"/>
  <bookViews>
    <workbookView xWindow="-1230" yWindow="-17120" windowWidth="32710" windowHeight="14880" xr2:uid="{00000000-000D-0000-FFFF-FFFF00000000}"/>
  </bookViews>
  <sheets>
    <sheet name="SquirrelBindings" sheetId="36" r:id="rId1"/>
    <sheet name="SquirrelReports" sheetId="37" r:id="rId2"/>
    <sheet name="Scenario Summary 1" sheetId="38" r:id="rId3"/>
    <sheet name="Scenario Summary 2" sheetId="39" r:id="rId4"/>
    <sheet name="Scenario Summary 3" sheetId="40" r:id="rId5"/>
    <sheet name="Scenario Summary 4" sheetId="41" r:id="rId6"/>
    <sheet name="Scenario Summary 5" sheetId="42" r:id="rId7"/>
    <sheet name="Cover" sheetId="1" r:id="rId8"/>
    <sheet name="Contents" sheetId="2" r:id="rId9"/>
    <sheet name="InpC" sheetId="3" r:id="rId10"/>
    <sheet name="InpS" sheetId="4" r:id="rId11"/>
    <sheet name="InpT" sheetId="5" r:id="rId12"/>
    <sheet name="Time" sheetId="6" r:id="rId13"/>
    <sheet name="Unallocated" sheetId="7" state="hidden" r:id="rId14"/>
    <sheet name="Tabular" sheetId="8" state="hidden" r:id="rId15"/>
    <sheet name="Working capital" sheetId="9" r:id="rId16"/>
    <sheet name="Financials" sheetId="10" r:id="rId17"/>
    <sheet name="Investment Assets" sheetId="11" r:id="rId18"/>
    <sheet name="Scheduled Debt" sheetId="12" r:id="rId19"/>
    <sheet name="Unscheduled Debt" sheetId="13" r:id="rId20"/>
    <sheet name="Equity" sheetId="14" r:id="rId21"/>
    <sheet name="Shareholder Returns" sheetId="15" state="hidden" r:id="rId22"/>
    <sheet name="Metrics and ratios" sheetId="16" r:id="rId23"/>
    <sheet name="Model Checks and Alerts" sheetId="17" r:id="rId24"/>
    <sheet name="Income Statement Ann" sheetId="18" r:id="rId25"/>
    <sheet name="Balance Sheet Ann" sheetId="19" r:id="rId26"/>
    <sheet name="Cashflow Ann" sheetId="20" r:id="rId27"/>
    <sheet name="Distributions Ann" sheetId="21" r:id="rId28"/>
    <sheet name="Metrics Ann" sheetId="22" r:id="rId29"/>
    <sheet name="Disposals Ann" sheetId="23" r:id="rId30"/>
    <sheet name="Squirrel Hack Ann" sheetId="24" r:id="rId31"/>
    <sheet name="Income Statement" sheetId="25" r:id="rId32"/>
    <sheet name="Balance Sheet" sheetId="26" r:id="rId33"/>
    <sheet name="Cashflow" sheetId="27" r:id="rId34"/>
    <sheet name="Distributions" sheetId="28" r:id="rId35"/>
    <sheet name="Metrics" sheetId="29" r:id="rId36"/>
    <sheet name="Disposals" sheetId="30" r:id="rId37"/>
    <sheet name="Squirrel Hack" sheetId="31" r:id="rId38"/>
    <sheet name="Results Table" sheetId="32" r:id="rId39"/>
    <sheet name="Output" sheetId="33" r:id="rId40"/>
    <sheet name="Issues" sheetId="34" r:id="rId41"/>
    <sheet name="Styles" sheetId="35" r:id="rId42"/>
  </sheets>
  <definedNames>
    <definedName name="CASE_ACTIVE">InpC!$F$4</definedName>
    <definedName name="CASE_COMPARISON">InpC!$F$5</definedName>
    <definedName name="Constants">InpS!$F$1</definedName>
    <definedName name="ExampleInputRow">InpC!$14:$14</definedName>
    <definedName name="FirstDifferenceCell" localSheetId="9">InpC!$I$13</definedName>
    <definedName name="FirstRow" localSheetId="9">InpC!$A$14</definedName>
    <definedName name="FirstRow">InpS!$A$7</definedName>
    <definedName name="FirstTime">InpS!$J$1</definedName>
    <definedName name="InputChanges" localSheetId="9">InpC!$F$7</definedName>
    <definedName name="Label">InpS!$E$1</definedName>
    <definedName name="MasterALERT" localSheetId="32">'Balance Sheet'!$F$3</definedName>
    <definedName name="MasterALERT" localSheetId="25">'Balance Sheet Ann'!$F$3</definedName>
    <definedName name="MasterALERT" localSheetId="33">Cashflow!$F$3</definedName>
    <definedName name="MasterALERT" localSheetId="26">'Cashflow Ann'!$F$3</definedName>
    <definedName name="MasterALERT" localSheetId="36">Disposals!$F$3</definedName>
    <definedName name="MasterALERT" localSheetId="29">'Disposals Ann'!$F$3</definedName>
    <definedName name="MasterALERT" localSheetId="34">Distributions!$F$3</definedName>
    <definedName name="MasterALERT" localSheetId="27">'Distributions Ann'!$F$3</definedName>
    <definedName name="MasterALERT" localSheetId="20">Equity!$F$3</definedName>
    <definedName name="MasterALERT" localSheetId="16">Financials!$F$3</definedName>
    <definedName name="MasterALERT" localSheetId="31">'Income Statement'!$F$3</definedName>
    <definedName name="MasterALERT" localSheetId="24">'Income Statement Ann'!$F$3</definedName>
    <definedName name="MasterALERT" localSheetId="10">InpS!$F$3</definedName>
    <definedName name="MasterALERT" localSheetId="11">InpT!$F$3</definedName>
    <definedName name="MasterALERT" localSheetId="17">'Investment Assets'!$F$3</definedName>
    <definedName name="MasterALERT" localSheetId="35">Metrics!$F$3</definedName>
    <definedName name="MasterALERT" localSheetId="22">'Metrics and ratios'!$F$3</definedName>
    <definedName name="MasterALERT" localSheetId="28">'Metrics Ann'!$F$3</definedName>
    <definedName name="MasterALERT" localSheetId="23">'Model Checks and Alerts'!$F$3</definedName>
    <definedName name="MasterALERT" localSheetId="38">'Results Table'!$F$3</definedName>
    <definedName name="MasterALERT" localSheetId="18">'Scheduled Debt'!$F$3</definedName>
    <definedName name="MasterALERT" localSheetId="21">'Shareholder Returns'!$F$3</definedName>
    <definedName name="MasterALERT" localSheetId="37">'Squirrel Hack'!$F$3</definedName>
    <definedName name="MasterALERT" localSheetId="30">'Squirrel Hack Ann'!$F$3</definedName>
    <definedName name="MasterALERT" localSheetId="14">Tabular!$F$3</definedName>
    <definedName name="MasterALERT" localSheetId="12">Time!$F$3</definedName>
    <definedName name="MasterALERT" localSheetId="13">Unallocated!$F$3</definedName>
    <definedName name="MasterALERT" localSheetId="19">'Unscheduled Debt'!$F$3</definedName>
    <definedName name="MasterALERT" localSheetId="15">'Working capital'!$F$3</definedName>
    <definedName name="MasterCHK" localSheetId="32">'Balance Sheet'!$F$2</definedName>
    <definedName name="MasterCHK" localSheetId="25">'Balance Sheet Ann'!$F$2</definedName>
    <definedName name="MasterCHK" localSheetId="33">Cashflow!$F$2</definedName>
    <definedName name="MasterCHK" localSheetId="26">'Cashflow Ann'!$F$2</definedName>
    <definedName name="MasterCHK" localSheetId="36">Disposals!$F$2</definedName>
    <definedName name="MasterCHK" localSheetId="29">'Disposals Ann'!$F$2</definedName>
    <definedName name="MasterCHK" localSheetId="34">Distributions!$F$2</definedName>
    <definedName name="MasterCHK" localSheetId="27">'Distributions Ann'!$F$2</definedName>
    <definedName name="MasterCHK" localSheetId="20">Equity!$F$2</definedName>
    <definedName name="MasterCHK" localSheetId="16">Financials!$F$2</definedName>
    <definedName name="MasterCHK" localSheetId="31">'Income Statement'!$F$2</definedName>
    <definedName name="MasterCHK" localSheetId="24">'Income Statement Ann'!$F$2</definedName>
    <definedName name="MasterCHK" localSheetId="10">InpS!$F$2</definedName>
    <definedName name="MasterCHK" localSheetId="11">InpT!$F$2</definedName>
    <definedName name="MasterCHK" localSheetId="17">'Investment Assets'!$F$2</definedName>
    <definedName name="MasterCHK" localSheetId="35">Metrics!$F$2</definedName>
    <definedName name="MasterCHK" localSheetId="22">'Metrics and ratios'!$F$2</definedName>
    <definedName name="MasterCHK" localSheetId="28">'Metrics Ann'!$F$2</definedName>
    <definedName name="MasterCHK" localSheetId="23">'Model Checks and Alerts'!$F$2</definedName>
    <definedName name="MasterCHK" localSheetId="38">'Results Table'!$F$2</definedName>
    <definedName name="MasterCHK" localSheetId="18">'Scheduled Debt'!$F$2</definedName>
    <definedName name="MasterCHK" localSheetId="21">'Shareholder Returns'!$F$2</definedName>
    <definedName name="MasterCHK" localSheetId="37">'Squirrel Hack'!$F$2</definedName>
    <definedName name="MasterCHK" localSheetId="30">'Squirrel Hack Ann'!$F$2</definedName>
    <definedName name="MasterCHK" localSheetId="14">Tabular!$F$2</definedName>
    <definedName name="MasterCHK" localSheetId="12">Time!$F$2</definedName>
    <definedName name="MasterCHK" localSheetId="13">Unallocated!$F$2</definedName>
    <definedName name="MasterCHK" localSheetId="19">'Unscheduled Debt'!$F$2</definedName>
    <definedName name="MasterCHK" localSheetId="15">'Working capital'!$F$2</definedName>
    <definedName name="obxIssuesLog">Issues!$A$5</definedName>
    <definedName name="obxUserGreen_67" localSheetId="9" hidden="1">"'InpC'!$A$67"</definedName>
    <definedName name="ReportBarFormat">Contents!$A$5</definedName>
    <definedName name="scenario">InpC!$I$4</definedName>
    <definedName name="ScenarioPointer">InpC!$K$2</definedName>
    <definedName name="SensitivityInputs">InpC!$O$13:$R$13</definedName>
    <definedName name="TimeRow">InpS!$A$2</definedName>
    <definedName name="TOCFirstLine">Contents!$A$6</definedName>
    <definedName name="TOCobxEquity">Equity!$A$1</definedName>
    <definedName name="TOCobxEquity.Ordinary_Dividends">Equity!$A$188</definedName>
    <definedName name="TOCobxEquity.Ordinary_Shares">Equity!$A$208</definedName>
    <definedName name="TOCobxEquity.Priority_Dividend">Equity!$A$86</definedName>
    <definedName name="TOCobxEquity.Priority_Dividend_Catchup">Equity!$A$120</definedName>
    <definedName name="TOCobxEquity.Redemption_Preference">Equity!$A$52</definedName>
    <definedName name="TOCobxEquity.Redemption_Preference_Catchup">Equity!$A$154</definedName>
    <definedName name="TOCobxFinancials">Financials!$A$1</definedName>
    <definedName name="TOCobxInputs">InpS!$A$1</definedName>
    <definedName name="TOCobxInputs.Assets">InpS!$A$33</definedName>
    <definedName name="TOCobxInputs.Debt">InpS!$A$34</definedName>
    <definedName name="TOCobxInputs.Equity">InpS!$A$35</definedName>
    <definedName name="TOCobxInputs.Flags">InpS!$A$37</definedName>
    <definedName name="TOCobxInputs.Historical_Data">InpS!$A$41</definedName>
    <definedName name="TOCobxInputs.Investment_Asset_Valuation_and_Disposal_Profiles">InpS!$A$39</definedName>
    <definedName name="TOCobxInputs.Loan_Repayment_Profiles">InpS!$A$40</definedName>
    <definedName name="TOCobxInputs.Metrics">InpS!$A$36</definedName>
    <definedName name="TOCobxInputs.Model_Constants">InpS!$A$28</definedName>
    <definedName name="TOCobxInputs.Monthly_Inputs">InpS!$A$32</definedName>
    <definedName name="TOCobxInputs.Opening_balance_sheet_assets">InpS!$A$29</definedName>
    <definedName name="TOCobxInputs.Opening_balance_sheet_liabilities">InpS!$A$30</definedName>
    <definedName name="TOCobxInputs.Opening_Repayment_Balances">InpS!$A$31</definedName>
    <definedName name="TOCobxInputs.Shareholders">InpS!$A$42</definedName>
    <definedName name="TOCobxInputs.Switches">InpS!$A$38</definedName>
    <definedName name="TOCobxInvestment_Assets">'Investment Assets'!$A$1</definedName>
    <definedName name="TOCobxMetrics_and_ratios">'Metrics and ratios'!$A$1</definedName>
    <definedName name="TOCobxModel_Checks_and_Alerts">'Model Checks and Alerts'!$A$1</definedName>
    <definedName name="TOCobxModel_Checks_and_Alerts.Model_Checks">'Model Checks and Alerts'!$A$9</definedName>
    <definedName name="TOCobxReturns" localSheetId="1">#REF!</definedName>
    <definedName name="TOCobxScheduled_Debt">'Scheduled Debt'!$A$1</definedName>
    <definedName name="TOCobxScheduled_Debt.CVA_1">'Scheduled Debt'!$A$48</definedName>
    <definedName name="TOCobxScheduled_Debt.CVA_2">'Scheduled Debt'!$A$85</definedName>
    <definedName name="TOCobxScheduled_Debt.Guarantee_Portfolio_Loans_">'Scheduled Debt'!$A$17</definedName>
    <definedName name="TOCobxShareholder_Returns">'Shareholder Returns'!$A$1</definedName>
    <definedName name="TOCobxTabular" localSheetId="1">#REF!</definedName>
    <definedName name="TOCobxTabular">Tabular!$A$1</definedName>
    <definedName name="TOCobxTime">Time!$A$1</definedName>
    <definedName name="TOCobxTime.Calculate_TVPI_flag">Time!$A$88</definedName>
    <definedName name="TOCobxTime.Dispose_of_Assets_flag">Time!$A$121</definedName>
    <definedName name="TOCobxTime.Future_Fund_Conversion_Date_flag">Time!$A$80</definedName>
    <definedName name="TOCobxTime.Headers">Time!$A$9</definedName>
    <definedName name="TOCobxTime.Model_Timeline">Time!$A$48</definedName>
    <definedName name="TOCobxTime.Model_timelines">Time!$A$193</definedName>
    <definedName name="TOCobxTime.Repay_Debt_Flag">Time!$A$159</definedName>
    <definedName name="TOCobxTime.Share_Capital_Redemption_flag">Time!$A$187</definedName>
    <definedName name="TOCobxUnallocated" localSheetId="1">#REF!</definedName>
    <definedName name="TOCobxUnallocated">Unallocated!$A$1</definedName>
    <definedName name="TOCobxUnscheduled_Debt">'Unscheduled Debt'!$A$1</definedName>
    <definedName name="TOCobxUnscheduled_Debt.Chinese_Investor_Debt">'Unscheduled Debt'!$A$99</definedName>
    <definedName name="TOCobxUnscheduled_Debt.Imported">'Unscheduled Debt'!$A$143</definedName>
    <definedName name="TOCobxUnscheduled_Debt.Senior_Debt">'Unscheduled Debt'!$A$9</definedName>
    <definedName name="TOCobxUnscheduled_Debt.Shareholder_Debt">'Unscheduled Debt'!$A$55</definedName>
    <definedName name="TOCobxWorking_capital">'Working capital'!$A$1</definedName>
    <definedName name="TOCrepobxBalance_Sheet_base_Quarter">'Balance Sheet'!$A$8</definedName>
    <definedName name="TOCrepobxBalance_Sheet_Year">'Balance Sheet Ann'!$A$8</definedName>
    <definedName name="TOCrepobxCashflow_base_Quarter">Cashflow!$A$8</definedName>
    <definedName name="TOCrepobxCashflow_Year">'Cashflow Ann'!$A$8</definedName>
    <definedName name="TOCrepobxDisposals_base_Quarter">Disposals!$A$8</definedName>
    <definedName name="TOCrepobxDisposals_Year">'Disposals Ann'!$A$8</definedName>
    <definedName name="TOCrepobxDistributions_base_Quarter">Distributions!$A$8</definedName>
    <definedName name="TOCrepobxDistributions_Year">'Distributions Ann'!$A$8</definedName>
    <definedName name="TOCrepobxIncome_Statement_base_Quarter">'Income Statement'!$A$8</definedName>
    <definedName name="TOCrepobxIncome_Statement_Year">'Income Statement Ann'!$A$8</definedName>
    <definedName name="TOCrepobxMetrics_base_Quarter">Metrics!$A$8</definedName>
    <definedName name="TOCrepobxMetrics_Year">'Metrics Ann'!$A$8</definedName>
    <definedName name="TOCrepobxSquirrel_Hack_base_Quarter">'Squirrel Hack'!$A$8</definedName>
    <definedName name="TOCrepobxSquirrel_Hack_Year">'Squirrel Hack Ann'!$A$8</definedName>
    <definedName name="Totals">InpS!$H$5</definedName>
    <definedName name="Units">InpS!$G$1</definedName>
  </definedNames>
  <calcPr calcId="191029" calcMode="manual"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7" i="3" l="1"/>
  <c r="P28" i="37"/>
  <c r="U25" i="37"/>
  <c r="T25" i="37"/>
  <c r="S25" i="37"/>
  <c r="R25" i="37"/>
  <c r="Q25" i="37"/>
  <c r="P25" i="37"/>
  <c r="N25" i="37"/>
  <c r="M25" i="37"/>
  <c r="L25" i="37"/>
  <c r="K25" i="37"/>
  <c r="J25" i="37"/>
  <c r="I25" i="37"/>
  <c r="P24" i="37"/>
  <c r="B24" i="37"/>
  <c r="N23" i="37"/>
  <c r="M23" i="37"/>
  <c r="L23" i="37"/>
  <c r="K23" i="37"/>
  <c r="J23" i="37"/>
  <c r="I23" i="37"/>
  <c r="I22" i="37"/>
  <c r="G22" i="37"/>
  <c r="F22" i="37"/>
  <c r="E22" i="37"/>
  <c r="D22" i="37"/>
  <c r="C22" i="37"/>
  <c r="B22" i="37"/>
  <c r="B21" i="37"/>
  <c r="U20" i="37"/>
  <c r="T20" i="37"/>
  <c r="S20" i="37"/>
  <c r="R20" i="37"/>
  <c r="Q20" i="37"/>
  <c r="P20" i="37"/>
  <c r="P19" i="37"/>
  <c r="G19" i="37"/>
  <c r="F19" i="37"/>
  <c r="E19" i="37"/>
  <c r="D19" i="37"/>
  <c r="C19" i="37"/>
  <c r="B19" i="37"/>
  <c r="B18" i="37"/>
  <c r="U15" i="37"/>
  <c r="T15" i="37"/>
  <c r="S15" i="37"/>
  <c r="R15" i="37"/>
  <c r="Q15" i="37"/>
  <c r="P15" i="37"/>
  <c r="P14" i="37"/>
  <c r="N14" i="37"/>
  <c r="M14" i="37"/>
  <c r="L14" i="37"/>
  <c r="K14" i="37"/>
  <c r="J14" i="37"/>
  <c r="I14" i="37"/>
  <c r="I13" i="37"/>
  <c r="G13" i="37"/>
  <c r="F13" i="37"/>
  <c r="E13" i="37"/>
  <c r="D13" i="37"/>
  <c r="C13" i="37"/>
  <c r="B13" i="37"/>
  <c r="B12" i="37"/>
  <c r="U11" i="37"/>
  <c r="T11" i="37"/>
  <c r="S11" i="37"/>
  <c r="R11" i="37"/>
  <c r="Q11" i="37"/>
  <c r="P11" i="37"/>
  <c r="P10" i="37"/>
  <c r="N10" i="37"/>
  <c r="M10" i="37"/>
  <c r="L10" i="37"/>
  <c r="K10" i="37"/>
  <c r="J10" i="37"/>
  <c r="I10" i="37"/>
  <c r="G10" i="37"/>
  <c r="F10" i="37"/>
  <c r="E10" i="37"/>
  <c r="D10" i="37"/>
  <c r="C10" i="37"/>
  <c r="B10" i="37"/>
  <c r="I9" i="37"/>
  <c r="B9" i="37"/>
  <c r="A40" i="36" a="1"/>
  <c r="A40" i="36" s="1"/>
  <c r="A37" i="36" a="1"/>
  <c r="A37" i="36" s="1"/>
  <c r="F26" i="36" a="1"/>
  <c r="F26" i="36" s="1"/>
  <c r="N11" i="5" s="1"/>
  <c r="E26" i="36" a="1"/>
  <c r="E26" i="36" s="1"/>
  <c r="M11" i="5" s="1"/>
  <c r="D26" i="36" a="1"/>
  <c r="D26" i="36" s="1"/>
  <c r="L11" i="5" s="1"/>
  <c r="C26" i="36" a="1"/>
  <c r="C26" i="36" s="1"/>
  <c r="K11" i="5" s="1"/>
  <c r="B26" i="36" a="1"/>
  <c r="B26" i="36" s="1"/>
  <c r="J11" i="5" s="1"/>
  <c r="F25" i="36" a="1"/>
  <c r="F25" i="36" s="1"/>
  <c r="N10" i="5" s="1"/>
  <c r="E25" i="36" a="1"/>
  <c r="E25" i="36" s="1"/>
  <c r="M10" i="5" s="1"/>
  <c r="D25" i="36" a="1"/>
  <c r="D25" i="36" s="1"/>
  <c r="L10" i="5" s="1"/>
  <c r="C25" i="36" a="1"/>
  <c r="C25" i="36" s="1"/>
  <c r="K10" i="5" s="1"/>
  <c r="B25" i="36" a="1"/>
  <c r="B25" i="36" s="1"/>
  <c r="J10" i="5" s="1"/>
  <c r="H20" i="4" l="1"/>
  <c r="H124" i="13" s="1"/>
  <c r="H19" i="4"/>
  <c r="H18" i="4"/>
  <c r="H15" i="4"/>
  <c r="H14" i="4"/>
  <c r="H13" i="4"/>
  <c r="H12" i="4"/>
  <c r="H13" i="9" s="1"/>
  <c r="H11" i="4"/>
  <c r="A1" i="4"/>
  <c r="M7" i="3"/>
  <c r="L7" i="3"/>
  <c r="K7" i="3"/>
  <c r="I5" i="3"/>
  <c r="I4" i="3"/>
  <c r="F67" i="3" s="1"/>
  <c r="A1" i="3"/>
  <c r="A1" i="34"/>
  <c r="H21" i="33"/>
  <c r="H20" i="33"/>
  <c r="J5" i="33"/>
  <c r="K10" i="33" s="1"/>
  <c r="J2" i="33"/>
  <c r="H2" i="33"/>
  <c r="F1" i="32"/>
  <c r="A1" i="32"/>
  <c r="I8" i="31"/>
  <c r="G8" i="31"/>
  <c r="F8" i="31"/>
  <c r="E8" i="31"/>
  <c r="F1" i="31"/>
  <c r="A1" i="31"/>
  <c r="I8" i="30"/>
  <c r="G8" i="30"/>
  <c r="F8" i="30"/>
  <c r="E8" i="30"/>
  <c r="F1" i="30"/>
  <c r="A1" i="30"/>
  <c r="G10" i="29"/>
  <c r="E10" i="29"/>
  <c r="I9" i="29"/>
  <c r="H9" i="29"/>
  <c r="G9" i="29"/>
  <c r="F9" i="29"/>
  <c r="E9" i="29"/>
  <c r="I8" i="29"/>
  <c r="H8" i="29"/>
  <c r="G8" i="29"/>
  <c r="F8" i="29"/>
  <c r="E8" i="29"/>
  <c r="F1" i="29"/>
  <c r="A1" i="29"/>
  <c r="H30" i="28"/>
  <c r="G30" i="28"/>
  <c r="F30" i="28"/>
  <c r="E30" i="28"/>
  <c r="H29" i="28"/>
  <c r="G29" i="28"/>
  <c r="F29" i="28"/>
  <c r="E29" i="28"/>
  <c r="H28" i="28"/>
  <c r="G28" i="28"/>
  <c r="F28" i="28"/>
  <c r="E28" i="28"/>
  <c r="H27" i="28"/>
  <c r="G27" i="28"/>
  <c r="F27" i="28"/>
  <c r="E27" i="28"/>
  <c r="H26" i="28"/>
  <c r="G26" i="28"/>
  <c r="F26" i="28"/>
  <c r="E26" i="28"/>
  <c r="H25" i="28"/>
  <c r="G25" i="28"/>
  <c r="F25" i="28"/>
  <c r="E25" i="28"/>
  <c r="I22" i="28"/>
  <c r="H22" i="28"/>
  <c r="G22" i="28"/>
  <c r="E22" i="28"/>
  <c r="H18" i="28"/>
  <c r="G18" i="28"/>
  <c r="F18" i="28"/>
  <c r="E18" i="28"/>
  <c r="H17" i="28"/>
  <c r="G17" i="28"/>
  <c r="F17" i="28"/>
  <c r="E17" i="28"/>
  <c r="H16" i="28"/>
  <c r="G16" i="28"/>
  <c r="F16" i="28"/>
  <c r="E16" i="28"/>
  <c r="H12" i="28"/>
  <c r="G12" i="28"/>
  <c r="F12" i="28"/>
  <c r="E12" i="28"/>
  <c r="H11" i="28"/>
  <c r="G11" i="28"/>
  <c r="F11" i="28"/>
  <c r="E11" i="28"/>
  <c r="H10" i="28"/>
  <c r="G10" i="28"/>
  <c r="F10" i="28"/>
  <c r="E10" i="28"/>
  <c r="F1" i="28"/>
  <c r="A1" i="28"/>
  <c r="I27" i="27"/>
  <c r="F27" i="27"/>
  <c r="I26" i="27"/>
  <c r="F26" i="27"/>
  <c r="I23" i="27"/>
  <c r="F23" i="27"/>
  <c r="I22" i="27"/>
  <c r="F22" i="27"/>
  <c r="I21" i="27"/>
  <c r="F21" i="27"/>
  <c r="I18" i="27"/>
  <c r="F18" i="27"/>
  <c r="I17" i="27"/>
  <c r="F17" i="27"/>
  <c r="I16" i="27"/>
  <c r="F16" i="27"/>
  <c r="AC13" i="27"/>
  <c r="AB13" i="27"/>
  <c r="AA13" i="27"/>
  <c r="Z13" i="27"/>
  <c r="Y13" i="27"/>
  <c r="X13" i="27"/>
  <c r="W13" i="27"/>
  <c r="V13" i="27"/>
  <c r="U13" i="27"/>
  <c r="T13" i="27"/>
  <c r="S13" i="27"/>
  <c r="R13" i="27"/>
  <c r="Q13" i="27"/>
  <c r="P13" i="27"/>
  <c r="O13" i="27"/>
  <c r="N13" i="27"/>
  <c r="M13" i="27"/>
  <c r="L13" i="27"/>
  <c r="K13" i="27"/>
  <c r="J13" i="27"/>
  <c r="I13" i="27"/>
  <c r="G13" i="27"/>
  <c r="F13" i="27"/>
  <c r="E13" i="27"/>
  <c r="I12" i="27"/>
  <c r="G12" i="27"/>
  <c r="F12" i="27"/>
  <c r="E12" i="27"/>
  <c r="AC9" i="27"/>
  <c r="AB9" i="27"/>
  <c r="AA9" i="27"/>
  <c r="Z9" i="27"/>
  <c r="Y9" i="27"/>
  <c r="X9" i="27"/>
  <c r="W9" i="27"/>
  <c r="V9" i="27"/>
  <c r="U9" i="27"/>
  <c r="T9" i="27"/>
  <c r="S9" i="27"/>
  <c r="R9" i="27"/>
  <c r="Q9" i="27"/>
  <c r="P9" i="27"/>
  <c r="O9" i="27"/>
  <c r="N9" i="27"/>
  <c r="M9" i="27"/>
  <c r="L9" i="27"/>
  <c r="K9" i="27"/>
  <c r="J9" i="27"/>
  <c r="I9" i="27"/>
  <c r="G9" i="27"/>
  <c r="F9" i="27"/>
  <c r="E9" i="27"/>
  <c r="AC8" i="27"/>
  <c r="AC10" i="27" s="1"/>
  <c r="AB8" i="27"/>
  <c r="AB10" i="27" s="1"/>
  <c r="AA8" i="27"/>
  <c r="AA10" i="27" s="1"/>
  <c r="Z8" i="27"/>
  <c r="Z10" i="27" s="1"/>
  <c r="Y8" i="27"/>
  <c r="Y10" i="27" s="1"/>
  <c r="X8" i="27"/>
  <c r="X10" i="27" s="1"/>
  <c r="W8" i="27"/>
  <c r="V8" i="27"/>
  <c r="V10" i="27" s="1"/>
  <c r="U8" i="27"/>
  <c r="U10" i="27" s="1"/>
  <c r="T8" i="27"/>
  <c r="T10" i="27" s="1"/>
  <c r="S8" i="27"/>
  <c r="S10" i="27" s="1"/>
  <c r="R8" i="27"/>
  <c r="Q8" i="27"/>
  <c r="Q10" i="27" s="1"/>
  <c r="P8" i="27"/>
  <c r="P10" i="27" s="1"/>
  <c r="O8" i="27"/>
  <c r="N8" i="27"/>
  <c r="N10" i="27" s="1"/>
  <c r="M8" i="27"/>
  <c r="M10" i="27" s="1"/>
  <c r="L8" i="27"/>
  <c r="L10" i="27" s="1"/>
  <c r="K8" i="27"/>
  <c r="K10" i="27" s="1"/>
  <c r="J8" i="27"/>
  <c r="J10" i="27" s="1"/>
  <c r="I8" i="27"/>
  <c r="G8" i="27"/>
  <c r="F8" i="27"/>
  <c r="E8" i="27"/>
  <c r="F1" i="27"/>
  <c r="A1" i="27"/>
  <c r="I28" i="26"/>
  <c r="H28" i="26"/>
  <c r="G28" i="26"/>
  <c r="E28" i="26"/>
  <c r="H27" i="26"/>
  <c r="G27" i="26"/>
  <c r="F27" i="26"/>
  <c r="E27" i="26"/>
  <c r="I26" i="26"/>
  <c r="H26" i="26"/>
  <c r="G26" i="26"/>
  <c r="F26" i="26"/>
  <c r="E26" i="26"/>
  <c r="I24" i="26"/>
  <c r="H24" i="26"/>
  <c r="G24" i="26"/>
  <c r="E24" i="26"/>
  <c r="H21" i="26"/>
  <c r="G21" i="26"/>
  <c r="F21" i="26"/>
  <c r="E21" i="26"/>
  <c r="H20" i="26"/>
  <c r="G20" i="26"/>
  <c r="F20" i="26"/>
  <c r="E20" i="26"/>
  <c r="H19" i="26"/>
  <c r="G19" i="26"/>
  <c r="F19" i="26"/>
  <c r="E19" i="26"/>
  <c r="H18" i="26"/>
  <c r="G18" i="26"/>
  <c r="F18" i="26"/>
  <c r="E18" i="26"/>
  <c r="H17" i="26"/>
  <c r="G17" i="26"/>
  <c r="F17" i="26"/>
  <c r="E17" i="26"/>
  <c r="H16" i="26"/>
  <c r="G16" i="26"/>
  <c r="F16" i="26"/>
  <c r="E16" i="26"/>
  <c r="H15" i="26"/>
  <c r="G15" i="26"/>
  <c r="F15" i="26"/>
  <c r="E15" i="26"/>
  <c r="H12" i="26"/>
  <c r="G12" i="26"/>
  <c r="F12" i="26"/>
  <c r="E12" i="26"/>
  <c r="H11" i="26"/>
  <c r="G11" i="26"/>
  <c r="F11" i="26"/>
  <c r="E11" i="26"/>
  <c r="H8" i="26"/>
  <c r="G8" i="26"/>
  <c r="F8" i="26"/>
  <c r="E8" i="26"/>
  <c r="F1" i="26"/>
  <c r="A1" i="26"/>
  <c r="I24" i="25"/>
  <c r="F24" i="25"/>
  <c r="I21" i="25"/>
  <c r="F21" i="25"/>
  <c r="I18" i="25"/>
  <c r="F18" i="25"/>
  <c r="I17" i="25"/>
  <c r="F17" i="25"/>
  <c r="I16" i="25"/>
  <c r="F16" i="25"/>
  <c r="I15" i="25"/>
  <c r="G15" i="25"/>
  <c r="F15" i="25"/>
  <c r="E15" i="25"/>
  <c r="AC12" i="25"/>
  <c r="AB12" i="25"/>
  <c r="AA12" i="25"/>
  <c r="Z12" i="25"/>
  <c r="Y12" i="25"/>
  <c r="X12" i="25"/>
  <c r="W12" i="25"/>
  <c r="V12" i="25"/>
  <c r="U12" i="25"/>
  <c r="T12" i="25"/>
  <c r="S12" i="25"/>
  <c r="R12" i="25"/>
  <c r="Q12" i="25"/>
  <c r="P12" i="25"/>
  <c r="O12" i="25"/>
  <c r="N12" i="25"/>
  <c r="M12" i="25"/>
  <c r="L12" i="25"/>
  <c r="K12" i="25"/>
  <c r="J12" i="25"/>
  <c r="I12" i="25"/>
  <c r="G12" i="25"/>
  <c r="F12" i="25"/>
  <c r="E12" i="25"/>
  <c r="AC9" i="25"/>
  <c r="AC10" i="25" s="1"/>
  <c r="AC13" i="25" s="1"/>
  <c r="AB9" i="25"/>
  <c r="AB10" i="25" s="1"/>
  <c r="AA9" i="25"/>
  <c r="AA10" i="25" s="1"/>
  <c r="Z9" i="25"/>
  <c r="Z10" i="25" s="1"/>
  <c r="Z13" i="25" s="1"/>
  <c r="Y9" i="25"/>
  <c r="Y10" i="25" s="1"/>
  <c r="Y13" i="25" s="1"/>
  <c r="X9" i="25"/>
  <c r="X10" i="25" s="1"/>
  <c r="W9" i="25"/>
  <c r="W10" i="25" s="1"/>
  <c r="V9" i="25"/>
  <c r="V10" i="25" s="1"/>
  <c r="U9" i="25"/>
  <c r="U10" i="25" s="1"/>
  <c r="U13" i="25" s="1"/>
  <c r="T9" i="25"/>
  <c r="T10" i="25" s="1"/>
  <c r="S9" i="25"/>
  <c r="S10" i="25" s="1"/>
  <c r="R9" i="25"/>
  <c r="R10" i="25" s="1"/>
  <c r="Q9" i="25"/>
  <c r="Q10" i="25" s="1"/>
  <c r="P9" i="25"/>
  <c r="P10" i="25" s="1"/>
  <c r="O9" i="25"/>
  <c r="O10" i="25" s="1"/>
  <c r="N9" i="25"/>
  <c r="N10" i="25" s="1"/>
  <c r="M9" i="25"/>
  <c r="M10" i="25" s="1"/>
  <c r="M13" i="25" s="1"/>
  <c r="L9" i="25"/>
  <c r="L10" i="25" s="1"/>
  <c r="K9" i="25"/>
  <c r="K10" i="25" s="1"/>
  <c r="J9" i="25"/>
  <c r="J10" i="25" s="1"/>
  <c r="I9" i="25"/>
  <c r="G9" i="25"/>
  <c r="F9" i="25"/>
  <c r="E9" i="25"/>
  <c r="F1" i="25"/>
  <c r="A1" i="25"/>
  <c r="I8" i="24"/>
  <c r="G8" i="24"/>
  <c r="F8" i="24"/>
  <c r="E8" i="24"/>
  <c r="F1" i="24"/>
  <c r="A1" i="24"/>
  <c r="I8" i="23"/>
  <c r="G8" i="23"/>
  <c r="F8" i="23"/>
  <c r="E8" i="23"/>
  <c r="F1" i="23"/>
  <c r="A1" i="23"/>
  <c r="G10" i="22"/>
  <c r="E10" i="22"/>
  <c r="I9" i="22"/>
  <c r="H9" i="22"/>
  <c r="G9" i="22"/>
  <c r="F9" i="22"/>
  <c r="E9" i="22"/>
  <c r="I8" i="22"/>
  <c r="H8" i="22"/>
  <c r="G8" i="22"/>
  <c r="F8" i="22"/>
  <c r="E8" i="22"/>
  <c r="F1" i="22"/>
  <c r="A1" i="22"/>
  <c r="H30" i="21"/>
  <c r="G30" i="21"/>
  <c r="F30" i="21"/>
  <c r="E30" i="21"/>
  <c r="H29" i="21"/>
  <c r="G29" i="21"/>
  <c r="F29" i="21"/>
  <c r="E29" i="21"/>
  <c r="H28" i="21"/>
  <c r="G28" i="21"/>
  <c r="F28" i="21"/>
  <c r="E28" i="21"/>
  <c r="H27" i="21"/>
  <c r="G27" i="21"/>
  <c r="F27" i="21"/>
  <c r="E27" i="21"/>
  <c r="H26" i="21"/>
  <c r="G26" i="21"/>
  <c r="F26" i="21"/>
  <c r="E26" i="21"/>
  <c r="H25" i="21"/>
  <c r="G25" i="21"/>
  <c r="F25" i="21"/>
  <c r="E25" i="21"/>
  <c r="I22" i="21"/>
  <c r="H22" i="21"/>
  <c r="G22" i="21"/>
  <c r="E22" i="21"/>
  <c r="H18" i="21"/>
  <c r="G18" i="21"/>
  <c r="F18" i="21"/>
  <c r="E18" i="21"/>
  <c r="H17" i="21"/>
  <c r="G17" i="21"/>
  <c r="F17" i="21"/>
  <c r="E17" i="21"/>
  <c r="H16" i="21"/>
  <c r="G16" i="21"/>
  <c r="F16" i="21"/>
  <c r="E16" i="21"/>
  <c r="H12" i="21"/>
  <c r="G12" i="21"/>
  <c r="F12" i="21"/>
  <c r="E12" i="21"/>
  <c r="H11" i="21"/>
  <c r="G11" i="21"/>
  <c r="F11" i="21"/>
  <c r="E11" i="21"/>
  <c r="H10" i="21"/>
  <c r="G10" i="21"/>
  <c r="F10" i="21"/>
  <c r="E10" i="21"/>
  <c r="F1" i="21"/>
  <c r="A1" i="21"/>
  <c r="I27" i="20"/>
  <c r="F27" i="20"/>
  <c r="I26" i="20"/>
  <c r="F26" i="20"/>
  <c r="I23" i="20"/>
  <c r="F23" i="20"/>
  <c r="I22" i="20"/>
  <c r="F22" i="20"/>
  <c r="I21" i="20"/>
  <c r="F21" i="20"/>
  <c r="I18" i="20"/>
  <c r="F18" i="20"/>
  <c r="I17" i="20"/>
  <c r="F17" i="20"/>
  <c r="I16" i="20"/>
  <c r="F16" i="20"/>
  <c r="I13" i="20"/>
  <c r="G13" i="20"/>
  <c r="F13" i="20"/>
  <c r="E13" i="20"/>
  <c r="P13" i="37" s="1"/>
  <c r="I12" i="20"/>
  <c r="G12" i="20"/>
  <c r="F12" i="20"/>
  <c r="E12" i="20"/>
  <c r="P12" i="37" s="1"/>
  <c r="I9" i="20"/>
  <c r="G9" i="20"/>
  <c r="F9" i="20"/>
  <c r="E9" i="20"/>
  <c r="P9" i="37" s="1"/>
  <c r="I8" i="20"/>
  <c r="G8" i="20"/>
  <c r="F8" i="20"/>
  <c r="E8" i="20"/>
  <c r="P8" i="37" s="1"/>
  <c r="F1" i="20"/>
  <c r="A1" i="20"/>
  <c r="I28" i="19"/>
  <c r="H28" i="19"/>
  <c r="G28" i="19"/>
  <c r="E28" i="19"/>
  <c r="I28" i="37" s="1"/>
  <c r="H27" i="19"/>
  <c r="G27" i="19"/>
  <c r="F27" i="19"/>
  <c r="E27" i="19"/>
  <c r="I27" i="37" s="1"/>
  <c r="I26" i="19"/>
  <c r="H26" i="19"/>
  <c r="G26" i="19"/>
  <c r="F26" i="19"/>
  <c r="E26" i="19"/>
  <c r="I26" i="37" s="1"/>
  <c r="I24" i="19"/>
  <c r="H24" i="19"/>
  <c r="G24" i="19"/>
  <c r="E24" i="19"/>
  <c r="I24" i="37" s="1"/>
  <c r="H21" i="19"/>
  <c r="G21" i="19"/>
  <c r="F21" i="19"/>
  <c r="E21" i="19"/>
  <c r="I21" i="37" s="1"/>
  <c r="H20" i="19"/>
  <c r="G20" i="19"/>
  <c r="F20" i="19"/>
  <c r="E20" i="19"/>
  <c r="I20" i="37" s="1"/>
  <c r="H19" i="19"/>
  <c r="G19" i="19"/>
  <c r="F19" i="19"/>
  <c r="E19" i="19"/>
  <c r="I19" i="37" s="1"/>
  <c r="H18" i="19"/>
  <c r="G18" i="19"/>
  <c r="F18" i="19"/>
  <c r="E18" i="19"/>
  <c r="I18" i="37" s="1"/>
  <c r="H17" i="19"/>
  <c r="G17" i="19"/>
  <c r="F17" i="19"/>
  <c r="E17" i="19"/>
  <c r="I17" i="37" s="1"/>
  <c r="H16" i="19"/>
  <c r="G16" i="19"/>
  <c r="F16" i="19"/>
  <c r="E16" i="19"/>
  <c r="I16" i="37" s="1"/>
  <c r="H15" i="19"/>
  <c r="G15" i="19"/>
  <c r="F15" i="19"/>
  <c r="E15" i="19"/>
  <c r="I15" i="37" s="1"/>
  <c r="H12" i="19"/>
  <c r="G12" i="19"/>
  <c r="F12" i="19"/>
  <c r="E12" i="19"/>
  <c r="I12" i="37" s="1"/>
  <c r="H11" i="19"/>
  <c r="G11" i="19"/>
  <c r="F11" i="19"/>
  <c r="E11" i="19"/>
  <c r="I11" i="37" s="1"/>
  <c r="H8" i="19"/>
  <c r="G8" i="19"/>
  <c r="F8" i="19"/>
  <c r="E8" i="19"/>
  <c r="I8" i="37" s="1"/>
  <c r="F1" i="19"/>
  <c r="A1" i="19"/>
  <c r="I24" i="18"/>
  <c r="F24" i="18"/>
  <c r="I21" i="18"/>
  <c r="F21" i="18"/>
  <c r="I18" i="18"/>
  <c r="F18" i="18"/>
  <c r="I17" i="18"/>
  <c r="F17" i="18"/>
  <c r="I16" i="18"/>
  <c r="F16" i="18"/>
  <c r="I15" i="18"/>
  <c r="G15" i="18"/>
  <c r="F15" i="18"/>
  <c r="E15" i="18"/>
  <c r="B14" i="37" s="1"/>
  <c r="I12" i="18"/>
  <c r="G12" i="18"/>
  <c r="F12" i="18"/>
  <c r="E12" i="18"/>
  <c r="B11" i="37" s="1"/>
  <c r="I9" i="18"/>
  <c r="G9" i="18"/>
  <c r="F9" i="18"/>
  <c r="E9" i="18"/>
  <c r="B8" i="37" s="1"/>
  <c r="F1" i="18"/>
  <c r="A1" i="18"/>
  <c r="I21" i="17"/>
  <c r="H21" i="17"/>
  <c r="G21" i="17"/>
  <c r="F21" i="17"/>
  <c r="E21" i="17"/>
  <c r="I16" i="17"/>
  <c r="H16" i="17"/>
  <c r="G16" i="17"/>
  <c r="F16" i="17"/>
  <c r="E16" i="17"/>
  <c r="I15" i="17"/>
  <c r="H15" i="17"/>
  <c r="G15" i="17"/>
  <c r="F15" i="17"/>
  <c r="E15" i="17"/>
  <c r="G10" i="17"/>
  <c r="E10" i="17"/>
  <c r="F1" i="17"/>
  <c r="A1" i="17"/>
  <c r="I42" i="16"/>
  <c r="G42" i="16"/>
  <c r="F42" i="16"/>
  <c r="E42" i="16"/>
  <c r="I41" i="16"/>
  <c r="G41" i="16"/>
  <c r="F41" i="16"/>
  <c r="E41" i="16"/>
  <c r="I40" i="16"/>
  <c r="G40" i="16"/>
  <c r="F40" i="16"/>
  <c r="E40" i="16"/>
  <c r="I39" i="16"/>
  <c r="G39" i="16"/>
  <c r="F39" i="16"/>
  <c r="E39" i="16"/>
  <c r="I38" i="16"/>
  <c r="G38" i="16"/>
  <c r="F38" i="16"/>
  <c r="E38" i="16"/>
  <c r="I37" i="16"/>
  <c r="G37" i="16"/>
  <c r="F37" i="16"/>
  <c r="E37" i="16"/>
  <c r="AC36" i="16"/>
  <c r="AB36" i="16"/>
  <c r="AA36" i="16"/>
  <c r="Z36" i="16"/>
  <c r="Y36" i="16"/>
  <c r="X36" i="16"/>
  <c r="W36" i="16"/>
  <c r="V36" i="16"/>
  <c r="U36" i="16"/>
  <c r="T36" i="16"/>
  <c r="S36" i="16"/>
  <c r="R36" i="16"/>
  <c r="Q36" i="16"/>
  <c r="P36" i="16"/>
  <c r="O36" i="16"/>
  <c r="N36" i="16"/>
  <c r="M36" i="16"/>
  <c r="L36" i="16"/>
  <c r="K36" i="16"/>
  <c r="J36" i="16"/>
  <c r="I36" i="16"/>
  <c r="G36" i="16"/>
  <c r="F36" i="16"/>
  <c r="E36" i="16"/>
  <c r="I31" i="16"/>
  <c r="H31" i="16"/>
  <c r="G31" i="16"/>
  <c r="F31" i="16"/>
  <c r="E31" i="16"/>
  <c r="I30" i="16"/>
  <c r="G30" i="16"/>
  <c r="F30" i="16"/>
  <c r="E30" i="16"/>
  <c r="I25" i="16"/>
  <c r="G25" i="16"/>
  <c r="F25" i="16"/>
  <c r="E25" i="16"/>
  <c r="H24" i="16"/>
  <c r="G24" i="16"/>
  <c r="F24" i="16"/>
  <c r="E24" i="16"/>
  <c r="H23" i="16"/>
  <c r="G23" i="16"/>
  <c r="F23" i="16"/>
  <c r="E23" i="16"/>
  <c r="H22" i="16"/>
  <c r="G22" i="16"/>
  <c r="F22" i="16"/>
  <c r="E22" i="16"/>
  <c r="H21" i="16"/>
  <c r="G21" i="16"/>
  <c r="F21" i="16"/>
  <c r="E21" i="16"/>
  <c r="H20" i="16"/>
  <c r="G20" i="16"/>
  <c r="F20" i="16"/>
  <c r="E20" i="16"/>
  <c r="H19" i="16"/>
  <c r="G19" i="16"/>
  <c r="F19" i="16"/>
  <c r="E19" i="16"/>
  <c r="H18" i="16"/>
  <c r="G18" i="16"/>
  <c r="F18" i="16"/>
  <c r="E18" i="16"/>
  <c r="G17" i="16"/>
  <c r="E17" i="16"/>
  <c r="I12" i="16"/>
  <c r="G12" i="16"/>
  <c r="F12" i="16"/>
  <c r="E12" i="16"/>
  <c r="H11" i="16"/>
  <c r="G11" i="16"/>
  <c r="F11" i="16"/>
  <c r="E11" i="16"/>
  <c r="H10" i="16"/>
  <c r="G10" i="16"/>
  <c r="F10" i="16"/>
  <c r="E10" i="16"/>
  <c r="H9" i="16"/>
  <c r="G9" i="16"/>
  <c r="F9" i="16"/>
  <c r="E9" i="16"/>
  <c r="F1" i="16"/>
  <c r="A1" i="16"/>
  <c r="F1" i="15"/>
  <c r="A1" i="15"/>
  <c r="I227" i="14"/>
  <c r="G227" i="14"/>
  <c r="F227" i="14"/>
  <c r="E227" i="14"/>
  <c r="I225" i="14"/>
  <c r="G225" i="14"/>
  <c r="F225" i="14"/>
  <c r="E225" i="14"/>
  <c r="G224" i="14"/>
  <c r="F224" i="14"/>
  <c r="E224" i="14"/>
  <c r="AC219" i="14"/>
  <c r="AB219" i="14"/>
  <c r="AA219" i="14"/>
  <c r="Z219" i="14"/>
  <c r="Y219" i="14"/>
  <c r="X219" i="14"/>
  <c r="W219" i="14"/>
  <c r="V219" i="14"/>
  <c r="U219" i="14"/>
  <c r="T219" i="14"/>
  <c r="S219" i="14"/>
  <c r="R219" i="14"/>
  <c r="Q219" i="14"/>
  <c r="P219" i="14"/>
  <c r="O219" i="14"/>
  <c r="N219" i="14"/>
  <c r="M219" i="14"/>
  <c r="L219" i="14"/>
  <c r="K219" i="14"/>
  <c r="J219" i="14"/>
  <c r="I219" i="14"/>
  <c r="G219" i="14"/>
  <c r="F219" i="14"/>
  <c r="E219" i="14"/>
  <c r="I218" i="14"/>
  <c r="H218" i="14"/>
  <c r="G218" i="14"/>
  <c r="F218" i="14"/>
  <c r="E218" i="14"/>
  <c r="I217" i="14"/>
  <c r="H217" i="14"/>
  <c r="G217" i="14"/>
  <c r="F217" i="14"/>
  <c r="E217" i="14"/>
  <c r="I213" i="14"/>
  <c r="G213" i="14"/>
  <c r="F213" i="14"/>
  <c r="E213" i="14"/>
  <c r="AC212" i="14"/>
  <c r="AB212" i="14"/>
  <c r="AA212" i="14"/>
  <c r="Z212" i="14"/>
  <c r="Y212" i="14"/>
  <c r="X212" i="14"/>
  <c r="W212" i="14"/>
  <c r="V212" i="14"/>
  <c r="U212" i="14"/>
  <c r="T212" i="14"/>
  <c r="S212" i="14"/>
  <c r="R212" i="14"/>
  <c r="Q212" i="14"/>
  <c r="P212" i="14"/>
  <c r="O212" i="14"/>
  <c r="N212" i="14"/>
  <c r="M212" i="14"/>
  <c r="L212" i="14"/>
  <c r="K212" i="14"/>
  <c r="J212" i="14"/>
  <c r="I212" i="14"/>
  <c r="G212" i="14"/>
  <c r="F212" i="14"/>
  <c r="E212" i="14"/>
  <c r="I210" i="14"/>
  <c r="G210" i="14"/>
  <c r="F210" i="14"/>
  <c r="E210" i="14"/>
  <c r="G209" i="14"/>
  <c r="E209" i="14"/>
  <c r="I204" i="14"/>
  <c r="G204" i="14"/>
  <c r="F204" i="14"/>
  <c r="E204" i="14"/>
  <c r="I202" i="14"/>
  <c r="G202" i="14"/>
  <c r="F202" i="14"/>
  <c r="E202" i="14"/>
  <c r="G201" i="14"/>
  <c r="E201" i="14"/>
  <c r="I196" i="14"/>
  <c r="H196" i="14"/>
  <c r="G196" i="14"/>
  <c r="F196" i="14"/>
  <c r="E196" i="14"/>
  <c r="I195" i="14"/>
  <c r="G195" i="14"/>
  <c r="F195" i="14"/>
  <c r="E195" i="14"/>
  <c r="I194" i="14"/>
  <c r="G194" i="14"/>
  <c r="F194" i="14"/>
  <c r="E194" i="14"/>
  <c r="I189" i="14"/>
  <c r="G189" i="14"/>
  <c r="F189" i="14"/>
  <c r="E189" i="14"/>
  <c r="I183" i="14"/>
  <c r="G183" i="14"/>
  <c r="F183" i="14"/>
  <c r="E183" i="14"/>
  <c r="I182" i="14"/>
  <c r="G182" i="14"/>
  <c r="F182" i="14"/>
  <c r="E182" i="14"/>
  <c r="I178" i="14"/>
  <c r="G178" i="14"/>
  <c r="F178" i="14"/>
  <c r="E178" i="14"/>
  <c r="I176" i="14"/>
  <c r="G176" i="14"/>
  <c r="F176" i="14"/>
  <c r="E176" i="14"/>
  <c r="G175" i="14"/>
  <c r="E175" i="14"/>
  <c r="I170" i="14"/>
  <c r="H170" i="14"/>
  <c r="G170" i="14"/>
  <c r="F170" i="14"/>
  <c r="E170" i="14"/>
  <c r="I169" i="14"/>
  <c r="G169" i="14"/>
  <c r="F169" i="14"/>
  <c r="E169" i="14"/>
  <c r="I168" i="14"/>
  <c r="G168" i="14"/>
  <c r="F168" i="14"/>
  <c r="E168" i="14"/>
  <c r="I163" i="14"/>
  <c r="H163" i="14"/>
  <c r="G163" i="14"/>
  <c r="F163" i="14"/>
  <c r="E163" i="14"/>
  <c r="I162" i="14"/>
  <c r="G162" i="14"/>
  <c r="F162" i="14"/>
  <c r="E162" i="14"/>
  <c r="I158" i="14"/>
  <c r="G158" i="14"/>
  <c r="F158" i="14"/>
  <c r="E158" i="14"/>
  <c r="I156" i="14"/>
  <c r="G156" i="14"/>
  <c r="F156" i="14"/>
  <c r="E156" i="14"/>
  <c r="G155" i="14"/>
  <c r="E155" i="14"/>
  <c r="I149" i="14"/>
  <c r="G149" i="14"/>
  <c r="F149" i="14"/>
  <c r="E149" i="14"/>
  <c r="I148" i="14"/>
  <c r="G148" i="14"/>
  <c r="F148" i="14"/>
  <c r="E148" i="14"/>
  <c r="I144" i="14"/>
  <c r="G144" i="14"/>
  <c r="F144" i="14"/>
  <c r="E144" i="14"/>
  <c r="I142" i="14"/>
  <c r="G142" i="14"/>
  <c r="F142" i="14"/>
  <c r="E142" i="14"/>
  <c r="G141" i="14"/>
  <c r="E141" i="14"/>
  <c r="I137" i="14"/>
  <c r="G137" i="14"/>
  <c r="F137" i="14"/>
  <c r="E137" i="14"/>
  <c r="I135" i="14"/>
  <c r="G135" i="14"/>
  <c r="F135" i="14"/>
  <c r="E135" i="14"/>
  <c r="G134" i="14"/>
  <c r="E134" i="14"/>
  <c r="I129" i="14"/>
  <c r="H129" i="14"/>
  <c r="G129" i="14"/>
  <c r="F129" i="14"/>
  <c r="E129" i="14"/>
  <c r="I128" i="14"/>
  <c r="G128" i="14"/>
  <c r="F128" i="14"/>
  <c r="E128" i="14"/>
  <c r="I127" i="14"/>
  <c r="G127" i="14"/>
  <c r="F127" i="14"/>
  <c r="E127" i="14"/>
  <c r="I122" i="14"/>
  <c r="H122" i="14"/>
  <c r="G122" i="14"/>
  <c r="F122" i="14"/>
  <c r="E122" i="14"/>
  <c r="I121" i="14"/>
  <c r="G121" i="14"/>
  <c r="F121" i="14"/>
  <c r="E121" i="14"/>
  <c r="I115" i="14"/>
  <c r="G115" i="14"/>
  <c r="F115" i="14"/>
  <c r="E115" i="14"/>
  <c r="I114" i="14"/>
  <c r="G114" i="14"/>
  <c r="F114" i="14"/>
  <c r="E114" i="14"/>
  <c r="I110" i="14"/>
  <c r="G110" i="14"/>
  <c r="F110" i="14"/>
  <c r="E110" i="14"/>
  <c r="I108" i="14"/>
  <c r="G108" i="14"/>
  <c r="F108" i="14"/>
  <c r="E108" i="14"/>
  <c r="G107" i="14"/>
  <c r="E107" i="14"/>
  <c r="I103" i="14"/>
  <c r="G103" i="14"/>
  <c r="F103" i="14"/>
  <c r="E103" i="14"/>
  <c r="I101" i="14"/>
  <c r="G101" i="14"/>
  <c r="F101" i="14"/>
  <c r="E101" i="14"/>
  <c r="G100" i="14"/>
  <c r="E100" i="14"/>
  <c r="I95" i="14"/>
  <c r="H95" i="14"/>
  <c r="G95" i="14"/>
  <c r="F95" i="14"/>
  <c r="E95" i="14"/>
  <c r="I94" i="14"/>
  <c r="G94" i="14"/>
  <c r="F94" i="14"/>
  <c r="E94" i="14"/>
  <c r="I93" i="14"/>
  <c r="G93" i="14"/>
  <c r="F93" i="14"/>
  <c r="E93" i="14"/>
  <c r="I88" i="14"/>
  <c r="H88" i="14"/>
  <c r="G88" i="14"/>
  <c r="F88" i="14"/>
  <c r="E88" i="14"/>
  <c r="I87" i="14"/>
  <c r="G87" i="14"/>
  <c r="F87" i="14"/>
  <c r="E87" i="14"/>
  <c r="I81" i="14"/>
  <c r="G81" i="14"/>
  <c r="F81" i="14"/>
  <c r="E81" i="14"/>
  <c r="I80" i="14"/>
  <c r="G80" i="14"/>
  <c r="F80" i="14"/>
  <c r="E80" i="14"/>
  <c r="I76" i="14"/>
  <c r="G76" i="14"/>
  <c r="F76" i="14"/>
  <c r="E76" i="14"/>
  <c r="I74" i="14"/>
  <c r="G74" i="14"/>
  <c r="F74" i="14"/>
  <c r="E74" i="14"/>
  <c r="G73" i="14"/>
  <c r="E73" i="14"/>
  <c r="I69" i="14"/>
  <c r="G69" i="14"/>
  <c r="F69" i="14"/>
  <c r="E69" i="14"/>
  <c r="I67" i="14"/>
  <c r="G67" i="14"/>
  <c r="F67" i="14"/>
  <c r="E67" i="14"/>
  <c r="G66" i="14"/>
  <c r="E66" i="14"/>
  <c r="I61" i="14"/>
  <c r="H61" i="14"/>
  <c r="G61" i="14"/>
  <c r="F61" i="14"/>
  <c r="E61" i="14"/>
  <c r="I60" i="14"/>
  <c r="G60" i="14"/>
  <c r="F60" i="14"/>
  <c r="E60" i="14"/>
  <c r="I59" i="14"/>
  <c r="G59" i="14"/>
  <c r="F59" i="14"/>
  <c r="E59" i="14"/>
  <c r="I54" i="14"/>
  <c r="H54" i="14"/>
  <c r="G54" i="14"/>
  <c r="F54" i="14"/>
  <c r="E54" i="14"/>
  <c r="I53" i="14"/>
  <c r="G53" i="14"/>
  <c r="F53" i="14"/>
  <c r="E53" i="14"/>
  <c r="H47" i="14"/>
  <c r="G47" i="14"/>
  <c r="F47" i="14"/>
  <c r="E47" i="14"/>
  <c r="H46" i="14"/>
  <c r="G46" i="14"/>
  <c r="F46" i="14"/>
  <c r="E46" i="14"/>
  <c r="H41" i="14"/>
  <c r="G41" i="14"/>
  <c r="F41" i="14"/>
  <c r="E41" i="14"/>
  <c r="H40" i="14"/>
  <c r="G40" i="14"/>
  <c r="F40" i="14"/>
  <c r="E40" i="14"/>
  <c r="H39" i="14"/>
  <c r="G39" i="14"/>
  <c r="F39" i="14"/>
  <c r="E39" i="14"/>
  <c r="H34" i="14"/>
  <c r="G34" i="14"/>
  <c r="F34" i="14"/>
  <c r="E34" i="14"/>
  <c r="G30" i="14"/>
  <c r="E30" i="14"/>
  <c r="I28" i="14"/>
  <c r="G28" i="14"/>
  <c r="F28" i="14"/>
  <c r="E28" i="14"/>
  <c r="G24" i="14"/>
  <c r="E24" i="14"/>
  <c r="I22" i="14"/>
  <c r="G22" i="14"/>
  <c r="F22" i="14"/>
  <c r="E22" i="14"/>
  <c r="I21" i="14"/>
  <c r="G21" i="14"/>
  <c r="F21" i="14"/>
  <c r="E21" i="14"/>
  <c r="I20" i="14"/>
  <c r="G20" i="14"/>
  <c r="F20" i="14"/>
  <c r="E20" i="14"/>
  <c r="I19" i="14"/>
  <c r="G19" i="14"/>
  <c r="F19" i="14"/>
  <c r="E19" i="14"/>
  <c r="I18" i="14"/>
  <c r="G18" i="14"/>
  <c r="F18" i="14"/>
  <c r="E18" i="14"/>
  <c r="H13" i="14"/>
  <c r="G13" i="14"/>
  <c r="F13" i="14"/>
  <c r="E13" i="14"/>
  <c r="H12" i="14"/>
  <c r="G12" i="14"/>
  <c r="F12" i="14"/>
  <c r="E12" i="14"/>
  <c r="H11" i="14"/>
  <c r="G11" i="14"/>
  <c r="F11" i="14"/>
  <c r="E11" i="14"/>
  <c r="I10" i="14"/>
  <c r="G10" i="14"/>
  <c r="F10" i="14"/>
  <c r="E10" i="14"/>
  <c r="I9" i="14"/>
  <c r="H9" i="14"/>
  <c r="G9" i="14"/>
  <c r="F9" i="14"/>
  <c r="E9" i="14"/>
  <c r="F1" i="14"/>
  <c r="A1" i="14"/>
  <c r="H144" i="13"/>
  <c r="G144" i="13"/>
  <c r="F144" i="13"/>
  <c r="E144" i="13"/>
  <c r="I139" i="13"/>
  <c r="G139" i="13"/>
  <c r="F139" i="13"/>
  <c r="E139" i="13"/>
  <c r="I137" i="13"/>
  <c r="G137" i="13"/>
  <c r="F137" i="13"/>
  <c r="E137" i="13"/>
  <c r="G136" i="13"/>
  <c r="E136" i="13"/>
  <c r="I131" i="13"/>
  <c r="G131" i="13"/>
  <c r="F131" i="13"/>
  <c r="E131" i="13"/>
  <c r="I130" i="13"/>
  <c r="G130" i="13"/>
  <c r="F130" i="13"/>
  <c r="E130" i="13"/>
  <c r="I126" i="13"/>
  <c r="G126" i="13"/>
  <c r="F126" i="13"/>
  <c r="E126" i="13"/>
  <c r="I125" i="13"/>
  <c r="G125" i="13"/>
  <c r="F125" i="13"/>
  <c r="E125" i="13"/>
  <c r="AC124" i="13"/>
  <c r="AB124" i="13"/>
  <c r="AA124" i="13"/>
  <c r="Z124" i="13"/>
  <c r="Y124" i="13"/>
  <c r="X124" i="13"/>
  <c r="W124" i="13"/>
  <c r="V124" i="13"/>
  <c r="U124" i="13"/>
  <c r="T124" i="13"/>
  <c r="S124" i="13"/>
  <c r="R124" i="13"/>
  <c r="Q124" i="13"/>
  <c r="P124" i="13"/>
  <c r="O124" i="13"/>
  <c r="N124" i="13"/>
  <c r="M124" i="13"/>
  <c r="L124" i="13"/>
  <c r="K124" i="13"/>
  <c r="J124" i="13"/>
  <c r="I124" i="13"/>
  <c r="G124" i="13"/>
  <c r="F124" i="13"/>
  <c r="E124" i="13"/>
  <c r="I122" i="13"/>
  <c r="G122" i="13"/>
  <c r="F122" i="13"/>
  <c r="E122" i="13"/>
  <c r="G121" i="13"/>
  <c r="E121" i="13"/>
  <c r="G117" i="13"/>
  <c r="E117" i="13"/>
  <c r="I115" i="13"/>
  <c r="G115" i="13"/>
  <c r="F115" i="13"/>
  <c r="E115" i="13"/>
  <c r="I114" i="13"/>
  <c r="H114" i="13"/>
  <c r="G114" i="13"/>
  <c r="F114" i="13"/>
  <c r="E114" i="13"/>
  <c r="I113" i="13"/>
  <c r="G113" i="13"/>
  <c r="F113" i="13"/>
  <c r="E113" i="13"/>
  <c r="G109" i="13"/>
  <c r="E109" i="13"/>
  <c r="I107" i="13"/>
  <c r="H107" i="13"/>
  <c r="G107" i="13"/>
  <c r="F107" i="13"/>
  <c r="E107" i="13"/>
  <c r="G106" i="13"/>
  <c r="E106" i="13"/>
  <c r="G105" i="13"/>
  <c r="E105" i="13"/>
  <c r="I100" i="13"/>
  <c r="G100" i="13"/>
  <c r="F100" i="13"/>
  <c r="E100" i="13"/>
  <c r="I95" i="13"/>
  <c r="G95" i="13"/>
  <c r="F95" i="13"/>
  <c r="E95" i="13"/>
  <c r="I93" i="13"/>
  <c r="G93" i="13"/>
  <c r="F93" i="13"/>
  <c r="E93" i="13"/>
  <c r="G92" i="13"/>
  <c r="E92" i="13"/>
  <c r="I87" i="13"/>
  <c r="G87" i="13"/>
  <c r="F87" i="13"/>
  <c r="E87" i="13"/>
  <c r="I86" i="13"/>
  <c r="G86" i="13"/>
  <c r="F86" i="13"/>
  <c r="E86" i="13"/>
  <c r="I82" i="13"/>
  <c r="G82" i="13"/>
  <c r="F82" i="13"/>
  <c r="E82" i="13"/>
  <c r="I81" i="13"/>
  <c r="G81" i="13"/>
  <c r="F81" i="13"/>
  <c r="E81" i="13"/>
  <c r="AC80" i="13"/>
  <c r="AB80" i="13"/>
  <c r="AA80" i="13"/>
  <c r="Z80" i="13"/>
  <c r="Y80" i="13"/>
  <c r="X80" i="13"/>
  <c r="W80" i="13"/>
  <c r="V80" i="13"/>
  <c r="U80" i="13"/>
  <c r="T80" i="13"/>
  <c r="S80" i="13"/>
  <c r="R80" i="13"/>
  <c r="Q80" i="13"/>
  <c r="P80" i="13"/>
  <c r="O80" i="13"/>
  <c r="N80" i="13"/>
  <c r="M80" i="13"/>
  <c r="L80" i="13"/>
  <c r="K80" i="13"/>
  <c r="J80" i="13"/>
  <c r="I80" i="13"/>
  <c r="G80" i="13"/>
  <c r="F80" i="13"/>
  <c r="E80" i="13"/>
  <c r="I78" i="13"/>
  <c r="G78" i="13"/>
  <c r="F78" i="13"/>
  <c r="E78" i="13"/>
  <c r="G77" i="13"/>
  <c r="E77" i="13"/>
  <c r="G73" i="13"/>
  <c r="E73" i="13"/>
  <c r="I71" i="13"/>
  <c r="G71" i="13"/>
  <c r="F71" i="13"/>
  <c r="E71" i="13"/>
  <c r="I70" i="13"/>
  <c r="H70" i="13"/>
  <c r="G70" i="13"/>
  <c r="F70" i="13"/>
  <c r="E70" i="13"/>
  <c r="I69" i="13"/>
  <c r="G69" i="13"/>
  <c r="F69" i="13"/>
  <c r="E69" i="13"/>
  <c r="G65" i="13"/>
  <c r="E65" i="13"/>
  <c r="I63" i="13"/>
  <c r="H63" i="13"/>
  <c r="G63" i="13"/>
  <c r="F63" i="13"/>
  <c r="E63" i="13"/>
  <c r="G62" i="13"/>
  <c r="E62" i="13"/>
  <c r="G61" i="13"/>
  <c r="E61" i="13"/>
  <c r="I56" i="13"/>
  <c r="G56" i="13"/>
  <c r="F56" i="13"/>
  <c r="E56" i="13"/>
  <c r="I51" i="13"/>
  <c r="G51" i="13"/>
  <c r="F51" i="13"/>
  <c r="E51" i="13"/>
  <c r="I49" i="13"/>
  <c r="G49" i="13"/>
  <c r="F49" i="13"/>
  <c r="E49" i="13"/>
  <c r="G48" i="13"/>
  <c r="E48" i="13"/>
  <c r="I43" i="13"/>
  <c r="G43" i="13"/>
  <c r="F43" i="13"/>
  <c r="E43" i="13"/>
  <c r="I42" i="13"/>
  <c r="G42" i="13"/>
  <c r="F42" i="13"/>
  <c r="E42" i="13"/>
  <c r="I38" i="13"/>
  <c r="G38" i="13"/>
  <c r="F38" i="13"/>
  <c r="E38" i="13"/>
  <c r="I37" i="13"/>
  <c r="G37" i="13"/>
  <c r="F37" i="13"/>
  <c r="E37" i="13"/>
  <c r="AC36" i="13"/>
  <c r="AB36" i="13"/>
  <c r="AA36" i="13"/>
  <c r="Z36" i="13"/>
  <c r="Y36" i="13"/>
  <c r="X36" i="13"/>
  <c r="W36" i="13"/>
  <c r="V36" i="13"/>
  <c r="U36" i="13"/>
  <c r="T36" i="13"/>
  <c r="S36" i="13"/>
  <c r="R36" i="13"/>
  <c r="Q36" i="13"/>
  <c r="P36" i="13"/>
  <c r="O36" i="13"/>
  <c r="N36" i="13"/>
  <c r="M36" i="13"/>
  <c r="L36" i="13"/>
  <c r="K36" i="13"/>
  <c r="J36" i="13"/>
  <c r="I36" i="13"/>
  <c r="G36" i="13"/>
  <c r="F36" i="13"/>
  <c r="E36" i="13"/>
  <c r="I34" i="13"/>
  <c r="G34" i="13"/>
  <c r="F34" i="13"/>
  <c r="E34" i="13"/>
  <c r="G33" i="13"/>
  <c r="E33" i="13"/>
  <c r="G29" i="13"/>
  <c r="E29" i="13"/>
  <c r="I27" i="13"/>
  <c r="G27" i="13"/>
  <c r="F27" i="13"/>
  <c r="E27" i="13"/>
  <c r="I26" i="13"/>
  <c r="H26" i="13"/>
  <c r="G26" i="13"/>
  <c r="F26" i="13"/>
  <c r="E26" i="13"/>
  <c r="I25" i="13"/>
  <c r="G25" i="13"/>
  <c r="F25" i="13"/>
  <c r="E25" i="13"/>
  <c r="G21" i="13"/>
  <c r="E21" i="13"/>
  <c r="I19" i="13"/>
  <c r="H19" i="13"/>
  <c r="G19" i="13"/>
  <c r="F19" i="13"/>
  <c r="E19" i="13"/>
  <c r="G18" i="13"/>
  <c r="E18" i="13"/>
  <c r="G17" i="13"/>
  <c r="E17" i="13"/>
  <c r="I12" i="13"/>
  <c r="G12" i="13"/>
  <c r="F12" i="13"/>
  <c r="E12" i="13"/>
  <c r="I11" i="13"/>
  <c r="G11" i="13"/>
  <c r="F11" i="13"/>
  <c r="E11" i="13"/>
  <c r="I10" i="13"/>
  <c r="H10" i="13"/>
  <c r="G10" i="13"/>
  <c r="F10" i="13"/>
  <c r="E10" i="13"/>
  <c r="F1" i="13"/>
  <c r="A1" i="13"/>
  <c r="I118" i="12"/>
  <c r="G118" i="12"/>
  <c r="F118" i="12"/>
  <c r="E118" i="12"/>
  <c r="I116" i="12"/>
  <c r="G116" i="12"/>
  <c r="F116" i="12"/>
  <c r="E116" i="12"/>
  <c r="G115" i="12"/>
  <c r="E115" i="12"/>
  <c r="I111" i="12"/>
  <c r="G111" i="12"/>
  <c r="F111" i="12"/>
  <c r="E111" i="12"/>
  <c r="I109" i="12"/>
  <c r="G109" i="12"/>
  <c r="F109" i="12"/>
  <c r="E109" i="12"/>
  <c r="G108" i="12"/>
  <c r="E108" i="12"/>
  <c r="I103" i="12"/>
  <c r="H103" i="12"/>
  <c r="G103" i="12"/>
  <c r="F103" i="12"/>
  <c r="E103" i="12"/>
  <c r="I102" i="12"/>
  <c r="G102" i="12"/>
  <c r="F102" i="12"/>
  <c r="E102" i="12"/>
  <c r="G101" i="12"/>
  <c r="E101" i="12"/>
  <c r="F100" i="12"/>
  <c r="F99" i="12"/>
  <c r="F98" i="12"/>
  <c r="F97" i="12"/>
  <c r="F96" i="12"/>
  <c r="G92" i="12"/>
  <c r="E92" i="12"/>
  <c r="I90" i="12"/>
  <c r="H90" i="12"/>
  <c r="G90" i="12"/>
  <c r="F90" i="12"/>
  <c r="E90" i="12"/>
  <c r="I89" i="12"/>
  <c r="H89" i="12"/>
  <c r="G89" i="12"/>
  <c r="F89" i="12"/>
  <c r="E89" i="12"/>
  <c r="I88" i="12"/>
  <c r="G88" i="12"/>
  <c r="F88" i="12"/>
  <c r="E88" i="12"/>
  <c r="I87" i="12"/>
  <c r="G87" i="12"/>
  <c r="F87" i="12"/>
  <c r="E87" i="12"/>
  <c r="G86" i="12"/>
  <c r="E86" i="12"/>
  <c r="I81" i="12"/>
  <c r="G81" i="12"/>
  <c r="F81" i="12"/>
  <c r="E81" i="12"/>
  <c r="I79" i="12"/>
  <c r="G79" i="12"/>
  <c r="F79" i="12"/>
  <c r="E79" i="12"/>
  <c r="G78" i="12"/>
  <c r="E78" i="12"/>
  <c r="I74" i="12"/>
  <c r="G74" i="12"/>
  <c r="F74" i="12"/>
  <c r="E74" i="12"/>
  <c r="I72" i="12"/>
  <c r="G72" i="12"/>
  <c r="F72" i="12"/>
  <c r="E72" i="12"/>
  <c r="G71" i="12"/>
  <c r="E71" i="12"/>
  <c r="I66" i="12"/>
  <c r="H66" i="12"/>
  <c r="G66" i="12"/>
  <c r="F66" i="12"/>
  <c r="E66" i="12"/>
  <c r="I65" i="12"/>
  <c r="G65" i="12"/>
  <c r="F65" i="12"/>
  <c r="E65" i="12"/>
  <c r="G64" i="12"/>
  <c r="E64" i="12"/>
  <c r="F63" i="12"/>
  <c r="F62" i="12"/>
  <c r="F61" i="12"/>
  <c r="F60" i="12"/>
  <c r="F59" i="12"/>
  <c r="G55" i="12"/>
  <c r="E55" i="12"/>
  <c r="I53" i="12"/>
  <c r="H53" i="12"/>
  <c r="G53" i="12"/>
  <c r="F53" i="12"/>
  <c r="E53" i="12"/>
  <c r="I52" i="12"/>
  <c r="H52" i="12"/>
  <c r="G52" i="12"/>
  <c r="F52" i="12"/>
  <c r="E52" i="12"/>
  <c r="I51" i="12"/>
  <c r="G51" i="12"/>
  <c r="F51" i="12"/>
  <c r="E51" i="12"/>
  <c r="I50" i="12"/>
  <c r="G50" i="12"/>
  <c r="F50" i="12"/>
  <c r="E50" i="12"/>
  <c r="G49" i="12"/>
  <c r="E49" i="12"/>
  <c r="I44" i="12"/>
  <c r="G44" i="12"/>
  <c r="F44" i="12"/>
  <c r="E44" i="12"/>
  <c r="I42" i="12"/>
  <c r="G42" i="12"/>
  <c r="F42" i="12"/>
  <c r="E42" i="12"/>
  <c r="G41" i="12"/>
  <c r="E41" i="12"/>
  <c r="I37" i="12"/>
  <c r="G37" i="12"/>
  <c r="F37" i="12"/>
  <c r="E37" i="12"/>
  <c r="I35" i="12"/>
  <c r="G35" i="12"/>
  <c r="F35" i="12"/>
  <c r="E35" i="12"/>
  <c r="G34" i="12"/>
  <c r="E34" i="12"/>
  <c r="G30" i="12"/>
  <c r="E30" i="12"/>
  <c r="I28" i="12"/>
  <c r="H28" i="12"/>
  <c r="G28" i="12"/>
  <c r="F28" i="12"/>
  <c r="E28" i="12"/>
  <c r="I27" i="12"/>
  <c r="H27" i="12"/>
  <c r="G27" i="12"/>
  <c r="F27" i="12"/>
  <c r="E27" i="12"/>
  <c r="I26" i="12"/>
  <c r="G26" i="12"/>
  <c r="F26" i="12"/>
  <c r="E26" i="12"/>
  <c r="I25" i="12"/>
  <c r="G25" i="12"/>
  <c r="F25" i="12"/>
  <c r="E25" i="12"/>
  <c r="G24" i="12"/>
  <c r="E24" i="12"/>
  <c r="G23" i="12"/>
  <c r="E23" i="12"/>
  <c r="F22" i="12"/>
  <c r="F21" i="12"/>
  <c r="F20" i="12"/>
  <c r="F19" i="12"/>
  <c r="F18" i="12"/>
  <c r="H12" i="12"/>
  <c r="G12" i="12"/>
  <c r="F12" i="12"/>
  <c r="E12" i="12"/>
  <c r="H11" i="12"/>
  <c r="G11" i="12"/>
  <c r="F11" i="12"/>
  <c r="E11" i="12"/>
  <c r="H10" i="12"/>
  <c r="G10" i="12"/>
  <c r="F10" i="12"/>
  <c r="E10" i="12"/>
  <c r="G9" i="12"/>
  <c r="E9" i="12"/>
  <c r="F1" i="12"/>
  <c r="A1" i="12"/>
  <c r="I75" i="11"/>
  <c r="G75" i="11"/>
  <c r="F75" i="11"/>
  <c r="E75" i="11"/>
  <c r="I74" i="11"/>
  <c r="H74" i="11"/>
  <c r="G74" i="11"/>
  <c r="F74" i="11"/>
  <c r="E74" i="11"/>
  <c r="F73" i="11"/>
  <c r="F72" i="11"/>
  <c r="F71" i="11"/>
  <c r="F70" i="11"/>
  <c r="F69" i="11"/>
  <c r="I64" i="11"/>
  <c r="H64" i="11"/>
  <c r="G64" i="11"/>
  <c r="F64" i="11"/>
  <c r="E64" i="11"/>
  <c r="G63" i="11"/>
  <c r="E63" i="11"/>
  <c r="G62" i="11"/>
  <c r="E62" i="11"/>
  <c r="I57" i="11"/>
  <c r="G57" i="11"/>
  <c r="F57" i="11"/>
  <c r="E57" i="11"/>
  <c r="I56" i="11"/>
  <c r="G56" i="11"/>
  <c r="F56" i="11"/>
  <c r="E56" i="11"/>
  <c r="G55" i="11"/>
  <c r="E55" i="11"/>
  <c r="I50" i="11"/>
  <c r="H50" i="11"/>
  <c r="G50" i="11"/>
  <c r="F50" i="11"/>
  <c r="E50" i="11"/>
  <c r="I49" i="11"/>
  <c r="G49" i="11"/>
  <c r="F49" i="11"/>
  <c r="E49" i="11"/>
  <c r="I44" i="11"/>
  <c r="H44" i="11"/>
  <c r="G44" i="11"/>
  <c r="F44" i="11"/>
  <c r="E44" i="11"/>
  <c r="I43" i="11"/>
  <c r="G43" i="11"/>
  <c r="F43" i="11"/>
  <c r="E43" i="11"/>
  <c r="I42" i="11"/>
  <c r="H42" i="11"/>
  <c r="G42" i="11"/>
  <c r="F42" i="11"/>
  <c r="E42" i="11"/>
  <c r="F41" i="11"/>
  <c r="F40" i="11"/>
  <c r="F39" i="11"/>
  <c r="F38" i="11"/>
  <c r="F37" i="11"/>
  <c r="I32" i="11"/>
  <c r="H32" i="11"/>
  <c r="G32" i="11"/>
  <c r="F32" i="11"/>
  <c r="E32" i="11"/>
  <c r="I31" i="11"/>
  <c r="G31" i="11"/>
  <c r="F31" i="11"/>
  <c r="E31" i="11"/>
  <c r="I30" i="11"/>
  <c r="H30" i="11"/>
  <c r="G30" i="11"/>
  <c r="F30" i="11"/>
  <c r="E30" i="11"/>
  <c r="F29" i="11"/>
  <c r="F28" i="11"/>
  <c r="F27" i="11"/>
  <c r="F26" i="11"/>
  <c r="F25" i="11"/>
  <c r="I20" i="11"/>
  <c r="G20" i="11"/>
  <c r="F20" i="11"/>
  <c r="E20" i="11"/>
  <c r="I19" i="11"/>
  <c r="G19" i="11"/>
  <c r="F19" i="11"/>
  <c r="E19" i="11"/>
  <c r="I18" i="11"/>
  <c r="G18" i="11"/>
  <c r="F18" i="11"/>
  <c r="E18" i="11"/>
  <c r="G17" i="11"/>
  <c r="E17" i="11"/>
  <c r="I13" i="11"/>
  <c r="G13" i="11"/>
  <c r="F13" i="11"/>
  <c r="E13" i="11"/>
  <c r="I12" i="11"/>
  <c r="G12" i="11"/>
  <c r="F12" i="11"/>
  <c r="E12" i="11"/>
  <c r="I10" i="11"/>
  <c r="G10" i="11"/>
  <c r="F10" i="11"/>
  <c r="E10" i="11"/>
  <c r="G9" i="11"/>
  <c r="E9" i="11"/>
  <c r="F1" i="11"/>
  <c r="A1" i="11"/>
  <c r="I38" i="10"/>
  <c r="H38" i="10"/>
  <c r="G38" i="10"/>
  <c r="F38" i="10"/>
  <c r="E38" i="10"/>
  <c r="I37" i="10"/>
  <c r="H37" i="10"/>
  <c r="G37" i="10"/>
  <c r="F37" i="10"/>
  <c r="E37" i="10"/>
  <c r="I33" i="10"/>
  <c r="G33" i="10"/>
  <c r="F33" i="10"/>
  <c r="E33" i="10"/>
  <c r="I31" i="10"/>
  <c r="G31" i="10"/>
  <c r="F31" i="10"/>
  <c r="E31" i="10"/>
  <c r="G30" i="10"/>
  <c r="E30" i="10"/>
  <c r="G26" i="10"/>
  <c r="E26" i="10"/>
  <c r="I24" i="10"/>
  <c r="G24" i="10"/>
  <c r="F24" i="10"/>
  <c r="E24" i="10"/>
  <c r="G23" i="10"/>
  <c r="F23" i="10"/>
  <c r="E23" i="10"/>
  <c r="I18" i="10"/>
  <c r="H18" i="10"/>
  <c r="G18" i="10"/>
  <c r="F18" i="10"/>
  <c r="E18" i="10"/>
  <c r="I17" i="10"/>
  <c r="H17" i="10"/>
  <c r="G17" i="10"/>
  <c r="F17" i="10"/>
  <c r="E17" i="10"/>
  <c r="I16" i="10"/>
  <c r="H16" i="10"/>
  <c r="G16" i="10"/>
  <c r="F16" i="10"/>
  <c r="E16" i="10"/>
  <c r="I12" i="10"/>
  <c r="G12" i="10"/>
  <c r="F12" i="10"/>
  <c r="E12" i="10"/>
  <c r="I10" i="10"/>
  <c r="G10" i="10"/>
  <c r="F10" i="10"/>
  <c r="E10" i="10"/>
  <c r="G9" i="10"/>
  <c r="E9" i="10"/>
  <c r="F1" i="10"/>
  <c r="A1" i="10"/>
  <c r="AC21" i="9"/>
  <c r="AB21" i="9"/>
  <c r="AA21" i="9"/>
  <c r="Z21" i="9"/>
  <c r="Y21" i="9"/>
  <c r="X21" i="9"/>
  <c r="W21" i="9"/>
  <c r="V21" i="9"/>
  <c r="U21" i="9"/>
  <c r="T21" i="9"/>
  <c r="S21" i="9"/>
  <c r="R21" i="9"/>
  <c r="Q21" i="9"/>
  <c r="P21" i="9"/>
  <c r="O21" i="9"/>
  <c r="N21" i="9"/>
  <c r="M21" i="9"/>
  <c r="L21" i="9"/>
  <c r="K21" i="9"/>
  <c r="J21" i="9"/>
  <c r="I21" i="9"/>
  <c r="G21" i="9"/>
  <c r="F21" i="9"/>
  <c r="E21" i="9"/>
  <c r="AC20" i="9"/>
  <c r="AB20" i="9"/>
  <c r="AA20" i="9"/>
  <c r="Z20" i="9"/>
  <c r="Y20" i="9"/>
  <c r="X20" i="9"/>
  <c r="W20" i="9"/>
  <c r="V20" i="9"/>
  <c r="U20" i="9"/>
  <c r="T20" i="9"/>
  <c r="S20" i="9"/>
  <c r="R20" i="9"/>
  <c r="Q20" i="9"/>
  <c r="P20" i="9"/>
  <c r="O20" i="9"/>
  <c r="N20" i="9"/>
  <c r="M20" i="9"/>
  <c r="L20" i="9"/>
  <c r="K20" i="9"/>
  <c r="J20" i="9"/>
  <c r="I20" i="9"/>
  <c r="G20" i="9"/>
  <c r="F20" i="9"/>
  <c r="E20" i="9"/>
  <c r="I18" i="9"/>
  <c r="G18" i="9"/>
  <c r="F18" i="9"/>
  <c r="E18" i="9"/>
  <c r="G17" i="9"/>
  <c r="E17" i="9"/>
  <c r="AC13" i="9"/>
  <c r="AB13" i="9"/>
  <c r="AA13" i="9"/>
  <c r="Z13" i="9"/>
  <c r="Y13" i="9"/>
  <c r="X13" i="9"/>
  <c r="W13" i="9"/>
  <c r="V13" i="9"/>
  <c r="U13" i="9"/>
  <c r="T13" i="9"/>
  <c r="S13" i="9"/>
  <c r="R13" i="9"/>
  <c r="Q13" i="9"/>
  <c r="P13" i="9"/>
  <c r="O13" i="9"/>
  <c r="N13" i="9"/>
  <c r="M13" i="9"/>
  <c r="L13" i="9"/>
  <c r="K13" i="9"/>
  <c r="J13" i="9"/>
  <c r="I13" i="9"/>
  <c r="G13" i="9"/>
  <c r="F13" i="9"/>
  <c r="E13" i="9"/>
  <c r="AC12" i="9"/>
  <c r="AB12" i="9"/>
  <c r="AA12" i="9"/>
  <c r="Z12" i="9"/>
  <c r="Y12" i="9"/>
  <c r="X12" i="9"/>
  <c r="W12" i="9"/>
  <c r="V12" i="9"/>
  <c r="U12" i="9"/>
  <c r="T12" i="9"/>
  <c r="S12" i="9"/>
  <c r="R12" i="9"/>
  <c r="Q12" i="9"/>
  <c r="P12" i="9"/>
  <c r="O12" i="9"/>
  <c r="N12" i="9"/>
  <c r="M12" i="9"/>
  <c r="L12" i="9"/>
  <c r="K12" i="9"/>
  <c r="J12" i="9"/>
  <c r="I12" i="9"/>
  <c r="G12" i="9"/>
  <c r="F12" i="9"/>
  <c r="E12" i="9"/>
  <c r="I10" i="9"/>
  <c r="G10" i="9"/>
  <c r="F10" i="9"/>
  <c r="E10" i="9"/>
  <c r="G9" i="9"/>
  <c r="E9" i="9"/>
  <c r="F1" i="9"/>
  <c r="A1" i="9"/>
  <c r="F1" i="8"/>
  <c r="A1" i="8"/>
  <c r="F1" i="7"/>
  <c r="A1" i="7"/>
  <c r="G208" i="6"/>
  <c r="F208" i="6"/>
  <c r="F209" i="6" s="1"/>
  <c r="E208" i="6"/>
  <c r="I203" i="6"/>
  <c r="G203" i="6"/>
  <c r="F203" i="6"/>
  <c r="E203" i="6"/>
  <c r="I202" i="6"/>
  <c r="H202" i="6"/>
  <c r="G202" i="6"/>
  <c r="F202" i="6"/>
  <c r="E202" i="6"/>
  <c r="G201" i="6"/>
  <c r="F201" i="6"/>
  <c r="E201" i="6"/>
  <c r="I196" i="6"/>
  <c r="H196" i="6"/>
  <c r="G196" i="6"/>
  <c r="F196" i="6"/>
  <c r="E196" i="6"/>
  <c r="I195" i="6"/>
  <c r="G195" i="6"/>
  <c r="F195" i="6"/>
  <c r="E195" i="6"/>
  <c r="G194" i="6"/>
  <c r="F194" i="6"/>
  <c r="E194" i="6"/>
  <c r="H188" i="6"/>
  <c r="G188" i="6"/>
  <c r="F188" i="6"/>
  <c r="E188" i="6"/>
  <c r="H182" i="6"/>
  <c r="G182" i="6"/>
  <c r="F182" i="6"/>
  <c r="E182" i="6"/>
  <c r="H181" i="6"/>
  <c r="G181" i="6"/>
  <c r="F181" i="6"/>
  <c r="E181" i="6"/>
  <c r="H180" i="6"/>
  <c r="G180" i="6"/>
  <c r="F180" i="6"/>
  <c r="E180" i="6"/>
  <c r="I179" i="6"/>
  <c r="H179" i="6"/>
  <c r="G179" i="6"/>
  <c r="F179" i="6"/>
  <c r="E179" i="6"/>
  <c r="I178" i="6"/>
  <c r="H178" i="6"/>
  <c r="G178" i="6"/>
  <c r="F178" i="6"/>
  <c r="E178" i="6"/>
  <c r="I177" i="6"/>
  <c r="H177" i="6"/>
  <c r="G177" i="6"/>
  <c r="F177" i="6"/>
  <c r="E177" i="6"/>
  <c r="H172" i="6"/>
  <c r="G172" i="6"/>
  <c r="F172" i="6"/>
  <c r="E172" i="6"/>
  <c r="H171" i="6"/>
  <c r="G171" i="6"/>
  <c r="F171" i="6"/>
  <c r="E171" i="6"/>
  <c r="I170" i="6"/>
  <c r="H170" i="6"/>
  <c r="G170" i="6"/>
  <c r="F170" i="6"/>
  <c r="E170" i="6"/>
  <c r="I169" i="6"/>
  <c r="H169" i="6"/>
  <c r="G169" i="6"/>
  <c r="F169" i="6"/>
  <c r="E169" i="6"/>
  <c r="I168" i="6"/>
  <c r="H168" i="6"/>
  <c r="G168" i="6"/>
  <c r="F168" i="6"/>
  <c r="E168" i="6"/>
  <c r="H163" i="6"/>
  <c r="G163" i="6"/>
  <c r="F163" i="6"/>
  <c r="E163" i="6"/>
  <c r="I162" i="6"/>
  <c r="H162" i="6"/>
  <c r="G162" i="6"/>
  <c r="F162" i="6"/>
  <c r="E162" i="6"/>
  <c r="I161" i="6"/>
  <c r="H161" i="6"/>
  <c r="G161" i="6"/>
  <c r="F161" i="6"/>
  <c r="E161" i="6"/>
  <c r="I160" i="6"/>
  <c r="H160" i="6"/>
  <c r="G160" i="6"/>
  <c r="F160" i="6"/>
  <c r="E160" i="6"/>
  <c r="I154" i="6"/>
  <c r="H154" i="6"/>
  <c r="G154" i="6"/>
  <c r="F154" i="6"/>
  <c r="E154" i="6"/>
  <c r="I153" i="6"/>
  <c r="H153" i="6"/>
  <c r="G153" i="6"/>
  <c r="F153" i="6"/>
  <c r="E153" i="6"/>
  <c r="G152" i="6"/>
  <c r="E152" i="6"/>
  <c r="I147" i="6"/>
  <c r="G147" i="6"/>
  <c r="F147" i="6"/>
  <c r="E147" i="6"/>
  <c r="I146" i="6"/>
  <c r="G146" i="6"/>
  <c r="F146" i="6"/>
  <c r="E146" i="6"/>
  <c r="I141" i="6"/>
  <c r="G141" i="6"/>
  <c r="F141" i="6"/>
  <c r="E141" i="6"/>
  <c r="G136" i="6"/>
  <c r="E136" i="6"/>
  <c r="G135" i="6"/>
  <c r="E135" i="6"/>
  <c r="I130" i="6"/>
  <c r="G130" i="6"/>
  <c r="F130" i="6"/>
  <c r="E130" i="6"/>
  <c r="I125" i="6"/>
  <c r="G125" i="6"/>
  <c r="F125" i="6"/>
  <c r="E125" i="6"/>
  <c r="G124" i="6"/>
  <c r="E124" i="6"/>
  <c r="G123" i="6"/>
  <c r="E123" i="6"/>
  <c r="G122" i="6"/>
  <c r="E122" i="6"/>
  <c r="I116" i="6"/>
  <c r="H116" i="6"/>
  <c r="G116" i="6"/>
  <c r="F116" i="6"/>
  <c r="E116" i="6"/>
  <c r="I115" i="6"/>
  <c r="H115" i="6"/>
  <c r="G115" i="6"/>
  <c r="F115" i="6"/>
  <c r="E115" i="6"/>
  <c r="G114" i="6"/>
  <c r="E114" i="6"/>
  <c r="I109" i="6"/>
  <c r="G109" i="6"/>
  <c r="F109" i="6"/>
  <c r="E109" i="6"/>
  <c r="I108" i="6"/>
  <c r="G108" i="6"/>
  <c r="F108" i="6"/>
  <c r="E108" i="6"/>
  <c r="I103" i="6"/>
  <c r="G103" i="6"/>
  <c r="F103" i="6"/>
  <c r="E103" i="6"/>
  <c r="G98" i="6"/>
  <c r="E98" i="6"/>
  <c r="G97" i="6"/>
  <c r="E97" i="6"/>
  <c r="I92" i="6"/>
  <c r="G92" i="6"/>
  <c r="F92" i="6"/>
  <c r="E92" i="6"/>
  <c r="G91" i="6"/>
  <c r="E91" i="6"/>
  <c r="G90" i="6"/>
  <c r="E90" i="6"/>
  <c r="G89" i="6"/>
  <c r="E89" i="6"/>
  <c r="I83" i="6"/>
  <c r="H83" i="6"/>
  <c r="G83" i="6"/>
  <c r="F83" i="6"/>
  <c r="E83" i="6"/>
  <c r="I82" i="6"/>
  <c r="H82" i="6"/>
  <c r="G82" i="6"/>
  <c r="F82" i="6"/>
  <c r="E82" i="6"/>
  <c r="G81" i="6"/>
  <c r="F81" i="6"/>
  <c r="E81" i="6"/>
  <c r="I75" i="6"/>
  <c r="H75" i="6"/>
  <c r="G75" i="6"/>
  <c r="F75" i="6"/>
  <c r="E75" i="6"/>
  <c r="I74" i="6"/>
  <c r="G74" i="6"/>
  <c r="F74" i="6"/>
  <c r="E74" i="6"/>
  <c r="G73" i="6"/>
  <c r="F73" i="6"/>
  <c r="E73" i="6"/>
  <c r="G72" i="6"/>
  <c r="E72" i="6"/>
  <c r="G67" i="6"/>
  <c r="F67" i="6"/>
  <c r="E67" i="6"/>
  <c r="G66" i="6"/>
  <c r="F66" i="6"/>
  <c r="E66" i="6"/>
  <c r="I61" i="6"/>
  <c r="G61" i="6"/>
  <c r="F61" i="6"/>
  <c r="E61" i="6"/>
  <c r="G60" i="6"/>
  <c r="F60" i="6"/>
  <c r="E60" i="6"/>
  <c r="G59" i="6"/>
  <c r="F59" i="6"/>
  <c r="E59" i="6"/>
  <c r="J55" i="6"/>
  <c r="J195" i="6" s="1"/>
  <c r="J197" i="6" s="1"/>
  <c r="G50" i="6"/>
  <c r="F50" i="6"/>
  <c r="E50" i="6"/>
  <c r="G49" i="6"/>
  <c r="F49" i="6"/>
  <c r="E49" i="6"/>
  <c r="I43" i="6"/>
  <c r="H43" i="6"/>
  <c r="G43" i="6"/>
  <c r="F43" i="6"/>
  <c r="E43" i="6"/>
  <c r="I42" i="6"/>
  <c r="G42" i="6"/>
  <c r="F42" i="6"/>
  <c r="E42" i="6"/>
  <c r="I41" i="6"/>
  <c r="H41" i="6"/>
  <c r="G41" i="6"/>
  <c r="F41" i="6"/>
  <c r="E41" i="6"/>
  <c r="I36" i="6"/>
  <c r="H36" i="6"/>
  <c r="G36" i="6"/>
  <c r="F36" i="6"/>
  <c r="E36" i="6"/>
  <c r="I35" i="6"/>
  <c r="G35" i="6"/>
  <c r="F35" i="6"/>
  <c r="E35" i="6"/>
  <c r="I34" i="6"/>
  <c r="H34" i="6"/>
  <c r="G34" i="6"/>
  <c r="F34" i="6"/>
  <c r="E34" i="6"/>
  <c r="I29" i="6"/>
  <c r="H29" i="6"/>
  <c r="G29" i="6"/>
  <c r="F29" i="6"/>
  <c r="E29" i="6"/>
  <c r="I28" i="6"/>
  <c r="G28" i="6"/>
  <c r="F28" i="6"/>
  <c r="E28" i="6"/>
  <c r="I27" i="6"/>
  <c r="H27" i="6"/>
  <c r="G27" i="6"/>
  <c r="F27" i="6"/>
  <c r="E27" i="6"/>
  <c r="I22" i="6"/>
  <c r="G22" i="6"/>
  <c r="F22" i="6"/>
  <c r="E22" i="6"/>
  <c r="G21" i="6"/>
  <c r="E21" i="6"/>
  <c r="I16" i="6"/>
  <c r="H16" i="6"/>
  <c r="G16" i="6"/>
  <c r="F16" i="6"/>
  <c r="E16" i="6"/>
  <c r="I11" i="6"/>
  <c r="H11" i="6"/>
  <c r="G11" i="6"/>
  <c r="F11" i="6"/>
  <c r="E11" i="6"/>
  <c r="G10" i="6"/>
  <c r="F10" i="6"/>
  <c r="E10" i="6"/>
  <c r="F1" i="6"/>
  <c r="A1" i="6"/>
  <c r="F1" i="5"/>
  <c r="A1" i="5"/>
  <c r="H80" i="13"/>
  <c r="H36" i="13"/>
  <c r="F1" i="4"/>
  <c r="F40" i="3"/>
  <c r="F17" i="13" s="1"/>
  <c r="F6" i="3"/>
  <c r="I6" i="3" s="1"/>
  <c r="F16" i="3"/>
  <c r="F9" i="10" s="1"/>
  <c r="F3" i="3"/>
  <c r="M2" i="3" s="1"/>
  <c r="F1" i="3"/>
  <c r="B95" i="2"/>
  <c r="A94" i="2"/>
  <c r="A92" i="2"/>
  <c r="B89" i="2"/>
  <c r="B88" i="2"/>
  <c r="B87" i="2"/>
  <c r="B86" i="2"/>
  <c r="B85" i="2"/>
  <c r="B84" i="2"/>
  <c r="A83" i="2"/>
  <c r="B81" i="2"/>
  <c r="B80" i="2"/>
  <c r="B79" i="2"/>
  <c r="B78" i="2"/>
  <c r="A77" i="2"/>
  <c r="B75" i="2"/>
  <c r="B74" i="2"/>
  <c r="B73" i="2"/>
  <c r="A72" i="2"/>
  <c r="A70" i="2"/>
  <c r="A68" i="2"/>
  <c r="A66" i="2"/>
  <c r="B63" i="2"/>
  <c r="B62" i="2"/>
  <c r="B61" i="2"/>
  <c r="B60" i="2"/>
  <c r="B59" i="2"/>
  <c r="B58" i="2"/>
  <c r="B57" i="2"/>
  <c r="B56" i="2"/>
  <c r="A55" i="2"/>
  <c r="B53" i="2"/>
  <c r="B52" i="2"/>
  <c r="B51" i="2"/>
  <c r="B50" i="2"/>
  <c r="B49" i="2"/>
  <c r="B48" i="2"/>
  <c r="B47" i="2"/>
  <c r="B46" i="2"/>
  <c r="B45" i="2"/>
  <c r="B44" i="2"/>
  <c r="B43" i="2"/>
  <c r="B42" i="2"/>
  <c r="B41" i="2"/>
  <c r="B40" i="2"/>
  <c r="B39" i="2"/>
  <c r="A38" i="2"/>
  <c r="A36" i="2"/>
  <c r="A32" i="2"/>
  <c r="A30" i="2"/>
  <c r="A28" i="2"/>
  <c r="A26" i="2"/>
  <c r="A24" i="2"/>
  <c r="A22" i="2"/>
  <c r="A20" i="2"/>
  <c r="A18" i="2"/>
  <c r="A16" i="2"/>
  <c r="A14" i="2"/>
  <c r="A12" i="2"/>
  <c r="A10" i="2"/>
  <c r="A8" i="2"/>
  <c r="A6" i="2"/>
  <c r="A1" i="2"/>
  <c r="F51" i="6" l="1"/>
  <c r="J42" i="6"/>
  <c r="R10" i="27"/>
  <c r="J22" i="6"/>
  <c r="J35" i="6"/>
  <c r="I13" i="10"/>
  <c r="I11" i="26" s="1"/>
  <c r="L13" i="25"/>
  <c r="T13" i="25"/>
  <c r="AB13" i="25"/>
  <c r="I13" i="3"/>
  <c r="W13" i="25"/>
  <c r="K12" i="33"/>
  <c r="P13" i="25"/>
  <c r="X13" i="25"/>
  <c r="K13" i="33"/>
  <c r="K13" i="25"/>
  <c r="S13" i="25"/>
  <c r="AA13" i="25"/>
  <c r="K11" i="33"/>
  <c r="J28" i="6"/>
  <c r="J92" i="6"/>
  <c r="K2" i="3"/>
  <c r="O13" i="25"/>
  <c r="L2" i="3"/>
  <c r="J74" i="6"/>
  <c r="J125" i="6"/>
  <c r="I228" i="14"/>
  <c r="I16" i="3"/>
  <c r="I40" i="3"/>
  <c r="O10" i="27"/>
  <c r="W10" i="27"/>
  <c r="K55" i="6"/>
  <c r="K74" i="14" s="1"/>
  <c r="F68" i="6"/>
  <c r="F72" i="6" s="1"/>
  <c r="J76" i="6" s="1"/>
  <c r="I52" i="3"/>
  <c r="F55" i="3"/>
  <c r="F47" i="3"/>
  <c r="F33" i="3"/>
  <c r="F23" i="3"/>
  <c r="F64" i="3"/>
  <c r="I64" i="3" s="1"/>
  <c r="F52" i="3"/>
  <c r="F155" i="14" s="1"/>
  <c r="F42" i="3"/>
  <c r="I42" i="3" s="1"/>
  <c r="F30" i="3"/>
  <c r="I30" i="3" s="1"/>
  <c r="F20" i="3"/>
  <c r="F61" i="3"/>
  <c r="I61" i="3" s="1"/>
  <c r="F49" i="3"/>
  <c r="I49" i="3" s="1"/>
  <c r="F37" i="3"/>
  <c r="I37" i="3" s="1"/>
  <c r="F25" i="3"/>
  <c r="I25" i="3" s="1"/>
  <c r="F15" i="3"/>
  <c r="I15" i="3" s="1"/>
  <c r="F46" i="3"/>
  <c r="I46" i="3" s="1"/>
  <c r="F32" i="3"/>
  <c r="I32" i="3" s="1"/>
  <c r="F22" i="3"/>
  <c r="I22" i="3" s="1"/>
  <c r="F68" i="3"/>
  <c r="I68" i="3" s="1"/>
  <c r="F54" i="3"/>
  <c r="F63" i="3"/>
  <c r="I63" i="3" s="1"/>
  <c r="F51" i="3"/>
  <c r="I51" i="3" s="1"/>
  <c r="F41" i="3"/>
  <c r="I41" i="3" s="1"/>
  <c r="F29" i="3"/>
  <c r="I29" i="3" s="1"/>
  <c r="F19" i="3"/>
  <c r="I19" i="3" s="1"/>
  <c r="F58" i="3"/>
  <c r="F48" i="3"/>
  <c r="I48" i="3" s="1"/>
  <c r="F34" i="3"/>
  <c r="I34" i="3" s="1"/>
  <c r="F24" i="3"/>
  <c r="I24" i="3" s="1"/>
  <c r="F14" i="3"/>
  <c r="I14" i="3" s="1"/>
  <c r="I67" i="3"/>
  <c r="F53" i="3"/>
  <c r="F134" i="14" s="1"/>
  <c r="I138" i="14" s="1"/>
  <c r="J136" i="14" s="1"/>
  <c r="J129" i="14" s="1"/>
  <c r="F43" i="3"/>
  <c r="F9" i="12" s="1"/>
  <c r="F31" i="3"/>
  <c r="F115" i="12" s="1"/>
  <c r="I119" i="12" s="1"/>
  <c r="F21" i="3"/>
  <c r="I21" i="3" s="1"/>
  <c r="F50" i="3"/>
  <c r="H8" i="27"/>
  <c r="H8" i="20"/>
  <c r="H21" i="9"/>
  <c r="F62" i="13"/>
  <c r="F106" i="13"/>
  <c r="F64" i="12"/>
  <c r="F101" i="12"/>
  <c r="F18" i="13"/>
  <c r="F63" i="11"/>
  <c r="F24" i="12"/>
  <c r="F21" i="6"/>
  <c r="F26" i="3"/>
  <c r="F62" i="3"/>
  <c r="H12" i="25"/>
  <c r="H12" i="18"/>
  <c r="J61" i="6"/>
  <c r="J62" i="6" s="1"/>
  <c r="H9" i="25"/>
  <c r="H9" i="18"/>
  <c r="H20" i="9"/>
  <c r="J202" i="14"/>
  <c r="J225" i="14"/>
  <c r="J176" i="14"/>
  <c r="J142" i="14"/>
  <c r="J101" i="14"/>
  <c r="J156" i="14"/>
  <c r="J135" i="14"/>
  <c r="J108" i="14"/>
  <c r="J67" i="14"/>
  <c r="J210" i="14"/>
  <c r="J74" i="14"/>
  <c r="J122" i="13"/>
  <c r="J137" i="13"/>
  <c r="J49" i="13"/>
  <c r="J78" i="13"/>
  <c r="J93" i="13"/>
  <c r="J72" i="12"/>
  <c r="J25" i="12"/>
  <c r="J34" i="13"/>
  <c r="J65" i="12"/>
  <c r="J50" i="12"/>
  <c r="J79" i="12"/>
  <c r="J109" i="12"/>
  <c r="J102" i="12"/>
  <c r="J87" i="12"/>
  <c r="J35" i="12"/>
  <c r="J10" i="11"/>
  <c r="J10" i="10"/>
  <c r="J116" i="12"/>
  <c r="J31" i="10"/>
  <c r="J146" i="6"/>
  <c r="J42" i="12"/>
  <c r="K156" i="14"/>
  <c r="J108" i="6"/>
  <c r="J203" i="6"/>
  <c r="J18" i="9"/>
  <c r="J10" i="9"/>
  <c r="H13" i="27"/>
  <c r="H36" i="16"/>
  <c r="H13" i="20"/>
  <c r="H212" i="14"/>
  <c r="H219" i="14"/>
  <c r="H9" i="27"/>
  <c r="H9" i="20"/>
  <c r="H12" i="9"/>
  <c r="E17" i="27"/>
  <c r="E17" i="20"/>
  <c r="P17" i="37" s="1"/>
  <c r="E21" i="25"/>
  <c r="E21" i="18"/>
  <c r="B20" i="37" s="1"/>
  <c r="G21" i="25"/>
  <c r="G21" i="18"/>
  <c r="G18" i="27"/>
  <c r="G18" i="20"/>
  <c r="E18" i="25"/>
  <c r="E18" i="18"/>
  <c r="B17" i="37" s="1"/>
  <c r="E16" i="27"/>
  <c r="E16" i="20"/>
  <c r="P16" i="37" s="1"/>
  <c r="G17" i="27"/>
  <c r="G17" i="20"/>
  <c r="E16" i="25"/>
  <c r="E16" i="18"/>
  <c r="B15" i="37" s="1"/>
  <c r="G16" i="27"/>
  <c r="G16" i="20"/>
  <c r="G16" i="25"/>
  <c r="G16" i="18"/>
  <c r="E21" i="27"/>
  <c r="E21" i="20"/>
  <c r="P21" i="37" s="1"/>
  <c r="G21" i="27"/>
  <c r="G21" i="20"/>
  <c r="G17" i="25"/>
  <c r="G17" i="18"/>
  <c r="E18" i="27"/>
  <c r="E18" i="20"/>
  <c r="P18" i="37" s="1"/>
  <c r="G18" i="25"/>
  <c r="G18" i="18"/>
  <c r="E22" i="27"/>
  <c r="E22" i="20"/>
  <c r="P22" i="37" s="1"/>
  <c r="E17" i="25"/>
  <c r="E17" i="18"/>
  <c r="B16" i="37" s="1"/>
  <c r="G22" i="27"/>
  <c r="G22" i="20"/>
  <c r="G26" i="27"/>
  <c r="G24" i="25"/>
  <c r="G24" i="18"/>
  <c r="G26" i="20"/>
  <c r="E23" i="27"/>
  <c r="E23" i="20"/>
  <c r="P23" i="37" s="1"/>
  <c r="E27" i="27"/>
  <c r="E27" i="20"/>
  <c r="P27" i="37" s="1"/>
  <c r="G23" i="27"/>
  <c r="G23" i="20"/>
  <c r="G27" i="27"/>
  <c r="G27" i="20"/>
  <c r="I159" i="14"/>
  <c r="E26" i="27"/>
  <c r="E24" i="25"/>
  <c r="E26" i="20"/>
  <c r="P26" i="37" s="1"/>
  <c r="E24" i="18"/>
  <c r="B23" i="37" s="1"/>
  <c r="I30" i="28"/>
  <c r="I30" i="21"/>
  <c r="I24" i="16"/>
  <c r="I10" i="16"/>
  <c r="J226" i="14"/>
  <c r="J13" i="25"/>
  <c r="H10" i="25"/>
  <c r="Q13" i="25"/>
  <c r="R13" i="25"/>
  <c r="N13" i="25"/>
  <c r="V13" i="25"/>
  <c r="K102" i="12" l="1"/>
  <c r="K79" i="12"/>
  <c r="J11" i="10"/>
  <c r="J10" i="13" s="1"/>
  <c r="H10" i="27"/>
  <c r="K122" i="13"/>
  <c r="K108" i="14"/>
  <c r="K146" i="6"/>
  <c r="K67" i="14"/>
  <c r="K225" i="14"/>
  <c r="K31" i="10"/>
  <c r="K210" i="14"/>
  <c r="K10" i="9"/>
  <c r="K109" i="12"/>
  <c r="K50" i="12"/>
  <c r="K176" i="14"/>
  <c r="K203" i="6"/>
  <c r="K35" i="12"/>
  <c r="K34" i="13"/>
  <c r="K135" i="14"/>
  <c r="K42" i="6"/>
  <c r="I11" i="19"/>
  <c r="K18" i="9"/>
  <c r="K202" i="14"/>
  <c r="K10" i="10"/>
  <c r="K72" i="12"/>
  <c r="K116" i="12"/>
  <c r="K93" i="13"/>
  <c r="K101" i="14"/>
  <c r="K61" i="6"/>
  <c r="K62" i="6" s="1"/>
  <c r="J23" i="6"/>
  <c r="J4" i="4" s="1"/>
  <c r="K10" i="11"/>
  <c r="K65" i="12"/>
  <c r="K87" i="12"/>
  <c r="K78" i="13"/>
  <c r="K142" i="14"/>
  <c r="K137" i="13"/>
  <c r="K49" i="13"/>
  <c r="K42" i="12"/>
  <c r="I53" i="3"/>
  <c r="I58" i="3"/>
  <c r="C7" i="36"/>
  <c r="C6" i="36"/>
  <c r="I20" i="3"/>
  <c r="C3" i="36"/>
  <c r="F107" i="14"/>
  <c r="I111" i="14" s="1"/>
  <c r="I20" i="16" s="1"/>
  <c r="I50" i="3"/>
  <c r="F92" i="13"/>
  <c r="I96" i="13" s="1"/>
  <c r="I17" i="21" s="1"/>
  <c r="I33" i="3"/>
  <c r="F209" i="14"/>
  <c r="I214" i="14" s="1"/>
  <c r="I46" i="14" s="1"/>
  <c r="I47" i="3"/>
  <c r="I43" i="3"/>
  <c r="F201" i="14"/>
  <c r="I205" i="14" s="1"/>
  <c r="I29" i="21" s="1"/>
  <c r="I55" i="3"/>
  <c r="I31" i="3"/>
  <c r="F152" i="6"/>
  <c r="I62" i="3"/>
  <c r="K195" i="6"/>
  <c r="K25" i="12"/>
  <c r="K108" i="6"/>
  <c r="K22" i="6"/>
  <c r="K23" i="6" s="1"/>
  <c r="K4" i="4" s="1"/>
  <c r="K125" i="6"/>
  <c r="K74" i="6"/>
  <c r="K35" i="6"/>
  <c r="K92" i="6"/>
  <c r="K28" i="6"/>
  <c r="L55" i="6"/>
  <c r="F141" i="14"/>
  <c r="I145" i="14" s="1"/>
  <c r="I27" i="28" s="1"/>
  <c r="I54" i="3"/>
  <c r="F9" i="9"/>
  <c r="I14" i="9" s="1"/>
  <c r="I15" i="26" s="1"/>
  <c r="I26" i="3"/>
  <c r="F33" i="13"/>
  <c r="I39" i="13" s="1"/>
  <c r="I19" i="26" s="1"/>
  <c r="I23" i="3"/>
  <c r="J4" i="12"/>
  <c r="F48" i="13"/>
  <c r="I52" i="13" s="1"/>
  <c r="F78" i="12"/>
  <c r="I82" i="12" s="1"/>
  <c r="F34" i="12"/>
  <c r="I38" i="12" s="1"/>
  <c r="F66" i="14"/>
  <c r="I70" i="14" s="1"/>
  <c r="J68" i="14" s="1"/>
  <c r="J61" i="14" s="1"/>
  <c r="F105" i="13"/>
  <c r="F30" i="10"/>
  <c r="I34" i="10" s="1"/>
  <c r="F17" i="11"/>
  <c r="F55" i="11"/>
  <c r="F61" i="13"/>
  <c r="F17" i="9"/>
  <c r="I22" i="9" s="1"/>
  <c r="J116" i="6"/>
  <c r="J154" i="6"/>
  <c r="J82" i="6"/>
  <c r="J11" i="6"/>
  <c r="J12" i="6" s="1"/>
  <c r="J2" i="4" s="1"/>
  <c r="F9" i="11"/>
  <c r="I14" i="11" s="1"/>
  <c r="F175" i="14"/>
  <c r="I179" i="14" s="1"/>
  <c r="J177" i="14" s="1"/>
  <c r="J170" i="14" s="1"/>
  <c r="F121" i="13"/>
  <c r="I127" i="13" s="1"/>
  <c r="I12" i="28"/>
  <c r="I12" i="21"/>
  <c r="J117" i="12"/>
  <c r="F77" i="13"/>
  <c r="I83" i="13" s="1"/>
  <c r="F90" i="6"/>
  <c r="F98" i="6"/>
  <c r="F62" i="11"/>
  <c r="F114" i="6"/>
  <c r="H13" i="25"/>
  <c r="F136" i="13"/>
  <c r="I140" i="13" s="1"/>
  <c r="F100" i="14"/>
  <c r="I104" i="14" s="1"/>
  <c r="J102" i="14" s="1"/>
  <c r="J95" i="14" s="1"/>
  <c r="I28" i="28"/>
  <c r="I28" i="21"/>
  <c r="I22" i="16"/>
  <c r="J157" i="14"/>
  <c r="F49" i="12"/>
  <c r="F71" i="12"/>
  <c r="I75" i="12" s="1"/>
  <c r="F73" i="14"/>
  <c r="I77" i="14" s="1"/>
  <c r="F123" i="6"/>
  <c r="F136" i="6"/>
  <c r="F17" i="16"/>
  <c r="F108" i="12"/>
  <c r="I112" i="12" s="1"/>
  <c r="F86" i="12"/>
  <c r="F41" i="12"/>
  <c r="I45" i="12" s="1"/>
  <c r="F23" i="12"/>
  <c r="J94" i="13" l="1"/>
  <c r="J41" i="6"/>
  <c r="J4" i="16"/>
  <c r="I17" i="28"/>
  <c r="J4" i="8"/>
  <c r="J4" i="31"/>
  <c r="I39" i="14"/>
  <c r="I26" i="21"/>
  <c r="J4" i="9"/>
  <c r="J4" i="30"/>
  <c r="J32" i="11"/>
  <c r="J28" i="12"/>
  <c r="J35" i="13"/>
  <c r="J4" i="15"/>
  <c r="I19" i="19"/>
  <c r="J4" i="17"/>
  <c r="K116" i="6"/>
  <c r="K82" i="6"/>
  <c r="J203" i="14"/>
  <c r="I29" i="28"/>
  <c r="J4" i="7"/>
  <c r="J4" i="25"/>
  <c r="K11" i="6"/>
  <c r="K12" i="6" s="1"/>
  <c r="K2" i="4" s="1"/>
  <c r="J4" i="6"/>
  <c r="J4" i="13"/>
  <c r="J4" i="26"/>
  <c r="J74" i="11"/>
  <c r="J44" i="11"/>
  <c r="K154" i="6"/>
  <c r="J4" i="10"/>
  <c r="J66" i="12"/>
  <c r="J67" i="12" s="1"/>
  <c r="J90" i="12" s="1"/>
  <c r="J4" i="27"/>
  <c r="J103" i="12"/>
  <c r="J104" i="12" s="1"/>
  <c r="J4" i="28"/>
  <c r="J4" i="11"/>
  <c r="J4" i="14"/>
  <c r="J4" i="29"/>
  <c r="I23" i="16"/>
  <c r="I34" i="14"/>
  <c r="I9" i="16"/>
  <c r="I26" i="28"/>
  <c r="J211" i="14"/>
  <c r="J218" i="14" s="1"/>
  <c r="I11" i="16"/>
  <c r="J11" i="9"/>
  <c r="J14" i="9" s="1"/>
  <c r="J15" i="26" s="1"/>
  <c r="J109" i="14"/>
  <c r="I15" i="19"/>
  <c r="F7" i="3"/>
  <c r="L195" i="6"/>
  <c r="L50" i="12"/>
  <c r="L92" i="6"/>
  <c r="L35" i="6"/>
  <c r="L210" i="14"/>
  <c r="L101" i="14"/>
  <c r="L72" i="12"/>
  <c r="L35" i="12"/>
  <c r="L18" i="9"/>
  <c r="L156" i="14"/>
  <c r="L25" i="12"/>
  <c r="L202" i="14"/>
  <c r="L225" i="14"/>
  <c r="L10" i="11"/>
  <c r="L28" i="6"/>
  <c r="L61" i="6"/>
  <c r="L62" i="6" s="1"/>
  <c r="L135" i="14"/>
  <c r="L137" i="13"/>
  <c r="L79" i="12"/>
  <c r="L31" i="10"/>
  <c r="M55" i="6"/>
  <c r="L125" i="6"/>
  <c r="L142" i="14"/>
  <c r="L108" i="14"/>
  <c r="L49" i="13"/>
  <c r="L109" i="12"/>
  <c r="L65" i="12"/>
  <c r="L74" i="6"/>
  <c r="L93" i="13"/>
  <c r="L10" i="10"/>
  <c r="L42" i="6"/>
  <c r="L67" i="14"/>
  <c r="L122" i="13"/>
  <c r="L102" i="12"/>
  <c r="L42" i="12"/>
  <c r="L108" i="6"/>
  <c r="L116" i="12"/>
  <c r="L176" i="14"/>
  <c r="L22" i="6"/>
  <c r="L23" i="6" s="1"/>
  <c r="L4" i="4" s="1"/>
  <c r="L74" i="14"/>
  <c r="L78" i="13"/>
  <c r="L87" i="12"/>
  <c r="L146" i="6"/>
  <c r="L203" i="6"/>
  <c r="L10" i="9"/>
  <c r="L34" i="13"/>
  <c r="J143" i="14"/>
  <c r="I21" i="16"/>
  <c r="I27" i="21"/>
  <c r="I16" i="28"/>
  <c r="I16" i="21"/>
  <c r="I144" i="13"/>
  <c r="J145" i="13" s="1"/>
  <c r="J50" i="13"/>
  <c r="I25" i="28"/>
  <c r="I25" i="21"/>
  <c r="I19" i="16"/>
  <c r="J75" i="14"/>
  <c r="I10" i="28"/>
  <c r="I10" i="21"/>
  <c r="J36" i="12"/>
  <c r="I17" i="26"/>
  <c r="I17" i="19"/>
  <c r="I12" i="14"/>
  <c r="I11" i="12"/>
  <c r="J73" i="12"/>
  <c r="I181" i="6"/>
  <c r="I20" i="26"/>
  <c r="I20" i="19"/>
  <c r="I40" i="14"/>
  <c r="J79" i="13"/>
  <c r="J26" i="13"/>
  <c r="J19" i="13"/>
  <c r="J20" i="13" s="1"/>
  <c r="J177" i="6"/>
  <c r="J168" i="6"/>
  <c r="J160" i="6"/>
  <c r="J2" i="31"/>
  <c r="J2" i="30"/>
  <c r="J2" i="28"/>
  <c r="J2" i="27"/>
  <c r="J2" i="29"/>
  <c r="J2" i="26"/>
  <c r="J2" i="25"/>
  <c r="J31" i="16"/>
  <c r="J2" i="17"/>
  <c r="J2" i="15"/>
  <c r="J2" i="16"/>
  <c r="J2" i="14"/>
  <c r="J2" i="13"/>
  <c r="J2" i="12"/>
  <c r="J2" i="11"/>
  <c r="J2" i="10"/>
  <c r="J115" i="6"/>
  <c r="J117" i="6" s="1"/>
  <c r="J83" i="6"/>
  <c r="J84" i="6" s="1"/>
  <c r="J16" i="6"/>
  <c r="J17" i="6" s="1"/>
  <c r="J3" i="4" s="1"/>
  <c r="J153" i="6"/>
  <c r="J155" i="6" s="1"/>
  <c r="J75" i="6"/>
  <c r="J2" i="6"/>
  <c r="J2" i="7"/>
  <c r="J202" i="6"/>
  <c r="J204" i="6" s="1"/>
  <c r="J196" i="6"/>
  <c r="K197" i="6" s="1"/>
  <c r="J27" i="6"/>
  <c r="J2" i="9"/>
  <c r="J2" i="8"/>
  <c r="K4" i="29"/>
  <c r="K4" i="30"/>
  <c r="K4" i="31"/>
  <c r="K4" i="27"/>
  <c r="K4" i="28"/>
  <c r="K4" i="26"/>
  <c r="K4" i="25"/>
  <c r="K4" i="17"/>
  <c r="K4" i="15"/>
  <c r="K4" i="16"/>
  <c r="K4" i="14"/>
  <c r="K4" i="12"/>
  <c r="K103" i="12"/>
  <c r="K104" i="12" s="1"/>
  <c r="K4" i="13"/>
  <c r="K74" i="11"/>
  <c r="K28" i="12"/>
  <c r="K66" i="12"/>
  <c r="K67" i="12" s="1"/>
  <c r="K32" i="11"/>
  <c r="K4" i="11"/>
  <c r="K4" i="10"/>
  <c r="K44" i="11"/>
  <c r="K4" i="6"/>
  <c r="K4" i="7"/>
  <c r="K4" i="8"/>
  <c r="K4" i="9"/>
  <c r="K41" i="6"/>
  <c r="I27" i="26"/>
  <c r="I27" i="19"/>
  <c r="I47" i="14"/>
  <c r="J32" i="10"/>
  <c r="I18" i="26"/>
  <c r="I18" i="19"/>
  <c r="I13" i="14"/>
  <c r="J110" i="12"/>
  <c r="I12" i="12"/>
  <c r="I21" i="26"/>
  <c r="I21" i="19"/>
  <c r="J123" i="13"/>
  <c r="I41" i="14"/>
  <c r="I12" i="26"/>
  <c r="I12" i="19"/>
  <c r="J19" i="9"/>
  <c r="J22" i="9" s="1"/>
  <c r="I8" i="26"/>
  <c r="I8" i="19"/>
  <c r="I18" i="16"/>
  <c r="J11" i="11"/>
  <c r="I172" i="6"/>
  <c r="I163" i="6"/>
  <c r="I182" i="6"/>
  <c r="I188" i="6"/>
  <c r="I18" i="28"/>
  <c r="I18" i="21"/>
  <c r="J138" i="13"/>
  <c r="K2" i="29"/>
  <c r="K2" i="15"/>
  <c r="K2" i="25"/>
  <c r="K2" i="11"/>
  <c r="K2" i="10"/>
  <c r="K115" i="6"/>
  <c r="K117" i="6" s="1"/>
  <c r="K109" i="6" s="1"/>
  <c r="K110" i="6" s="1"/>
  <c r="K103" i="6" s="1"/>
  <c r="K202" i="6"/>
  <c r="K204" i="6" s="1"/>
  <c r="K196" i="6"/>
  <c r="K27" i="6"/>
  <c r="K2" i="9"/>
  <c r="I16" i="26"/>
  <c r="I16" i="19"/>
  <c r="I11" i="14"/>
  <c r="J43" i="12"/>
  <c r="I10" i="12"/>
  <c r="I171" i="6"/>
  <c r="I180" i="6"/>
  <c r="I11" i="28"/>
  <c r="I11" i="21"/>
  <c r="J80" i="12"/>
  <c r="K31" i="16" l="1"/>
  <c r="K2" i="17"/>
  <c r="K2" i="7"/>
  <c r="K83" i="6"/>
  <c r="K84" i="6" s="1"/>
  <c r="K2" i="28"/>
  <c r="K2" i="13"/>
  <c r="J53" i="12"/>
  <c r="K2" i="6"/>
  <c r="K2" i="26"/>
  <c r="K75" i="6"/>
  <c r="K76" i="6" s="1"/>
  <c r="K2" i="12"/>
  <c r="K2" i="31"/>
  <c r="K153" i="6"/>
  <c r="K155" i="6" s="1"/>
  <c r="K147" i="6" s="1"/>
  <c r="K148" i="6" s="1"/>
  <c r="K141" i="6" s="1"/>
  <c r="K2" i="14"/>
  <c r="K2" i="30"/>
  <c r="K2" i="8"/>
  <c r="K16" i="6"/>
  <c r="K17" i="6" s="1"/>
  <c r="K3" i="4" s="1"/>
  <c r="K2" i="16"/>
  <c r="K2" i="27"/>
  <c r="K11" i="9"/>
  <c r="K14" i="9" s="1"/>
  <c r="K15" i="26" s="1"/>
  <c r="L4" i="25"/>
  <c r="L4" i="17"/>
  <c r="L4" i="8"/>
  <c r="L4" i="7"/>
  <c r="L4" i="12"/>
  <c r="L28" i="12"/>
  <c r="L4" i="6"/>
  <c r="L4" i="13"/>
  <c r="L4" i="26"/>
  <c r="L116" i="6"/>
  <c r="L154" i="6"/>
  <c r="L11" i="6"/>
  <c r="L12" i="6" s="1"/>
  <c r="L82" i="6"/>
  <c r="L4" i="10"/>
  <c r="L103" i="12"/>
  <c r="L104" i="12" s="1"/>
  <c r="L4" i="27"/>
  <c r="M225" i="14"/>
  <c r="M67" i="14"/>
  <c r="M109" i="12"/>
  <c r="M79" i="12"/>
  <c r="M203" i="6"/>
  <c r="M61" i="6"/>
  <c r="M62" i="6" s="1"/>
  <c r="M202" i="14"/>
  <c r="M108" i="14"/>
  <c r="M102" i="12"/>
  <c r="M31" i="10"/>
  <c r="M108" i="6"/>
  <c r="M42" i="6"/>
  <c r="M156" i="14"/>
  <c r="M34" i="13"/>
  <c r="M87" i="12"/>
  <c r="M18" i="9"/>
  <c r="M74" i="6"/>
  <c r="M10" i="11"/>
  <c r="M135" i="14"/>
  <c r="M137" i="13"/>
  <c r="M116" i="12"/>
  <c r="M78" i="13"/>
  <c r="N55" i="6"/>
  <c r="M125" i="6"/>
  <c r="M142" i="14"/>
  <c r="M93" i="13"/>
  <c r="M35" i="12"/>
  <c r="M25" i="12"/>
  <c r="M28" i="6"/>
  <c r="M22" i="6"/>
  <c r="M23" i="6" s="1"/>
  <c r="M195" i="6"/>
  <c r="M101" i="14"/>
  <c r="M74" i="14"/>
  <c r="M49" i="13"/>
  <c r="M10" i="10"/>
  <c r="M146" i="6"/>
  <c r="M210" i="14"/>
  <c r="M50" i="12"/>
  <c r="M92" i="6"/>
  <c r="M176" i="14"/>
  <c r="M65" i="12"/>
  <c r="M42" i="12"/>
  <c r="M10" i="9"/>
  <c r="M35" i="6"/>
  <c r="M122" i="13"/>
  <c r="M72" i="12"/>
  <c r="L44" i="11"/>
  <c r="L66" i="12"/>
  <c r="L67" i="12" s="1"/>
  <c r="L90" i="12" s="1"/>
  <c r="L4" i="29"/>
  <c r="L4" i="11"/>
  <c r="L4" i="14"/>
  <c r="L4" i="28"/>
  <c r="L41" i="6"/>
  <c r="L32" i="11"/>
  <c r="L4" i="15"/>
  <c r="L4" i="30"/>
  <c r="L4" i="9"/>
  <c r="L74" i="11"/>
  <c r="L4" i="16"/>
  <c r="L4" i="31"/>
  <c r="K3" i="30"/>
  <c r="K3" i="31"/>
  <c r="K3" i="25"/>
  <c r="K3" i="15"/>
  <c r="K3" i="14"/>
  <c r="K3" i="7"/>
  <c r="K34" i="6"/>
  <c r="K3" i="6"/>
  <c r="J107" i="13"/>
  <c r="J108" i="13" s="1"/>
  <c r="J114" i="13"/>
  <c r="J170" i="6"/>
  <c r="J162" i="6"/>
  <c r="J179" i="6"/>
  <c r="J147" i="6"/>
  <c r="J148" i="6" s="1"/>
  <c r="J3" i="31"/>
  <c r="J3" i="30"/>
  <c r="J3" i="28"/>
  <c r="J3" i="26"/>
  <c r="J3" i="25"/>
  <c r="J3" i="29"/>
  <c r="J3" i="27"/>
  <c r="J3" i="17"/>
  <c r="J3" i="16"/>
  <c r="J3" i="15"/>
  <c r="J3" i="14"/>
  <c r="J3" i="13"/>
  <c r="J3" i="12"/>
  <c r="J3" i="11"/>
  <c r="J3" i="10"/>
  <c r="J3" i="7"/>
  <c r="J3" i="8"/>
  <c r="J3" i="9"/>
  <c r="J34" i="6"/>
  <c r="J3" i="6"/>
  <c r="J63" i="13"/>
  <c r="J64" i="13" s="1"/>
  <c r="J70" i="13"/>
  <c r="J178" i="6"/>
  <c r="J169" i="6"/>
  <c r="J161" i="6"/>
  <c r="L197" i="6"/>
  <c r="J109" i="6"/>
  <c r="J110" i="6" s="1"/>
  <c r="J29" i="6"/>
  <c r="J36" i="6"/>
  <c r="J43" i="6"/>
  <c r="K90" i="12"/>
  <c r="K53" i="12"/>
  <c r="K29" i="6"/>
  <c r="K36" i="6"/>
  <c r="K43" i="6"/>
  <c r="J50" i="11"/>
  <c r="J42" i="11"/>
  <c r="J64" i="11"/>
  <c r="J65" i="11" s="1"/>
  <c r="J30" i="11"/>
  <c r="J27" i="12"/>
  <c r="J12" i="26"/>
  <c r="K19" i="9"/>
  <c r="K22" i="9" s="1"/>
  <c r="J52" i="12"/>
  <c r="J89" i="12"/>
  <c r="J9" i="14"/>
  <c r="J37" i="13"/>
  <c r="J27" i="13"/>
  <c r="J21" i="13"/>
  <c r="K3" i="9" l="1"/>
  <c r="K3" i="16"/>
  <c r="K3" i="8"/>
  <c r="K3" i="17"/>
  <c r="K3" i="10"/>
  <c r="K3" i="26"/>
  <c r="K3" i="11"/>
  <c r="K3" i="28"/>
  <c r="K3" i="13"/>
  <c r="K3" i="29"/>
  <c r="L11" i="9"/>
  <c r="L14" i="9" s="1"/>
  <c r="L15" i="26" s="1"/>
  <c r="K3" i="12"/>
  <c r="K3" i="27"/>
  <c r="J164" i="6"/>
  <c r="J26" i="12" s="1"/>
  <c r="J29" i="12" s="1"/>
  <c r="L53" i="12"/>
  <c r="M4" i="4"/>
  <c r="M4" i="26"/>
  <c r="M28" i="12"/>
  <c r="M4" i="6"/>
  <c r="M4" i="12"/>
  <c r="M4" i="7"/>
  <c r="M4" i="25"/>
  <c r="M4" i="17"/>
  <c r="M74" i="11"/>
  <c r="M4" i="8"/>
  <c r="M4" i="31"/>
  <c r="M4" i="16"/>
  <c r="M66" i="12"/>
  <c r="M67" i="12" s="1"/>
  <c r="M4" i="9"/>
  <c r="M4" i="28"/>
  <c r="M4" i="30"/>
  <c r="M4" i="15"/>
  <c r="M32" i="11"/>
  <c r="M41" i="6"/>
  <c r="M4" i="29"/>
  <c r="M4" i="14"/>
  <c r="M4" i="11"/>
  <c r="M44" i="11"/>
  <c r="M4" i="27"/>
  <c r="M103" i="12"/>
  <c r="M104" i="12" s="1"/>
  <c r="M4" i="10"/>
  <c r="M4" i="13"/>
  <c r="L2" i="4"/>
  <c r="L2" i="29"/>
  <c r="L2" i="15"/>
  <c r="L2" i="6"/>
  <c r="L2" i="9"/>
  <c r="L2" i="27"/>
  <c r="L2" i="14"/>
  <c r="L153" i="6"/>
  <c r="L155" i="6" s="1"/>
  <c r="L147" i="6" s="1"/>
  <c r="L148" i="6" s="1"/>
  <c r="L141" i="6" s="1"/>
  <c r="L2" i="10"/>
  <c r="L2" i="13"/>
  <c r="L2" i="25"/>
  <c r="L115" i="6"/>
  <c r="L117" i="6" s="1"/>
  <c r="L109" i="6" s="1"/>
  <c r="L110" i="6" s="1"/>
  <c r="L103" i="6" s="1"/>
  <c r="L2" i="11"/>
  <c r="L2" i="30"/>
  <c r="L2" i="26"/>
  <c r="L75" i="6"/>
  <c r="L76" i="6" s="1"/>
  <c r="L31" i="16"/>
  <c r="L2" i="28"/>
  <c r="L2" i="12"/>
  <c r="L2" i="7"/>
  <c r="L202" i="6"/>
  <c r="L204" i="6" s="1"/>
  <c r="L83" i="6"/>
  <c r="L84" i="6" s="1"/>
  <c r="L16" i="6"/>
  <c r="L17" i="6" s="1"/>
  <c r="L27" i="6"/>
  <c r="L2" i="16"/>
  <c r="L196" i="6"/>
  <c r="M197" i="6" s="1"/>
  <c r="L2" i="17"/>
  <c r="L2" i="31"/>
  <c r="L2" i="8"/>
  <c r="M154" i="6"/>
  <c r="M11" i="6"/>
  <c r="M12" i="6" s="1"/>
  <c r="M116" i="6"/>
  <c r="M82" i="6"/>
  <c r="N210" i="14"/>
  <c r="N34" i="13"/>
  <c r="N25" i="12"/>
  <c r="N108" i="6"/>
  <c r="N61" i="6"/>
  <c r="N62" i="6" s="1"/>
  <c r="N225" i="14"/>
  <c r="N79" i="12"/>
  <c r="N93" i="13"/>
  <c r="N42" i="6"/>
  <c r="N203" i="6"/>
  <c r="N101" i="14"/>
  <c r="N74" i="6"/>
  <c r="N72" i="12"/>
  <c r="N176" i="14"/>
  <c r="N108" i="14"/>
  <c r="N109" i="12"/>
  <c r="N31" i="10"/>
  <c r="O55" i="6"/>
  <c r="N35" i="12"/>
  <c r="N74" i="14"/>
  <c r="N135" i="14"/>
  <c r="N67" i="14"/>
  <c r="N102" i="12"/>
  <c r="N65" i="12"/>
  <c r="N28" i="6"/>
  <c r="N10" i="9"/>
  <c r="N142" i="14"/>
  <c r="N137" i="13"/>
  <c r="N87" i="12"/>
  <c r="N50" i="12"/>
  <c r="N18" i="9"/>
  <c r="N125" i="6"/>
  <c r="N202" i="14"/>
  <c r="N49" i="13"/>
  <c r="N116" i="12"/>
  <c r="N10" i="11"/>
  <c r="N146" i="6"/>
  <c r="N22" i="6"/>
  <c r="N23" i="6" s="1"/>
  <c r="N195" i="6"/>
  <c r="N156" i="14"/>
  <c r="N78" i="13"/>
  <c r="N42" i="12"/>
  <c r="N10" i="10"/>
  <c r="N35" i="6"/>
  <c r="N92" i="6"/>
  <c r="N122" i="13"/>
  <c r="M11" i="9"/>
  <c r="M14" i="9" s="1"/>
  <c r="J81" i="13"/>
  <c r="J71" i="13"/>
  <c r="J65" i="13"/>
  <c r="J115" i="13"/>
  <c r="J125" i="13"/>
  <c r="J109" i="13"/>
  <c r="K12" i="26"/>
  <c r="L19" i="9"/>
  <c r="L22" i="9" s="1"/>
  <c r="J103" i="6"/>
  <c r="J57" i="11"/>
  <c r="J16" i="25"/>
  <c r="J141" i="6"/>
  <c r="O67" i="14" l="1"/>
  <c r="O109" i="12"/>
  <c r="O78" i="13"/>
  <c r="O10" i="10"/>
  <c r="O22" i="6"/>
  <c r="O23" i="6" s="1"/>
  <c r="O101" i="14"/>
  <c r="O202" i="14"/>
  <c r="O102" i="12"/>
  <c r="O65" i="12"/>
  <c r="O146" i="6"/>
  <c r="O10" i="9"/>
  <c r="O156" i="14"/>
  <c r="O74" i="14"/>
  <c r="O116" i="12"/>
  <c r="O50" i="12"/>
  <c r="O35" i="6"/>
  <c r="O92" i="6"/>
  <c r="O210" i="14"/>
  <c r="O122" i="13"/>
  <c r="O35" i="12"/>
  <c r="O31" i="10"/>
  <c r="O195" i="6"/>
  <c r="O28" i="6"/>
  <c r="O10" i="11"/>
  <c r="O225" i="14"/>
  <c r="O135" i="14"/>
  <c r="O49" i="13"/>
  <c r="O79" i="12"/>
  <c r="O61" i="6"/>
  <c r="O62" i="6" s="1"/>
  <c r="O108" i="6"/>
  <c r="O25" i="12"/>
  <c r="O142" i="14"/>
  <c r="O93" i="13"/>
  <c r="O42" i="12"/>
  <c r="O87" i="12"/>
  <c r="O42" i="6"/>
  <c r="O74" i="6"/>
  <c r="O34" i="13"/>
  <c r="O125" i="6"/>
  <c r="O176" i="14"/>
  <c r="O137" i="13"/>
  <c r="O72" i="12"/>
  <c r="O18" i="9"/>
  <c r="O203" i="6"/>
  <c r="P55" i="6"/>
  <c r="O108" i="14"/>
  <c r="M53" i="12"/>
  <c r="M90" i="12"/>
  <c r="N4" i="4"/>
  <c r="N4" i="17"/>
  <c r="N66" i="12"/>
  <c r="N67" i="12" s="1"/>
  <c r="N4" i="9"/>
  <c r="N28" i="12"/>
  <c r="N4" i="25"/>
  <c r="N4" i="31"/>
  <c r="N4" i="16"/>
  <c r="N41" i="6"/>
  <c r="N4" i="30"/>
  <c r="N4" i="15"/>
  <c r="N32" i="11"/>
  <c r="N4" i="6"/>
  <c r="N4" i="28"/>
  <c r="N4" i="14"/>
  <c r="N4" i="11"/>
  <c r="N4" i="10"/>
  <c r="N4" i="13"/>
  <c r="N4" i="29"/>
  <c r="N103" i="12"/>
  <c r="N104" i="12" s="1"/>
  <c r="N44" i="11"/>
  <c r="N4" i="12"/>
  <c r="N4" i="27"/>
  <c r="N4" i="8"/>
  <c r="N4" i="26"/>
  <c r="N74" i="11"/>
  <c r="N4" i="7"/>
  <c r="M2" i="4"/>
  <c r="M2" i="28"/>
  <c r="M2" i="13"/>
  <c r="M202" i="6"/>
  <c r="M204" i="6" s="1"/>
  <c r="M2" i="25"/>
  <c r="M196" i="6"/>
  <c r="N197" i="6" s="1"/>
  <c r="M2" i="12"/>
  <c r="M2" i="14"/>
  <c r="M31" i="16"/>
  <c r="M2" i="11"/>
  <c r="M27" i="6"/>
  <c r="M2" i="26"/>
  <c r="M2" i="10"/>
  <c r="M2" i="8"/>
  <c r="M2" i="9"/>
  <c r="M2" i="7"/>
  <c r="M2" i="31"/>
  <c r="M2" i="17"/>
  <c r="M153" i="6"/>
  <c r="M155" i="6" s="1"/>
  <c r="M147" i="6" s="1"/>
  <c r="M148" i="6" s="1"/>
  <c r="M141" i="6" s="1"/>
  <c r="M2" i="30"/>
  <c r="M2" i="15"/>
  <c r="M75" i="6"/>
  <c r="M76" i="6" s="1"/>
  <c r="M16" i="6"/>
  <c r="M17" i="6" s="1"/>
  <c r="M83" i="6"/>
  <c r="M84" i="6" s="1"/>
  <c r="M2" i="29"/>
  <c r="M2" i="16"/>
  <c r="M2" i="6"/>
  <c r="M115" i="6"/>
  <c r="M117" i="6" s="1"/>
  <c r="M109" i="6" s="1"/>
  <c r="M110" i="6" s="1"/>
  <c r="M103" i="6" s="1"/>
  <c r="M2" i="27"/>
  <c r="L3" i="4"/>
  <c r="L3" i="17"/>
  <c r="L3" i="8"/>
  <c r="L3" i="16"/>
  <c r="L3" i="9"/>
  <c r="L3" i="28"/>
  <c r="L3" i="29"/>
  <c r="L3" i="15"/>
  <c r="L3" i="7"/>
  <c r="L3" i="25"/>
  <c r="L3" i="30"/>
  <c r="L3" i="14"/>
  <c r="L34" i="6"/>
  <c r="L3" i="31"/>
  <c r="L3" i="6"/>
  <c r="L3" i="13"/>
  <c r="L3" i="27"/>
  <c r="L3" i="11"/>
  <c r="L3" i="12"/>
  <c r="L3" i="26"/>
  <c r="L3" i="10"/>
  <c r="N82" i="6"/>
  <c r="N154" i="6"/>
  <c r="N11" i="6"/>
  <c r="N12" i="6" s="1"/>
  <c r="N116" i="6"/>
  <c r="L29" i="6"/>
  <c r="L36" i="6"/>
  <c r="L43" i="6"/>
  <c r="L12" i="26"/>
  <c r="M19" i="9"/>
  <c r="M22" i="9" s="1"/>
  <c r="M15" i="26"/>
  <c r="N11" i="9"/>
  <c r="N14" i="9" s="1"/>
  <c r="J17" i="25"/>
  <c r="J18" i="25"/>
  <c r="J37" i="12"/>
  <c r="J38" i="12" s="1"/>
  <c r="J44" i="12"/>
  <c r="J45" i="12" s="1"/>
  <c r="J30" i="12"/>
  <c r="N53" i="12" l="1"/>
  <c r="N90" i="12"/>
  <c r="M3" i="4"/>
  <c r="M3" i="30"/>
  <c r="M3" i="14"/>
  <c r="M3" i="8"/>
  <c r="M3" i="28"/>
  <c r="M3" i="12"/>
  <c r="M3" i="7"/>
  <c r="M3" i="27"/>
  <c r="M3" i="13"/>
  <c r="M3" i="26"/>
  <c r="M3" i="9"/>
  <c r="M3" i="25"/>
  <c r="M3" i="11"/>
  <c r="M3" i="17"/>
  <c r="M34" i="6"/>
  <c r="M3" i="29"/>
  <c r="M3" i="16"/>
  <c r="M3" i="6"/>
  <c r="M3" i="31"/>
  <c r="M3" i="15"/>
  <c r="M3" i="10"/>
  <c r="P225" i="14"/>
  <c r="P137" i="13"/>
  <c r="P72" i="12"/>
  <c r="P18" i="9"/>
  <c r="P146" i="6"/>
  <c r="P74" i="6"/>
  <c r="P10" i="10"/>
  <c r="P176" i="14"/>
  <c r="P67" i="14"/>
  <c r="P25" i="12"/>
  <c r="P10" i="11"/>
  <c r="P125" i="6"/>
  <c r="Q55" i="6"/>
  <c r="P28" i="6"/>
  <c r="P135" i="14"/>
  <c r="P78" i="13"/>
  <c r="P65" i="12"/>
  <c r="P22" i="6"/>
  <c r="P23" i="6" s="1"/>
  <c r="P202" i="14"/>
  <c r="P122" i="13"/>
  <c r="P50" i="12"/>
  <c r="P42" i="12"/>
  <c r="P10" i="9"/>
  <c r="P35" i="6"/>
  <c r="P210" i="14"/>
  <c r="P156" i="14"/>
  <c r="P49" i="13"/>
  <c r="P93" i="13"/>
  <c r="P35" i="12"/>
  <c r="P92" i="6"/>
  <c r="P116" i="12"/>
  <c r="P42" i="6"/>
  <c r="P101" i="14"/>
  <c r="P102" i="12"/>
  <c r="P79" i="12"/>
  <c r="P195" i="6"/>
  <c r="P31" i="10"/>
  <c r="P142" i="14"/>
  <c r="P108" i="14"/>
  <c r="P87" i="12"/>
  <c r="P109" i="12"/>
  <c r="P61" i="6"/>
  <c r="P62" i="6" s="1"/>
  <c r="P203" i="6"/>
  <c r="P74" i="14"/>
  <c r="P34" i="13"/>
  <c r="P108" i="6"/>
  <c r="O11" i="6"/>
  <c r="O12" i="6" s="1"/>
  <c r="O116" i="6"/>
  <c r="O154" i="6"/>
  <c r="O82" i="6"/>
  <c r="O4" i="4"/>
  <c r="O4" i="28"/>
  <c r="O4" i="14"/>
  <c r="O4" i="7"/>
  <c r="O4" i="13"/>
  <c r="O4" i="30"/>
  <c r="O103" i="12"/>
  <c r="O104" i="12" s="1"/>
  <c r="O32" i="11"/>
  <c r="O4" i="27"/>
  <c r="O4" i="8"/>
  <c r="O4" i="26"/>
  <c r="O28" i="12"/>
  <c r="O4" i="9"/>
  <c r="O44" i="11"/>
  <c r="O4" i="25"/>
  <c r="O4" i="12"/>
  <c r="O41" i="6"/>
  <c r="O4" i="31"/>
  <c r="O4" i="6"/>
  <c r="O4" i="17"/>
  <c r="O66" i="12"/>
  <c r="O67" i="12" s="1"/>
  <c r="O74" i="11"/>
  <c r="O4" i="29"/>
  <c r="O4" i="15"/>
  <c r="O4" i="11"/>
  <c r="O4" i="10"/>
  <c r="O4" i="16"/>
  <c r="N2" i="4"/>
  <c r="N2" i="25"/>
  <c r="N2" i="11"/>
  <c r="N2" i="9"/>
  <c r="N2" i="17"/>
  <c r="N2" i="10"/>
  <c r="N115" i="6"/>
  <c r="N117" i="6" s="1"/>
  <c r="N109" i="6" s="1"/>
  <c r="N110" i="6" s="1"/>
  <c r="N103" i="6" s="1"/>
  <c r="N2" i="31"/>
  <c r="N31" i="16"/>
  <c r="N2" i="7"/>
  <c r="N83" i="6"/>
  <c r="N84" i="6" s="1"/>
  <c r="N2" i="30"/>
  <c r="N2" i="15"/>
  <c r="N202" i="6"/>
  <c r="N204" i="6" s="1"/>
  <c r="N16" i="6"/>
  <c r="N17" i="6" s="1"/>
  <c r="N2" i="29"/>
  <c r="N2" i="16"/>
  <c r="N196" i="6"/>
  <c r="O197" i="6" s="1"/>
  <c r="N2" i="6"/>
  <c r="N2" i="28"/>
  <c r="N2" i="14"/>
  <c r="N27" i="6"/>
  <c r="N75" i="6"/>
  <c r="N76" i="6" s="1"/>
  <c r="N2" i="26"/>
  <c r="N2" i="13"/>
  <c r="N2" i="8"/>
  <c r="N2" i="27"/>
  <c r="N2" i="12"/>
  <c r="N153" i="6"/>
  <c r="N155" i="6" s="1"/>
  <c r="N147" i="6" s="1"/>
  <c r="N148" i="6" s="1"/>
  <c r="N141" i="6" s="1"/>
  <c r="M43" i="6"/>
  <c r="J44" i="6" s="1"/>
  <c r="M29" i="6"/>
  <c r="J30" i="6" s="1"/>
  <c r="M36" i="6"/>
  <c r="J16" i="27"/>
  <c r="J16" i="26"/>
  <c r="J11" i="14"/>
  <c r="K43" i="12"/>
  <c r="J10" i="12"/>
  <c r="J171" i="6"/>
  <c r="J173" i="6" s="1"/>
  <c r="J180" i="6"/>
  <c r="N15" i="26"/>
  <c r="O11" i="9"/>
  <c r="O14" i="9" s="1"/>
  <c r="J10" i="28"/>
  <c r="K36" i="12"/>
  <c r="M12" i="26"/>
  <c r="N19" i="9"/>
  <c r="N22" i="9" s="1"/>
  <c r="J37" i="6" l="1"/>
  <c r="J3" i="21" s="1"/>
  <c r="J2" i="20"/>
  <c r="Q4" i="37" s="1"/>
  <c r="J2" i="23"/>
  <c r="J2" i="24"/>
  <c r="J2" i="22"/>
  <c r="J2" i="19"/>
  <c r="J4" i="37" s="1"/>
  <c r="J2" i="18"/>
  <c r="C4" i="37" s="1"/>
  <c r="J2" i="21"/>
  <c r="J3" i="22"/>
  <c r="O53" i="12"/>
  <c r="O90" i="12"/>
  <c r="O2" i="4"/>
  <c r="O2" i="31"/>
  <c r="O31" i="16"/>
  <c r="O27" i="6"/>
  <c r="O75" i="6"/>
  <c r="O76" i="6" s="1"/>
  <c r="O2" i="9"/>
  <c r="O115" i="6"/>
  <c r="O117" i="6" s="1"/>
  <c r="O109" i="6" s="1"/>
  <c r="O110" i="6" s="1"/>
  <c r="O103" i="6" s="1"/>
  <c r="O2" i="17"/>
  <c r="O2" i="30"/>
  <c r="O2" i="14"/>
  <c r="O2" i="8"/>
  <c r="O2" i="6"/>
  <c r="O2" i="13"/>
  <c r="O2" i="12"/>
  <c r="O2" i="25"/>
  <c r="O2" i="27"/>
  <c r="O2" i="26"/>
  <c r="O83" i="6"/>
  <c r="O84" i="6" s="1"/>
  <c r="O16" i="6"/>
  <c r="O17" i="6" s="1"/>
  <c r="O2" i="29"/>
  <c r="O2" i="15"/>
  <c r="O202" i="6"/>
  <c r="O204" i="6" s="1"/>
  <c r="O2" i="10"/>
  <c r="O2" i="7"/>
  <c r="O2" i="28"/>
  <c r="O2" i="16"/>
  <c r="O196" i="6"/>
  <c r="P197" i="6" s="1"/>
  <c r="O153" i="6"/>
  <c r="O155" i="6" s="1"/>
  <c r="O147" i="6" s="1"/>
  <c r="O148" i="6" s="1"/>
  <c r="O2" i="11"/>
  <c r="Q156" i="14"/>
  <c r="Q93" i="13"/>
  <c r="Q72" i="12"/>
  <c r="Q87" i="12"/>
  <c r="Q125" i="6"/>
  <c r="Q28" i="6"/>
  <c r="Q10" i="11"/>
  <c r="Q78" i="13"/>
  <c r="Q49" i="13"/>
  <c r="Q31" i="10"/>
  <c r="Q210" i="14"/>
  <c r="Q142" i="14"/>
  <c r="Q65" i="12"/>
  <c r="Q102" i="12"/>
  <c r="Q22" i="6"/>
  <c r="Q23" i="6" s="1"/>
  <c r="Q146" i="6"/>
  <c r="Q137" i="13"/>
  <c r="Q10" i="9"/>
  <c r="Q92" i="6"/>
  <c r="Q79" i="12"/>
  <c r="Q225" i="14"/>
  <c r="Q50" i="12"/>
  <c r="Q35" i="6"/>
  <c r="Q135" i="14"/>
  <c r="Q116" i="12"/>
  <c r="Q176" i="14"/>
  <c r="Q101" i="14"/>
  <c r="Q10" i="10"/>
  <c r="Q61" i="6"/>
  <c r="Q62" i="6" s="1"/>
  <c r="Q42" i="6"/>
  <c r="Q25" i="12"/>
  <c r="Q67" i="14"/>
  <c r="Q108" i="14"/>
  <c r="Q35" i="12"/>
  <c r="Q34" i="13"/>
  <c r="Q18" i="9"/>
  <c r="Q74" i="6"/>
  <c r="Q108" i="6"/>
  <c r="Q202" i="14"/>
  <c r="Q122" i="13"/>
  <c r="Q42" i="12"/>
  <c r="Q109" i="12"/>
  <c r="Q195" i="6"/>
  <c r="R55" i="6"/>
  <c r="Q203" i="6"/>
  <c r="Q74" i="14"/>
  <c r="N3" i="4"/>
  <c r="N3" i="16"/>
  <c r="N34" i="6"/>
  <c r="N3" i="28"/>
  <c r="N3" i="7"/>
  <c r="N3" i="14"/>
  <c r="N3" i="8"/>
  <c r="N3" i="30"/>
  <c r="N3" i="17"/>
  <c r="N3" i="6"/>
  <c r="N3" i="15"/>
  <c r="N3" i="29"/>
  <c r="N3" i="13"/>
  <c r="N3" i="9"/>
  <c r="N3" i="27"/>
  <c r="N3" i="26"/>
  <c r="N3" i="11"/>
  <c r="N3" i="31"/>
  <c r="N3" i="25"/>
  <c r="N3" i="10"/>
  <c r="N3" i="12"/>
  <c r="J4" i="23"/>
  <c r="J4" i="22"/>
  <c r="J4" i="19"/>
  <c r="J6" i="37" s="1"/>
  <c r="J4" i="20"/>
  <c r="Q6" i="37" s="1"/>
  <c r="J4" i="18"/>
  <c r="C6" i="37" s="1"/>
  <c r="J4" i="21"/>
  <c r="J4" i="24"/>
  <c r="N29" i="6"/>
  <c r="N36" i="6"/>
  <c r="N43" i="6"/>
  <c r="P11" i="6"/>
  <c r="P12" i="6" s="1"/>
  <c r="P116" i="6"/>
  <c r="P82" i="6"/>
  <c r="P154" i="6"/>
  <c r="P4" i="4"/>
  <c r="P4" i="26"/>
  <c r="P4" i="12"/>
  <c r="P4" i="9"/>
  <c r="P4" i="30"/>
  <c r="P4" i="25"/>
  <c r="P4" i="11"/>
  <c r="P41" i="6"/>
  <c r="P4" i="14"/>
  <c r="P4" i="17"/>
  <c r="P4" i="10"/>
  <c r="P4" i="6"/>
  <c r="P4" i="29"/>
  <c r="P4" i="28"/>
  <c r="P4" i="15"/>
  <c r="P44" i="11"/>
  <c r="P4" i="7"/>
  <c r="P4" i="16"/>
  <c r="P28" i="12"/>
  <c r="P103" i="12"/>
  <c r="P104" i="12" s="1"/>
  <c r="P4" i="31"/>
  <c r="P4" i="13"/>
  <c r="P32" i="11"/>
  <c r="P74" i="11"/>
  <c r="P4" i="27"/>
  <c r="P66" i="12"/>
  <c r="P67" i="12" s="1"/>
  <c r="P4" i="8"/>
  <c r="O15" i="26"/>
  <c r="P11" i="9"/>
  <c r="P14" i="9" s="1"/>
  <c r="O141" i="6"/>
  <c r="J51" i="12"/>
  <c r="J54" i="12" s="1"/>
  <c r="N12" i="26"/>
  <c r="O19" i="9"/>
  <c r="O22" i="9" s="1"/>
  <c r="K27" i="12"/>
  <c r="J3" i="20" l="1"/>
  <c r="Q5" i="37" s="1"/>
  <c r="J3" i="19"/>
  <c r="J5" i="37" s="1"/>
  <c r="J3" i="18"/>
  <c r="C5" i="37" s="1"/>
  <c r="J3" i="23"/>
  <c r="J3" i="24"/>
  <c r="P53" i="12"/>
  <c r="P90" i="12"/>
  <c r="Q4" i="4"/>
  <c r="Q4" i="25"/>
  <c r="Q66" i="12"/>
  <c r="Q67" i="12" s="1"/>
  <c r="Q4" i="8"/>
  <c r="Q4" i="11"/>
  <c r="Q4" i="10"/>
  <c r="Q4" i="15"/>
  <c r="Q4" i="28"/>
  <c r="Q4" i="26"/>
  <c r="Q103" i="12"/>
  <c r="Q104" i="12" s="1"/>
  <c r="Q4" i="6"/>
  <c r="Q4" i="17"/>
  <c r="Q74" i="11"/>
  <c r="Q4" i="31"/>
  <c r="Q44" i="11"/>
  <c r="Q4" i="14"/>
  <c r="Q4" i="29"/>
  <c r="Q4" i="16"/>
  <c r="Q32" i="11"/>
  <c r="Q4" i="7"/>
  <c r="Q4" i="13"/>
  <c r="Q4" i="30"/>
  <c r="Q28" i="12"/>
  <c r="Q4" i="9"/>
  <c r="Q4" i="27"/>
  <c r="Q4" i="12"/>
  <c r="Q41" i="6"/>
  <c r="P2" i="4"/>
  <c r="P2" i="29"/>
  <c r="P2" i="15"/>
  <c r="P2" i="9"/>
  <c r="P2" i="6"/>
  <c r="P2" i="7"/>
  <c r="P2" i="31"/>
  <c r="P2" i="16"/>
  <c r="P196" i="6"/>
  <c r="Q197" i="6" s="1"/>
  <c r="P202" i="6"/>
  <c r="P204" i="6" s="1"/>
  <c r="P2" i="30"/>
  <c r="P115" i="6"/>
  <c r="P117" i="6" s="1"/>
  <c r="P109" i="6" s="1"/>
  <c r="P110" i="6" s="1"/>
  <c r="P103" i="6" s="1"/>
  <c r="P27" i="6"/>
  <c r="P2" i="17"/>
  <c r="P2" i="14"/>
  <c r="P2" i="27"/>
  <c r="P2" i="13"/>
  <c r="P83" i="6"/>
  <c r="P84" i="6" s="1"/>
  <c r="P2" i="25"/>
  <c r="P2" i="11"/>
  <c r="P16" i="6"/>
  <c r="P17" i="6" s="1"/>
  <c r="P2" i="10"/>
  <c r="P2" i="26"/>
  <c r="P2" i="8"/>
  <c r="P153" i="6"/>
  <c r="P155" i="6" s="1"/>
  <c r="P147" i="6" s="1"/>
  <c r="P148" i="6" s="1"/>
  <c r="P141" i="6" s="1"/>
  <c r="P2" i="28"/>
  <c r="P31" i="16"/>
  <c r="P2" i="12"/>
  <c r="P75" i="6"/>
  <c r="P76" i="6" s="1"/>
  <c r="O3" i="4"/>
  <c r="O3" i="26"/>
  <c r="O3" i="11"/>
  <c r="O3" i="31"/>
  <c r="O3" i="6"/>
  <c r="O3" i="29"/>
  <c r="O3" i="14"/>
  <c r="O3" i="25"/>
  <c r="O3" i="10"/>
  <c r="O3" i="17"/>
  <c r="O3" i="15"/>
  <c r="O3" i="7"/>
  <c r="O34" i="6"/>
  <c r="O3" i="8"/>
  <c r="O3" i="16"/>
  <c r="O3" i="28"/>
  <c r="O3" i="12"/>
  <c r="O3" i="9"/>
  <c r="O3" i="27"/>
  <c r="O3" i="13"/>
  <c r="O3" i="30"/>
  <c r="Q82" i="6"/>
  <c r="Q11" i="6"/>
  <c r="Q12" i="6" s="1"/>
  <c r="Q116" i="6"/>
  <c r="Q154" i="6"/>
  <c r="O29" i="6"/>
  <c r="O36" i="6"/>
  <c r="O43" i="6"/>
  <c r="R101" i="14"/>
  <c r="R137" i="13"/>
  <c r="R93" i="13"/>
  <c r="R42" i="12"/>
  <c r="R108" i="6"/>
  <c r="R61" i="6"/>
  <c r="R62" i="6" s="1"/>
  <c r="S55" i="6"/>
  <c r="R25" i="12"/>
  <c r="R210" i="14"/>
  <c r="R49" i="13"/>
  <c r="R34" i="13"/>
  <c r="R35" i="12"/>
  <c r="R74" i="6"/>
  <c r="R42" i="6"/>
  <c r="R108" i="14"/>
  <c r="R78" i="13"/>
  <c r="R31" i="10"/>
  <c r="R87" i="12"/>
  <c r="R10" i="11"/>
  <c r="R109" i="12"/>
  <c r="R74" i="14"/>
  <c r="R146" i="6"/>
  <c r="R135" i="14"/>
  <c r="R67" i="14"/>
  <c r="R72" i="12"/>
  <c r="R102" i="12"/>
  <c r="R125" i="6"/>
  <c r="R28" i="6"/>
  <c r="R225" i="14"/>
  <c r="R10" i="9"/>
  <c r="R202" i="14"/>
  <c r="R22" i="6"/>
  <c r="R23" i="6" s="1"/>
  <c r="R65" i="12"/>
  <c r="R176" i="14"/>
  <c r="R156" i="14"/>
  <c r="R50" i="12"/>
  <c r="R10" i="10"/>
  <c r="R92" i="6"/>
  <c r="R18" i="9"/>
  <c r="R142" i="14"/>
  <c r="R122" i="13"/>
  <c r="R79" i="12"/>
  <c r="R116" i="12"/>
  <c r="R203" i="6"/>
  <c r="R195" i="6"/>
  <c r="R35" i="6"/>
  <c r="J55" i="12"/>
  <c r="J74" i="12"/>
  <c r="J75" i="12" s="1"/>
  <c r="J81" i="12"/>
  <c r="J82" i="12" s="1"/>
  <c r="O12" i="26"/>
  <c r="P19" i="9"/>
  <c r="P22" i="9" s="1"/>
  <c r="P15" i="26"/>
  <c r="Q11" i="9"/>
  <c r="Q14" i="9" s="1"/>
  <c r="Q90" i="12" l="1"/>
  <c r="Q53" i="12"/>
  <c r="R116" i="6"/>
  <c r="R154" i="6"/>
  <c r="R11" i="6"/>
  <c r="R12" i="6" s="1"/>
  <c r="R82" i="6"/>
  <c r="R4" i="4"/>
  <c r="R4" i="17"/>
  <c r="R32" i="11"/>
  <c r="R4" i="12"/>
  <c r="R4" i="16"/>
  <c r="R4" i="8"/>
  <c r="R4" i="30"/>
  <c r="R4" i="11"/>
  <c r="R4" i="29"/>
  <c r="R66" i="12"/>
  <c r="R67" i="12" s="1"/>
  <c r="R103" i="12"/>
  <c r="R104" i="12" s="1"/>
  <c r="R4" i="31"/>
  <c r="R28" i="12"/>
  <c r="R4" i="15"/>
  <c r="R41" i="6"/>
  <c r="R4" i="14"/>
  <c r="R4" i="10"/>
  <c r="R4" i="27"/>
  <c r="R4" i="28"/>
  <c r="R4" i="26"/>
  <c r="R4" i="13"/>
  <c r="R4" i="9"/>
  <c r="R44" i="11"/>
  <c r="R4" i="25"/>
  <c r="R74" i="11"/>
  <c r="R4" i="7"/>
  <c r="R4" i="6"/>
  <c r="P29" i="6"/>
  <c r="P36" i="6"/>
  <c r="P43" i="6"/>
  <c r="S210" i="14"/>
  <c r="S101" i="14"/>
  <c r="S49" i="13"/>
  <c r="S10" i="11"/>
  <c r="S203" i="6"/>
  <c r="S61" i="6"/>
  <c r="S62" i="6" s="1"/>
  <c r="S42" i="6"/>
  <c r="S74" i="6"/>
  <c r="S135" i="14"/>
  <c r="S225" i="14"/>
  <c r="S122" i="13"/>
  <c r="S79" i="12"/>
  <c r="S25" i="12"/>
  <c r="S108" i="6"/>
  <c r="S10" i="10"/>
  <c r="S102" i="12"/>
  <c r="S87" i="12"/>
  <c r="S142" i="14"/>
  <c r="S74" i="14"/>
  <c r="S34" i="13"/>
  <c r="S31" i="10"/>
  <c r="S10" i="9"/>
  <c r="S176" i="14"/>
  <c r="S78" i="13"/>
  <c r="S109" i="12"/>
  <c r="S125" i="6"/>
  <c r="T55" i="6"/>
  <c r="S18" i="9"/>
  <c r="S22" i="6"/>
  <c r="S23" i="6" s="1"/>
  <c r="S146" i="6"/>
  <c r="S93" i="13"/>
  <c r="S28" i="6"/>
  <c r="S202" i="14"/>
  <c r="S108" i="14"/>
  <c r="S65" i="12"/>
  <c r="S116" i="12"/>
  <c r="S92" i="6"/>
  <c r="S35" i="6"/>
  <c r="S42" i="12"/>
  <c r="S156" i="14"/>
  <c r="S137" i="13"/>
  <c r="S50" i="12"/>
  <c r="S35" i="12"/>
  <c r="S72" i="12"/>
  <c r="S195" i="6"/>
  <c r="S67" i="14"/>
  <c r="P3" i="4"/>
  <c r="P3" i="25"/>
  <c r="P34" i="6"/>
  <c r="P3" i="17"/>
  <c r="P3" i="6"/>
  <c r="P3" i="31"/>
  <c r="P3" i="16"/>
  <c r="P3" i="30"/>
  <c r="P3" i="8"/>
  <c r="P3" i="14"/>
  <c r="P3" i="13"/>
  <c r="P3" i="7"/>
  <c r="P3" i="9"/>
  <c r="P3" i="10"/>
  <c r="P3" i="15"/>
  <c r="P3" i="28"/>
  <c r="P3" i="29"/>
  <c r="P3" i="11"/>
  <c r="P3" i="27"/>
  <c r="P3" i="26"/>
  <c r="P3" i="12"/>
  <c r="Q2" i="4"/>
  <c r="Q2" i="26"/>
  <c r="Q2" i="9"/>
  <c r="Q2" i="10"/>
  <c r="Q27" i="6"/>
  <c r="Q2" i="17"/>
  <c r="Q2" i="11"/>
  <c r="Q2" i="8"/>
  <c r="Q2" i="14"/>
  <c r="Q2" i="29"/>
  <c r="Q31" i="16"/>
  <c r="Q115" i="6"/>
  <c r="Q117" i="6" s="1"/>
  <c r="Q109" i="6" s="1"/>
  <c r="Q110" i="6" s="1"/>
  <c r="Q103" i="6" s="1"/>
  <c r="Q2" i="7"/>
  <c r="Q196" i="6"/>
  <c r="R197" i="6" s="1"/>
  <c r="Q2" i="31"/>
  <c r="Q2" i="15"/>
  <c r="Q83" i="6"/>
  <c r="Q84" i="6" s="1"/>
  <c r="Q202" i="6"/>
  <c r="Q204" i="6" s="1"/>
  <c r="Q2" i="28"/>
  <c r="Q2" i="30"/>
  <c r="Q2" i="16"/>
  <c r="Q16" i="6"/>
  <c r="Q17" i="6" s="1"/>
  <c r="Q153" i="6"/>
  <c r="Q155" i="6" s="1"/>
  <c r="Q147" i="6" s="1"/>
  <c r="Q148" i="6" s="1"/>
  <c r="Q141" i="6" s="1"/>
  <c r="Q2" i="27"/>
  <c r="Q2" i="12"/>
  <c r="Q75" i="6"/>
  <c r="Q76" i="6" s="1"/>
  <c r="Q2" i="25"/>
  <c r="Q2" i="13"/>
  <c r="Q2" i="6"/>
  <c r="Q15" i="26"/>
  <c r="R11" i="9"/>
  <c r="R14" i="9" s="1"/>
  <c r="J11" i="28"/>
  <c r="K80" i="12"/>
  <c r="J17" i="26"/>
  <c r="J12" i="14"/>
  <c r="J11" i="12"/>
  <c r="K73" i="12"/>
  <c r="J181" i="6"/>
  <c r="J183" i="6" s="1"/>
  <c r="P12" i="26"/>
  <c r="Q19" i="9"/>
  <c r="Q22" i="9" s="1"/>
  <c r="J17" i="27"/>
  <c r="R53" i="12" l="1"/>
  <c r="R90" i="12"/>
  <c r="T142" i="14"/>
  <c r="T78" i="13"/>
  <c r="T87" i="12"/>
  <c r="T50" i="12"/>
  <c r="T74" i="6"/>
  <c r="T210" i="14"/>
  <c r="T72" i="12"/>
  <c r="T125" i="6"/>
  <c r="T202" i="14"/>
  <c r="T35" i="6"/>
  <c r="T65" i="12"/>
  <c r="T74" i="14"/>
  <c r="T93" i="13"/>
  <c r="T116" i="12"/>
  <c r="T18" i="9"/>
  <c r="U55" i="6"/>
  <c r="T156" i="14"/>
  <c r="T35" i="12"/>
  <c r="T176" i="14"/>
  <c r="T10" i="9"/>
  <c r="T92" i="6"/>
  <c r="T28" i="6"/>
  <c r="T10" i="10"/>
  <c r="T225" i="14"/>
  <c r="T101" i="14"/>
  <c r="T25" i="12"/>
  <c r="T10" i="11"/>
  <c r="T22" i="6"/>
  <c r="T23" i="6" s="1"/>
  <c r="T146" i="6"/>
  <c r="T79" i="12"/>
  <c r="T135" i="14"/>
  <c r="T195" i="6"/>
  <c r="T34" i="13"/>
  <c r="T108" i="14"/>
  <c r="T122" i="13"/>
  <c r="T109" i="12"/>
  <c r="T42" i="12"/>
  <c r="T203" i="6"/>
  <c r="T61" i="6"/>
  <c r="T62" i="6" s="1"/>
  <c r="T49" i="13"/>
  <c r="T108" i="6"/>
  <c r="T137" i="13"/>
  <c r="T67" i="14"/>
  <c r="T102" i="12"/>
  <c r="T31" i="10"/>
  <c r="T42" i="6"/>
  <c r="Q3" i="4"/>
  <c r="Q3" i="27"/>
  <c r="Q3" i="13"/>
  <c r="Q34" i="6"/>
  <c r="Q3" i="28"/>
  <c r="Q3" i="31"/>
  <c r="Q3" i="12"/>
  <c r="Q3" i="26"/>
  <c r="Q3" i="25"/>
  <c r="Q3" i="11"/>
  <c r="Q3" i="6"/>
  <c r="Q3" i="10"/>
  <c r="Q3" i="17"/>
  <c r="Q3" i="16"/>
  <c r="Q3" i="30"/>
  <c r="Q3" i="15"/>
  <c r="Q3" i="8"/>
  <c r="Q3" i="9"/>
  <c r="Q3" i="7"/>
  <c r="Q3" i="29"/>
  <c r="Q3" i="14"/>
  <c r="R2" i="4"/>
  <c r="R31" i="16"/>
  <c r="R2" i="10"/>
  <c r="R202" i="6"/>
  <c r="R204" i="6" s="1"/>
  <c r="R2" i="15"/>
  <c r="R27" i="6"/>
  <c r="R2" i="9"/>
  <c r="R2" i="8"/>
  <c r="R2" i="28"/>
  <c r="R2" i="17"/>
  <c r="R115" i="6"/>
  <c r="R117" i="6" s="1"/>
  <c r="R109" i="6" s="1"/>
  <c r="R110" i="6" s="1"/>
  <c r="R103" i="6" s="1"/>
  <c r="R196" i="6"/>
  <c r="S197" i="6" s="1"/>
  <c r="R2" i="31"/>
  <c r="R83" i="6"/>
  <c r="R84" i="6" s="1"/>
  <c r="R75" i="6"/>
  <c r="R76" i="6" s="1"/>
  <c r="R2" i="14"/>
  <c r="R2" i="27"/>
  <c r="R2" i="30"/>
  <c r="R2" i="16"/>
  <c r="R16" i="6"/>
  <c r="R17" i="6" s="1"/>
  <c r="R2" i="29"/>
  <c r="R153" i="6"/>
  <c r="R155" i="6" s="1"/>
  <c r="R147" i="6" s="1"/>
  <c r="R148" i="6" s="1"/>
  <c r="R141" i="6" s="1"/>
  <c r="R2" i="13"/>
  <c r="R2" i="26"/>
  <c r="R2" i="12"/>
  <c r="R2" i="6"/>
  <c r="R2" i="25"/>
  <c r="R2" i="7"/>
  <c r="R2" i="11"/>
  <c r="S82" i="6"/>
  <c r="S154" i="6"/>
  <c r="S116" i="6"/>
  <c r="S11" i="6"/>
  <c r="S12" i="6" s="1"/>
  <c r="Q29" i="6"/>
  <c r="Q43" i="6"/>
  <c r="Q36" i="6"/>
  <c r="S4" i="4"/>
  <c r="S4" i="31"/>
  <c r="S4" i="15"/>
  <c r="S66" i="12"/>
  <c r="S67" i="12" s="1"/>
  <c r="S4" i="9"/>
  <c r="S4" i="29"/>
  <c r="S4" i="16"/>
  <c r="S32" i="11"/>
  <c r="S41" i="6"/>
  <c r="S4" i="30"/>
  <c r="S4" i="11"/>
  <c r="S4" i="26"/>
  <c r="S4" i="14"/>
  <c r="S103" i="12"/>
  <c r="S104" i="12" s="1"/>
  <c r="S4" i="28"/>
  <c r="S4" i="12"/>
  <c r="S4" i="10"/>
  <c r="S4" i="27"/>
  <c r="S4" i="13"/>
  <c r="S44" i="11"/>
  <c r="S4" i="6"/>
  <c r="S4" i="25"/>
  <c r="S74" i="11"/>
  <c r="S4" i="7"/>
  <c r="S4" i="17"/>
  <c r="S28" i="12"/>
  <c r="S4" i="8"/>
  <c r="J88" i="12"/>
  <c r="J91" i="12" s="1"/>
  <c r="K52" i="12"/>
  <c r="R15" i="26"/>
  <c r="S11" i="9"/>
  <c r="S14" i="9" s="1"/>
  <c r="Q12" i="26"/>
  <c r="R19" i="9"/>
  <c r="R22" i="9" s="1"/>
  <c r="S90" i="12" l="1"/>
  <c r="S53" i="12"/>
  <c r="S2" i="4"/>
  <c r="S2" i="17"/>
  <c r="S2" i="11"/>
  <c r="S2" i="7"/>
  <c r="S2" i="30"/>
  <c r="S2" i="27"/>
  <c r="S2" i="15"/>
  <c r="S2" i="10"/>
  <c r="S202" i="6"/>
  <c r="S204" i="6" s="1"/>
  <c r="S2" i="25"/>
  <c r="S115" i="6"/>
  <c r="S117" i="6" s="1"/>
  <c r="S109" i="6" s="1"/>
  <c r="S110" i="6" s="1"/>
  <c r="S103" i="6" s="1"/>
  <c r="S196" i="6"/>
  <c r="T197" i="6" s="1"/>
  <c r="S31" i="16"/>
  <c r="S2" i="29"/>
  <c r="S2" i="31"/>
  <c r="S27" i="6"/>
  <c r="S2" i="16"/>
  <c r="S83" i="6"/>
  <c r="S84" i="6" s="1"/>
  <c r="S2" i="8"/>
  <c r="S16" i="6"/>
  <c r="S17" i="6" s="1"/>
  <c r="S153" i="6"/>
  <c r="S155" i="6" s="1"/>
  <c r="S147" i="6" s="1"/>
  <c r="S148" i="6" s="1"/>
  <c r="S141" i="6" s="1"/>
  <c r="S2" i="28"/>
  <c r="S2" i="13"/>
  <c r="S75" i="6"/>
  <c r="S76" i="6" s="1"/>
  <c r="S2" i="26"/>
  <c r="S2" i="6"/>
  <c r="S2" i="12"/>
  <c r="S2" i="14"/>
  <c r="S2" i="9"/>
  <c r="T4" i="4"/>
  <c r="T4" i="28"/>
  <c r="T66" i="12"/>
  <c r="T67" i="12" s="1"/>
  <c r="T4" i="12"/>
  <c r="T32" i="11"/>
  <c r="T4" i="16"/>
  <c r="T4" i="26"/>
  <c r="T103" i="12"/>
  <c r="T104" i="12" s="1"/>
  <c r="T4" i="6"/>
  <c r="T4" i="25"/>
  <c r="T4" i="17"/>
  <c r="T74" i="11"/>
  <c r="T4" i="29"/>
  <c r="T4" i="13"/>
  <c r="T4" i="7"/>
  <c r="T28" i="12"/>
  <c r="T4" i="10"/>
  <c r="T4" i="8"/>
  <c r="T4" i="31"/>
  <c r="T4" i="30"/>
  <c r="T4" i="15"/>
  <c r="T4" i="11"/>
  <c r="T41" i="6"/>
  <c r="T4" i="27"/>
  <c r="T44" i="11"/>
  <c r="T4" i="9"/>
  <c r="T4" i="14"/>
  <c r="U101" i="14"/>
  <c r="U67" i="14"/>
  <c r="U116" i="12"/>
  <c r="U10" i="9"/>
  <c r="U35" i="6"/>
  <c r="U202" i="14"/>
  <c r="U25" i="12"/>
  <c r="U122" i="13"/>
  <c r="U65" i="12"/>
  <c r="U35" i="12"/>
  <c r="U92" i="6"/>
  <c r="U195" i="6"/>
  <c r="U50" i="12"/>
  <c r="U203" i="6"/>
  <c r="U61" i="6"/>
  <c r="U62" i="6" s="1"/>
  <c r="U142" i="14"/>
  <c r="U42" i="6"/>
  <c r="U74" i="14"/>
  <c r="U10" i="11"/>
  <c r="U102" i="12"/>
  <c r="V55" i="6"/>
  <c r="U210" i="14"/>
  <c r="U108" i="14"/>
  <c r="U42" i="12"/>
  <c r="U225" i="14"/>
  <c r="U49" i="13"/>
  <c r="U108" i="6"/>
  <c r="U109" i="12"/>
  <c r="U74" i="6"/>
  <c r="U79" i="12"/>
  <c r="U31" i="10"/>
  <c r="U156" i="14"/>
  <c r="U10" i="10"/>
  <c r="U176" i="14"/>
  <c r="U137" i="13"/>
  <c r="U87" i="12"/>
  <c r="U18" i="9"/>
  <c r="U28" i="6"/>
  <c r="U22" i="6"/>
  <c r="U23" i="6" s="1"/>
  <c r="U135" i="14"/>
  <c r="U78" i="13"/>
  <c r="U146" i="6"/>
  <c r="U34" i="13"/>
  <c r="U93" i="13"/>
  <c r="U72" i="12"/>
  <c r="U125" i="6"/>
  <c r="R3" i="4"/>
  <c r="R3" i="29"/>
  <c r="R3" i="14"/>
  <c r="R34" i="6"/>
  <c r="R3" i="17"/>
  <c r="R3" i="28"/>
  <c r="R3" i="13"/>
  <c r="R3" i="6"/>
  <c r="R3" i="12"/>
  <c r="R3" i="25"/>
  <c r="R3" i="7"/>
  <c r="R3" i="26"/>
  <c r="R3" i="10"/>
  <c r="R3" i="11"/>
  <c r="R3" i="27"/>
  <c r="R3" i="31"/>
  <c r="R3" i="16"/>
  <c r="R3" i="8"/>
  <c r="R3" i="15"/>
  <c r="R3" i="30"/>
  <c r="R3" i="9"/>
  <c r="R29" i="6"/>
  <c r="R36" i="6"/>
  <c r="R43" i="6"/>
  <c r="T11" i="6"/>
  <c r="T12" i="6" s="1"/>
  <c r="T116" i="6"/>
  <c r="T154" i="6"/>
  <c r="T82" i="6"/>
  <c r="S15" i="26"/>
  <c r="T11" i="9"/>
  <c r="T14" i="9" s="1"/>
  <c r="R12" i="26"/>
  <c r="S19" i="9"/>
  <c r="S22" i="9" s="1"/>
  <c r="J111" i="12"/>
  <c r="J112" i="12" s="1"/>
  <c r="J118" i="12"/>
  <c r="J119" i="12" s="1"/>
  <c r="J92" i="12"/>
  <c r="S3" i="4" l="1"/>
  <c r="S3" i="31"/>
  <c r="S3" i="14"/>
  <c r="S34" i="6"/>
  <c r="S3" i="25"/>
  <c r="S3" i="28"/>
  <c r="S3" i="13"/>
  <c r="S3" i="6"/>
  <c r="S3" i="11"/>
  <c r="S3" i="27"/>
  <c r="S3" i="12"/>
  <c r="S3" i="7"/>
  <c r="S3" i="26"/>
  <c r="S3" i="29"/>
  <c r="S3" i="16"/>
  <c r="S3" i="9"/>
  <c r="S3" i="17"/>
  <c r="S3" i="30"/>
  <c r="S3" i="15"/>
  <c r="S3" i="10"/>
  <c r="S3" i="8"/>
  <c r="T2" i="4"/>
  <c r="T31" i="16"/>
  <c r="T2" i="12"/>
  <c r="T202" i="6"/>
  <c r="T204" i="6" s="1"/>
  <c r="T2" i="30"/>
  <c r="T2" i="10"/>
  <c r="T2" i="27"/>
  <c r="T2" i="17"/>
  <c r="T115" i="6"/>
  <c r="T117" i="6" s="1"/>
  <c r="T109" i="6" s="1"/>
  <c r="T110" i="6" s="1"/>
  <c r="T103" i="6" s="1"/>
  <c r="T196" i="6"/>
  <c r="U197" i="6" s="1"/>
  <c r="T2" i="25"/>
  <c r="T27" i="6"/>
  <c r="T16" i="6"/>
  <c r="T17" i="6" s="1"/>
  <c r="T2" i="15"/>
  <c r="T2" i="29"/>
  <c r="T2" i="31"/>
  <c r="T83" i="6"/>
  <c r="T84" i="6" s="1"/>
  <c r="T2" i="16"/>
  <c r="T2" i="8"/>
  <c r="T153" i="6"/>
  <c r="T155" i="6" s="1"/>
  <c r="T147" i="6" s="1"/>
  <c r="T148" i="6" s="1"/>
  <c r="T141" i="6" s="1"/>
  <c r="T75" i="6"/>
  <c r="T76" i="6" s="1"/>
  <c r="T2" i="14"/>
  <c r="T2" i="28"/>
  <c r="T2" i="13"/>
  <c r="T2" i="6"/>
  <c r="T2" i="9"/>
  <c r="T2" i="26"/>
  <c r="T2" i="11"/>
  <c r="T2" i="7"/>
  <c r="T53" i="12"/>
  <c r="T90" i="12"/>
  <c r="S29" i="6"/>
  <c r="S36" i="6"/>
  <c r="S43" i="6"/>
  <c r="U4" i="4"/>
  <c r="U4" i="26"/>
  <c r="U28" i="12"/>
  <c r="U4" i="7"/>
  <c r="U41" i="6"/>
  <c r="U4" i="25"/>
  <c r="U4" i="12"/>
  <c r="U66" i="12"/>
  <c r="U67" i="12" s="1"/>
  <c r="U74" i="11"/>
  <c r="U4" i="17"/>
  <c r="U32" i="11"/>
  <c r="U4" i="8"/>
  <c r="U4" i="31"/>
  <c r="U4" i="9"/>
  <c r="U4" i="11"/>
  <c r="U4" i="16"/>
  <c r="U4" i="15"/>
  <c r="U4" i="14"/>
  <c r="U4" i="30"/>
  <c r="U4" i="28"/>
  <c r="U103" i="12"/>
  <c r="U104" i="12" s="1"/>
  <c r="U44" i="11"/>
  <c r="U4" i="29"/>
  <c r="U4" i="27"/>
  <c r="U4" i="13"/>
  <c r="U4" i="6"/>
  <c r="U4" i="10"/>
  <c r="U11" i="6"/>
  <c r="U12" i="6" s="1"/>
  <c r="U116" i="6"/>
  <c r="U82" i="6"/>
  <c r="U154" i="6"/>
  <c r="V142" i="14"/>
  <c r="V137" i="13"/>
  <c r="V122" i="13"/>
  <c r="V50" i="12"/>
  <c r="V28" i="6"/>
  <c r="V125" i="6"/>
  <c r="V203" i="6"/>
  <c r="V202" i="14"/>
  <c r="V49" i="13"/>
  <c r="V116" i="12"/>
  <c r="V35" i="12"/>
  <c r="V146" i="6"/>
  <c r="V22" i="6"/>
  <c r="V23" i="6" s="1"/>
  <c r="V156" i="14"/>
  <c r="V93" i="13"/>
  <c r="V35" i="6"/>
  <c r="V92" i="6"/>
  <c r="V210" i="14"/>
  <c r="V42" i="12"/>
  <c r="V78" i="13"/>
  <c r="V10" i="11"/>
  <c r="V79" i="12"/>
  <c r="V195" i="6"/>
  <c r="V109" i="12"/>
  <c r="V10" i="10"/>
  <c r="V74" i="14"/>
  <c r="V61" i="6"/>
  <c r="V62" i="6" s="1"/>
  <c r="V25" i="12"/>
  <c r="V72" i="12"/>
  <c r="V225" i="14"/>
  <c r="V176" i="14"/>
  <c r="V108" i="14"/>
  <c r="V102" i="12"/>
  <c r="V65" i="12"/>
  <c r="V74" i="6"/>
  <c r="V18" i="9"/>
  <c r="V101" i="14"/>
  <c r="V108" i="6"/>
  <c r="V135" i="14"/>
  <c r="V67" i="14"/>
  <c r="V87" i="12"/>
  <c r="V31" i="10"/>
  <c r="W55" i="6"/>
  <c r="V10" i="9"/>
  <c r="V34" i="13"/>
  <c r="V42" i="6"/>
  <c r="T15" i="26"/>
  <c r="U11" i="9"/>
  <c r="U14" i="9" s="1"/>
  <c r="J12" i="28"/>
  <c r="J13" i="28" s="1"/>
  <c r="J37" i="10" s="1"/>
  <c r="K117" i="12"/>
  <c r="S12" i="26"/>
  <c r="T19" i="9"/>
  <c r="T22" i="9" s="1"/>
  <c r="J18" i="27"/>
  <c r="J18" i="26"/>
  <c r="J13" i="14"/>
  <c r="K110" i="12"/>
  <c r="J12" i="12"/>
  <c r="J13" i="12" s="1"/>
  <c r="U53" i="12" l="1"/>
  <c r="U90" i="12"/>
  <c r="V4" i="4"/>
  <c r="V4" i="25"/>
  <c r="V74" i="11"/>
  <c r="V4" i="7"/>
  <c r="V4" i="9"/>
  <c r="V4" i="29"/>
  <c r="V4" i="27"/>
  <c r="V4" i="12"/>
  <c r="V4" i="8"/>
  <c r="V4" i="17"/>
  <c r="V4" i="31"/>
  <c r="V66" i="12"/>
  <c r="V32" i="11"/>
  <c r="V4" i="10"/>
  <c r="V4" i="16"/>
  <c r="V41" i="6"/>
  <c r="V4" i="30"/>
  <c r="V4" i="15"/>
  <c r="V4" i="11"/>
  <c r="V4" i="6"/>
  <c r="V4" i="28"/>
  <c r="V103" i="12"/>
  <c r="V104" i="12" s="1"/>
  <c r="V44" i="11"/>
  <c r="V4" i="14"/>
  <c r="V4" i="26"/>
  <c r="V4" i="13"/>
  <c r="V28" i="12"/>
  <c r="U2" i="4"/>
  <c r="U2" i="31"/>
  <c r="U31" i="16"/>
  <c r="U153" i="6"/>
  <c r="U155" i="6" s="1"/>
  <c r="U147" i="6" s="1"/>
  <c r="U148" i="6" s="1"/>
  <c r="U141" i="6" s="1"/>
  <c r="U2" i="9"/>
  <c r="U83" i="6"/>
  <c r="U84" i="6" s="1"/>
  <c r="U2" i="30"/>
  <c r="U2" i="16"/>
  <c r="U75" i="6"/>
  <c r="U76" i="6" s="1"/>
  <c r="U115" i="6"/>
  <c r="U117" i="6" s="1"/>
  <c r="U109" i="6" s="1"/>
  <c r="U110" i="6" s="1"/>
  <c r="U103" i="6" s="1"/>
  <c r="U2" i="29"/>
  <c r="U2" i="15"/>
  <c r="U2" i="6"/>
  <c r="U2" i="14"/>
  <c r="U2" i="12"/>
  <c r="U16" i="6"/>
  <c r="U17" i="6" s="1"/>
  <c r="U2" i="27"/>
  <c r="U2" i="7"/>
  <c r="U2" i="26"/>
  <c r="U2" i="28"/>
  <c r="U2" i="13"/>
  <c r="U202" i="6"/>
  <c r="U204" i="6" s="1"/>
  <c r="U196" i="6"/>
  <c r="V197" i="6" s="1"/>
  <c r="U2" i="25"/>
  <c r="U2" i="11"/>
  <c r="U27" i="6"/>
  <c r="U2" i="17"/>
  <c r="U2" i="10"/>
  <c r="U2" i="8"/>
  <c r="T3" i="4"/>
  <c r="T3" i="17"/>
  <c r="T3" i="12"/>
  <c r="T3" i="6"/>
  <c r="T3" i="25"/>
  <c r="T3" i="8"/>
  <c r="T3" i="28"/>
  <c r="T3" i="9"/>
  <c r="T3" i="15"/>
  <c r="T3" i="16"/>
  <c r="T34" i="6"/>
  <c r="T3" i="7"/>
  <c r="T3" i="29"/>
  <c r="T3" i="30"/>
  <c r="T3" i="14"/>
  <c r="T3" i="31"/>
  <c r="T3" i="27"/>
  <c r="T3" i="11"/>
  <c r="T3" i="26"/>
  <c r="T3" i="10"/>
  <c r="T3" i="13"/>
  <c r="W225" i="14"/>
  <c r="W137" i="13"/>
  <c r="W78" i="13"/>
  <c r="W18" i="9"/>
  <c r="W203" i="6"/>
  <c r="W74" i="6"/>
  <c r="W72" i="12"/>
  <c r="W122" i="13"/>
  <c r="W176" i="14"/>
  <c r="W93" i="13"/>
  <c r="W42" i="12"/>
  <c r="W10" i="11"/>
  <c r="W125" i="6"/>
  <c r="X55" i="6"/>
  <c r="W34" i="13"/>
  <c r="W10" i="10"/>
  <c r="W22" i="6"/>
  <c r="W23" i="6" s="1"/>
  <c r="W67" i="14"/>
  <c r="W146" i="6"/>
  <c r="W108" i="14"/>
  <c r="W25" i="12"/>
  <c r="W79" i="12"/>
  <c r="W50" i="12"/>
  <c r="W109" i="12"/>
  <c r="W195" i="6"/>
  <c r="W202" i="14"/>
  <c r="W135" i="14"/>
  <c r="W49" i="13"/>
  <c r="W65" i="12"/>
  <c r="W35" i="6"/>
  <c r="W10" i="9"/>
  <c r="W210" i="14"/>
  <c r="W101" i="14"/>
  <c r="W116" i="12"/>
  <c r="W87" i="12"/>
  <c r="W61" i="6"/>
  <c r="W62" i="6" s="1"/>
  <c r="W28" i="6"/>
  <c r="W156" i="14"/>
  <c r="W92" i="6"/>
  <c r="W142" i="14"/>
  <c r="W74" i="14"/>
  <c r="W35" i="12"/>
  <c r="W31" i="10"/>
  <c r="W42" i="6"/>
  <c r="W108" i="6"/>
  <c r="W102" i="12"/>
  <c r="V11" i="6"/>
  <c r="V12" i="6" s="1"/>
  <c r="V116" i="6"/>
  <c r="V82" i="6"/>
  <c r="V154" i="6"/>
  <c r="T36" i="6"/>
  <c r="T43" i="6"/>
  <c r="T29" i="6"/>
  <c r="V67" i="12"/>
  <c r="T12" i="26"/>
  <c r="U19" i="9"/>
  <c r="U22" i="9" s="1"/>
  <c r="U15" i="26"/>
  <c r="V11" i="9"/>
  <c r="V14" i="9" s="1"/>
  <c r="J12" i="13"/>
  <c r="K89" i="12"/>
  <c r="V2" i="4" l="1"/>
  <c r="V2" i="17"/>
  <c r="V2" i="10"/>
  <c r="V115" i="6"/>
  <c r="V117" i="6" s="1"/>
  <c r="V109" i="6" s="1"/>
  <c r="V110" i="6" s="1"/>
  <c r="V103" i="6" s="1"/>
  <c r="V83" i="6"/>
  <c r="V84" i="6" s="1"/>
  <c r="V2" i="25"/>
  <c r="V2" i="31"/>
  <c r="V31" i="16"/>
  <c r="V153" i="6"/>
  <c r="V155" i="6" s="1"/>
  <c r="V147" i="6" s="1"/>
  <c r="V148" i="6" s="1"/>
  <c r="V141" i="6" s="1"/>
  <c r="V2" i="9"/>
  <c r="V2" i="30"/>
  <c r="V2" i="16"/>
  <c r="V2" i="7"/>
  <c r="V16" i="6"/>
  <c r="V17" i="6" s="1"/>
  <c r="V2" i="11"/>
  <c r="V2" i="29"/>
  <c r="V2" i="15"/>
  <c r="V202" i="6"/>
  <c r="V204" i="6" s="1"/>
  <c r="V2" i="6"/>
  <c r="V2" i="28"/>
  <c r="V2" i="14"/>
  <c r="V196" i="6"/>
  <c r="W197" i="6" s="1"/>
  <c r="V75" i="6"/>
  <c r="V76" i="6" s="1"/>
  <c r="V2" i="27"/>
  <c r="V2" i="13"/>
  <c r="V27" i="6"/>
  <c r="V2" i="26"/>
  <c r="V2" i="8"/>
  <c r="V2" i="12"/>
  <c r="V53" i="12"/>
  <c r="V90" i="12"/>
  <c r="X142" i="14"/>
  <c r="X202" i="14"/>
  <c r="X87" i="12"/>
  <c r="X79" i="12"/>
  <c r="X61" i="6"/>
  <c r="X62" i="6" s="1"/>
  <c r="X203" i="6"/>
  <c r="X50" i="12"/>
  <c r="X210" i="14"/>
  <c r="X74" i="14"/>
  <c r="X34" i="13"/>
  <c r="X42" i="12"/>
  <c r="X42" i="6"/>
  <c r="X108" i="6"/>
  <c r="X102" i="12"/>
  <c r="X92" i="6"/>
  <c r="X225" i="14"/>
  <c r="X67" i="14"/>
  <c r="X116" i="12"/>
  <c r="X18" i="9"/>
  <c r="X146" i="6"/>
  <c r="X74" i="6"/>
  <c r="X156" i="14"/>
  <c r="X176" i="14"/>
  <c r="X137" i="13"/>
  <c r="X93" i="13"/>
  <c r="X35" i="12"/>
  <c r="X125" i="6"/>
  <c r="Y55" i="6"/>
  <c r="X135" i="14"/>
  <c r="X78" i="13"/>
  <c r="X72" i="12"/>
  <c r="X10" i="11"/>
  <c r="X22" i="6"/>
  <c r="X23" i="6" s="1"/>
  <c r="X28" i="6"/>
  <c r="X195" i="6"/>
  <c r="X101" i="14"/>
  <c r="X122" i="13"/>
  <c r="X25" i="12"/>
  <c r="X10" i="10"/>
  <c r="X31" i="10"/>
  <c r="X35" i="6"/>
  <c r="X108" i="14"/>
  <c r="X49" i="13"/>
  <c r="X109" i="12"/>
  <c r="X10" i="9"/>
  <c r="X65" i="12"/>
  <c r="U3" i="4"/>
  <c r="U3" i="28"/>
  <c r="U3" i="14"/>
  <c r="U3" i="7"/>
  <c r="U3" i="13"/>
  <c r="U3" i="6"/>
  <c r="U3" i="8"/>
  <c r="U3" i="27"/>
  <c r="U3" i="31"/>
  <c r="U3" i="26"/>
  <c r="U3" i="11"/>
  <c r="U3" i="30"/>
  <c r="U3" i="25"/>
  <c r="U3" i="9"/>
  <c r="U3" i="17"/>
  <c r="U34" i="6"/>
  <c r="U3" i="29"/>
  <c r="U3" i="16"/>
  <c r="U3" i="10"/>
  <c r="U3" i="15"/>
  <c r="U3" i="12"/>
  <c r="W154" i="6"/>
  <c r="W82" i="6"/>
  <c r="W11" i="6"/>
  <c r="W12" i="6" s="1"/>
  <c r="W116" i="6"/>
  <c r="U29" i="6"/>
  <c r="U36" i="6"/>
  <c r="U43" i="6"/>
  <c r="W4" i="4"/>
  <c r="W4" i="26"/>
  <c r="W4" i="14"/>
  <c r="W4" i="8"/>
  <c r="W4" i="12"/>
  <c r="W4" i="9"/>
  <c r="W4" i="25"/>
  <c r="W4" i="17"/>
  <c r="W66" i="12"/>
  <c r="W67" i="12" s="1"/>
  <c r="W41" i="6"/>
  <c r="W4" i="27"/>
  <c r="W4" i="31"/>
  <c r="W4" i="15"/>
  <c r="W4" i="11"/>
  <c r="W4" i="10"/>
  <c r="W4" i="6"/>
  <c r="W32" i="11"/>
  <c r="W4" i="28"/>
  <c r="W4" i="16"/>
  <c r="W74" i="11"/>
  <c r="W4" i="7"/>
  <c r="W4" i="30"/>
  <c r="W103" i="12"/>
  <c r="W104" i="12" s="1"/>
  <c r="W44" i="11"/>
  <c r="W4" i="13"/>
  <c r="W4" i="29"/>
  <c r="W28" i="12"/>
  <c r="V15" i="26"/>
  <c r="W11" i="9"/>
  <c r="W14" i="9" s="1"/>
  <c r="U12" i="26"/>
  <c r="V19" i="9"/>
  <c r="V22" i="9" s="1"/>
  <c r="V3" i="4" l="1"/>
  <c r="V3" i="28"/>
  <c r="V3" i="14"/>
  <c r="V3" i="9"/>
  <c r="V3" i="27"/>
  <c r="V3" i="13"/>
  <c r="V3" i="8"/>
  <c r="V3" i="12"/>
  <c r="V3" i="25"/>
  <c r="V3" i="29"/>
  <c r="V3" i="26"/>
  <c r="V3" i="7"/>
  <c r="V3" i="11"/>
  <c r="V3" i="17"/>
  <c r="V3" i="10"/>
  <c r="V34" i="6"/>
  <c r="V3" i="15"/>
  <c r="V3" i="30"/>
  <c r="V3" i="16"/>
  <c r="V3" i="6"/>
  <c r="V3" i="31"/>
  <c r="W2" i="4"/>
  <c r="W2" i="31"/>
  <c r="W2" i="16"/>
  <c r="W27" i="6"/>
  <c r="W75" i="6"/>
  <c r="W76" i="6" s="1"/>
  <c r="W2" i="27"/>
  <c r="W2" i="14"/>
  <c r="W2" i="8"/>
  <c r="W2" i="6"/>
  <c r="W2" i="26"/>
  <c r="W2" i="9"/>
  <c r="W2" i="7"/>
  <c r="W2" i="15"/>
  <c r="W2" i="13"/>
  <c r="W31" i="16"/>
  <c r="W153" i="6"/>
  <c r="W155" i="6" s="1"/>
  <c r="W147" i="6" s="1"/>
  <c r="W148" i="6" s="1"/>
  <c r="W141" i="6" s="1"/>
  <c r="W2" i="28"/>
  <c r="W2" i="12"/>
  <c r="W2" i="10"/>
  <c r="W2" i="25"/>
  <c r="W2" i="11"/>
  <c r="W115" i="6"/>
  <c r="W117" i="6" s="1"/>
  <c r="W109" i="6" s="1"/>
  <c r="W110" i="6" s="1"/>
  <c r="W103" i="6" s="1"/>
  <c r="W83" i="6"/>
  <c r="W84" i="6" s="1"/>
  <c r="W2" i="30"/>
  <c r="W2" i="29"/>
  <c r="W2" i="17"/>
  <c r="W202" i="6"/>
  <c r="W204" i="6" s="1"/>
  <c r="W16" i="6"/>
  <c r="W17" i="6" s="1"/>
  <c r="W196" i="6"/>
  <c r="X4" i="4"/>
  <c r="X4" i="27"/>
  <c r="X66" i="12"/>
  <c r="X67" i="12" s="1"/>
  <c r="X32" i="11"/>
  <c r="X103" i="12"/>
  <c r="X104" i="12" s="1"/>
  <c r="X4" i="31"/>
  <c r="X4" i="26"/>
  <c r="X4" i="11"/>
  <c r="X4" i="8"/>
  <c r="X4" i="10"/>
  <c r="X4" i="9"/>
  <c r="X4" i="17"/>
  <c r="X4" i="6"/>
  <c r="X4" i="25"/>
  <c r="X4" i="7"/>
  <c r="X4" i="16"/>
  <c r="X74" i="11"/>
  <c r="X41" i="6"/>
  <c r="X4" i="13"/>
  <c r="X4" i="28"/>
  <c r="X4" i="15"/>
  <c r="X44" i="11"/>
  <c r="X4" i="12"/>
  <c r="X4" i="29"/>
  <c r="X4" i="30"/>
  <c r="X4" i="14"/>
  <c r="X28" i="12"/>
  <c r="W53" i="12"/>
  <c r="W90" i="12"/>
  <c r="X11" i="6"/>
  <c r="X12" i="6" s="1"/>
  <c r="X154" i="6"/>
  <c r="X116" i="6"/>
  <c r="X82" i="6"/>
  <c r="Y74" i="14"/>
  <c r="Y34" i="13"/>
  <c r="Y79" i="12"/>
  <c r="Y87" i="12"/>
  <c r="Y108" i="6"/>
  <c r="Y225" i="14"/>
  <c r="Y50" i="12"/>
  <c r="Y108" i="14"/>
  <c r="Y116" i="12"/>
  <c r="Y137" i="13"/>
  <c r="Y125" i="6"/>
  <c r="Y74" i="6"/>
  <c r="Y202" i="14"/>
  <c r="Y101" i="14"/>
  <c r="Y109" i="12"/>
  <c r="Y22" i="6"/>
  <c r="Y23" i="6" s="1"/>
  <c r="Z55" i="6"/>
  <c r="Y156" i="14"/>
  <c r="Y78" i="13"/>
  <c r="Y195" i="6"/>
  <c r="Y42" i="12"/>
  <c r="Y146" i="6"/>
  <c r="Y10" i="11"/>
  <c r="Y49" i="13"/>
  <c r="Y35" i="12"/>
  <c r="Y102" i="12"/>
  <c r="Y122" i="13"/>
  <c r="Y18" i="9"/>
  <c r="Y93" i="13"/>
  <c r="Y142" i="14"/>
  <c r="Y28" i="6"/>
  <c r="Y210" i="14"/>
  <c r="Y25" i="12"/>
  <c r="Y35" i="6"/>
  <c r="Y135" i="14"/>
  <c r="Y10" i="9"/>
  <c r="Y203" i="6"/>
  <c r="Y72" i="12"/>
  <c r="Y42" i="6"/>
  <c r="Y176" i="14"/>
  <c r="Y67" i="14"/>
  <c r="Y65" i="12"/>
  <c r="Y10" i="10"/>
  <c r="Y92" i="6"/>
  <c r="Y61" i="6"/>
  <c r="Y62" i="6" s="1"/>
  <c r="Y31" i="10"/>
  <c r="X197" i="6"/>
  <c r="V36" i="6"/>
  <c r="V43" i="6"/>
  <c r="V29" i="6"/>
  <c r="V12" i="26"/>
  <c r="W19" i="9"/>
  <c r="W22" i="9" s="1"/>
  <c r="W15" i="26"/>
  <c r="X11" i="9"/>
  <c r="X14" i="9" s="1"/>
  <c r="W43" i="6" l="1"/>
  <c r="W29" i="6"/>
  <c r="W36" i="6"/>
  <c r="Z101" i="14"/>
  <c r="Z137" i="13"/>
  <c r="Z79" i="12"/>
  <c r="Z35" i="12"/>
  <c r="Z203" i="6"/>
  <c r="Z61" i="6"/>
  <c r="Z62" i="6" s="1"/>
  <c r="Z42" i="6"/>
  <c r="Z87" i="12"/>
  <c r="AA55" i="6"/>
  <c r="Z125" i="6"/>
  <c r="Z92" i="6"/>
  <c r="Z135" i="14"/>
  <c r="Z49" i="13"/>
  <c r="Z109" i="12"/>
  <c r="Z10" i="11"/>
  <c r="Z108" i="6"/>
  <c r="Z67" i="14"/>
  <c r="Z72" i="12"/>
  <c r="Z142" i="14"/>
  <c r="Z195" i="6"/>
  <c r="Z108" i="14"/>
  <c r="Z78" i="13"/>
  <c r="Z102" i="12"/>
  <c r="Z10" i="10"/>
  <c r="Z74" i="6"/>
  <c r="Z31" i="10"/>
  <c r="Z156" i="14"/>
  <c r="Z93" i="13"/>
  <c r="Z34" i="13"/>
  <c r="Z202" i="14"/>
  <c r="Z28" i="6"/>
  <c r="Z116" i="12"/>
  <c r="Z225" i="14"/>
  <c r="Z74" i="14"/>
  <c r="Z25" i="12"/>
  <c r="Z18" i="9"/>
  <c r="Z22" i="6"/>
  <c r="Z23" i="6" s="1"/>
  <c r="Z146" i="6"/>
  <c r="Z122" i="13"/>
  <c r="Z176" i="14"/>
  <c r="Z210" i="14"/>
  <c r="Z65" i="12"/>
  <c r="Z42" i="12"/>
  <c r="Z10" i="9"/>
  <c r="Z35" i="6"/>
  <c r="Z50" i="12"/>
  <c r="X53" i="12"/>
  <c r="X90" i="12"/>
  <c r="Y4" i="4"/>
  <c r="Y4" i="26"/>
  <c r="Y103" i="12"/>
  <c r="Y104" i="12" s="1"/>
  <c r="Y4" i="6"/>
  <c r="Y74" i="11"/>
  <c r="Y4" i="7"/>
  <c r="Y4" i="14"/>
  <c r="Y4" i="17"/>
  <c r="Y4" i="8"/>
  <c r="Y4" i="31"/>
  <c r="Y4" i="29"/>
  <c r="Y4" i="15"/>
  <c r="Y44" i="11"/>
  <c r="Y4" i="11"/>
  <c r="Y4" i="13"/>
  <c r="Y4" i="30"/>
  <c r="Y66" i="12"/>
  <c r="Y67" i="12" s="1"/>
  <c r="Y4" i="16"/>
  <c r="Y32" i="11"/>
  <c r="Y4" i="28"/>
  <c r="Y28" i="12"/>
  <c r="Y4" i="9"/>
  <c r="Y4" i="25"/>
  <c r="Y4" i="27"/>
  <c r="Y4" i="12"/>
  <c r="Y41" i="6"/>
  <c r="Y4" i="10"/>
  <c r="Y82" i="6"/>
  <c r="Y11" i="6"/>
  <c r="Y12" i="6" s="1"/>
  <c r="Y116" i="6"/>
  <c r="Y154" i="6"/>
  <c r="X2" i="4"/>
  <c r="X2" i="28"/>
  <c r="X31" i="16"/>
  <c r="X2" i="8"/>
  <c r="X75" i="6"/>
  <c r="X76" i="6" s="1"/>
  <c r="X2" i="29"/>
  <c r="X2" i="15"/>
  <c r="X2" i="9"/>
  <c r="X2" i="6"/>
  <c r="X153" i="6"/>
  <c r="X155" i="6" s="1"/>
  <c r="X147" i="6" s="1"/>
  <c r="X148" i="6" s="1"/>
  <c r="X141" i="6" s="1"/>
  <c r="X2" i="31"/>
  <c r="X2" i="16"/>
  <c r="X202" i="6"/>
  <c r="X204" i="6" s="1"/>
  <c r="X2" i="7"/>
  <c r="X27" i="6"/>
  <c r="X2" i="30"/>
  <c r="X2" i="14"/>
  <c r="X115" i="6"/>
  <c r="X117" i="6" s="1"/>
  <c r="X109" i="6" s="1"/>
  <c r="X110" i="6" s="1"/>
  <c r="X103" i="6" s="1"/>
  <c r="X2" i="27"/>
  <c r="X2" i="13"/>
  <c r="X83" i="6"/>
  <c r="X84" i="6" s="1"/>
  <c r="X2" i="26"/>
  <c r="X2" i="11"/>
  <c r="X16" i="6"/>
  <c r="X17" i="6" s="1"/>
  <c r="X2" i="12"/>
  <c r="X2" i="25"/>
  <c r="X2" i="10"/>
  <c r="X196" i="6"/>
  <c r="Y197" i="6" s="1"/>
  <c r="X2" i="17"/>
  <c r="W3" i="4"/>
  <c r="W3" i="27"/>
  <c r="W3" i="12"/>
  <c r="W3" i="9"/>
  <c r="W3" i="10"/>
  <c r="W3" i="26"/>
  <c r="W3" i="13"/>
  <c r="W3" i="30"/>
  <c r="W3" i="11"/>
  <c r="W3" i="14"/>
  <c r="W3" i="25"/>
  <c r="W3" i="17"/>
  <c r="W34" i="6"/>
  <c r="W3" i="29"/>
  <c r="W3" i="31"/>
  <c r="W3" i="15"/>
  <c r="W3" i="6"/>
  <c r="W3" i="28"/>
  <c r="W3" i="16"/>
  <c r="W3" i="7"/>
  <c r="W3" i="8"/>
  <c r="X15" i="26"/>
  <c r="Y11" i="9"/>
  <c r="Y14" i="9" s="1"/>
  <c r="W12" i="26"/>
  <c r="X19" i="9"/>
  <c r="X22" i="9" s="1"/>
  <c r="Y90" i="12" l="1"/>
  <c r="Y53" i="12"/>
  <c r="AA74" i="14"/>
  <c r="AA49" i="13"/>
  <c r="AA34" i="13"/>
  <c r="AA125" i="6"/>
  <c r="AB55" i="6"/>
  <c r="AA87" i="12"/>
  <c r="AA202" i="14"/>
  <c r="AA137" i="13"/>
  <c r="AA42" i="12"/>
  <c r="AA116" i="12"/>
  <c r="AA22" i="6"/>
  <c r="AA23" i="6" s="1"/>
  <c r="AA28" i="6"/>
  <c r="AA156" i="14"/>
  <c r="AA67" i="14"/>
  <c r="AA35" i="12"/>
  <c r="AA10" i="9"/>
  <c r="AA195" i="6"/>
  <c r="AA65" i="12"/>
  <c r="AA146" i="6"/>
  <c r="AA93" i="13"/>
  <c r="AA210" i="14"/>
  <c r="AA101" i="14"/>
  <c r="AA50" i="12"/>
  <c r="AA25" i="12"/>
  <c r="AA92" i="6"/>
  <c r="AA35" i="6"/>
  <c r="AA122" i="13"/>
  <c r="AA79" i="12"/>
  <c r="AA18" i="9"/>
  <c r="AA72" i="12"/>
  <c r="AA225" i="14"/>
  <c r="AA10" i="11"/>
  <c r="AA142" i="14"/>
  <c r="AA78" i="13"/>
  <c r="AA109" i="12"/>
  <c r="AA10" i="10"/>
  <c r="AA203" i="6"/>
  <c r="AA61" i="6"/>
  <c r="AA62" i="6" s="1"/>
  <c r="AA74" i="6"/>
  <c r="AA108" i="14"/>
  <c r="AA135" i="14"/>
  <c r="AA102" i="12"/>
  <c r="AA31" i="10"/>
  <c r="AA108" i="6"/>
  <c r="AA42" i="6"/>
  <c r="AA176" i="14"/>
  <c r="X3" i="4"/>
  <c r="X3" i="17"/>
  <c r="X3" i="6"/>
  <c r="X34" i="6"/>
  <c r="X3" i="31"/>
  <c r="X3" i="16"/>
  <c r="X3" i="10"/>
  <c r="X3" i="15"/>
  <c r="X3" i="30"/>
  <c r="X3" i="7"/>
  <c r="X3" i="25"/>
  <c r="X3" i="29"/>
  <c r="X3" i="14"/>
  <c r="X3" i="8"/>
  <c r="X3" i="27"/>
  <c r="X3" i="13"/>
  <c r="X3" i="9"/>
  <c r="X3" i="28"/>
  <c r="X3" i="12"/>
  <c r="X3" i="26"/>
  <c r="X3" i="11"/>
  <c r="Y2" i="4"/>
  <c r="Y2" i="31"/>
  <c r="Y2" i="14"/>
  <c r="Y16" i="6"/>
  <c r="Y17" i="6" s="1"/>
  <c r="Y27" i="6"/>
  <c r="Y2" i="27"/>
  <c r="Y2" i="12"/>
  <c r="Y153" i="6"/>
  <c r="Y155" i="6" s="1"/>
  <c r="Y147" i="6" s="1"/>
  <c r="Y148" i="6" s="1"/>
  <c r="Y141" i="6" s="1"/>
  <c r="Y2" i="26"/>
  <c r="Y2" i="13"/>
  <c r="Y31" i="16"/>
  <c r="Y75" i="6"/>
  <c r="Y76" i="6" s="1"/>
  <c r="Y2" i="25"/>
  <c r="Y2" i="9"/>
  <c r="Y2" i="6"/>
  <c r="Y2" i="11"/>
  <c r="Y2" i="8"/>
  <c r="Y2" i="30"/>
  <c r="Y2" i="17"/>
  <c r="Y196" i="6"/>
  <c r="Z197" i="6" s="1"/>
  <c r="Y2" i="29"/>
  <c r="Y2" i="15"/>
  <c r="Y2" i="10"/>
  <c r="Y2" i="7"/>
  <c r="Y83" i="6"/>
  <c r="Y84" i="6" s="1"/>
  <c r="Y2" i="28"/>
  <c r="Y2" i="16"/>
  <c r="Y115" i="6"/>
  <c r="Y117" i="6" s="1"/>
  <c r="Y109" i="6" s="1"/>
  <c r="Y110" i="6" s="1"/>
  <c r="Y103" i="6" s="1"/>
  <c r="Y202" i="6"/>
  <c r="Y204" i="6" s="1"/>
  <c r="Z11" i="6"/>
  <c r="Z12" i="6" s="1"/>
  <c r="Z116" i="6"/>
  <c r="Z154" i="6"/>
  <c r="Z82" i="6"/>
  <c r="X36" i="6"/>
  <c r="X43" i="6"/>
  <c r="X29" i="6"/>
  <c r="Z4" i="4"/>
  <c r="Z4" i="31"/>
  <c r="Z4" i="15"/>
  <c r="Z32" i="11"/>
  <c r="Z41" i="6"/>
  <c r="Z4" i="29"/>
  <c r="Z4" i="14"/>
  <c r="Z4" i="11"/>
  <c r="Z66" i="12"/>
  <c r="Z67" i="12" s="1"/>
  <c r="Z4" i="27"/>
  <c r="Z4" i="10"/>
  <c r="Z4" i="28"/>
  <c r="Z103" i="12"/>
  <c r="Z104" i="12" s="1"/>
  <c r="Z44" i="11"/>
  <c r="Z4" i="26"/>
  <c r="Z4" i="13"/>
  <c r="Z4" i="6"/>
  <c r="Z4" i="25"/>
  <c r="Z74" i="11"/>
  <c r="Z4" i="7"/>
  <c r="Z4" i="17"/>
  <c r="Z4" i="12"/>
  <c r="Z4" i="16"/>
  <c r="Z28" i="12"/>
  <c r="Z4" i="9"/>
  <c r="Z4" i="30"/>
  <c r="Z4" i="8"/>
  <c r="X12" i="26"/>
  <c r="Y19" i="9"/>
  <c r="Y22" i="9" s="1"/>
  <c r="Y15" i="26"/>
  <c r="Z11" i="9"/>
  <c r="Z14" i="9" s="1"/>
  <c r="AB210" i="14" l="1"/>
  <c r="AB142" i="14"/>
  <c r="AB72" i="12"/>
  <c r="AB35" i="12"/>
  <c r="AB125" i="6"/>
  <c r="AB28" i="6"/>
  <c r="AB116" i="12"/>
  <c r="AB225" i="14"/>
  <c r="AB101" i="14"/>
  <c r="AB25" i="12"/>
  <c r="AB65" i="12"/>
  <c r="AB22" i="6"/>
  <c r="AB23" i="6" s="1"/>
  <c r="AB146" i="6"/>
  <c r="AB176" i="14"/>
  <c r="AB79" i="12"/>
  <c r="AB42" i="12"/>
  <c r="AB10" i="9"/>
  <c r="AB61" i="6"/>
  <c r="AB62" i="6" s="1"/>
  <c r="AB74" i="6"/>
  <c r="AB93" i="13"/>
  <c r="AB137" i="13"/>
  <c r="AB35" i="6"/>
  <c r="AB18" i="9"/>
  <c r="AB135" i="14"/>
  <c r="AB49" i="13"/>
  <c r="AB109" i="12"/>
  <c r="AB10" i="11"/>
  <c r="AB92" i="6"/>
  <c r="AB195" i="6"/>
  <c r="AB31" i="10"/>
  <c r="AC55" i="6"/>
  <c r="AB108" i="14"/>
  <c r="AB156" i="14"/>
  <c r="AB102" i="12"/>
  <c r="AB10" i="10"/>
  <c r="AB203" i="6"/>
  <c r="AB34" i="13"/>
  <c r="AB67" i="14"/>
  <c r="AB122" i="13"/>
  <c r="AB87" i="12"/>
  <c r="AB50" i="12"/>
  <c r="AB108" i="6"/>
  <c r="AB42" i="6"/>
  <c r="AB74" i="14"/>
  <c r="AB202" i="14"/>
  <c r="AB78" i="13"/>
  <c r="Y3" i="4"/>
  <c r="Y3" i="31"/>
  <c r="Y3" i="15"/>
  <c r="Y3" i="7"/>
  <c r="Y3" i="27"/>
  <c r="Y3" i="25"/>
  <c r="Y3" i="30"/>
  <c r="Y3" i="16"/>
  <c r="Y3" i="8"/>
  <c r="Y3" i="28"/>
  <c r="Y3" i="14"/>
  <c r="Y3" i="17"/>
  <c r="Y3" i="9"/>
  <c r="Y3" i="29"/>
  <c r="Y3" i="13"/>
  <c r="Y34" i="6"/>
  <c r="Y3" i="12"/>
  <c r="Y3" i="26"/>
  <c r="Y3" i="11"/>
  <c r="Y3" i="10"/>
  <c r="Y3" i="6"/>
  <c r="AA4" i="4"/>
  <c r="AA4" i="28"/>
  <c r="AA103" i="12"/>
  <c r="AA104" i="12" s="1"/>
  <c r="AA44" i="11"/>
  <c r="AA4" i="26"/>
  <c r="AA4" i="13"/>
  <c r="AA4" i="6"/>
  <c r="AA4" i="25"/>
  <c r="AA4" i="7"/>
  <c r="AA74" i="11"/>
  <c r="AA66" i="12"/>
  <c r="AA67" i="12" s="1"/>
  <c r="AA4" i="17"/>
  <c r="AA28" i="12"/>
  <c r="AA4" i="8"/>
  <c r="AA4" i="27"/>
  <c r="AA4" i="31"/>
  <c r="AA4" i="15"/>
  <c r="AA32" i="11"/>
  <c r="AA4" i="9"/>
  <c r="AA4" i="29"/>
  <c r="AA4" i="16"/>
  <c r="AA4" i="11"/>
  <c r="AA41" i="6"/>
  <c r="AA4" i="30"/>
  <c r="AA4" i="14"/>
  <c r="AA4" i="10"/>
  <c r="AA4" i="12"/>
  <c r="Z2" i="4"/>
  <c r="Z31" i="16"/>
  <c r="Z2" i="10"/>
  <c r="Z2" i="7"/>
  <c r="Z2" i="25"/>
  <c r="Z2" i="31"/>
  <c r="Z2" i="17"/>
  <c r="Z115" i="6"/>
  <c r="Z117" i="6" s="1"/>
  <c r="Z109" i="6" s="1"/>
  <c r="Z110" i="6" s="1"/>
  <c r="Z103" i="6" s="1"/>
  <c r="Z202" i="6"/>
  <c r="Z204" i="6" s="1"/>
  <c r="Z83" i="6"/>
  <c r="Z84" i="6" s="1"/>
  <c r="Z2" i="30"/>
  <c r="Z2" i="16"/>
  <c r="Z196" i="6"/>
  <c r="AA197" i="6" s="1"/>
  <c r="Z2" i="29"/>
  <c r="Z2" i="15"/>
  <c r="Z16" i="6"/>
  <c r="Z17" i="6" s="1"/>
  <c r="Z27" i="6"/>
  <c r="Z2" i="27"/>
  <c r="Z2" i="14"/>
  <c r="Z153" i="6"/>
  <c r="Z155" i="6" s="1"/>
  <c r="Z147" i="6" s="1"/>
  <c r="Z148" i="6" s="1"/>
  <c r="Z141" i="6" s="1"/>
  <c r="Z2" i="8"/>
  <c r="Z2" i="11"/>
  <c r="Z2" i="28"/>
  <c r="Z2" i="13"/>
  <c r="Z75" i="6"/>
  <c r="Z76" i="6" s="1"/>
  <c r="Z2" i="9"/>
  <c r="Z2" i="26"/>
  <c r="Z2" i="12"/>
  <c r="Z2" i="6"/>
  <c r="Y29" i="6"/>
  <c r="Y36" i="6"/>
  <c r="Y43" i="6"/>
  <c r="Z90" i="12"/>
  <c r="Z53" i="12"/>
  <c r="AA11" i="6"/>
  <c r="AA12" i="6" s="1"/>
  <c r="AA82" i="6"/>
  <c r="AA116" i="6"/>
  <c r="AA154" i="6"/>
  <c r="Y12" i="26"/>
  <c r="Z19" i="9"/>
  <c r="Z22" i="9" s="1"/>
  <c r="Z15" i="26"/>
  <c r="AA11" i="9"/>
  <c r="AA14" i="9" s="1"/>
  <c r="Z43" i="6" l="1"/>
  <c r="Z29" i="6"/>
  <c r="Z36" i="6"/>
  <c r="AC101" i="14"/>
  <c r="AC65" i="12"/>
  <c r="AC42" i="12"/>
  <c r="AC92" i="6"/>
  <c r="AC61" i="6"/>
  <c r="AC62" i="6" s="1"/>
  <c r="AC108" i="14"/>
  <c r="AC50" i="12"/>
  <c r="AC25" i="12"/>
  <c r="AC203" i="6"/>
  <c r="AC42" i="6"/>
  <c r="AC210" i="14"/>
  <c r="AC202" i="14"/>
  <c r="AC67" i="14"/>
  <c r="AC109" i="12"/>
  <c r="AC49" i="13"/>
  <c r="AC74" i="6"/>
  <c r="AC10" i="10"/>
  <c r="AC156" i="14"/>
  <c r="AC34" i="13"/>
  <c r="AC102" i="12"/>
  <c r="AC72" i="12"/>
  <c r="AC28" i="6"/>
  <c r="AC225" i="14"/>
  <c r="AC31" i="10"/>
  <c r="AC10" i="11"/>
  <c r="AC22" i="6"/>
  <c r="AC23" i="6" s="1"/>
  <c r="AC176" i="14"/>
  <c r="AC74" i="14"/>
  <c r="AC87" i="12"/>
  <c r="AC18" i="9"/>
  <c r="AC146" i="6"/>
  <c r="AC125" i="6"/>
  <c r="AC122" i="13"/>
  <c r="AC108" i="6"/>
  <c r="AC135" i="14"/>
  <c r="AC93" i="13"/>
  <c r="AC116" i="12"/>
  <c r="AC79" i="12"/>
  <c r="AC35" i="6"/>
  <c r="H55" i="6"/>
  <c r="AC137" i="13"/>
  <c r="AC35" i="12"/>
  <c r="AC10" i="9"/>
  <c r="AC142" i="14"/>
  <c r="AC195" i="6"/>
  <c r="AC78" i="13"/>
  <c r="Z3" i="4"/>
  <c r="Z3" i="27"/>
  <c r="Z3" i="10"/>
  <c r="Z3" i="17"/>
  <c r="Z3" i="16"/>
  <c r="Z3" i="30"/>
  <c r="Z3" i="15"/>
  <c r="Z3" i="9"/>
  <c r="Z3" i="28"/>
  <c r="Z3" i="14"/>
  <c r="Z3" i="31"/>
  <c r="Z34" i="6"/>
  <c r="Z3" i="29"/>
  <c r="Z3" i="13"/>
  <c r="Z3" i="6"/>
  <c r="Z3" i="8"/>
  <c r="Z3" i="26"/>
  <c r="Z3" i="12"/>
  <c r="Z3" i="25"/>
  <c r="Z3" i="7"/>
  <c r="Z3" i="11"/>
  <c r="AA53" i="12"/>
  <c r="AA90" i="12"/>
  <c r="AB4" i="4"/>
  <c r="AB4" i="27"/>
  <c r="AB4" i="14"/>
  <c r="AB44" i="11"/>
  <c r="AB66" i="12"/>
  <c r="AB67" i="12" s="1"/>
  <c r="AB103" i="12"/>
  <c r="AB104" i="12" s="1"/>
  <c r="AB4" i="26"/>
  <c r="AB4" i="13"/>
  <c r="AB74" i="11"/>
  <c r="AB4" i="25"/>
  <c r="AB4" i="7"/>
  <c r="AB4" i="10"/>
  <c r="AB28" i="12"/>
  <c r="AB4" i="17"/>
  <c r="AB32" i="11"/>
  <c r="AB4" i="8"/>
  <c r="AB4" i="11"/>
  <c r="AB4" i="28"/>
  <c r="AB4" i="31"/>
  <c r="AB4" i="16"/>
  <c r="AB4" i="12"/>
  <c r="AB4" i="9"/>
  <c r="AB4" i="30"/>
  <c r="AB4" i="15"/>
  <c r="AB4" i="6"/>
  <c r="AB41" i="6"/>
  <c r="AB4" i="29"/>
  <c r="AB82" i="6"/>
  <c r="AB11" i="6"/>
  <c r="AB12" i="6" s="1"/>
  <c r="AB116" i="6"/>
  <c r="AB154" i="6"/>
  <c r="AA2" i="4"/>
  <c r="AA2" i="26"/>
  <c r="AA2" i="13"/>
  <c r="AA2" i="6"/>
  <c r="AA2" i="25"/>
  <c r="AA2" i="11"/>
  <c r="AA2" i="7"/>
  <c r="AA2" i="17"/>
  <c r="AA2" i="29"/>
  <c r="AA2" i="15"/>
  <c r="AA16" i="6"/>
  <c r="AA17" i="6" s="1"/>
  <c r="AA196" i="6"/>
  <c r="AB197" i="6" s="1"/>
  <c r="AA2" i="28"/>
  <c r="AA2" i="16"/>
  <c r="AA115" i="6"/>
  <c r="AA117" i="6" s="1"/>
  <c r="AA109" i="6" s="1"/>
  <c r="AA110" i="6" s="1"/>
  <c r="AA103" i="6" s="1"/>
  <c r="AA27" i="6"/>
  <c r="AA2" i="31"/>
  <c r="AA31" i="16"/>
  <c r="AA83" i="6"/>
  <c r="AA84" i="6" s="1"/>
  <c r="AA2" i="8"/>
  <c r="AA202" i="6"/>
  <c r="AA204" i="6" s="1"/>
  <c r="AA2" i="30"/>
  <c r="AA2" i="14"/>
  <c r="AA153" i="6"/>
  <c r="AA155" i="6" s="1"/>
  <c r="AA147" i="6" s="1"/>
  <c r="AA148" i="6" s="1"/>
  <c r="AA141" i="6" s="1"/>
  <c r="AA2" i="9"/>
  <c r="AA2" i="27"/>
  <c r="AA2" i="12"/>
  <c r="AA75" i="6"/>
  <c r="AA76" i="6" s="1"/>
  <c r="AA2" i="10"/>
  <c r="Z12" i="26"/>
  <c r="AA19" i="9"/>
  <c r="AA22" i="9" s="1"/>
  <c r="AA15" i="26"/>
  <c r="AB11" i="9"/>
  <c r="AB14" i="9" s="1"/>
  <c r="AB53" i="12" l="1"/>
  <c r="AB90" i="12"/>
  <c r="AC154" i="6"/>
  <c r="AC11" i="6"/>
  <c r="AC12" i="6" s="1"/>
  <c r="AC116" i="6"/>
  <c r="AC82" i="6"/>
  <c r="AB2" i="4"/>
  <c r="AB2" i="27"/>
  <c r="AB2" i="14"/>
  <c r="AB2" i="10"/>
  <c r="AB2" i="9"/>
  <c r="AB2" i="28"/>
  <c r="AB2" i="13"/>
  <c r="AB153" i="6"/>
  <c r="AB155" i="6" s="1"/>
  <c r="AB147" i="6" s="1"/>
  <c r="AB148" i="6" s="1"/>
  <c r="AB141" i="6" s="1"/>
  <c r="AB2" i="25"/>
  <c r="AB2" i="26"/>
  <c r="AB2" i="12"/>
  <c r="AB75" i="6"/>
  <c r="AB76" i="6" s="1"/>
  <c r="AB2" i="11"/>
  <c r="AB2" i="7"/>
  <c r="AB196" i="6"/>
  <c r="AC197" i="6" s="1"/>
  <c r="AB31" i="16"/>
  <c r="AB115" i="6"/>
  <c r="AB117" i="6" s="1"/>
  <c r="AB109" i="6" s="1"/>
  <c r="AB110" i="6" s="1"/>
  <c r="AB103" i="6" s="1"/>
  <c r="AB202" i="6"/>
  <c r="AB204" i="6" s="1"/>
  <c r="AB2" i="31"/>
  <c r="AB2" i="17"/>
  <c r="AB2" i="30"/>
  <c r="AB2" i="16"/>
  <c r="AB16" i="6"/>
  <c r="AB17" i="6" s="1"/>
  <c r="AB27" i="6"/>
  <c r="AB83" i="6"/>
  <c r="AB84" i="6" s="1"/>
  <c r="AB2" i="29"/>
  <c r="AB2" i="15"/>
  <c r="AB2" i="6"/>
  <c r="AB2" i="8"/>
  <c r="AA29" i="6"/>
  <c r="AA36" i="6"/>
  <c r="AA43" i="6"/>
  <c r="AC4" i="4"/>
  <c r="AC4" i="17"/>
  <c r="AC4" i="8"/>
  <c r="AC4" i="31"/>
  <c r="AC4" i="16"/>
  <c r="AC4" i="11"/>
  <c r="AC4" i="9"/>
  <c r="AC4" i="29"/>
  <c r="AC44" i="11"/>
  <c r="AC74" i="11"/>
  <c r="AC4" i="30"/>
  <c r="AC4" i="15"/>
  <c r="AC4" i="10"/>
  <c r="AC41" i="6"/>
  <c r="AC4" i="14"/>
  <c r="AC4" i="27"/>
  <c r="AC103" i="12"/>
  <c r="AC104" i="12" s="1"/>
  <c r="AC66" i="12"/>
  <c r="AC67" i="12" s="1"/>
  <c r="AC4" i="28"/>
  <c r="AC4" i="26"/>
  <c r="AC28" i="12"/>
  <c r="AC4" i="6"/>
  <c r="AC4" i="25"/>
  <c r="AC4" i="12"/>
  <c r="AC4" i="7"/>
  <c r="AC32" i="11"/>
  <c r="AC4" i="13"/>
  <c r="AA3" i="4"/>
  <c r="AA3" i="29"/>
  <c r="AA3" i="16"/>
  <c r="AA3" i="9"/>
  <c r="AA3" i="28"/>
  <c r="AA3" i="14"/>
  <c r="AA34" i="6"/>
  <c r="AA3" i="27"/>
  <c r="AA3" i="30"/>
  <c r="AA3" i="13"/>
  <c r="AA3" i="6"/>
  <c r="AA3" i="12"/>
  <c r="AA3" i="26"/>
  <c r="AA3" i="11"/>
  <c r="AA3" i="25"/>
  <c r="AA3" i="7"/>
  <c r="AA3" i="17"/>
  <c r="AA3" i="8"/>
  <c r="AA3" i="31"/>
  <c r="AA3" i="15"/>
  <c r="AA3" i="10"/>
  <c r="H101" i="14"/>
  <c r="H31" i="10"/>
  <c r="H10" i="10"/>
  <c r="H225" i="14"/>
  <c r="H202" i="14"/>
  <c r="H102" i="12"/>
  <c r="H65" i="12"/>
  <c r="H195" i="6"/>
  <c r="H18" i="9"/>
  <c r="H79" i="12"/>
  <c r="H28" i="6"/>
  <c r="H156" i="14"/>
  <c r="H87" i="12"/>
  <c r="H50" i="12"/>
  <c r="H61" i="6"/>
  <c r="H203" i="6"/>
  <c r="H142" i="14"/>
  <c r="H42" i="6"/>
  <c r="H108" i="14"/>
  <c r="H125" i="6"/>
  <c r="H210" i="14"/>
  <c r="H74" i="14"/>
  <c r="H93" i="13"/>
  <c r="H42" i="12"/>
  <c r="H74" i="6"/>
  <c r="H67" i="14"/>
  <c r="H109" i="12"/>
  <c r="H176" i="14"/>
  <c r="H137" i="13"/>
  <c r="H25" i="12"/>
  <c r="H35" i="12"/>
  <c r="H22" i="6"/>
  <c r="H35" i="6"/>
  <c r="H92" i="6"/>
  <c r="H116" i="12"/>
  <c r="H72" i="12"/>
  <c r="H135" i="14"/>
  <c r="H78" i="13"/>
  <c r="H122" i="13"/>
  <c r="H10" i="11"/>
  <c r="H10" i="9"/>
  <c r="H146" i="6"/>
  <c r="H49" i="13"/>
  <c r="H34" i="13"/>
  <c r="H108" i="6"/>
  <c r="AA12" i="26"/>
  <c r="AB19" i="9"/>
  <c r="AB22" i="9" s="1"/>
  <c r="AB15" i="26"/>
  <c r="AC11" i="9"/>
  <c r="AC14" i="9" s="1"/>
  <c r="K9" i="18" l="1"/>
  <c r="D8" i="37" s="1"/>
  <c r="J9" i="18"/>
  <c r="C8" i="37" s="1"/>
  <c r="L13" i="18"/>
  <c r="E12" i="37" s="1"/>
  <c r="J10" i="18"/>
  <c r="C9" i="37" s="1"/>
  <c r="K8" i="20"/>
  <c r="R8" i="37" s="1"/>
  <c r="J9" i="20"/>
  <c r="Q9" i="37" s="1"/>
  <c r="L10" i="18"/>
  <c r="E9" i="37" s="1"/>
  <c r="M8" i="20"/>
  <c r="T8" i="37" s="1"/>
  <c r="K10" i="20"/>
  <c r="R10" i="37" s="1"/>
  <c r="K9" i="20"/>
  <c r="R9" i="37" s="1"/>
  <c r="M12" i="18"/>
  <c r="F11" i="37" s="1"/>
  <c r="M13" i="20"/>
  <c r="T13" i="37" s="1"/>
  <c r="M13" i="18"/>
  <c r="F12" i="37" s="1"/>
  <c r="N13" i="20"/>
  <c r="U13" i="37" s="1"/>
  <c r="M10" i="18"/>
  <c r="F9" i="37" s="1"/>
  <c r="J8" i="20"/>
  <c r="Q8" i="37" s="1"/>
  <c r="K10" i="18"/>
  <c r="D9" i="37" s="1"/>
  <c r="L8" i="20"/>
  <c r="S8" i="37" s="1"/>
  <c r="L9" i="18"/>
  <c r="E8" i="37" s="1"/>
  <c r="J13" i="20"/>
  <c r="Q13" i="37" s="1"/>
  <c r="N13" i="18"/>
  <c r="G12" i="37" s="1"/>
  <c r="M9" i="18"/>
  <c r="F8" i="37" s="1"/>
  <c r="N10" i="20"/>
  <c r="U10" i="37" s="1"/>
  <c r="N10" i="18"/>
  <c r="G9" i="37" s="1"/>
  <c r="L12" i="18"/>
  <c r="E11" i="37" s="1"/>
  <c r="M10" i="20"/>
  <c r="T10" i="37" s="1"/>
  <c r="K12" i="18"/>
  <c r="D11" i="37" s="1"/>
  <c r="K13" i="18"/>
  <c r="D12" i="37" s="1"/>
  <c r="N9" i="18"/>
  <c r="G8" i="37" s="1"/>
  <c r="J13" i="18"/>
  <c r="C12" i="37" s="1"/>
  <c r="L10" i="20"/>
  <c r="S10" i="37" s="1"/>
  <c r="L13" i="20"/>
  <c r="S13" i="37" s="1"/>
  <c r="J12" i="18"/>
  <c r="C11" i="37" s="1"/>
  <c r="L9" i="20"/>
  <c r="S9" i="37" s="1"/>
  <c r="K13" i="20"/>
  <c r="R13" i="37" s="1"/>
  <c r="N12" i="18"/>
  <c r="G11" i="37" s="1"/>
  <c r="J10" i="20"/>
  <c r="N9" i="20"/>
  <c r="U9" i="37" s="1"/>
  <c r="N8" i="20"/>
  <c r="U8" i="37" s="1"/>
  <c r="M9" i="20"/>
  <c r="T9" i="37" s="1"/>
  <c r="AC2" i="4"/>
  <c r="AC2" i="31"/>
  <c r="AC2" i="15"/>
  <c r="AC153" i="6"/>
  <c r="AC155" i="6" s="1"/>
  <c r="AC2" i="9"/>
  <c r="AC2" i="30"/>
  <c r="AC2" i="17"/>
  <c r="AC75" i="6"/>
  <c r="AC76" i="6" s="1"/>
  <c r="AC115" i="6"/>
  <c r="AC117" i="6" s="1"/>
  <c r="AC2" i="28"/>
  <c r="AC2" i="29"/>
  <c r="AC2" i="16"/>
  <c r="AC2" i="6"/>
  <c r="AC83" i="6"/>
  <c r="AC84" i="6" s="1"/>
  <c r="H84" i="6" s="1"/>
  <c r="AC202" i="6"/>
  <c r="AC204" i="6" s="1"/>
  <c r="AC2" i="8"/>
  <c r="AC2" i="27"/>
  <c r="AC2" i="14"/>
  <c r="AC2" i="7"/>
  <c r="AC16" i="6"/>
  <c r="AC17" i="6" s="1"/>
  <c r="AC2" i="10"/>
  <c r="AC2" i="13"/>
  <c r="AC2" i="26"/>
  <c r="AC2" i="12"/>
  <c r="AC196" i="6"/>
  <c r="AC2" i="25"/>
  <c r="AC2" i="11"/>
  <c r="AC27" i="6"/>
  <c r="AC31" i="16"/>
  <c r="AC53" i="12"/>
  <c r="AC90" i="12"/>
  <c r="AB29" i="6"/>
  <c r="AB36" i="6"/>
  <c r="AB43" i="6"/>
  <c r="AB3" i="4"/>
  <c r="AB3" i="26"/>
  <c r="AB3" i="10"/>
  <c r="AB3" i="17"/>
  <c r="AB3" i="30"/>
  <c r="AB3" i="13"/>
  <c r="AB3" i="25"/>
  <c r="AB3" i="12"/>
  <c r="AB3" i="28"/>
  <c r="AB3" i="9"/>
  <c r="AB3" i="29"/>
  <c r="AB3" i="14"/>
  <c r="AB3" i="7"/>
  <c r="AB3" i="8"/>
  <c r="AB3" i="16"/>
  <c r="AB3" i="27"/>
  <c r="AB3" i="11"/>
  <c r="AB3" i="31"/>
  <c r="AB3" i="15"/>
  <c r="AB34" i="6"/>
  <c r="AB3" i="6"/>
  <c r="AB12" i="26"/>
  <c r="AC19" i="9"/>
  <c r="AC22" i="9" s="1"/>
  <c r="M37" i="6"/>
  <c r="K37" i="6"/>
  <c r="L37" i="6"/>
  <c r="AC15" i="26"/>
  <c r="L30" i="6"/>
  <c r="K30" i="6"/>
  <c r="M30" i="6"/>
  <c r="M44" i="6"/>
  <c r="L44" i="6"/>
  <c r="K44" i="6"/>
  <c r="H10" i="20" l="1"/>
  <c r="Q10" i="37"/>
  <c r="AC43" i="6"/>
  <c r="J15" i="19"/>
  <c r="J15" i="37" s="1"/>
  <c r="M15" i="19"/>
  <c r="M15" i="37" s="1"/>
  <c r="L15" i="19"/>
  <c r="L15" i="37" s="1"/>
  <c r="L12" i="19"/>
  <c r="L12" i="37" s="1"/>
  <c r="M12" i="19"/>
  <c r="M12" i="37" s="1"/>
  <c r="AC36" i="6"/>
  <c r="AC29" i="6"/>
  <c r="R30" i="6" s="1"/>
  <c r="J12" i="19"/>
  <c r="J12" i="37" s="1"/>
  <c r="Z30" i="6"/>
  <c r="N15" i="19"/>
  <c r="N15" i="37" s="1"/>
  <c r="Y30" i="6"/>
  <c r="Q30" i="6"/>
  <c r="K15" i="19"/>
  <c r="K15" i="37" s="1"/>
  <c r="H13" i="18"/>
  <c r="H155" i="6"/>
  <c r="H147" i="6" s="1"/>
  <c r="AC147" i="6"/>
  <c r="AC148" i="6" s="1"/>
  <c r="H10" i="18"/>
  <c r="AC3" i="4"/>
  <c r="AC3" i="25"/>
  <c r="AC3" i="26"/>
  <c r="AC34" i="6"/>
  <c r="AC3" i="11"/>
  <c r="AC3" i="17"/>
  <c r="AC3" i="6"/>
  <c r="AC3" i="31"/>
  <c r="AC3" i="29"/>
  <c r="AC3" i="16"/>
  <c r="AC3" i="13"/>
  <c r="AC3" i="15"/>
  <c r="AC3" i="30"/>
  <c r="AC3" i="14"/>
  <c r="AC3" i="8"/>
  <c r="AC3" i="10"/>
  <c r="AC3" i="28"/>
  <c r="AC3" i="12"/>
  <c r="AC3" i="7"/>
  <c r="AC3" i="27"/>
  <c r="AC3" i="9"/>
  <c r="U30" i="6"/>
  <c r="X30" i="6"/>
  <c r="V30" i="6"/>
  <c r="AA37" i="6"/>
  <c r="AC37" i="6"/>
  <c r="AB37" i="6"/>
  <c r="AC109" i="6"/>
  <c r="AC110" i="6" s="1"/>
  <c r="H117" i="6"/>
  <c r="H109" i="6" s="1"/>
  <c r="AB30" i="6"/>
  <c r="AC30" i="6"/>
  <c r="M3" i="24"/>
  <c r="M3" i="23"/>
  <c r="M3" i="21"/>
  <c r="M3" i="20"/>
  <c r="T5" i="37" s="1"/>
  <c r="M3" i="22"/>
  <c r="M3" i="18"/>
  <c r="F5" i="37" s="1"/>
  <c r="M3" i="19"/>
  <c r="M5" i="37" s="1"/>
  <c r="L2" i="24"/>
  <c r="L2" i="23"/>
  <c r="L2" i="22"/>
  <c r="L2" i="20"/>
  <c r="S4" i="37" s="1"/>
  <c r="L2" i="21"/>
  <c r="L2" i="19"/>
  <c r="L4" i="37" s="1"/>
  <c r="L2" i="18"/>
  <c r="E4" i="37" s="1"/>
  <c r="L4" i="19"/>
  <c r="L6" i="37" s="1"/>
  <c r="L4" i="23"/>
  <c r="L4" i="21"/>
  <c r="L4" i="24"/>
  <c r="L4" i="22"/>
  <c r="L4" i="20"/>
  <c r="S6" i="37" s="1"/>
  <c r="L4" i="18"/>
  <c r="E6" i="37" s="1"/>
  <c r="K4" i="23"/>
  <c r="K4" i="22"/>
  <c r="K4" i="20"/>
  <c r="R6" i="37" s="1"/>
  <c r="K4" i="18"/>
  <c r="D6" i="37" s="1"/>
  <c r="K4" i="24"/>
  <c r="K4" i="21"/>
  <c r="K4" i="19"/>
  <c r="K6" i="37" s="1"/>
  <c r="AC12" i="26"/>
  <c r="K12" i="19"/>
  <c r="K12" i="37" s="1"/>
  <c r="N12" i="19"/>
  <c r="N12" i="37" s="1"/>
  <c r="K2" i="21"/>
  <c r="K2" i="20"/>
  <c r="R4" i="37" s="1"/>
  <c r="K2" i="23"/>
  <c r="K2" i="18"/>
  <c r="D4" i="37" s="1"/>
  <c r="K2" i="19"/>
  <c r="K4" i="37" s="1"/>
  <c r="K2" i="24"/>
  <c r="K2" i="22"/>
  <c r="M2" i="23"/>
  <c r="M2" i="22"/>
  <c r="M2" i="18"/>
  <c r="F4" i="37" s="1"/>
  <c r="M2" i="21"/>
  <c r="M2" i="19"/>
  <c r="M4" i="37" s="1"/>
  <c r="M2" i="24"/>
  <c r="M2" i="20"/>
  <c r="T4" i="37" s="1"/>
  <c r="K3" i="23"/>
  <c r="K3" i="24"/>
  <c r="K3" i="19"/>
  <c r="K5" i="37" s="1"/>
  <c r="K3" i="21"/>
  <c r="K3" i="20"/>
  <c r="R5" i="37" s="1"/>
  <c r="K3" i="22"/>
  <c r="K3" i="18"/>
  <c r="D5" i="37" s="1"/>
  <c r="M4" i="22"/>
  <c r="M4" i="21"/>
  <c r="M4" i="24"/>
  <c r="M4" i="19"/>
  <c r="M6" i="37" s="1"/>
  <c r="M4" i="20"/>
  <c r="T6" i="37" s="1"/>
  <c r="M4" i="18"/>
  <c r="F6" i="37" s="1"/>
  <c r="M4" i="23"/>
  <c r="L3" i="22"/>
  <c r="L3" i="21"/>
  <c r="L3" i="24"/>
  <c r="L3" i="23"/>
  <c r="L3" i="20"/>
  <c r="S5" i="37" s="1"/>
  <c r="L3" i="18"/>
  <c r="E5" i="37" s="1"/>
  <c r="L3" i="19"/>
  <c r="L5" i="37" s="1"/>
  <c r="H110" i="6" l="1"/>
  <c r="H103" i="6" s="1"/>
  <c r="AC103" i="6"/>
  <c r="F104" i="6" s="1"/>
  <c r="O37" i="6"/>
  <c r="Z37" i="6"/>
  <c r="X37" i="6"/>
  <c r="N37" i="6"/>
  <c r="S37" i="6"/>
  <c r="Q37" i="6"/>
  <c r="Y37" i="6"/>
  <c r="R37" i="6"/>
  <c r="T37" i="6"/>
  <c r="W37" i="6"/>
  <c r="P37" i="6"/>
  <c r="U37" i="6"/>
  <c r="V37" i="6"/>
  <c r="H148" i="6"/>
  <c r="H141" i="6" s="1"/>
  <c r="AC141" i="6"/>
  <c r="F142" i="6" s="1"/>
  <c r="Q44" i="6"/>
  <c r="AA44" i="6"/>
  <c r="AC44" i="6"/>
  <c r="O44" i="6"/>
  <c r="S44" i="6"/>
  <c r="N44" i="6"/>
  <c r="R44" i="6"/>
  <c r="AB44" i="6"/>
  <c r="Z44" i="6"/>
  <c r="V44" i="6"/>
  <c r="U44" i="6"/>
  <c r="W44" i="6"/>
  <c r="T44" i="6"/>
  <c r="P44" i="6"/>
  <c r="X44" i="6"/>
  <c r="Y44" i="6"/>
  <c r="W30" i="6"/>
  <c r="P30" i="6"/>
  <c r="S30" i="6"/>
  <c r="O30" i="6"/>
  <c r="AA30" i="6"/>
  <c r="T30" i="6"/>
  <c r="N30" i="6"/>
  <c r="N4" i="23" l="1"/>
  <c r="N4" i="24"/>
  <c r="N4" i="21"/>
  <c r="N4" i="22"/>
  <c r="N4" i="20"/>
  <c r="U6" i="37" s="1"/>
  <c r="N4" i="18"/>
  <c r="G6" i="37" s="1"/>
  <c r="N4" i="19"/>
  <c r="N6" i="37" s="1"/>
  <c r="N3" i="21"/>
  <c r="N3" i="20"/>
  <c r="U5" i="37" s="1"/>
  <c r="N3" i="23"/>
  <c r="N3" i="18"/>
  <c r="G5" i="37" s="1"/>
  <c r="N3" i="24"/>
  <c r="N3" i="22"/>
  <c r="N3" i="19"/>
  <c r="N5" i="37" s="1"/>
  <c r="N2" i="20"/>
  <c r="U4" i="37" s="1"/>
  <c r="N2" i="22"/>
  <c r="N2" i="19"/>
  <c r="N4" i="37" s="1"/>
  <c r="N2" i="23"/>
  <c r="N2" i="18"/>
  <c r="G4" i="37" s="1"/>
  <c r="N2" i="21"/>
  <c r="N2" i="24"/>
  <c r="F89" i="6"/>
  <c r="F97" i="6"/>
  <c r="F99" i="6" s="1"/>
  <c r="F91" i="6" s="1"/>
  <c r="F135" i="6"/>
  <c r="F137" i="6" s="1"/>
  <c r="F124" i="6" s="1"/>
  <c r="F122" i="6"/>
  <c r="N93" i="6" l="1"/>
  <c r="V93" i="6"/>
  <c r="O93" i="6"/>
  <c r="W93" i="6"/>
  <c r="Q93" i="6"/>
  <c r="Z93" i="6"/>
  <c r="S93" i="6"/>
  <c r="AA93" i="6"/>
  <c r="U93" i="6"/>
  <c r="P93" i="6"/>
  <c r="Y93" i="6"/>
  <c r="J93" i="6"/>
  <c r="M93" i="6"/>
  <c r="X93" i="6"/>
  <c r="T93" i="6"/>
  <c r="R93" i="6"/>
  <c r="K93" i="6"/>
  <c r="L93" i="6"/>
  <c r="AB93" i="6"/>
  <c r="AC93" i="6"/>
  <c r="K126" i="6"/>
  <c r="R126" i="6"/>
  <c r="Z126" i="6"/>
  <c r="S126" i="6"/>
  <c r="AB126" i="6"/>
  <c r="M126" i="6"/>
  <c r="O126" i="6"/>
  <c r="W126" i="6"/>
  <c r="Y126" i="6"/>
  <c r="J126" i="6"/>
  <c r="AA126" i="6"/>
  <c r="AC126" i="6"/>
  <c r="X126" i="6"/>
  <c r="L126" i="6"/>
  <c r="T126" i="6"/>
  <c r="U126" i="6"/>
  <c r="V126" i="6"/>
  <c r="N126" i="6"/>
  <c r="P126" i="6"/>
  <c r="Q126" i="6"/>
  <c r="Q20" i="11" l="1"/>
  <c r="Q21" i="11" s="1"/>
  <c r="Q130" i="6"/>
  <c r="Q131" i="6" s="1"/>
  <c r="Q75" i="11" s="1"/>
  <c r="Q76" i="11" s="1"/>
  <c r="Q56" i="11" s="1"/>
  <c r="P20" i="11"/>
  <c r="P21" i="11" s="1"/>
  <c r="P130" i="6"/>
  <c r="P131" i="6" s="1"/>
  <c r="P75" i="11" s="1"/>
  <c r="P76" i="11" s="1"/>
  <c r="P56" i="11" s="1"/>
  <c r="AA20" i="11"/>
  <c r="AA130" i="6"/>
  <c r="AA131" i="6" s="1"/>
  <c r="AA75" i="11" s="1"/>
  <c r="AA76" i="11" s="1"/>
  <c r="AA56" i="11" s="1"/>
  <c r="Z130" i="6"/>
  <c r="Z131" i="6" s="1"/>
  <c r="Z75" i="11" s="1"/>
  <c r="Z76" i="11" s="1"/>
  <c r="Z56" i="11" s="1"/>
  <c r="Z20" i="11"/>
  <c r="Z21" i="11" s="1"/>
  <c r="T25" i="16"/>
  <c r="T26" i="16" s="1"/>
  <c r="T8" i="29" s="1"/>
  <c r="T12" i="16"/>
  <c r="T13" i="16" s="1"/>
  <c r="T9" i="29" s="1"/>
  <c r="S25" i="16"/>
  <c r="S26" i="16" s="1"/>
  <c r="S8" i="29" s="1"/>
  <c r="S12" i="16"/>
  <c r="S13" i="16" s="1"/>
  <c r="S9" i="29" s="1"/>
  <c r="R130" i="6"/>
  <c r="R131" i="6" s="1"/>
  <c r="R75" i="11" s="1"/>
  <c r="R76" i="11" s="1"/>
  <c r="R56" i="11" s="1"/>
  <c r="R20" i="11"/>
  <c r="R21" i="11" s="1"/>
  <c r="X12" i="16"/>
  <c r="X13" i="16" s="1"/>
  <c r="X9" i="29" s="1"/>
  <c r="X25" i="16"/>
  <c r="X26" i="16" s="1"/>
  <c r="X8" i="29" s="1"/>
  <c r="Z12" i="16"/>
  <c r="Z13" i="16" s="1"/>
  <c r="Z9" i="29" s="1"/>
  <c r="Z25" i="16"/>
  <c r="Z26" i="16" s="1"/>
  <c r="Z8" i="29" s="1"/>
  <c r="K20" i="11"/>
  <c r="K130" i="6"/>
  <c r="K131" i="6" s="1"/>
  <c r="K75" i="11" s="1"/>
  <c r="K76" i="11" s="1"/>
  <c r="K56" i="11" s="1"/>
  <c r="M25" i="16"/>
  <c r="M12" i="16"/>
  <c r="Q25" i="16"/>
  <c r="Q12" i="16"/>
  <c r="AA12" i="16"/>
  <c r="AA13" i="16" s="1"/>
  <c r="AA9" i="29" s="1"/>
  <c r="AA25" i="16"/>
  <c r="AA26" i="16" s="1"/>
  <c r="AA8" i="29" s="1"/>
  <c r="J130" i="6"/>
  <c r="J131" i="6" s="1"/>
  <c r="H126" i="6"/>
  <c r="J20" i="11"/>
  <c r="J21" i="11" s="1"/>
  <c r="U130" i="6"/>
  <c r="U131" i="6" s="1"/>
  <c r="U75" i="11" s="1"/>
  <c r="U76" i="11" s="1"/>
  <c r="U56" i="11" s="1"/>
  <c r="U20" i="11"/>
  <c r="U21" i="11" s="1"/>
  <c r="W20" i="11"/>
  <c r="W130" i="6"/>
  <c r="W131" i="6" s="1"/>
  <c r="W75" i="11" s="1"/>
  <c r="W76" i="11" s="1"/>
  <c r="W56" i="11" s="1"/>
  <c r="AC12" i="16"/>
  <c r="AC25" i="16"/>
  <c r="J25" i="16"/>
  <c r="J26" i="16" s="1"/>
  <c r="J8" i="29" s="1"/>
  <c r="H93" i="6"/>
  <c r="J12" i="16"/>
  <c r="J13" i="16" s="1"/>
  <c r="J9" i="29" s="1"/>
  <c r="W25" i="16"/>
  <c r="W26" i="16" s="1"/>
  <c r="W8" i="29" s="1"/>
  <c r="W12" i="16"/>
  <c r="W13" i="16" s="1"/>
  <c r="W9" i="29" s="1"/>
  <c r="S130" i="6"/>
  <c r="S131" i="6" s="1"/>
  <c r="S75" i="11" s="1"/>
  <c r="S76" i="11" s="1"/>
  <c r="S56" i="11" s="1"/>
  <c r="S20" i="11"/>
  <c r="Y20" i="11"/>
  <c r="Y21" i="11" s="1"/>
  <c r="Y130" i="6"/>
  <c r="Y131" i="6" s="1"/>
  <c r="Y75" i="11" s="1"/>
  <c r="Y76" i="11" s="1"/>
  <c r="Y56" i="11" s="1"/>
  <c r="T130" i="6"/>
  <c r="T131" i="6" s="1"/>
  <c r="T75" i="11" s="1"/>
  <c r="T76" i="11" s="1"/>
  <c r="T56" i="11" s="1"/>
  <c r="T20" i="11"/>
  <c r="T21" i="11" s="1"/>
  <c r="O20" i="11"/>
  <c r="O130" i="6"/>
  <c r="O131" i="6" s="1"/>
  <c r="O75" i="11" s="1"/>
  <c r="O76" i="11" s="1"/>
  <c r="O56" i="11" s="1"/>
  <c r="AB25" i="16"/>
  <c r="AB26" i="16" s="1"/>
  <c r="AB8" i="29" s="1"/>
  <c r="AB12" i="16"/>
  <c r="AB13" i="16" s="1"/>
  <c r="AB9" i="29" s="1"/>
  <c r="Y12" i="16"/>
  <c r="Y25" i="16"/>
  <c r="O12" i="16"/>
  <c r="O13" i="16" s="1"/>
  <c r="O9" i="29" s="1"/>
  <c r="O25" i="16"/>
  <c r="O26" i="16" s="1"/>
  <c r="O8" i="29" s="1"/>
  <c r="R12" i="16"/>
  <c r="R13" i="16" s="1"/>
  <c r="R9" i="29" s="1"/>
  <c r="R25" i="16"/>
  <c r="R26" i="16" s="1"/>
  <c r="R8" i="29" s="1"/>
  <c r="V20" i="11"/>
  <c r="V21" i="11" s="1"/>
  <c r="V130" i="6"/>
  <c r="V131" i="6" s="1"/>
  <c r="V75" i="11" s="1"/>
  <c r="V76" i="11" s="1"/>
  <c r="V56" i="11" s="1"/>
  <c r="L130" i="6"/>
  <c r="L131" i="6" s="1"/>
  <c r="L75" i="11" s="1"/>
  <c r="L76" i="11" s="1"/>
  <c r="L56" i="11" s="1"/>
  <c r="L20" i="11"/>
  <c r="L21" i="11" s="1"/>
  <c r="M130" i="6"/>
  <c r="M131" i="6" s="1"/>
  <c r="M75" i="11" s="1"/>
  <c r="M76" i="11" s="1"/>
  <c r="M56" i="11" s="1"/>
  <c r="M20" i="11"/>
  <c r="M21" i="11" s="1"/>
  <c r="L25" i="16"/>
  <c r="L26" i="16" s="1"/>
  <c r="L8" i="29" s="1"/>
  <c r="L12" i="16"/>
  <c r="L13" i="16" s="1"/>
  <c r="L9" i="29" s="1"/>
  <c r="P25" i="16"/>
  <c r="P26" i="16" s="1"/>
  <c r="P8" i="29" s="1"/>
  <c r="P12" i="16"/>
  <c r="P13" i="16" s="1"/>
  <c r="P9" i="29" s="1"/>
  <c r="V25" i="16"/>
  <c r="V26" i="16" s="1"/>
  <c r="V8" i="29" s="1"/>
  <c r="V12" i="16"/>
  <c r="V13" i="16" s="1"/>
  <c r="V9" i="29" s="1"/>
  <c r="AC130" i="6"/>
  <c r="AC131" i="6" s="1"/>
  <c r="AC75" i="11" s="1"/>
  <c r="AC76" i="11" s="1"/>
  <c r="AC56" i="11" s="1"/>
  <c r="AC20" i="11"/>
  <c r="AC21" i="11" s="1"/>
  <c r="N20" i="11"/>
  <c r="N21" i="11" s="1"/>
  <c r="N130" i="6"/>
  <c r="N131" i="6" s="1"/>
  <c r="N75" i="11" s="1"/>
  <c r="N76" i="11" s="1"/>
  <c r="N56" i="11" s="1"/>
  <c r="X130" i="6"/>
  <c r="X131" i="6" s="1"/>
  <c r="X75" i="11" s="1"/>
  <c r="X76" i="11" s="1"/>
  <c r="X56" i="11" s="1"/>
  <c r="X20" i="11"/>
  <c r="X21" i="11" s="1"/>
  <c r="AB130" i="6"/>
  <c r="AB131" i="6" s="1"/>
  <c r="AB75" i="11" s="1"/>
  <c r="AB76" i="11" s="1"/>
  <c r="AB56" i="11" s="1"/>
  <c r="AB20" i="11"/>
  <c r="AB21" i="11" s="1"/>
  <c r="K12" i="16"/>
  <c r="K13" i="16" s="1"/>
  <c r="K9" i="29" s="1"/>
  <c r="K25" i="16"/>
  <c r="K26" i="16" s="1"/>
  <c r="K8" i="29" s="1"/>
  <c r="U25" i="16"/>
  <c r="U12" i="16"/>
  <c r="N12" i="16"/>
  <c r="N13" i="16" s="1"/>
  <c r="N9" i="29" s="1"/>
  <c r="N25" i="16"/>
  <c r="N26" i="16" s="1"/>
  <c r="N8" i="29" s="1"/>
  <c r="M12" i="27" l="1"/>
  <c r="M14" i="27" s="1"/>
  <c r="M12" i="11"/>
  <c r="M8" i="30"/>
  <c r="H25" i="16"/>
  <c r="H12" i="16"/>
  <c r="J12" i="11"/>
  <c r="J8" i="30"/>
  <c r="J12" i="27"/>
  <c r="J14" i="27" s="1"/>
  <c r="J19" i="27" s="1"/>
  <c r="J11" i="13" s="1"/>
  <c r="J13" i="13" s="1"/>
  <c r="R8" i="30"/>
  <c r="R12" i="27"/>
  <c r="R14" i="27" s="1"/>
  <c r="R12" i="11"/>
  <c r="L8" i="30"/>
  <c r="L12" i="27"/>
  <c r="L14" i="27" s="1"/>
  <c r="L12" i="11"/>
  <c r="Y8" i="30"/>
  <c r="Y12" i="27"/>
  <c r="Y14" i="27" s="1"/>
  <c r="Y12" i="11"/>
  <c r="H131" i="6"/>
  <c r="H75" i="11" s="1"/>
  <c r="J75" i="11"/>
  <c r="J76" i="11" s="1"/>
  <c r="P8" i="30"/>
  <c r="P12" i="11"/>
  <c r="P12" i="27"/>
  <c r="P14" i="27" s="1"/>
  <c r="N12" i="11"/>
  <c r="N12" i="27"/>
  <c r="N14" i="27" s="1"/>
  <c r="N8" i="30"/>
  <c r="U12" i="27"/>
  <c r="U14" i="27" s="1"/>
  <c r="U8" i="30"/>
  <c r="U12" i="11"/>
  <c r="AC8" i="30"/>
  <c r="AC12" i="11"/>
  <c r="AC12" i="27"/>
  <c r="AC14" i="27" s="1"/>
  <c r="T12" i="11"/>
  <c r="T8" i="30"/>
  <c r="T12" i="27"/>
  <c r="T14" i="27" s="1"/>
  <c r="AB12" i="11"/>
  <c r="AB12" i="27"/>
  <c r="AB14" i="27" s="1"/>
  <c r="AB8" i="30"/>
  <c r="H20" i="11"/>
  <c r="H130" i="6"/>
  <c r="X8" i="30"/>
  <c r="X12" i="27"/>
  <c r="X14" i="27" s="1"/>
  <c r="X12" i="11"/>
  <c r="Z8" i="30"/>
  <c r="Z12" i="11"/>
  <c r="Z12" i="27"/>
  <c r="Z14" i="27" s="1"/>
  <c r="V8" i="30"/>
  <c r="V12" i="11"/>
  <c r="V12" i="27"/>
  <c r="V14" i="27" s="1"/>
  <c r="Q8" i="30"/>
  <c r="Q12" i="27"/>
  <c r="Q14" i="27" s="1"/>
  <c r="Q12" i="11"/>
  <c r="H76" i="11" l="1"/>
  <c r="H56" i="11" s="1"/>
  <c r="J56" i="11"/>
  <c r="J58" i="11" s="1"/>
  <c r="J42" i="13"/>
  <c r="J25" i="13"/>
  <c r="J28" i="13" s="1"/>
  <c r="J49" i="11" l="1"/>
  <c r="J51" i="11" s="1"/>
  <c r="J38" i="13"/>
  <c r="J39" i="13" s="1"/>
  <c r="J43" i="13"/>
  <c r="J44" i="13" s="1"/>
  <c r="J51" i="13"/>
  <c r="J52" i="13" s="1"/>
  <c r="J29" i="13"/>
  <c r="J15" i="25" l="1"/>
  <c r="J19" i="25" s="1"/>
  <c r="J24" i="10" s="1"/>
  <c r="J25" i="10" s="1"/>
  <c r="J26" i="10" s="1"/>
  <c r="J43" i="11"/>
  <c r="J45" i="11" s="1"/>
  <c r="J18" i="11" s="1"/>
  <c r="J31" i="11"/>
  <c r="J33" i="11" s="1"/>
  <c r="J19" i="11" s="1"/>
  <c r="J13" i="11"/>
  <c r="J14" i="11" s="1"/>
  <c r="J56" i="13"/>
  <c r="J57" i="13" s="1"/>
  <c r="J16" i="28"/>
  <c r="J144" i="13"/>
  <c r="K145" i="13" s="1"/>
  <c r="K50" i="13"/>
  <c r="J21" i="27"/>
  <c r="J19" i="26"/>
  <c r="J39" i="14"/>
  <c r="K35" i="13"/>
  <c r="J8" i="26" l="1"/>
  <c r="J9" i="26" s="1"/>
  <c r="J16" i="10" s="1"/>
  <c r="J18" i="16"/>
  <c r="J172" i="6"/>
  <c r="K11" i="11"/>
  <c r="J163" i="6"/>
  <c r="J188" i="6"/>
  <c r="J189" i="6" s="1"/>
  <c r="J217" i="14" s="1"/>
  <c r="J220" i="14" s="1"/>
  <c r="J182" i="6"/>
  <c r="K26" i="13"/>
  <c r="K19" i="13"/>
  <c r="K20" i="13" s="1"/>
  <c r="K177" i="6"/>
  <c r="K168" i="6"/>
  <c r="K160" i="6"/>
  <c r="J21" i="25"/>
  <c r="J22" i="25" s="1"/>
  <c r="J69" i="13"/>
  <c r="J72" i="13" s="1"/>
  <c r="J86" i="13"/>
  <c r="J28" i="14" l="1"/>
  <c r="J29" i="14" s="1"/>
  <c r="J30" i="14" s="1"/>
  <c r="J27" i="27" s="1"/>
  <c r="J42" i="16"/>
  <c r="J213" i="14"/>
  <c r="J214" i="14" s="1"/>
  <c r="J227" i="14"/>
  <c r="J228" i="14" s="1"/>
  <c r="K50" i="11"/>
  <c r="K42" i="11"/>
  <c r="K64" i="11"/>
  <c r="K65" i="11" s="1"/>
  <c r="K57" i="11" s="1"/>
  <c r="K58" i="11" s="1"/>
  <c r="K30" i="11"/>
  <c r="J10" i="14"/>
  <c r="J14" i="14" s="1"/>
  <c r="K37" i="13"/>
  <c r="K21" i="13"/>
  <c r="K27" i="13"/>
  <c r="J87" i="13"/>
  <c r="J88" i="13" s="1"/>
  <c r="J95" i="13"/>
  <c r="J96" i="13" s="1"/>
  <c r="J73" i="13"/>
  <c r="J82" i="13"/>
  <c r="J83" i="13" s="1"/>
  <c r="K49" i="11" l="1"/>
  <c r="K51" i="11" s="1"/>
  <c r="K13" i="11" s="1"/>
  <c r="J30" i="28"/>
  <c r="J24" i="16"/>
  <c r="K226" i="14"/>
  <c r="J10" i="16"/>
  <c r="J11" i="16"/>
  <c r="K211" i="14"/>
  <c r="K218" i="14" s="1"/>
  <c r="J34" i="14"/>
  <c r="J35" i="14" s="1"/>
  <c r="J26" i="26" s="1"/>
  <c r="J46" i="14"/>
  <c r="J100" i="13"/>
  <c r="J101" i="13" s="1"/>
  <c r="J169" i="14"/>
  <c r="J128" i="14"/>
  <c r="J94" i="14"/>
  <c r="J195" i="14"/>
  <c r="J60" i="14"/>
  <c r="J17" i="28"/>
  <c r="K94" i="13"/>
  <c r="J20" i="26"/>
  <c r="J40" i="14"/>
  <c r="K79" i="13"/>
  <c r="J22" i="27"/>
  <c r="K16" i="25"/>
  <c r="K15" i="25" l="1"/>
  <c r="K43" i="11"/>
  <c r="K45" i="11" s="1"/>
  <c r="K18" i="11" s="1"/>
  <c r="K31" i="11"/>
  <c r="K33" i="11" s="1"/>
  <c r="K19" i="11" s="1"/>
  <c r="K21" i="11" s="1"/>
  <c r="K63" i="13"/>
  <c r="K64" i="13" s="1"/>
  <c r="K70" i="13"/>
  <c r="K169" i="6"/>
  <c r="K161" i="6"/>
  <c r="K178" i="6"/>
  <c r="J130" i="13"/>
  <c r="J113" i="13"/>
  <c r="J116" i="13" s="1"/>
  <c r="J12" i="20" l="1"/>
  <c r="Q12" i="37" s="1"/>
  <c r="K8" i="30"/>
  <c r="K12" i="11"/>
  <c r="K14" i="11" s="1"/>
  <c r="K8" i="26" s="1"/>
  <c r="K9" i="26" s="1"/>
  <c r="K16" i="10" s="1"/>
  <c r="J8" i="23"/>
  <c r="K12" i="27"/>
  <c r="K14" i="27" s="1"/>
  <c r="J14" i="20" s="1"/>
  <c r="Q14" i="37" s="1"/>
  <c r="J126" i="13"/>
  <c r="J127" i="13" s="1"/>
  <c r="J139" i="13"/>
  <c r="J140" i="13" s="1"/>
  <c r="J131" i="13"/>
  <c r="J132" i="13" s="1"/>
  <c r="J117" i="13"/>
  <c r="K65" i="13"/>
  <c r="K71" i="13"/>
  <c r="K81" i="13"/>
  <c r="K172" i="6" l="1"/>
  <c r="K188" i="6"/>
  <c r="K189" i="6" s="1"/>
  <c r="K217" i="14" s="1"/>
  <c r="K220" i="14" s="1"/>
  <c r="L11" i="11"/>
  <c r="K163" i="6"/>
  <c r="K182" i="6"/>
  <c r="K18" i="16"/>
  <c r="J18" i="28"/>
  <c r="J19" i="28" s="1"/>
  <c r="J38" i="10" s="1"/>
  <c r="J39" i="10" s="1"/>
  <c r="J22" i="28" s="1"/>
  <c r="K138" i="13"/>
  <c r="J23" i="27"/>
  <c r="J24" i="27" s="1"/>
  <c r="K17" i="25"/>
  <c r="J21" i="26"/>
  <c r="J22" i="26" s="1"/>
  <c r="J41" i="14"/>
  <c r="J42" i="14" s="1"/>
  <c r="K123" i="13"/>
  <c r="J53" i="14"/>
  <c r="J18" i="10" l="1"/>
  <c r="L50" i="11"/>
  <c r="L64" i="11"/>
  <c r="L65" i="11" s="1"/>
  <c r="L57" i="11" s="1"/>
  <c r="L58" i="11" s="1"/>
  <c r="L30" i="11"/>
  <c r="L42" i="11"/>
  <c r="K42" i="16"/>
  <c r="K28" i="14"/>
  <c r="K29" i="14" s="1"/>
  <c r="K30" i="14" s="1"/>
  <c r="K27" i="27" s="1"/>
  <c r="K213" i="14"/>
  <c r="K214" i="14" s="1"/>
  <c r="K227" i="14"/>
  <c r="K228" i="14" s="1"/>
  <c r="J196" i="14"/>
  <c r="J163" i="14"/>
  <c r="J122" i="14"/>
  <c r="J88" i="14"/>
  <c r="J54" i="14"/>
  <c r="J55" i="14" s="1"/>
  <c r="K114" i="13"/>
  <c r="K107" i="13"/>
  <c r="K108" i="13" s="1"/>
  <c r="K170" i="6"/>
  <c r="K162" i="6"/>
  <c r="K164" i="6" s="1"/>
  <c r="K179" i="6"/>
  <c r="L49" i="11" l="1"/>
  <c r="L51" i="11"/>
  <c r="K10" i="16"/>
  <c r="K30" i="28"/>
  <c r="K24" i="16"/>
  <c r="L226" i="14"/>
  <c r="K34" i="14"/>
  <c r="K35" i="14" s="1"/>
  <c r="K26" i="26" s="1"/>
  <c r="K11" i="16"/>
  <c r="L211" i="14"/>
  <c r="L218" i="14" s="1"/>
  <c r="K46" i="14"/>
  <c r="K125" i="13"/>
  <c r="K115" i="13"/>
  <c r="K109" i="13"/>
  <c r="K26" i="12"/>
  <c r="K29" i="12" s="1"/>
  <c r="J59" i="14"/>
  <c r="J62" i="14" s="1"/>
  <c r="J80" i="14"/>
  <c r="L31" i="11" l="1"/>
  <c r="L33" i="11" s="1"/>
  <c r="L19" i="11" s="1"/>
  <c r="L43" i="11"/>
  <c r="L45" i="11" s="1"/>
  <c r="L18" i="11" s="1"/>
  <c r="L13" i="11"/>
  <c r="L14" i="11" s="1"/>
  <c r="L15" i="25"/>
  <c r="K30" i="12"/>
  <c r="K44" i="12"/>
  <c r="K45" i="12" s="1"/>
  <c r="K37" i="12"/>
  <c r="K38" i="12" s="1"/>
  <c r="J37" i="16"/>
  <c r="J81" i="14"/>
  <c r="J82" i="14" s="1"/>
  <c r="J69" i="14"/>
  <c r="J70" i="14" s="1"/>
  <c r="K68" i="14" s="1"/>
  <c r="J18" i="14"/>
  <c r="J76" i="14"/>
  <c r="J77" i="14" s="1"/>
  <c r="K18" i="25"/>
  <c r="K19" i="25" s="1"/>
  <c r="L163" i="6" l="1"/>
  <c r="L172" i="6"/>
  <c r="L188" i="6"/>
  <c r="L189" i="6" s="1"/>
  <c r="L217" i="14" s="1"/>
  <c r="L220" i="14" s="1"/>
  <c r="L8" i="26"/>
  <c r="L9" i="26" s="1"/>
  <c r="L16" i="10" s="1"/>
  <c r="L182" i="6"/>
  <c r="L18" i="16"/>
  <c r="M11" i="11"/>
  <c r="J87" i="14"/>
  <c r="J89" i="14" s="1"/>
  <c r="K24" i="10"/>
  <c r="K25" i="10" s="1"/>
  <c r="K10" i="28"/>
  <c r="L36" i="12"/>
  <c r="K61" i="14"/>
  <c r="K16" i="26"/>
  <c r="K11" i="14"/>
  <c r="K10" i="12"/>
  <c r="K171" i="6"/>
  <c r="K173" i="6" s="1"/>
  <c r="L43" i="12"/>
  <c r="K180" i="6"/>
  <c r="J25" i="28"/>
  <c r="J19" i="16"/>
  <c r="K75" i="14"/>
  <c r="K16" i="27"/>
  <c r="M64" i="11" l="1"/>
  <c r="M65" i="11" s="1"/>
  <c r="M57" i="11" s="1"/>
  <c r="M58" i="11" s="1"/>
  <c r="M30" i="11"/>
  <c r="M50" i="11"/>
  <c r="M42" i="11"/>
  <c r="L213" i="14"/>
  <c r="L214" i="14" s="1"/>
  <c r="L28" i="14"/>
  <c r="L29" i="14" s="1"/>
  <c r="L30" i="14" s="1"/>
  <c r="L27" i="27" s="1"/>
  <c r="L227" i="14"/>
  <c r="L228" i="14" s="1"/>
  <c r="L42" i="16"/>
  <c r="J93" i="14"/>
  <c r="J96" i="14" s="1"/>
  <c r="J114" i="14"/>
  <c r="K26" i="10"/>
  <c r="L27" i="12"/>
  <c r="K51" i="12"/>
  <c r="K54" i="12" s="1"/>
  <c r="L10" i="16" l="1"/>
  <c r="M226" i="14"/>
  <c r="L24" i="16"/>
  <c r="L30" i="28"/>
  <c r="M211" i="14"/>
  <c r="M218" i="14" s="1"/>
  <c r="L11" i="16"/>
  <c r="L46" i="14"/>
  <c r="L34" i="14"/>
  <c r="L35" i="14" s="1"/>
  <c r="L26" i="26" s="1"/>
  <c r="M49" i="11"/>
  <c r="M51" i="11" s="1"/>
  <c r="J38" i="16"/>
  <c r="J110" i="14"/>
  <c r="J111" i="14" s="1"/>
  <c r="J115" i="14"/>
  <c r="J116" i="14" s="1"/>
  <c r="J19" i="14"/>
  <c r="J103" i="14"/>
  <c r="J104" i="14" s="1"/>
  <c r="K102" i="14" s="1"/>
  <c r="K55" i="12"/>
  <c r="K74" i="12"/>
  <c r="K75" i="12" s="1"/>
  <c r="K81" i="12"/>
  <c r="K82" i="12" s="1"/>
  <c r="K21" i="25"/>
  <c r="K22" i="25" s="1"/>
  <c r="M13" i="11" l="1"/>
  <c r="M14" i="11" s="1"/>
  <c r="M31" i="11"/>
  <c r="M33" i="11" s="1"/>
  <c r="M19" i="11" s="1"/>
  <c r="M43" i="11"/>
  <c r="M45" i="11" s="1"/>
  <c r="M18" i="11" s="1"/>
  <c r="J15" i="18"/>
  <c r="C14" i="37" s="1"/>
  <c r="M15" i="25"/>
  <c r="K17" i="26"/>
  <c r="K12" i="14"/>
  <c r="L73" i="12"/>
  <c r="K11" i="12"/>
  <c r="K181" i="6"/>
  <c r="K183" i="6" s="1"/>
  <c r="K17" i="27"/>
  <c r="J121" i="14"/>
  <c r="J123" i="14" s="1"/>
  <c r="J26" i="28"/>
  <c r="J20" i="16"/>
  <c r="K109" i="14"/>
  <c r="K10" i="14"/>
  <c r="K95" i="14"/>
  <c r="K11" i="28"/>
  <c r="L80" i="12"/>
  <c r="M172" i="6" l="1"/>
  <c r="M163" i="6"/>
  <c r="J8" i="19"/>
  <c r="J8" i="37" s="1"/>
  <c r="M8" i="26"/>
  <c r="M9" i="26" s="1"/>
  <c r="M18" i="16"/>
  <c r="N11" i="11"/>
  <c r="M182" i="6"/>
  <c r="M188" i="6"/>
  <c r="M189" i="6" s="1"/>
  <c r="M217" i="14" s="1"/>
  <c r="M220" i="14" s="1"/>
  <c r="K88" i="12"/>
  <c r="K91" i="12" s="1"/>
  <c r="L52" i="12"/>
  <c r="J148" i="14"/>
  <c r="J127" i="14"/>
  <c r="J130" i="14" s="1"/>
  <c r="M213" i="14" l="1"/>
  <c r="M214" i="14" s="1"/>
  <c r="M42" i="16"/>
  <c r="M227" i="14"/>
  <c r="M228" i="14" s="1"/>
  <c r="M28" i="14"/>
  <c r="M29" i="14" s="1"/>
  <c r="M30" i="14" s="1"/>
  <c r="N64" i="11"/>
  <c r="N65" i="11" s="1"/>
  <c r="N57" i="11" s="1"/>
  <c r="N58" i="11" s="1"/>
  <c r="N30" i="11"/>
  <c r="N50" i="11"/>
  <c r="N42" i="11"/>
  <c r="M16" i="10"/>
  <c r="J9" i="19"/>
  <c r="J9" i="37" s="1"/>
  <c r="J39" i="16"/>
  <c r="J149" i="14"/>
  <c r="J150" i="14" s="1"/>
  <c r="J144" i="14"/>
  <c r="J145" i="14" s="1"/>
  <c r="J137" i="14"/>
  <c r="J138" i="14" s="1"/>
  <c r="K136" i="14" s="1"/>
  <c r="J20" i="14"/>
  <c r="K118" i="12"/>
  <c r="K119" i="12" s="1"/>
  <c r="K92" i="12"/>
  <c r="K111" i="12"/>
  <c r="K112" i="12" s="1"/>
  <c r="N49" i="11" l="1"/>
  <c r="N51" i="11" s="1"/>
  <c r="M27" i="27"/>
  <c r="J27" i="20"/>
  <c r="Q27" i="37" s="1"/>
  <c r="N226" i="14"/>
  <c r="M30" i="28"/>
  <c r="J30" i="21"/>
  <c r="M24" i="16"/>
  <c r="M10" i="16"/>
  <c r="M11" i="16"/>
  <c r="N211" i="14"/>
  <c r="N218" i="14" s="1"/>
  <c r="M46" i="14"/>
  <c r="M34" i="14"/>
  <c r="M35" i="14" s="1"/>
  <c r="J162" i="14"/>
  <c r="J164" i="14" s="1"/>
  <c r="K18" i="26"/>
  <c r="K13" i="14"/>
  <c r="K12" i="12"/>
  <c r="K13" i="12" s="1"/>
  <c r="L110" i="12"/>
  <c r="K18" i="27"/>
  <c r="K19" i="27" s="1"/>
  <c r="K12" i="28"/>
  <c r="K13" i="28" s="1"/>
  <c r="K37" i="10" s="1"/>
  <c r="L117" i="12"/>
  <c r="K129" i="14"/>
  <c r="J27" i="28"/>
  <c r="J21" i="16"/>
  <c r="K143" i="14"/>
  <c r="N13" i="11" l="1"/>
  <c r="N14" i="11" s="1"/>
  <c r="N31" i="11"/>
  <c r="N33" i="11" s="1"/>
  <c r="N19" i="11" s="1"/>
  <c r="N43" i="11"/>
  <c r="N45" i="11" s="1"/>
  <c r="N18" i="11" s="1"/>
  <c r="N15" i="25"/>
  <c r="M26" i="26"/>
  <c r="J26" i="19"/>
  <c r="J26" i="37" s="1"/>
  <c r="L89" i="12"/>
  <c r="K12" i="13"/>
  <c r="K11" i="13"/>
  <c r="J168" i="14"/>
  <c r="J171" i="14" s="1"/>
  <c r="J182" i="14"/>
  <c r="N188" i="6" l="1"/>
  <c r="N189" i="6" s="1"/>
  <c r="N217" i="14" s="1"/>
  <c r="N220" i="14" s="1"/>
  <c r="N172" i="6"/>
  <c r="N163" i="6"/>
  <c r="N8" i="26"/>
  <c r="N9" i="26" s="1"/>
  <c r="N16" i="10" s="1"/>
  <c r="N18" i="16"/>
  <c r="N182" i="6"/>
  <c r="O11" i="11"/>
  <c r="J40" i="16"/>
  <c r="J183" i="14"/>
  <c r="J184" i="14" s="1"/>
  <c r="J158" i="14"/>
  <c r="J159" i="14" s="1"/>
  <c r="J178" i="14"/>
  <c r="J179" i="14" s="1"/>
  <c r="K177" i="14" s="1"/>
  <c r="J21" i="14"/>
  <c r="O50" i="11" l="1"/>
  <c r="O30" i="11"/>
  <c r="O42" i="11"/>
  <c r="O64" i="11"/>
  <c r="O65" i="11" s="1"/>
  <c r="O57" i="11" s="1"/>
  <c r="O58" i="11" s="1"/>
  <c r="N42" i="16"/>
  <c r="N213" i="14"/>
  <c r="N214" i="14" s="1"/>
  <c r="N28" i="14"/>
  <c r="N29" i="14" s="1"/>
  <c r="N30" i="14" s="1"/>
  <c r="N27" i="27" s="1"/>
  <c r="N227" i="14"/>
  <c r="N228" i="14" s="1"/>
  <c r="J189" i="14"/>
  <c r="J190" i="14" s="1"/>
  <c r="K170" i="14"/>
  <c r="J28" i="28"/>
  <c r="J22" i="16"/>
  <c r="K157" i="14"/>
  <c r="O49" i="11" l="1"/>
  <c r="N11" i="16"/>
  <c r="N46" i="14"/>
  <c r="O211" i="14"/>
  <c r="O218" i="14" s="1"/>
  <c r="N34" i="14"/>
  <c r="N35" i="14" s="1"/>
  <c r="N26" i="26" s="1"/>
  <c r="N30" i="28"/>
  <c r="N24" i="16"/>
  <c r="O226" i="14"/>
  <c r="N10" i="16"/>
  <c r="O51" i="11"/>
  <c r="J194" i="14"/>
  <c r="J197" i="14" s="1"/>
  <c r="O43" i="11" l="1"/>
  <c r="O45" i="11" s="1"/>
  <c r="O18" i="11" s="1"/>
  <c r="O15" i="25"/>
  <c r="O13" i="11"/>
  <c r="O31" i="11"/>
  <c r="O33" i="11" s="1"/>
  <c r="O19" i="11" s="1"/>
  <c r="J41" i="16"/>
  <c r="J43" i="16" s="1"/>
  <c r="J204" i="14"/>
  <c r="J205" i="14" s="1"/>
  <c r="J22" i="14"/>
  <c r="J23" i="14" s="1"/>
  <c r="O21" i="11" l="1"/>
  <c r="J29" i="28"/>
  <c r="J31" i="28" s="1"/>
  <c r="J23" i="16"/>
  <c r="J9" i="16"/>
  <c r="K203" i="14"/>
  <c r="J24" i="14"/>
  <c r="J8" i="31"/>
  <c r="J30" i="16"/>
  <c r="O8" i="30" l="1"/>
  <c r="O12" i="11"/>
  <c r="O14" i="11" s="1"/>
  <c r="K12" i="20"/>
  <c r="R12" i="37" s="1"/>
  <c r="O12" i="27"/>
  <c r="O14" i="27" s="1"/>
  <c r="J26" i="27"/>
  <c r="J28" i="27" s="1"/>
  <c r="J24" i="25"/>
  <c r="J25" i="25" s="1"/>
  <c r="O8" i="26" l="1"/>
  <c r="O9" i="26" s="1"/>
  <c r="O16" i="10" s="1"/>
  <c r="O18" i="16"/>
  <c r="P11" i="11"/>
  <c r="O182" i="6"/>
  <c r="O188" i="6"/>
  <c r="O189" i="6" s="1"/>
  <c r="O217" i="14" s="1"/>
  <c r="O220" i="14" s="1"/>
  <c r="O172" i="6"/>
  <c r="O163" i="6"/>
  <c r="J33" i="10"/>
  <c r="J34" i="10" s="1"/>
  <c r="J12" i="10"/>
  <c r="J13" i="10" s="1"/>
  <c r="P64" i="11" l="1"/>
  <c r="P65" i="11" s="1"/>
  <c r="P57" i="11" s="1"/>
  <c r="P58" i="11" s="1"/>
  <c r="P49" i="11" s="1"/>
  <c r="P50" i="11"/>
  <c r="P42" i="11"/>
  <c r="P30" i="11"/>
  <c r="O42" i="16"/>
  <c r="O227" i="14"/>
  <c r="O228" i="14" s="1"/>
  <c r="O213" i="14"/>
  <c r="O214" i="14" s="1"/>
  <c r="O28" i="14"/>
  <c r="O29" i="14" s="1"/>
  <c r="O30" i="14" s="1"/>
  <c r="O27" i="27" s="1"/>
  <c r="J11" i="26"/>
  <c r="J13" i="26" s="1"/>
  <c r="J17" i="10" s="1"/>
  <c r="J19" i="10" s="1"/>
  <c r="K11" i="10"/>
  <c r="J27" i="26"/>
  <c r="J47" i="14"/>
  <c r="J48" i="14" s="1"/>
  <c r="K32" i="10"/>
  <c r="P51" i="11" l="1"/>
  <c r="P43" i="11" s="1"/>
  <c r="P45" i="11" s="1"/>
  <c r="P18" i="11" s="1"/>
  <c r="O24" i="16"/>
  <c r="O30" i="28"/>
  <c r="O10" i="16"/>
  <c r="P226" i="14"/>
  <c r="O11" i="16"/>
  <c r="O46" i="14"/>
  <c r="P211" i="14"/>
  <c r="P218" i="14" s="1"/>
  <c r="O34" i="14"/>
  <c r="O35" i="14" s="1"/>
  <c r="O26" i="26" s="1"/>
  <c r="J28" i="26"/>
  <c r="J16" i="17"/>
  <c r="K10" i="13"/>
  <c r="K13" i="13" s="1"/>
  <c r="J24" i="26"/>
  <c r="J15" i="17"/>
  <c r="K9" i="14"/>
  <c r="K14" i="14" s="1"/>
  <c r="P31" i="11" l="1"/>
  <c r="P33" i="11" s="1"/>
  <c r="P19" i="11" s="1"/>
  <c r="P13" i="11"/>
  <c r="P14" i="11" s="1"/>
  <c r="Q11" i="11" s="1"/>
  <c r="P15" i="25"/>
  <c r="J17" i="17"/>
  <c r="J21" i="17" s="1"/>
  <c r="K42" i="13"/>
  <c r="K25" i="13"/>
  <c r="K28" i="13" s="1"/>
  <c r="K195" i="14"/>
  <c r="K169" i="14"/>
  <c r="K60" i="14"/>
  <c r="K128" i="14"/>
  <c r="K94" i="14"/>
  <c r="P8" i="26" l="1"/>
  <c r="P9" i="26" s="1"/>
  <c r="P16" i="10" s="1"/>
  <c r="P182" i="6"/>
  <c r="P172" i="6"/>
  <c r="P188" i="6"/>
  <c r="P189" i="6" s="1"/>
  <c r="P217" i="14" s="1"/>
  <c r="P220" i="14" s="1"/>
  <c r="P227" i="14" s="1"/>
  <c r="P228" i="14" s="1"/>
  <c r="P18" i="16"/>
  <c r="P163" i="6"/>
  <c r="P42" i="16"/>
  <c r="Q50" i="11"/>
  <c r="Q30" i="11"/>
  <c r="Q64" i="11"/>
  <c r="Q65" i="11" s="1"/>
  <c r="Q57" i="11" s="1"/>
  <c r="Q58" i="11" s="1"/>
  <c r="Q49" i="11" s="1"/>
  <c r="Q42" i="11"/>
  <c r="K43" i="13"/>
  <c r="K51" i="13"/>
  <c r="K52" i="13" s="1"/>
  <c r="K29" i="13"/>
  <c r="K38" i="13"/>
  <c r="K39" i="13" s="1"/>
  <c r="K44" i="13"/>
  <c r="P28" i="14" l="1"/>
  <c r="P29" i="14" s="1"/>
  <c r="P30" i="14" s="1"/>
  <c r="P213" i="14"/>
  <c r="P214" i="14" s="1"/>
  <c r="P34" i="14" s="1"/>
  <c r="P35" i="14" s="1"/>
  <c r="P26" i="26" s="1"/>
  <c r="P27" i="27"/>
  <c r="Q51" i="11"/>
  <c r="P24" i="16"/>
  <c r="Q226" i="14"/>
  <c r="P30" i="28"/>
  <c r="P10" i="16"/>
  <c r="K56" i="13"/>
  <c r="K57" i="13" s="1"/>
  <c r="K19" i="26"/>
  <c r="L35" i="13"/>
  <c r="K39" i="14"/>
  <c r="K21" i="27"/>
  <c r="K16" i="28"/>
  <c r="K144" i="13"/>
  <c r="L145" i="13" s="1"/>
  <c r="L50" i="13"/>
  <c r="P46" i="14" l="1"/>
  <c r="Q211" i="14"/>
  <c r="Q218" i="14" s="1"/>
  <c r="P11" i="16"/>
  <c r="Q15" i="25"/>
  <c r="Q13" i="11"/>
  <c r="Q14" i="11" s="1"/>
  <c r="Q43" i="11"/>
  <c r="Q45" i="11" s="1"/>
  <c r="Q18" i="11" s="1"/>
  <c r="Q31" i="11"/>
  <c r="Q33" i="11" s="1"/>
  <c r="Q19" i="11" s="1"/>
  <c r="K86" i="13"/>
  <c r="K69" i="13"/>
  <c r="K72" i="13" s="1"/>
  <c r="L19" i="13"/>
  <c r="L20" i="13" s="1"/>
  <c r="L26" i="13"/>
  <c r="L168" i="6"/>
  <c r="L160" i="6"/>
  <c r="L177" i="6"/>
  <c r="Q172" i="6" l="1"/>
  <c r="Q188" i="6"/>
  <c r="Q189" i="6" s="1"/>
  <c r="Q217" i="14" s="1"/>
  <c r="Q220" i="14" s="1"/>
  <c r="Q182" i="6"/>
  <c r="Q163" i="6"/>
  <c r="Q8" i="26"/>
  <c r="Q9" i="26" s="1"/>
  <c r="Q16" i="10" s="1"/>
  <c r="R11" i="11"/>
  <c r="Q18" i="16"/>
  <c r="L21" i="13"/>
  <c r="L37" i="13"/>
  <c r="L27" i="13"/>
  <c r="K82" i="13"/>
  <c r="K83" i="13" s="1"/>
  <c r="K95" i="13"/>
  <c r="K96" i="13" s="1"/>
  <c r="K73" i="13"/>
  <c r="K87" i="13"/>
  <c r="K88" i="13"/>
  <c r="R30" i="11" l="1"/>
  <c r="R64" i="11"/>
  <c r="R65" i="11" s="1"/>
  <c r="R57" i="11" s="1"/>
  <c r="R58" i="11" s="1"/>
  <c r="R49" i="11" s="1"/>
  <c r="R50" i="11"/>
  <c r="R42" i="11"/>
  <c r="Q42" i="16"/>
  <c r="Q213" i="14"/>
  <c r="Q214" i="14" s="1"/>
  <c r="Q227" i="14"/>
  <c r="Q228" i="14" s="1"/>
  <c r="Q28" i="14"/>
  <c r="Q29" i="14" s="1"/>
  <c r="Q30" i="14" s="1"/>
  <c r="K100" i="13"/>
  <c r="K101" i="13" s="1"/>
  <c r="K22" i="27"/>
  <c r="K17" i="28"/>
  <c r="L94" i="13"/>
  <c r="K20" i="26"/>
  <c r="K40" i="14"/>
  <c r="L79" i="13"/>
  <c r="L16" i="25"/>
  <c r="R211" i="14" l="1"/>
  <c r="R218" i="14" s="1"/>
  <c r="Q34" i="14"/>
  <c r="Q35" i="14" s="1"/>
  <c r="Q26" i="26" s="1"/>
  <c r="Q46" i="14"/>
  <c r="Q11" i="16"/>
  <c r="Q27" i="27"/>
  <c r="K27" i="20"/>
  <c r="R27" i="37" s="1"/>
  <c r="R51" i="11"/>
  <c r="Q24" i="16"/>
  <c r="Q10" i="16"/>
  <c r="Q30" i="28"/>
  <c r="R226" i="14"/>
  <c r="L70" i="13"/>
  <c r="L63" i="13"/>
  <c r="L64" i="13" s="1"/>
  <c r="L169" i="6"/>
  <c r="L161" i="6"/>
  <c r="L178" i="6"/>
  <c r="K113" i="13"/>
  <c r="K116" i="13" s="1"/>
  <c r="K130" i="13"/>
  <c r="R15" i="25" l="1"/>
  <c r="R43" i="11"/>
  <c r="R45" i="11" s="1"/>
  <c r="R18" i="11" s="1"/>
  <c r="R13" i="11"/>
  <c r="R14" i="11" s="1"/>
  <c r="R31" i="11"/>
  <c r="R33" i="11" s="1"/>
  <c r="R19" i="11" s="1"/>
  <c r="K139" i="13"/>
  <c r="K140" i="13" s="1"/>
  <c r="K117" i="13"/>
  <c r="K126" i="13"/>
  <c r="K127" i="13" s="1"/>
  <c r="K131" i="13"/>
  <c r="K132" i="13" s="1"/>
  <c r="L71" i="13"/>
  <c r="L81" i="13"/>
  <c r="L65" i="13"/>
  <c r="R8" i="26" l="1"/>
  <c r="R9" i="26" s="1"/>
  <c r="R16" i="10" s="1"/>
  <c r="S11" i="11"/>
  <c r="R163" i="6"/>
  <c r="R18" i="16"/>
  <c r="R182" i="6"/>
  <c r="R188" i="6"/>
  <c r="R189" i="6" s="1"/>
  <c r="R217" i="14" s="1"/>
  <c r="R220" i="14" s="1"/>
  <c r="R172" i="6"/>
  <c r="K53" i="14"/>
  <c r="K21" i="26"/>
  <c r="K22" i="26" s="1"/>
  <c r="L123" i="13"/>
  <c r="K41" i="14"/>
  <c r="K42" i="14" s="1"/>
  <c r="L17" i="25"/>
  <c r="K23" i="27"/>
  <c r="K24" i="27" s="1"/>
  <c r="K18" i="28"/>
  <c r="K19" i="28" s="1"/>
  <c r="K38" i="10" s="1"/>
  <c r="K39" i="10" s="1"/>
  <c r="K22" i="28" s="1"/>
  <c r="L138" i="13"/>
  <c r="S30" i="11" l="1"/>
  <c r="S42" i="11"/>
  <c r="S50" i="11"/>
  <c r="S64" i="11"/>
  <c r="S65" i="11" s="1"/>
  <c r="S57" i="11" s="1"/>
  <c r="S58" i="11" s="1"/>
  <c r="S49" i="11" s="1"/>
  <c r="R42" i="16"/>
  <c r="R28" i="14"/>
  <c r="R29" i="14" s="1"/>
  <c r="R30" i="14" s="1"/>
  <c r="R27" i="27" s="1"/>
  <c r="R227" i="14"/>
  <c r="R228" i="14" s="1"/>
  <c r="R213" i="14"/>
  <c r="R214" i="14" s="1"/>
  <c r="K18" i="10"/>
  <c r="L114" i="13"/>
  <c r="L107" i="13"/>
  <c r="L108" i="13" s="1"/>
  <c r="L162" i="6"/>
  <c r="L164" i="6" s="1"/>
  <c r="L170" i="6"/>
  <c r="L179" i="6"/>
  <c r="K196" i="14"/>
  <c r="K163" i="14"/>
  <c r="K88" i="14"/>
  <c r="K54" i="14"/>
  <c r="K55" i="14" s="1"/>
  <c r="K122" i="14"/>
  <c r="R24" i="16" l="1"/>
  <c r="S226" i="14"/>
  <c r="R10" i="16"/>
  <c r="R30" i="28"/>
  <c r="S211" i="14"/>
  <c r="S218" i="14" s="1"/>
  <c r="R11" i="16"/>
  <c r="R46" i="14"/>
  <c r="R34" i="14"/>
  <c r="R35" i="14" s="1"/>
  <c r="R26" i="26" s="1"/>
  <c r="S51" i="11"/>
  <c r="K80" i="14"/>
  <c r="K59" i="14"/>
  <c r="K62" i="14" s="1"/>
  <c r="L125" i="13"/>
  <c r="L115" i="13"/>
  <c r="L109" i="13"/>
  <c r="L26" i="12"/>
  <c r="L29" i="12" s="1"/>
  <c r="S13" i="11" l="1"/>
  <c r="S31" i="11"/>
  <c r="S33" i="11" s="1"/>
  <c r="S19" i="11" s="1"/>
  <c r="S15" i="25"/>
  <c r="S43" i="11"/>
  <c r="S45" i="11" s="1"/>
  <c r="S18" i="11" s="1"/>
  <c r="L18" i="25"/>
  <c r="L19" i="25" s="1"/>
  <c r="L37" i="12"/>
  <c r="L38" i="12" s="1"/>
  <c r="L44" i="12"/>
  <c r="L45" i="12" s="1"/>
  <c r="L30" i="12"/>
  <c r="K37" i="16"/>
  <c r="K76" i="14"/>
  <c r="K77" i="14" s="1"/>
  <c r="K18" i="14"/>
  <c r="K81" i="14"/>
  <c r="K82" i="14" s="1"/>
  <c r="K69" i="14"/>
  <c r="K70" i="14" s="1"/>
  <c r="L68" i="14" s="1"/>
  <c r="S21" i="11" l="1"/>
  <c r="L12" i="20" s="1"/>
  <c r="S12" i="37" s="1"/>
  <c r="K87" i="14"/>
  <c r="K89" i="14" s="1"/>
  <c r="L61" i="14"/>
  <c r="K25" i="28"/>
  <c r="K19" i="16"/>
  <c r="L75" i="14"/>
  <c r="L16" i="27"/>
  <c r="L16" i="26"/>
  <c r="L11" i="14"/>
  <c r="M43" i="12"/>
  <c r="L10" i="12"/>
  <c r="L180" i="6"/>
  <c r="L171" i="6"/>
  <c r="L173" i="6" s="1"/>
  <c r="L10" i="28"/>
  <c r="M36" i="12"/>
  <c r="L24" i="10"/>
  <c r="L25" i="10" s="1"/>
  <c r="S8" i="30" l="1"/>
  <c r="S12" i="27"/>
  <c r="S14" i="27" s="1"/>
  <c r="L14" i="20" s="1"/>
  <c r="S14" i="37" s="1"/>
  <c r="L8" i="23"/>
  <c r="S12" i="11"/>
  <c r="S14" i="11" s="1"/>
  <c r="T11" i="11"/>
  <c r="S163" i="6"/>
  <c r="S18" i="16"/>
  <c r="S8" i="26"/>
  <c r="S9" i="26" s="1"/>
  <c r="S16" i="10" s="1"/>
  <c r="S182" i="6"/>
  <c r="S188" i="6"/>
  <c r="S189" i="6" s="1"/>
  <c r="S217" i="14" s="1"/>
  <c r="S220" i="14" s="1"/>
  <c r="S172" i="6"/>
  <c r="M27" i="12"/>
  <c r="L51" i="12"/>
  <c r="L54" i="12" s="1"/>
  <c r="L26" i="10"/>
  <c r="K93" i="14"/>
  <c r="K96" i="14" s="1"/>
  <c r="K114" i="14"/>
  <c r="S227" i="14" l="1"/>
  <c r="S228" i="14" s="1"/>
  <c r="S28" i="14"/>
  <c r="S29" i="14" s="1"/>
  <c r="S30" i="14" s="1"/>
  <c r="S42" i="16"/>
  <c r="S213" i="14"/>
  <c r="S214" i="14" s="1"/>
  <c r="T30" i="11"/>
  <c r="T64" i="11"/>
  <c r="T65" i="11" s="1"/>
  <c r="T57" i="11" s="1"/>
  <c r="T58" i="11" s="1"/>
  <c r="T49" i="11" s="1"/>
  <c r="T42" i="11"/>
  <c r="T50" i="11"/>
  <c r="L21" i="25"/>
  <c r="L22" i="25" s="1"/>
  <c r="L55" i="12"/>
  <c r="L74" i="12"/>
  <c r="L75" i="12" s="1"/>
  <c r="L81" i="12"/>
  <c r="L82" i="12" s="1"/>
  <c r="K38" i="16"/>
  <c r="K103" i="14"/>
  <c r="K104" i="14" s="1"/>
  <c r="L102" i="14" s="1"/>
  <c r="K110" i="14"/>
  <c r="K111" i="14" s="1"/>
  <c r="K115" i="14"/>
  <c r="K116" i="14" s="1"/>
  <c r="K19" i="14"/>
  <c r="T51" i="11" l="1"/>
  <c r="T211" i="14"/>
  <c r="T218" i="14" s="1"/>
  <c r="S46" i="14"/>
  <c r="S34" i="14"/>
  <c r="S35" i="14" s="1"/>
  <c r="S26" i="26" s="1"/>
  <c r="S11" i="16"/>
  <c r="S27" i="27"/>
  <c r="S30" i="28"/>
  <c r="S24" i="16"/>
  <c r="S10" i="16"/>
  <c r="T226" i="14"/>
  <c r="L17" i="27"/>
  <c r="K121" i="14"/>
  <c r="K123" i="14" s="1"/>
  <c r="K26" i="28"/>
  <c r="K20" i="16"/>
  <c r="L109" i="14"/>
  <c r="L95" i="14"/>
  <c r="L11" i="28"/>
  <c r="M80" i="12"/>
  <c r="L17" i="26"/>
  <c r="L12" i="14"/>
  <c r="L11" i="12"/>
  <c r="M73" i="12"/>
  <c r="L181" i="6"/>
  <c r="L183" i="6" s="1"/>
  <c r="L10" i="14"/>
  <c r="T43" i="11" l="1"/>
  <c r="T45" i="11" s="1"/>
  <c r="T18" i="11" s="1"/>
  <c r="T15" i="25"/>
  <c r="T13" i="11"/>
  <c r="T14" i="11" s="1"/>
  <c r="T31" i="11"/>
  <c r="T33" i="11" s="1"/>
  <c r="T19" i="11" s="1"/>
  <c r="K148" i="14"/>
  <c r="K127" i="14"/>
  <c r="K130" i="14" s="1"/>
  <c r="L88" i="12"/>
  <c r="L91" i="12" s="1"/>
  <c r="M52" i="12"/>
  <c r="T172" i="6" l="1"/>
  <c r="T163" i="6"/>
  <c r="T18" i="16"/>
  <c r="T182" i="6"/>
  <c r="T188" i="6"/>
  <c r="T189" i="6" s="1"/>
  <c r="T217" i="14" s="1"/>
  <c r="T220" i="14" s="1"/>
  <c r="T8" i="26"/>
  <c r="T9" i="26" s="1"/>
  <c r="T16" i="10" s="1"/>
  <c r="U11" i="11"/>
  <c r="L118" i="12"/>
  <c r="L119" i="12" s="1"/>
  <c r="L92" i="12"/>
  <c r="L111" i="12"/>
  <c r="L112" i="12" s="1"/>
  <c r="K39" i="16"/>
  <c r="K144" i="14"/>
  <c r="K145" i="14" s="1"/>
  <c r="K137" i="14"/>
  <c r="K138" i="14" s="1"/>
  <c r="L136" i="14" s="1"/>
  <c r="K149" i="14"/>
  <c r="K150" i="14" s="1"/>
  <c r="K20" i="14"/>
  <c r="U50" i="11" l="1"/>
  <c r="U64" i="11"/>
  <c r="U65" i="11" s="1"/>
  <c r="U57" i="11" s="1"/>
  <c r="U58" i="11" s="1"/>
  <c r="U49" i="11" s="1"/>
  <c r="U30" i="11"/>
  <c r="U42" i="11"/>
  <c r="T42" i="16"/>
  <c r="T227" i="14"/>
  <c r="T228" i="14" s="1"/>
  <c r="T213" i="14"/>
  <c r="T214" i="14" s="1"/>
  <c r="T28" i="14"/>
  <c r="T29" i="14" s="1"/>
  <c r="T30" i="14" s="1"/>
  <c r="L18" i="26"/>
  <c r="L13" i="14"/>
  <c r="M110" i="12"/>
  <c r="L12" i="12"/>
  <c r="L13" i="12" s="1"/>
  <c r="K162" i="14"/>
  <c r="K164" i="14" s="1"/>
  <c r="L18" i="27"/>
  <c r="L19" i="27" s="1"/>
  <c r="K27" i="28"/>
  <c r="K21" i="16"/>
  <c r="L143" i="14"/>
  <c r="L129" i="14"/>
  <c r="L12" i="28"/>
  <c r="L13" i="28" s="1"/>
  <c r="L37" i="10" s="1"/>
  <c r="M117" i="12"/>
  <c r="T27" i="27" l="1"/>
  <c r="U211" i="14"/>
  <c r="U218" i="14" s="1"/>
  <c r="T34" i="14"/>
  <c r="T35" i="14" s="1"/>
  <c r="T26" i="26" s="1"/>
  <c r="T11" i="16"/>
  <c r="T46" i="14"/>
  <c r="T24" i="16"/>
  <c r="T10" i="16"/>
  <c r="U226" i="14"/>
  <c r="T30" i="28"/>
  <c r="U51" i="11"/>
  <c r="M89" i="12"/>
  <c r="L11" i="13"/>
  <c r="K182" i="14"/>
  <c r="K168" i="14"/>
  <c r="K171" i="14" s="1"/>
  <c r="L12" i="13"/>
  <c r="U31" i="11" l="1"/>
  <c r="U33" i="11" s="1"/>
  <c r="U19" i="11" s="1"/>
  <c r="U13" i="11"/>
  <c r="U14" i="11" s="1"/>
  <c r="U43" i="11"/>
  <c r="U45" i="11" s="1"/>
  <c r="U18" i="11" s="1"/>
  <c r="U15" i="25"/>
  <c r="L15" i="18"/>
  <c r="E14" i="37" s="1"/>
  <c r="K40" i="16"/>
  <c r="K178" i="14"/>
  <c r="K179" i="14" s="1"/>
  <c r="L177" i="14" s="1"/>
  <c r="K183" i="14"/>
  <c r="K184" i="14" s="1"/>
  <c r="K158" i="14"/>
  <c r="K159" i="14" s="1"/>
  <c r="K21" i="14"/>
  <c r="U163" i="6" l="1"/>
  <c r="L8" i="19"/>
  <c r="L8" i="37" s="1"/>
  <c r="U8" i="26"/>
  <c r="U9" i="26" s="1"/>
  <c r="U18" i="16"/>
  <c r="U182" i="6"/>
  <c r="U188" i="6"/>
  <c r="U189" i="6" s="1"/>
  <c r="U217" i="14" s="1"/>
  <c r="U220" i="14" s="1"/>
  <c r="V11" i="11"/>
  <c r="U172" i="6"/>
  <c r="K189" i="14"/>
  <c r="K190" i="14" s="1"/>
  <c r="K28" i="28"/>
  <c r="K22" i="16"/>
  <c r="L157" i="14"/>
  <c r="L170" i="14"/>
  <c r="U42" i="16" l="1"/>
  <c r="U213" i="14"/>
  <c r="U214" i="14" s="1"/>
  <c r="U227" i="14"/>
  <c r="U228" i="14" s="1"/>
  <c r="U28" i="14"/>
  <c r="U29" i="14" s="1"/>
  <c r="U30" i="14" s="1"/>
  <c r="U16" i="10"/>
  <c r="L9" i="19"/>
  <c r="L9" i="37" s="1"/>
  <c r="V64" i="11"/>
  <c r="V65" i="11" s="1"/>
  <c r="V57" i="11" s="1"/>
  <c r="V58" i="11" s="1"/>
  <c r="V49" i="11" s="1"/>
  <c r="V30" i="11"/>
  <c r="V50" i="11"/>
  <c r="V42" i="11"/>
  <c r="K194" i="14"/>
  <c r="K197" i="14" s="1"/>
  <c r="U27" i="27" l="1"/>
  <c r="L27" i="20"/>
  <c r="S27" i="37" s="1"/>
  <c r="U10" i="16"/>
  <c r="V226" i="14"/>
  <c r="U24" i="16"/>
  <c r="U30" i="28"/>
  <c r="L30" i="21"/>
  <c r="U46" i="14"/>
  <c r="U34" i="14"/>
  <c r="U35" i="14" s="1"/>
  <c r="U11" i="16"/>
  <c r="V211" i="14"/>
  <c r="V218" i="14" s="1"/>
  <c r="V51" i="11"/>
  <c r="K41" i="16"/>
  <c r="K43" i="16" s="1"/>
  <c r="K204" i="14"/>
  <c r="K205" i="14" s="1"/>
  <c r="K22" i="14"/>
  <c r="K23" i="14" s="1"/>
  <c r="V15" i="25" l="1"/>
  <c r="V31" i="11"/>
  <c r="V33" i="11" s="1"/>
  <c r="V19" i="11" s="1"/>
  <c r="V43" i="11"/>
  <c r="V45" i="11" s="1"/>
  <c r="V18" i="11" s="1"/>
  <c r="V13" i="11"/>
  <c r="V14" i="11" s="1"/>
  <c r="U26" i="26"/>
  <c r="L26" i="19"/>
  <c r="L26" i="37" s="1"/>
  <c r="K29" i="28"/>
  <c r="K31" i="28" s="1"/>
  <c r="K23" i="16"/>
  <c r="K9" i="16"/>
  <c r="L203" i="14"/>
  <c r="K24" i="14"/>
  <c r="K8" i="31"/>
  <c r="K30" i="16"/>
  <c r="W11" i="11" l="1"/>
  <c r="V182" i="6"/>
  <c r="V172" i="6"/>
  <c r="V188" i="6"/>
  <c r="V189" i="6" s="1"/>
  <c r="V217" i="14" s="1"/>
  <c r="V220" i="14" s="1"/>
  <c r="V163" i="6"/>
  <c r="V8" i="26"/>
  <c r="V9" i="26" s="1"/>
  <c r="V16" i="10" s="1"/>
  <c r="V18" i="16"/>
  <c r="K26" i="27"/>
  <c r="K28" i="27" s="1"/>
  <c r="K24" i="25"/>
  <c r="K25" i="25" s="1"/>
  <c r="V213" i="14" l="1"/>
  <c r="V214" i="14" s="1"/>
  <c r="V42" i="16"/>
  <c r="V227" i="14"/>
  <c r="V228" i="14" s="1"/>
  <c r="V28" i="14"/>
  <c r="V29" i="14" s="1"/>
  <c r="V30" i="14" s="1"/>
  <c r="W42" i="11"/>
  <c r="W64" i="11"/>
  <c r="W65" i="11" s="1"/>
  <c r="W57" i="11" s="1"/>
  <c r="W58" i="11" s="1"/>
  <c r="W49" i="11" s="1"/>
  <c r="W50" i="11"/>
  <c r="W30" i="11"/>
  <c r="K33" i="10"/>
  <c r="K34" i="10" s="1"/>
  <c r="K12" i="10"/>
  <c r="K13" i="10" s="1"/>
  <c r="W51" i="11" l="1"/>
  <c r="V24" i="16"/>
  <c r="V30" i="28"/>
  <c r="W226" i="14"/>
  <c r="V10" i="16"/>
  <c r="V27" i="27"/>
  <c r="V46" i="14"/>
  <c r="V34" i="14"/>
  <c r="V35" i="14" s="1"/>
  <c r="V26" i="26" s="1"/>
  <c r="V11" i="16"/>
  <c r="W211" i="14"/>
  <c r="W218" i="14" s="1"/>
  <c r="K11" i="26"/>
  <c r="K13" i="26" s="1"/>
  <c r="K17" i="10" s="1"/>
  <c r="K19" i="10" s="1"/>
  <c r="L11" i="10"/>
  <c r="K27" i="26"/>
  <c r="K47" i="14"/>
  <c r="K48" i="14" s="1"/>
  <c r="L32" i="10"/>
  <c r="W31" i="11" l="1"/>
  <c r="W33" i="11" s="1"/>
  <c r="W19" i="11" s="1"/>
  <c r="W43" i="11"/>
  <c r="W45" i="11" s="1"/>
  <c r="W18" i="11" s="1"/>
  <c r="W13" i="11"/>
  <c r="W15" i="25"/>
  <c r="K8" i="23"/>
  <c r="L10" i="13"/>
  <c r="L13" i="13" s="1"/>
  <c r="K24" i="26"/>
  <c r="K15" i="17"/>
  <c r="L9" i="14"/>
  <c r="L14" i="14" s="1"/>
  <c r="K28" i="26"/>
  <c r="K16" i="17"/>
  <c r="W21" i="11" l="1"/>
  <c r="M8" i="23" s="1"/>
  <c r="W8" i="30"/>
  <c r="M12" i="20"/>
  <c r="T12" i="37" s="1"/>
  <c r="W12" i="27"/>
  <c r="W14" i="27" s="1"/>
  <c r="M14" i="20" s="1"/>
  <c r="T14" i="37" s="1"/>
  <c r="W12" i="11"/>
  <c r="W14" i="11" s="1"/>
  <c r="K17" i="17"/>
  <c r="K21" i="17" s="1"/>
  <c r="L42" i="13"/>
  <c r="L25" i="13"/>
  <c r="L28" i="13" s="1"/>
  <c r="K14" i="20"/>
  <c r="R14" i="37" s="1"/>
  <c r="L195" i="14"/>
  <c r="L169" i="14"/>
  <c r="L94" i="14"/>
  <c r="L60" i="14"/>
  <c r="L128" i="14"/>
  <c r="W8" i="26" l="1"/>
  <c r="W9" i="26" s="1"/>
  <c r="W16" i="10" s="1"/>
  <c r="W188" i="6"/>
  <c r="W189" i="6" s="1"/>
  <c r="W217" i="14" s="1"/>
  <c r="W220" i="14" s="1"/>
  <c r="W172" i="6"/>
  <c r="W182" i="6"/>
  <c r="W163" i="6"/>
  <c r="W18" i="16"/>
  <c r="X11" i="11"/>
  <c r="L38" i="13"/>
  <c r="L39" i="13" s="1"/>
  <c r="L51" i="13"/>
  <c r="L52" i="13" s="1"/>
  <c r="L29" i="13"/>
  <c r="L43" i="13"/>
  <c r="L44" i="13"/>
  <c r="X42" i="11" l="1"/>
  <c r="X64" i="11"/>
  <c r="X65" i="11" s="1"/>
  <c r="X57" i="11" s="1"/>
  <c r="X58" i="11" s="1"/>
  <c r="X49" i="11" s="1"/>
  <c r="X50" i="11"/>
  <c r="X30" i="11"/>
  <c r="W213" i="14"/>
  <c r="W214" i="14" s="1"/>
  <c r="W42" i="16"/>
  <c r="W227" i="14"/>
  <c r="W228" i="14" s="1"/>
  <c r="W28" i="14"/>
  <c r="W29" i="14" s="1"/>
  <c r="W30" i="14" s="1"/>
  <c r="L56" i="13"/>
  <c r="L57" i="13" s="1"/>
  <c r="L21" i="27"/>
  <c r="L16" i="28"/>
  <c r="L144" i="13"/>
  <c r="M145" i="13" s="1"/>
  <c r="M50" i="13"/>
  <c r="L19" i="26"/>
  <c r="L39" i="14"/>
  <c r="M35" i="13"/>
  <c r="W27" i="27" l="1"/>
  <c r="W10" i="16"/>
  <c r="W30" i="28"/>
  <c r="W24" i="16"/>
  <c r="X226" i="14"/>
  <c r="X51" i="11"/>
  <c r="W46" i="14"/>
  <c r="W11" i="16"/>
  <c r="W34" i="14"/>
  <c r="W35" i="14" s="1"/>
  <c r="W26" i="26" s="1"/>
  <c r="X211" i="14"/>
  <c r="X218" i="14" s="1"/>
  <c r="M19" i="13"/>
  <c r="M20" i="13" s="1"/>
  <c r="M26" i="13"/>
  <c r="M168" i="6"/>
  <c r="M160" i="6"/>
  <c r="M177" i="6"/>
  <c r="L69" i="13"/>
  <c r="L72" i="13" s="1"/>
  <c r="L86" i="13"/>
  <c r="X31" i="11" l="1"/>
  <c r="X33" i="11" s="1"/>
  <c r="X19" i="11" s="1"/>
  <c r="X15" i="25"/>
  <c r="X13" i="11"/>
  <c r="X14" i="11" s="1"/>
  <c r="X43" i="11"/>
  <c r="X45" i="11" s="1"/>
  <c r="X18" i="11" s="1"/>
  <c r="L95" i="13"/>
  <c r="L96" i="13" s="1"/>
  <c r="L73" i="13"/>
  <c r="L82" i="13"/>
  <c r="L83" i="13" s="1"/>
  <c r="L87" i="13"/>
  <c r="L88" i="13" s="1"/>
  <c r="M37" i="13"/>
  <c r="M21" i="13"/>
  <c r="M27" i="13"/>
  <c r="X8" i="26" l="1"/>
  <c r="X9" i="26" s="1"/>
  <c r="X16" i="10" s="1"/>
  <c r="X182" i="6"/>
  <c r="X188" i="6"/>
  <c r="X189" i="6" s="1"/>
  <c r="X217" i="14" s="1"/>
  <c r="X220" i="14" s="1"/>
  <c r="X172" i="6"/>
  <c r="X163" i="6"/>
  <c r="Y11" i="11"/>
  <c r="X18" i="16"/>
  <c r="L100" i="13"/>
  <c r="L101" i="13" s="1"/>
  <c r="L20" i="26"/>
  <c r="L40" i="14"/>
  <c r="M79" i="13"/>
  <c r="M16" i="25"/>
  <c r="J16" i="18"/>
  <c r="L22" i="27"/>
  <c r="K15" i="18"/>
  <c r="D14" i="37" s="1"/>
  <c r="L17" i="28"/>
  <c r="M94" i="13"/>
  <c r="Y30" i="11" l="1"/>
  <c r="Y64" i="11"/>
  <c r="Y65" i="11" s="1"/>
  <c r="Y42" i="11"/>
  <c r="Y50" i="11"/>
  <c r="X213" i="14"/>
  <c r="X214" i="14" s="1"/>
  <c r="X227" i="14"/>
  <c r="X228" i="14" s="1"/>
  <c r="X28" i="14"/>
  <c r="X29" i="14" s="1"/>
  <c r="X30" i="14" s="1"/>
  <c r="X42" i="16"/>
  <c r="C15" i="37"/>
  <c r="K8" i="19"/>
  <c r="K8" i="37" s="1"/>
  <c r="M63" i="13"/>
  <c r="M64" i="13" s="1"/>
  <c r="M70" i="13"/>
  <c r="M161" i="6"/>
  <c r="M178" i="6"/>
  <c r="M169" i="6"/>
  <c r="L130" i="13"/>
  <c r="L113" i="13"/>
  <c r="L116" i="13" s="1"/>
  <c r="X27" i="27" l="1"/>
  <c r="X34" i="14"/>
  <c r="X35" i="14" s="1"/>
  <c r="X26" i="26" s="1"/>
  <c r="X11" i="16"/>
  <c r="Y211" i="14"/>
  <c r="Y218" i="14" s="1"/>
  <c r="X46" i="14"/>
  <c r="X30" i="28"/>
  <c r="X24" i="16"/>
  <c r="X10" i="16"/>
  <c r="Y226" i="14"/>
  <c r="Y57" i="11"/>
  <c r="Y58" i="11" s="1"/>
  <c r="Y49" i="11" s="1"/>
  <c r="Y51" i="11" s="1"/>
  <c r="M81" i="13"/>
  <c r="M65" i="13"/>
  <c r="M71" i="13"/>
  <c r="K9" i="19"/>
  <c r="K9" i="37" s="1"/>
  <c r="L126" i="13"/>
  <c r="L127" i="13" s="1"/>
  <c r="L131" i="13"/>
  <c r="L132" i="13" s="1"/>
  <c r="L117" i="13"/>
  <c r="L139" i="13"/>
  <c r="L140" i="13" s="1"/>
  <c r="Y15" i="25" l="1"/>
  <c r="Y43" i="11"/>
  <c r="Y45" i="11" s="1"/>
  <c r="Y13" i="11"/>
  <c r="Y14" i="11" s="1"/>
  <c r="Y31" i="11"/>
  <c r="Y33" i="11" s="1"/>
  <c r="M15" i="18"/>
  <c r="F14" i="37" s="1"/>
  <c r="L53" i="14"/>
  <c r="L21" i="26"/>
  <c r="L22" i="26" s="1"/>
  <c r="L41" i="14"/>
  <c r="L42" i="14" s="1"/>
  <c r="M123" i="13"/>
  <c r="K30" i="21"/>
  <c r="M17" i="25"/>
  <c r="J17" i="18"/>
  <c r="C16" i="37" s="1"/>
  <c r="L18" i="28"/>
  <c r="L19" i="28" s="1"/>
  <c r="L38" i="10" s="1"/>
  <c r="L39" i="10" s="1"/>
  <c r="L22" i="28" s="1"/>
  <c r="M138" i="13"/>
  <c r="L23" i="27"/>
  <c r="L24" i="27" s="1"/>
  <c r="L18" i="10" l="1"/>
  <c r="Y19" i="11"/>
  <c r="Y188" i="6"/>
  <c r="Y189" i="6" s="1"/>
  <c r="Y217" i="14" s="1"/>
  <c r="Y220" i="14" s="1"/>
  <c r="Y182" i="6"/>
  <c r="M8" i="19"/>
  <c r="M8" i="37" s="1"/>
  <c r="Y8" i="26"/>
  <c r="Y9" i="26" s="1"/>
  <c r="Y18" i="16"/>
  <c r="Z11" i="11"/>
  <c r="Y172" i="6"/>
  <c r="Y163" i="6"/>
  <c r="Y18" i="11"/>
  <c r="K26" i="19"/>
  <c r="K26" i="37" s="1"/>
  <c r="L196" i="14"/>
  <c r="L163" i="14"/>
  <c r="L122" i="14"/>
  <c r="L54" i="14"/>
  <c r="L55" i="14" s="1"/>
  <c r="L88" i="14"/>
  <c r="M107" i="13"/>
  <c r="M108" i="13" s="1"/>
  <c r="M114" i="13"/>
  <c r="M162" i="6"/>
  <c r="M164" i="6" s="1"/>
  <c r="M179" i="6"/>
  <c r="M170" i="6"/>
  <c r="Y42" i="16" l="1"/>
  <c r="Y213" i="14"/>
  <c r="Y214" i="14" s="1"/>
  <c r="Y28" i="14"/>
  <c r="Y29" i="14" s="1"/>
  <c r="Y227" i="14"/>
  <c r="Y228" i="14" s="1"/>
  <c r="Y16" i="10"/>
  <c r="M9" i="19"/>
  <c r="M9" i="37" s="1"/>
  <c r="Z50" i="11"/>
  <c r="Z42" i="11"/>
  <c r="Z64" i="11"/>
  <c r="Z65" i="11" s="1"/>
  <c r="Z30" i="11"/>
  <c r="M26" i="12"/>
  <c r="M29" i="12" s="1"/>
  <c r="M125" i="13"/>
  <c r="M109" i="13"/>
  <c r="M115" i="13"/>
  <c r="L80" i="14"/>
  <c r="L59" i="14"/>
  <c r="L62" i="14" s="1"/>
  <c r="Y30" i="28" l="1"/>
  <c r="Y24" i="16"/>
  <c r="Z226" i="14"/>
  <c r="Y10" i="16"/>
  <c r="M30" i="21"/>
  <c r="Y34" i="14"/>
  <c r="Y35" i="14" s="1"/>
  <c r="Y46" i="14"/>
  <c r="Y11" i="16"/>
  <c r="Z211" i="14"/>
  <c r="Z218" i="14" s="1"/>
  <c r="Y30" i="14"/>
  <c r="Z57" i="11"/>
  <c r="Z58" i="11" s="1"/>
  <c r="Z49" i="11" s="1"/>
  <c r="Z51" i="11" s="1"/>
  <c r="L37" i="16"/>
  <c r="L76" i="14"/>
  <c r="L77" i="14" s="1"/>
  <c r="L81" i="14"/>
  <c r="L82" i="14" s="1"/>
  <c r="L69" i="14"/>
  <c r="L70" i="14" s="1"/>
  <c r="M68" i="14" s="1"/>
  <c r="L18" i="14"/>
  <c r="M30" i="12"/>
  <c r="M44" i="12"/>
  <c r="M45" i="12" s="1"/>
  <c r="M37" i="12"/>
  <c r="M38" i="12" s="1"/>
  <c r="M18" i="25"/>
  <c r="M19" i="25" s="1"/>
  <c r="J18" i="18"/>
  <c r="C17" i="37" s="1"/>
  <c r="Z13" i="11" l="1"/>
  <c r="Z14" i="11" s="1"/>
  <c r="Z43" i="11"/>
  <c r="Z45" i="11" s="1"/>
  <c r="Z31" i="11"/>
  <c r="Z33" i="11" s="1"/>
  <c r="Z15" i="25"/>
  <c r="Y27" i="27"/>
  <c r="M27" i="20"/>
  <c r="T27" i="37" s="1"/>
  <c r="M26" i="19"/>
  <c r="M26" i="37" s="1"/>
  <c r="Y26" i="26"/>
  <c r="M61" i="14"/>
  <c r="M24" i="10"/>
  <c r="M25" i="10" s="1"/>
  <c r="J19" i="18"/>
  <c r="C18" i="37" s="1"/>
  <c r="L87" i="14"/>
  <c r="L89" i="14" s="1"/>
  <c r="M16" i="26"/>
  <c r="M11" i="14"/>
  <c r="M10" i="12"/>
  <c r="N43" i="12"/>
  <c r="M180" i="6"/>
  <c r="M171" i="6"/>
  <c r="M173" i="6" s="1"/>
  <c r="J16" i="19"/>
  <c r="J16" i="37" s="1"/>
  <c r="L25" i="28"/>
  <c r="L19" i="16"/>
  <c r="M75" i="14"/>
  <c r="M16" i="27"/>
  <c r="J16" i="20"/>
  <c r="Q16" i="37" s="1"/>
  <c r="M10" i="28"/>
  <c r="N36" i="12"/>
  <c r="J10" i="21"/>
  <c r="Z19" i="11" l="1"/>
  <c r="Z18" i="11"/>
  <c r="Z163" i="6"/>
  <c r="Z182" i="6"/>
  <c r="Z188" i="6"/>
  <c r="Z189" i="6" s="1"/>
  <c r="Z217" i="14" s="1"/>
  <c r="Z220" i="14" s="1"/>
  <c r="Z8" i="26"/>
  <c r="Z9" i="26" s="1"/>
  <c r="Z16" i="10" s="1"/>
  <c r="Z18" i="16"/>
  <c r="AA11" i="11"/>
  <c r="Z172" i="6"/>
  <c r="L114" i="14"/>
  <c r="L93" i="14"/>
  <c r="L96" i="14" s="1"/>
  <c r="M51" i="12"/>
  <c r="M54" i="12" s="1"/>
  <c r="M26" i="10"/>
  <c r="N27" i="12"/>
  <c r="Z42" i="16" l="1"/>
  <c r="Z227" i="14"/>
  <c r="Z228" i="14" s="1"/>
  <c r="Z213" i="14"/>
  <c r="Z214" i="14" s="1"/>
  <c r="Z28" i="14"/>
  <c r="Z29" i="14" s="1"/>
  <c r="AA50" i="11"/>
  <c r="AA30" i="11"/>
  <c r="AA42" i="11"/>
  <c r="AA64" i="11"/>
  <c r="AA65" i="11" s="1"/>
  <c r="M74" i="12"/>
  <c r="M75" i="12" s="1"/>
  <c r="M81" i="12"/>
  <c r="M82" i="12" s="1"/>
  <c r="M55" i="12"/>
  <c r="L38" i="16"/>
  <c r="L115" i="14"/>
  <c r="L116" i="14" s="1"/>
  <c r="L19" i="14"/>
  <c r="L110" i="14"/>
  <c r="L111" i="14" s="1"/>
  <c r="L103" i="14"/>
  <c r="L104" i="14" s="1"/>
  <c r="M102" i="14" s="1"/>
  <c r="M21" i="25"/>
  <c r="M22" i="25" s="1"/>
  <c r="J21" i="18"/>
  <c r="C20" i="37" s="1"/>
  <c r="Z30" i="14" l="1"/>
  <c r="Z11" i="16"/>
  <c r="AA211" i="14"/>
  <c r="AA218" i="14" s="1"/>
  <c r="Z46" i="14"/>
  <c r="Z34" i="14"/>
  <c r="Z35" i="14" s="1"/>
  <c r="Z26" i="26" s="1"/>
  <c r="Z24" i="16"/>
  <c r="AA226" i="14"/>
  <c r="Z30" i="28"/>
  <c r="Z10" i="16"/>
  <c r="AA57" i="11"/>
  <c r="AA58" i="11" s="1"/>
  <c r="AA49" i="11" s="1"/>
  <c r="AA51" i="11" s="1"/>
  <c r="L121" i="14"/>
  <c r="L123" i="14" s="1"/>
  <c r="M11" i="28"/>
  <c r="N80" i="12"/>
  <c r="J11" i="21"/>
  <c r="M95" i="14"/>
  <c r="M10" i="14"/>
  <c r="J22" i="18"/>
  <c r="C21" i="37" s="1"/>
  <c r="M17" i="27"/>
  <c r="J17" i="20"/>
  <c r="Q17" i="37" s="1"/>
  <c r="M17" i="26"/>
  <c r="M12" i="14"/>
  <c r="N73" i="12"/>
  <c r="M11" i="12"/>
  <c r="M181" i="6"/>
  <c r="M183" i="6" s="1"/>
  <c r="J17" i="19"/>
  <c r="J17" i="37" s="1"/>
  <c r="L26" i="28"/>
  <c r="L20" i="16"/>
  <c r="M109" i="14"/>
  <c r="AA13" i="11" l="1"/>
  <c r="AA31" i="11"/>
  <c r="AA33" i="11" s="1"/>
  <c r="AA15" i="25"/>
  <c r="AA43" i="11"/>
  <c r="AA45" i="11" s="1"/>
  <c r="Z27" i="27"/>
  <c r="M88" i="12"/>
  <c r="M91" i="12" s="1"/>
  <c r="N52" i="12"/>
  <c r="L127" i="14"/>
  <c r="L130" i="14" s="1"/>
  <c r="L148" i="14"/>
  <c r="AA18" i="11" l="1"/>
  <c r="AA19" i="11"/>
  <c r="L39" i="16"/>
  <c r="L149" i="14"/>
  <c r="L150" i="14" s="1"/>
  <c r="L137" i="14"/>
  <c r="L138" i="14" s="1"/>
  <c r="M136" i="14" s="1"/>
  <c r="L144" i="14"/>
  <c r="L145" i="14" s="1"/>
  <c r="L20" i="14"/>
  <c r="M92" i="12"/>
  <c r="M111" i="12"/>
  <c r="M112" i="12" s="1"/>
  <c r="M118" i="12"/>
  <c r="M119" i="12" s="1"/>
  <c r="AA21" i="11" l="1"/>
  <c r="L162" i="14"/>
  <c r="L164" i="14" s="1"/>
  <c r="M18" i="27"/>
  <c r="M19" i="27" s="1"/>
  <c r="J18" i="20"/>
  <c r="Q18" i="37" s="1"/>
  <c r="M129" i="14"/>
  <c r="L27" i="28"/>
  <c r="L21" i="16"/>
  <c r="M143" i="14"/>
  <c r="M12" i="28"/>
  <c r="M13" i="28" s="1"/>
  <c r="N117" i="12"/>
  <c r="J12" i="21"/>
  <c r="M18" i="26"/>
  <c r="M13" i="14"/>
  <c r="M12" i="12"/>
  <c r="M13" i="12" s="1"/>
  <c r="N110" i="12"/>
  <c r="J18" i="19"/>
  <c r="J18" i="37" s="1"/>
  <c r="N8" i="23" l="1"/>
  <c r="N12" i="20"/>
  <c r="U12" i="37" s="1"/>
  <c r="AA8" i="30"/>
  <c r="AA12" i="27"/>
  <c r="AA14" i="27" s="1"/>
  <c r="AA12" i="11"/>
  <c r="AA14" i="11" s="1"/>
  <c r="H21" i="11"/>
  <c r="M37" i="10"/>
  <c r="J13" i="21"/>
  <c r="N89" i="12"/>
  <c r="M12" i="13"/>
  <c r="M11" i="13"/>
  <c r="J19" i="20"/>
  <c r="Q19" i="37" s="1"/>
  <c r="L168" i="14"/>
  <c r="L171" i="14" s="1"/>
  <c r="L182" i="14"/>
  <c r="N14" i="20" l="1"/>
  <c r="H14" i="27"/>
  <c r="H12" i="27"/>
  <c r="H8" i="23"/>
  <c r="H12" i="20"/>
  <c r="H12" i="11"/>
  <c r="H8" i="30"/>
  <c r="AB11" i="11"/>
  <c r="AA188" i="6"/>
  <c r="AA189" i="6" s="1"/>
  <c r="AA217" i="14" s="1"/>
  <c r="AA220" i="14" s="1"/>
  <c r="AA163" i="6"/>
  <c r="AA182" i="6"/>
  <c r="AA172" i="6"/>
  <c r="AA18" i="16"/>
  <c r="AA8" i="26"/>
  <c r="AA9" i="26" s="1"/>
  <c r="AA16" i="10" s="1"/>
  <c r="L40" i="16"/>
  <c r="L158" i="14"/>
  <c r="L159" i="14" s="1"/>
  <c r="L178" i="14"/>
  <c r="L179" i="14" s="1"/>
  <c r="M177" i="14" s="1"/>
  <c r="L183" i="14"/>
  <c r="L184" i="14" s="1"/>
  <c r="L21" i="14"/>
  <c r="AB64" i="11" l="1"/>
  <c r="AB65" i="11" s="1"/>
  <c r="AB50" i="11"/>
  <c r="AB42" i="11"/>
  <c r="AB30" i="11"/>
  <c r="AA227" i="14"/>
  <c r="AA228" i="14" s="1"/>
  <c r="AA213" i="14"/>
  <c r="AA214" i="14" s="1"/>
  <c r="AA42" i="16"/>
  <c r="AA28" i="14"/>
  <c r="AA29" i="14" s="1"/>
  <c r="U14" i="37"/>
  <c r="H14" i="20"/>
  <c r="L189" i="14"/>
  <c r="L190" i="14" s="1"/>
  <c r="L28" i="28"/>
  <c r="L22" i="16"/>
  <c r="M157" i="14"/>
  <c r="M170" i="14"/>
  <c r="AA30" i="14" l="1"/>
  <c r="AA11" i="16"/>
  <c r="AB211" i="14"/>
  <c r="AB218" i="14" s="1"/>
  <c r="AA46" i="14"/>
  <c r="AA34" i="14"/>
  <c r="AA35" i="14" s="1"/>
  <c r="AA26" i="26" s="1"/>
  <c r="AB226" i="14"/>
  <c r="AA10" i="16"/>
  <c r="AA24" i="16"/>
  <c r="AA30" i="28"/>
  <c r="AB57" i="11"/>
  <c r="AB58" i="11" s="1"/>
  <c r="AB49" i="11" s="1"/>
  <c r="AB51" i="11" s="1"/>
  <c r="L194" i="14"/>
  <c r="L197" i="14" s="1"/>
  <c r="AB13" i="11" l="1"/>
  <c r="AB14" i="11" s="1"/>
  <c r="AB43" i="11"/>
  <c r="AB45" i="11" s="1"/>
  <c r="AB15" i="25"/>
  <c r="AB31" i="11"/>
  <c r="AB33" i="11" s="1"/>
  <c r="AA27" i="27"/>
  <c r="L41" i="16"/>
  <c r="L43" i="16" s="1"/>
  <c r="L204" i="14"/>
  <c r="L205" i="14" s="1"/>
  <c r="L22" i="14"/>
  <c r="L23" i="14" s="1"/>
  <c r="AB19" i="11" l="1"/>
  <c r="AB18" i="11"/>
  <c r="AB188" i="6"/>
  <c r="AB189" i="6" s="1"/>
  <c r="AB217" i="14" s="1"/>
  <c r="AB220" i="14" s="1"/>
  <c r="AB172" i="6"/>
  <c r="AC11" i="11"/>
  <c r="AB8" i="26"/>
  <c r="AB9" i="26" s="1"/>
  <c r="AB16" i="10" s="1"/>
  <c r="AB18" i="16"/>
  <c r="AB182" i="6"/>
  <c r="AB163" i="6"/>
  <c r="L24" i="14"/>
  <c r="L29" i="28"/>
  <c r="L31" i="28" s="1"/>
  <c r="M203" i="14"/>
  <c r="L9" i="16"/>
  <c r="L23" i="16"/>
  <c r="L8" i="31"/>
  <c r="L30" i="16"/>
  <c r="AC64" i="11" l="1"/>
  <c r="AC65" i="11" s="1"/>
  <c r="AC30" i="11"/>
  <c r="AC50" i="11"/>
  <c r="AC42" i="11"/>
  <c r="AB28" i="14"/>
  <c r="AB29" i="14" s="1"/>
  <c r="AB213" i="14"/>
  <c r="AB214" i="14" s="1"/>
  <c r="AB42" i="16"/>
  <c r="AB227" i="14"/>
  <c r="AB228" i="14" s="1"/>
  <c r="L26" i="27"/>
  <c r="L28" i="27" s="1"/>
  <c r="L24" i="25"/>
  <c r="L25" i="25" s="1"/>
  <c r="AB30" i="14" l="1"/>
  <c r="AC211" i="14"/>
  <c r="AC218" i="14" s="1"/>
  <c r="AB11" i="16"/>
  <c r="AB46" i="14"/>
  <c r="AB34" i="14"/>
  <c r="AB35" i="14" s="1"/>
  <c r="AB26" i="26" s="1"/>
  <c r="AB30" i="28"/>
  <c r="AB24" i="16"/>
  <c r="AB10" i="16"/>
  <c r="AC226" i="14"/>
  <c r="AC57" i="11"/>
  <c r="AC58" i="11" s="1"/>
  <c r="H65" i="11"/>
  <c r="H57" i="11" s="1"/>
  <c r="L33" i="10"/>
  <c r="L34" i="10" s="1"/>
  <c r="L12" i="10"/>
  <c r="L13" i="10" s="1"/>
  <c r="AC49" i="11" l="1"/>
  <c r="AC51" i="11" s="1"/>
  <c r="H58" i="11"/>
  <c r="H49" i="11" s="1"/>
  <c r="AB27" i="27"/>
  <c r="L11" i="26"/>
  <c r="L13" i="26" s="1"/>
  <c r="L17" i="10" s="1"/>
  <c r="L19" i="10" s="1"/>
  <c r="M11" i="10"/>
  <c r="L27" i="26"/>
  <c r="L47" i="14"/>
  <c r="L48" i="14" s="1"/>
  <c r="M32" i="10"/>
  <c r="AC13" i="11" l="1"/>
  <c r="AC14" i="11" s="1"/>
  <c r="AC31" i="11"/>
  <c r="AC33" i="11" s="1"/>
  <c r="AC43" i="11"/>
  <c r="AC45" i="11" s="1"/>
  <c r="AC15" i="25"/>
  <c r="N15" i="18"/>
  <c r="G14" i="37" s="1"/>
  <c r="H51" i="11"/>
  <c r="L28" i="26"/>
  <c r="L16" i="17"/>
  <c r="M9" i="14"/>
  <c r="M14" i="14" s="1"/>
  <c r="M10" i="13"/>
  <c r="M13" i="13" s="1"/>
  <c r="L24" i="26"/>
  <c r="L15" i="17"/>
  <c r="H31" i="11" l="1"/>
  <c r="H15" i="25"/>
  <c r="H15" i="18"/>
  <c r="H43" i="11"/>
  <c r="H13" i="11"/>
  <c r="L17" i="17"/>
  <c r="L21" i="17" s="1"/>
  <c r="AC18" i="11"/>
  <c r="H45" i="11"/>
  <c r="H18" i="11" s="1"/>
  <c r="AC19" i="11"/>
  <c r="H33" i="11"/>
  <c r="H19" i="11" s="1"/>
  <c r="AC182" i="6"/>
  <c r="AC188" i="6"/>
  <c r="AC189" i="6" s="1"/>
  <c r="AC217" i="14" s="1"/>
  <c r="AC220" i="14" s="1"/>
  <c r="AC172" i="6"/>
  <c r="AC18" i="16"/>
  <c r="AC163" i="6"/>
  <c r="N8" i="19"/>
  <c r="N8" i="37" s="1"/>
  <c r="AC8" i="26"/>
  <c r="AC9" i="26" s="1"/>
  <c r="M42" i="13"/>
  <c r="M25" i="13"/>
  <c r="M28" i="13" s="1"/>
  <c r="M195" i="14"/>
  <c r="M128" i="14"/>
  <c r="M169" i="14"/>
  <c r="M94" i="14"/>
  <c r="M60" i="14"/>
  <c r="AC42" i="16" l="1"/>
  <c r="AC227" i="14"/>
  <c r="AC228" i="14" s="1"/>
  <c r="AC28" i="14"/>
  <c r="AC29" i="14" s="1"/>
  <c r="AC213" i="14"/>
  <c r="AC214" i="14" s="1"/>
  <c r="H220" i="14"/>
  <c r="AC16" i="10"/>
  <c r="N9" i="19"/>
  <c r="N9" i="37" s="1"/>
  <c r="M43" i="13"/>
  <c r="M44" i="13" s="1"/>
  <c r="M51" i="13"/>
  <c r="M52" i="13" s="1"/>
  <c r="M29" i="13"/>
  <c r="M38" i="13"/>
  <c r="M39" i="13" s="1"/>
  <c r="H213" i="14" l="1"/>
  <c r="H42" i="16"/>
  <c r="H227" i="14"/>
  <c r="H28" i="14"/>
  <c r="AC11" i="16"/>
  <c r="AC46" i="14"/>
  <c r="AC34" i="14"/>
  <c r="AC35" i="14" s="1"/>
  <c r="AC30" i="14"/>
  <c r="H29" i="14"/>
  <c r="N30" i="21"/>
  <c r="AC30" i="28"/>
  <c r="AC24" i="16"/>
  <c r="AC10" i="16"/>
  <c r="M19" i="26"/>
  <c r="M39" i="14"/>
  <c r="N35" i="13"/>
  <c r="J19" i="19"/>
  <c r="J19" i="37" s="1"/>
  <c r="M56" i="13"/>
  <c r="M57" i="13" s="1"/>
  <c r="M16" i="28"/>
  <c r="M144" i="13"/>
  <c r="N145" i="13" s="1"/>
  <c r="N50" i="13"/>
  <c r="J16" i="21"/>
  <c r="M21" i="27"/>
  <c r="J21" i="20"/>
  <c r="Q21" i="37" s="1"/>
  <c r="N26" i="19" l="1"/>
  <c r="N26" i="37" s="1"/>
  <c r="AC26" i="26"/>
  <c r="AC27" i="27"/>
  <c r="H30" i="14"/>
  <c r="N27" i="20"/>
  <c r="U27" i="37" s="1"/>
  <c r="M69" i="13"/>
  <c r="M72" i="13" s="1"/>
  <c r="M86" i="13"/>
  <c r="N19" i="13"/>
  <c r="N20" i="13" s="1"/>
  <c r="N26" i="13"/>
  <c r="N160" i="6"/>
  <c r="N168" i="6"/>
  <c r="N177" i="6"/>
  <c r="H27" i="27" l="1"/>
  <c r="H27" i="20"/>
  <c r="N27" i="13"/>
  <c r="N37" i="13"/>
  <c r="N21" i="13"/>
  <c r="M82" i="13"/>
  <c r="M83" i="13" s="1"/>
  <c r="M87" i="13"/>
  <c r="M88" i="13" s="1"/>
  <c r="M95" i="13"/>
  <c r="M96" i="13" s="1"/>
  <c r="M73" i="13"/>
  <c r="M100" i="13" l="1"/>
  <c r="M101" i="13" s="1"/>
  <c r="N16" i="25"/>
  <c r="M22" i="27"/>
  <c r="J22" i="20"/>
  <c r="Q22" i="37" s="1"/>
  <c r="M20" i="26"/>
  <c r="M40" i="14"/>
  <c r="N79" i="13"/>
  <c r="J20" i="19"/>
  <c r="J20" i="37" s="1"/>
  <c r="M17" i="28"/>
  <c r="N94" i="13"/>
  <c r="J17" i="21"/>
  <c r="N70" i="13" l="1"/>
  <c r="N63" i="13"/>
  <c r="N64" i="13" s="1"/>
  <c r="N178" i="6"/>
  <c r="N161" i="6"/>
  <c r="N169" i="6"/>
  <c r="M130" i="13"/>
  <c r="M113" i="13"/>
  <c r="M116" i="13" s="1"/>
  <c r="M131" i="13" l="1"/>
  <c r="M132" i="13" s="1"/>
  <c r="M139" i="13"/>
  <c r="M140" i="13" s="1"/>
  <c r="M117" i="13"/>
  <c r="M126" i="13"/>
  <c r="M127" i="13" s="1"/>
  <c r="N71" i="13"/>
  <c r="N81" i="13"/>
  <c r="N65" i="13"/>
  <c r="M21" i="26" l="1"/>
  <c r="M22" i="26" s="1"/>
  <c r="M41" i="14"/>
  <c r="M42" i="14" s="1"/>
  <c r="N123" i="13"/>
  <c r="J21" i="19"/>
  <c r="J21" i="37" s="1"/>
  <c r="M18" i="28"/>
  <c r="M19" i="28" s="1"/>
  <c r="N138" i="13"/>
  <c r="J18" i="21"/>
  <c r="N17" i="25"/>
  <c r="M53" i="14"/>
  <c r="M23" i="27"/>
  <c r="M24" i="27" s="1"/>
  <c r="J23" i="20"/>
  <c r="Q23" i="37" s="1"/>
  <c r="M38" i="10" l="1"/>
  <c r="M39" i="10" s="1"/>
  <c r="J19" i="21"/>
  <c r="N107" i="13"/>
  <c r="N108" i="13" s="1"/>
  <c r="N114" i="13"/>
  <c r="N179" i="6"/>
  <c r="N170" i="6"/>
  <c r="N162" i="6"/>
  <c r="N164" i="6" s="1"/>
  <c r="J24" i="20"/>
  <c r="Q24" i="37" s="1"/>
  <c r="M163" i="14"/>
  <c r="M54" i="14"/>
  <c r="M55" i="14" s="1"/>
  <c r="M196" i="14"/>
  <c r="M122" i="14"/>
  <c r="M88" i="14"/>
  <c r="M18" i="10"/>
  <c r="J22" i="19"/>
  <c r="J22" i="37" s="1"/>
  <c r="M59" i="14" l="1"/>
  <c r="M62" i="14" s="1"/>
  <c r="M80" i="14"/>
  <c r="N109" i="13"/>
  <c r="N125" i="13"/>
  <c r="N115" i="13"/>
  <c r="N26" i="12"/>
  <c r="N29" i="12" s="1"/>
  <c r="M22" i="28"/>
  <c r="J22" i="21"/>
  <c r="N44" i="12" l="1"/>
  <c r="N45" i="12" s="1"/>
  <c r="N37" i="12"/>
  <c r="N38" i="12" s="1"/>
  <c r="N30" i="12"/>
  <c r="M37" i="16"/>
  <c r="M69" i="14"/>
  <c r="M70" i="14" s="1"/>
  <c r="N68" i="14" s="1"/>
  <c r="M76" i="14"/>
  <c r="M77" i="14" s="1"/>
  <c r="M81" i="14"/>
  <c r="M82" i="14" s="1"/>
  <c r="M18" i="14"/>
  <c r="N18" i="25"/>
  <c r="N19" i="25" s="1"/>
  <c r="M87" i="14" l="1"/>
  <c r="M89" i="14" s="1"/>
  <c r="N24" i="10"/>
  <c r="N25" i="10" s="1"/>
  <c r="N16" i="27"/>
  <c r="M25" i="28"/>
  <c r="M19" i="16"/>
  <c r="N75" i="14"/>
  <c r="J25" i="21"/>
  <c r="N10" i="28"/>
  <c r="O36" i="12"/>
  <c r="N61" i="14"/>
  <c r="N16" i="26"/>
  <c r="N11" i="14"/>
  <c r="O43" i="12"/>
  <c r="N10" i="12"/>
  <c r="N180" i="6"/>
  <c r="N171" i="6"/>
  <c r="N173" i="6" s="1"/>
  <c r="N26" i="10" l="1"/>
  <c r="O27" i="12"/>
  <c r="N51" i="12"/>
  <c r="N54" i="12" s="1"/>
  <c r="M93" i="14"/>
  <c r="M96" i="14" s="1"/>
  <c r="M114" i="14"/>
  <c r="N55" i="12" l="1"/>
  <c r="N81" i="12"/>
  <c r="N82" i="12" s="1"/>
  <c r="N74" i="12"/>
  <c r="N75" i="12" s="1"/>
  <c r="M38" i="16"/>
  <c r="M103" i="14"/>
  <c r="M104" i="14" s="1"/>
  <c r="N102" i="14" s="1"/>
  <c r="M110" i="14"/>
  <c r="M111" i="14" s="1"/>
  <c r="M115" i="14"/>
  <c r="M116" i="14" s="1"/>
  <c r="M19" i="14"/>
  <c r="N21" i="25"/>
  <c r="N22" i="25" s="1"/>
  <c r="N95" i="14" l="1"/>
  <c r="M121" i="14"/>
  <c r="M123" i="14" s="1"/>
  <c r="M26" i="28"/>
  <c r="M20" i="16"/>
  <c r="N109" i="14"/>
  <c r="J26" i="21"/>
  <c r="N17" i="26"/>
  <c r="N12" i="14"/>
  <c r="N11" i="12"/>
  <c r="O73" i="12"/>
  <c r="N181" i="6"/>
  <c r="N183" i="6" s="1"/>
  <c r="N10" i="14"/>
  <c r="N11" i="28"/>
  <c r="O80" i="12"/>
  <c r="N17" i="27"/>
  <c r="O52" i="12" l="1"/>
  <c r="N88" i="12"/>
  <c r="N91" i="12" s="1"/>
  <c r="M148" i="14"/>
  <c r="M127" i="14"/>
  <c r="M130" i="14" s="1"/>
  <c r="N92" i="12" l="1"/>
  <c r="N111" i="12"/>
  <c r="N112" i="12" s="1"/>
  <c r="N118" i="12"/>
  <c r="N119" i="12" s="1"/>
  <c r="M39" i="16"/>
  <c r="M144" i="14"/>
  <c r="M145" i="14" s="1"/>
  <c r="M137" i="14"/>
  <c r="M138" i="14" s="1"/>
  <c r="N136" i="14" s="1"/>
  <c r="M149" i="14"/>
  <c r="M150" i="14" s="1"/>
  <c r="M20" i="14"/>
  <c r="M162" i="14" l="1"/>
  <c r="M164" i="14" s="1"/>
  <c r="M27" i="28"/>
  <c r="M21" i="16"/>
  <c r="N143" i="14"/>
  <c r="J27" i="21"/>
  <c r="N129" i="14"/>
  <c r="N18" i="26"/>
  <c r="N13" i="14"/>
  <c r="O110" i="12"/>
  <c r="N12" i="12"/>
  <c r="N13" i="12" s="1"/>
  <c r="N12" i="28"/>
  <c r="N13" i="28" s="1"/>
  <c r="N37" i="10" s="1"/>
  <c r="O117" i="12"/>
  <c r="N18" i="27"/>
  <c r="N19" i="27" s="1"/>
  <c r="N12" i="13" l="1"/>
  <c r="O89" i="12"/>
  <c r="N11" i="13"/>
  <c r="M168" i="14"/>
  <c r="M171" i="14" s="1"/>
  <c r="M182" i="14"/>
  <c r="M40" i="16" l="1"/>
  <c r="M178" i="14"/>
  <c r="M179" i="14" s="1"/>
  <c r="N177" i="14" s="1"/>
  <c r="M183" i="14"/>
  <c r="M184" i="14" s="1"/>
  <c r="M158" i="14"/>
  <c r="M159" i="14" s="1"/>
  <c r="M21" i="14"/>
  <c r="M189" i="14" l="1"/>
  <c r="M190" i="14" s="1"/>
  <c r="M28" i="28"/>
  <c r="M22" i="16"/>
  <c r="N157" i="14"/>
  <c r="J28" i="21"/>
  <c r="N170" i="14"/>
  <c r="M194" i="14" l="1"/>
  <c r="M197" i="14" s="1"/>
  <c r="M41" i="16" l="1"/>
  <c r="M43" i="16" s="1"/>
  <c r="M204" i="14"/>
  <c r="M205" i="14" s="1"/>
  <c r="M22" i="14"/>
  <c r="M23" i="14" s="1"/>
  <c r="M24" i="14" l="1"/>
  <c r="M29" i="28"/>
  <c r="M31" i="28" s="1"/>
  <c r="J31" i="21" s="1"/>
  <c r="M23" i="16"/>
  <c r="M26" i="16" s="1"/>
  <c r="M9" i="16"/>
  <c r="M13" i="16" s="1"/>
  <c r="N203" i="14"/>
  <c r="J29" i="21"/>
  <c r="M8" i="31"/>
  <c r="M30" i="16"/>
  <c r="J8" i="24"/>
  <c r="J12" i="36" s="1"/>
  <c r="M9" i="29" l="1"/>
  <c r="J9" i="22"/>
  <c r="M8" i="29"/>
  <c r="J8" i="22"/>
  <c r="M26" i="27"/>
  <c r="M28" i="27" s="1"/>
  <c r="M24" i="25"/>
  <c r="M25" i="25" s="1"/>
  <c r="J24" i="18"/>
  <c r="C23" i="37" s="1"/>
  <c r="J26" i="20"/>
  <c r="Q26" i="37" s="1"/>
  <c r="M12" i="10" l="1"/>
  <c r="M13" i="10" s="1"/>
  <c r="J28" i="20"/>
  <c r="Q28" i="37" s="1"/>
  <c r="M33" i="10"/>
  <c r="M34" i="10" s="1"/>
  <c r="J25" i="18"/>
  <c r="C24" i="37" s="1"/>
  <c r="M27" i="26" l="1"/>
  <c r="M47" i="14"/>
  <c r="M48" i="14" s="1"/>
  <c r="N32" i="10"/>
  <c r="J27" i="19"/>
  <c r="J27" i="37" s="1"/>
  <c r="M11" i="26"/>
  <c r="M13" i="26" s="1"/>
  <c r="N11" i="10"/>
  <c r="J11" i="19"/>
  <c r="J11" i="37" s="1"/>
  <c r="N10" i="13" l="1"/>
  <c r="N13" i="13" s="1"/>
  <c r="M17" i="10"/>
  <c r="M19" i="10" s="1"/>
  <c r="J13" i="19"/>
  <c r="J13" i="37" s="1"/>
  <c r="M28" i="26"/>
  <c r="M16" i="17"/>
  <c r="J28" i="19"/>
  <c r="J28" i="37" s="1"/>
  <c r="N9" i="14"/>
  <c r="N14" i="14" s="1"/>
  <c r="N169" i="14" l="1"/>
  <c r="N60" i="14"/>
  <c r="N195" i="14"/>
  <c r="N128" i="14"/>
  <c r="N94" i="14"/>
  <c r="M24" i="26"/>
  <c r="M15" i="17"/>
  <c r="M17" i="17" s="1"/>
  <c r="M21" i="17" s="1"/>
  <c r="J24" i="19"/>
  <c r="J24" i="37" s="1"/>
  <c r="N42" i="13"/>
  <c r="N25" i="13"/>
  <c r="N28" i="13" s="1"/>
  <c r="N38" i="13" l="1"/>
  <c r="N39" i="13" s="1"/>
  <c r="N51" i="13"/>
  <c r="N52" i="13" s="1"/>
  <c r="N43" i="13"/>
  <c r="N44" i="13" s="1"/>
  <c r="N29" i="13"/>
  <c r="N56" i="13" l="1"/>
  <c r="N57" i="13" s="1"/>
  <c r="N21" i="27"/>
  <c r="N16" i="28"/>
  <c r="N144" i="13"/>
  <c r="O145" i="13" s="1"/>
  <c r="O50" i="13"/>
  <c r="N19" i="26"/>
  <c r="N39" i="14"/>
  <c r="O35" i="13"/>
  <c r="O19" i="13" l="1"/>
  <c r="O20" i="13" s="1"/>
  <c r="O26" i="13"/>
  <c r="O160" i="6"/>
  <c r="O177" i="6"/>
  <c r="O168" i="6"/>
  <c r="N69" i="13"/>
  <c r="N72" i="13" s="1"/>
  <c r="N86" i="13"/>
  <c r="O37" i="13" l="1"/>
  <c r="O27" i="13"/>
  <c r="O21" i="13"/>
  <c r="O16" i="25" s="1"/>
  <c r="N87" i="13"/>
  <c r="N88" i="13" s="1"/>
  <c r="N95" i="13"/>
  <c r="N96" i="13" s="1"/>
  <c r="N73" i="13"/>
  <c r="N82" i="13"/>
  <c r="N83" i="13" s="1"/>
  <c r="N100" i="13" l="1"/>
  <c r="N101" i="13" s="1"/>
  <c r="N17" i="28"/>
  <c r="O94" i="13"/>
  <c r="N20" i="26"/>
  <c r="N40" i="14"/>
  <c r="O79" i="13"/>
  <c r="N22" i="27"/>
  <c r="O63" i="13" l="1"/>
  <c r="O64" i="13" s="1"/>
  <c r="O70" i="13"/>
  <c r="O178" i="6"/>
  <c r="O169" i="6"/>
  <c r="O161" i="6"/>
  <c r="N130" i="13"/>
  <c r="N113" i="13"/>
  <c r="N116" i="13" s="1"/>
  <c r="O65" i="13" l="1"/>
  <c r="O17" i="25" s="1"/>
  <c r="O81" i="13"/>
  <c r="O71" i="13"/>
  <c r="N126" i="13"/>
  <c r="N127" i="13" s="1"/>
  <c r="N139" i="13"/>
  <c r="N140" i="13" s="1"/>
  <c r="N117" i="13"/>
  <c r="N131" i="13"/>
  <c r="N132" i="13" s="1"/>
  <c r="N53" i="14" l="1"/>
  <c r="N21" i="26"/>
  <c r="N22" i="26" s="1"/>
  <c r="N18" i="10" s="1"/>
  <c r="N41" i="14"/>
  <c r="N42" i="14" s="1"/>
  <c r="O123" i="13"/>
  <c r="N18" i="28"/>
  <c r="N19" i="28" s="1"/>
  <c r="N38" i="10" s="1"/>
  <c r="N39" i="10" s="1"/>
  <c r="N22" i="28" s="1"/>
  <c r="O138" i="13"/>
  <c r="N23" i="27"/>
  <c r="N24" i="27" s="1"/>
  <c r="N196" i="14" l="1"/>
  <c r="N88" i="14"/>
  <c r="N163" i="14"/>
  <c r="N122" i="14"/>
  <c r="N54" i="14"/>
  <c r="N55" i="14" s="1"/>
  <c r="O114" i="13"/>
  <c r="O107" i="13"/>
  <c r="O108" i="13" s="1"/>
  <c r="O179" i="6"/>
  <c r="O170" i="6"/>
  <c r="O162" i="6"/>
  <c r="O164" i="6" s="1"/>
  <c r="O26" i="12" s="1"/>
  <c r="O29" i="12" s="1"/>
  <c r="O37" i="12" l="1"/>
  <c r="O38" i="12" s="1"/>
  <c r="O30" i="12"/>
  <c r="O16" i="27" s="1"/>
  <c r="O44" i="12"/>
  <c r="O45" i="12" s="1"/>
  <c r="O125" i="13"/>
  <c r="O115" i="13"/>
  <c r="O109" i="13"/>
  <c r="O18" i="25" s="1"/>
  <c r="O19" i="25" s="1"/>
  <c r="N80" i="14"/>
  <c r="N59" i="14"/>
  <c r="N62" i="14" s="1"/>
  <c r="O16" i="26" l="1"/>
  <c r="O11" i="14"/>
  <c r="O10" i="12"/>
  <c r="P43" i="12"/>
  <c r="O180" i="6"/>
  <c r="O171" i="6"/>
  <c r="O173" i="6" s="1"/>
  <c r="O51" i="12" s="1"/>
  <c r="O54" i="12" s="1"/>
  <c r="O10" i="28"/>
  <c r="P36" i="12"/>
  <c r="N37" i="16"/>
  <c r="N81" i="14"/>
  <c r="N82" i="14" s="1"/>
  <c r="N76" i="14"/>
  <c r="N77" i="14" s="1"/>
  <c r="N69" i="14"/>
  <c r="N70" i="14" s="1"/>
  <c r="O68" i="14" s="1"/>
  <c r="N18" i="14"/>
  <c r="O24" i="10"/>
  <c r="O25" i="10" s="1"/>
  <c r="O26" i="10" s="1"/>
  <c r="N87" i="14" l="1"/>
  <c r="N89" i="14" s="1"/>
  <c r="N25" i="28"/>
  <c r="N19" i="16"/>
  <c r="O75" i="14"/>
  <c r="P27" i="12"/>
  <c r="O21" i="25"/>
  <c r="O22" i="25" s="1"/>
  <c r="O74" i="12"/>
  <c r="O75" i="12" s="1"/>
  <c r="O81" i="12"/>
  <c r="O82" i="12" s="1"/>
  <c r="O55" i="12"/>
  <c r="O61" i="14"/>
  <c r="O11" i="28" l="1"/>
  <c r="P80" i="12"/>
  <c r="O17" i="26"/>
  <c r="O12" i="14"/>
  <c r="P73" i="12"/>
  <c r="O181" i="6"/>
  <c r="O183" i="6" s="1"/>
  <c r="O88" i="12" s="1"/>
  <c r="O91" i="12" s="1"/>
  <c r="O11" i="12"/>
  <c r="O10" i="14"/>
  <c r="O17" i="27"/>
  <c r="N114" i="14"/>
  <c r="N93" i="14"/>
  <c r="N96" i="14" s="1"/>
  <c r="O92" i="12" l="1"/>
  <c r="O18" i="27" s="1"/>
  <c r="O19" i="27" s="1"/>
  <c r="O111" i="12"/>
  <c r="O112" i="12" s="1"/>
  <c r="O118" i="12"/>
  <c r="O119" i="12" s="1"/>
  <c r="P52" i="12"/>
  <c r="N38" i="16"/>
  <c r="N115" i="14"/>
  <c r="N116" i="14" s="1"/>
  <c r="N19" i="14"/>
  <c r="N110" i="14"/>
  <c r="N111" i="14" s="1"/>
  <c r="N103" i="14"/>
  <c r="N104" i="14" s="1"/>
  <c r="O102" i="14" s="1"/>
  <c r="O11" i="13" l="1"/>
  <c r="O12" i="28"/>
  <c r="O13" i="28" s="1"/>
  <c r="O37" i="10" s="1"/>
  <c r="P117" i="12"/>
  <c r="O95" i="14"/>
  <c r="N26" i="28"/>
  <c r="N20" i="16"/>
  <c r="O109" i="14"/>
  <c r="O18" i="26"/>
  <c r="O13" i="14"/>
  <c r="P110" i="12"/>
  <c r="O12" i="12"/>
  <c r="O13" i="12" s="1"/>
  <c r="O12" i="13" s="1"/>
  <c r="N121" i="14"/>
  <c r="N123" i="14" s="1"/>
  <c r="N148" i="14" l="1"/>
  <c r="N127" i="14"/>
  <c r="N130" i="14" s="1"/>
  <c r="P89" i="12"/>
  <c r="N39" i="16" l="1"/>
  <c r="N144" i="14"/>
  <c r="N145" i="14" s="1"/>
  <c r="N149" i="14"/>
  <c r="N137" i="14"/>
  <c r="N138" i="14" s="1"/>
  <c r="O136" i="14" s="1"/>
  <c r="N20" i="14"/>
  <c r="N150" i="14"/>
  <c r="N162" i="14" l="1"/>
  <c r="N164" i="14" s="1"/>
  <c r="N27" i="28"/>
  <c r="N21" i="16"/>
  <c r="O143" i="14"/>
  <c r="O129" i="14"/>
  <c r="N182" i="14" l="1"/>
  <c r="N168" i="14"/>
  <c r="N171" i="14" s="1"/>
  <c r="N40" i="16" l="1"/>
  <c r="N158" i="14"/>
  <c r="N159" i="14" s="1"/>
  <c r="N183" i="14"/>
  <c r="N184" i="14" s="1"/>
  <c r="N178" i="14"/>
  <c r="N179" i="14" s="1"/>
  <c r="O177" i="14" s="1"/>
  <c r="N21" i="14"/>
  <c r="N189" i="14" l="1"/>
  <c r="N190" i="14" s="1"/>
  <c r="N28" i="28"/>
  <c r="N22" i="16"/>
  <c r="O157" i="14"/>
  <c r="O170" i="14"/>
  <c r="N194" i="14" l="1"/>
  <c r="N197" i="14" s="1"/>
  <c r="N41" i="16" l="1"/>
  <c r="N43" i="16" s="1"/>
  <c r="N204" i="14"/>
  <c r="N205" i="14" s="1"/>
  <c r="N22" i="14"/>
  <c r="N23" i="14" s="1"/>
  <c r="N29" i="28" l="1"/>
  <c r="N31" i="28" s="1"/>
  <c r="N23" i="16"/>
  <c r="O203" i="14"/>
  <c r="N9" i="16"/>
  <c r="N24" i="14"/>
  <c r="N8" i="31"/>
  <c r="N30" i="16"/>
  <c r="N26" i="27" l="1"/>
  <c r="N28" i="27" s="1"/>
  <c r="N24" i="25"/>
  <c r="N25" i="25" s="1"/>
  <c r="N33" i="10" l="1"/>
  <c r="N34" i="10" s="1"/>
  <c r="N12" i="10"/>
  <c r="N13" i="10" s="1"/>
  <c r="N11" i="26" l="1"/>
  <c r="N13" i="26" s="1"/>
  <c r="N17" i="10" s="1"/>
  <c r="N19" i="10" s="1"/>
  <c r="O11" i="10"/>
  <c r="N27" i="26"/>
  <c r="N47" i="14"/>
  <c r="N48" i="14" s="1"/>
  <c r="O32" i="10"/>
  <c r="O9" i="14" l="1"/>
  <c r="O14" i="14" s="1"/>
  <c r="O10" i="13"/>
  <c r="O13" i="13" s="1"/>
  <c r="N28" i="26"/>
  <c r="N16" i="17"/>
  <c r="N24" i="26"/>
  <c r="N15" i="17"/>
  <c r="N17" i="17" l="1"/>
  <c r="N21" i="17" s="1"/>
  <c r="O25" i="13"/>
  <c r="O28" i="13" s="1"/>
  <c r="O42" i="13"/>
  <c r="O195" i="14"/>
  <c r="O169" i="14"/>
  <c r="O94" i="14"/>
  <c r="O60" i="14"/>
  <c r="O128" i="14"/>
  <c r="O43" i="13" l="1"/>
  <c r="O44" i="13" s="1"/>
  <c r="O56" i="13" s="1"/>
  <c r="O57" i="13" s="1"/>
  <c r="O51" i="13"/>
  <c r="O52" i="13" s="1"/>
  <c r="O38" i="13"/>
  <c r="O39" i="13" s="1"/>
  <c r="O29" i="13"/>
  <c r="O21" i="27" s="1"/>
  <c r="O86" i="13" l="1"/>
  <c r="O69" i="13"/>
  <c r="O72" i="13" s="1"/>
  <c r="O16" i="28"/>
  <c r="O144" i="13"/>
  <c r="P145" i="13" s="1"/>
  <c r="P50" i="13"/>
  <c r="O19" i="26"/>
  <c r="O39" i="14"/>
  <c r="P35" i="13"/>
  <c r="O82" i="13" l="1"/>
  <c r="O83" i="13" s="1"/>
  <c r="O95" i="13"/>
  <c r="O96" i="13" s="1"/>
  <c r="O73" i="13"/>
  <c r="O87" i="13"/>
  <c r="O88" i="13" s="1"/>
  <c r="O100" i="13" s="1"/>
  <c r="O101" i="13" s="1"/>
  <c r="P19" i="13"/>
  <c r="P20" i="13" s="1"/>
  <c r="P26" i="13"/>
  <c r="P177" i="6"/>
  <c r="P168" i="6"/>
  <c r="P160" i="6"/>
  <c r="O130" i="13" l="1"/>
  <c r="O113" i="13"/>
  <c r="O116" i="13" s="1"/>
  <c r="O22" i="27"/>
  <c r="P27" i="13"/>
  <c r="P37" i="13"/>
  <c r="P21" i="13"/>
  <c r="P16" i="25" s="1"/>
  <c r="O17" i="28"/>
  <c r="P94" i="13"/>
  <c r="O20" i="26"/>
  <c r="O40" i="14"/>
  <c r="P79" i="13"/>
  <c r="O131" i="13" l="1"/>
  <c r="O132" i="13" s="1"/>
  <c r="O53" i="14" s="1"/>
  <c r="O139" i="13"/>
  <c r="O140" i="13" s="1"/>
  <c r="O126" i="13"/>
  <c r="O127" i="13" s="1"/>
  <c r="O117" i="13"/>
  <c r="O23" i="27" s="1"/>
  <c r="O24" i="27" s="1"/>
  <c r="P70" i="13"/>
  <c r="P63" i="13"/>
  <c r="P64" i="13" s="1"/>
  <c r="P178" i="6"/>
  <c r="P169" i="6"/>
  <c r="P161" i="6"/>
  <c r="O21" i="26" l="1"/>
  <c r="O22" i="26" s="1"/>
  <c r="O18" i="10" s="1"/>
  <c r="P123" i="13"/>
  <c r="O41" i="14"/>
  <c r="O42" i="14" s="1"/>
  <c r="P71" i="13"/>
  <c r="P81" i="13"/>
  <c r="P65" i="13"/>
  <c r="P17" i="25" s="1"/>
  <c r="O18" i="28"/>
  <c r="O19" i="28" s="1"/>
  <c r="O38" i="10" s="1"/>
  <c r="O39" i="10" s="1"/>
  <c r="O22" i="28" s="1"/>
  <c r="P138" i="13"/>
  <c r="O163" i="14" l="1"/>
  <c r="O196" i="14"/>
  <c r="O122" i="14"/>
  <c r="O88" i="14"/>
  <c r="O54" i="14"/>
  <c r="O55" i="14" s="1"/>
  <c r="P107" i="13"/>
  <c r="P108" i="13" s="1"/>
  <c r="P114" i="13"/>
  <c r="P179" i="6"/>
  <c r="P170" i="6"/>
  <c r="P162" i="6"/>
  <c r="P164" i="6" s="1"/>
  <c r="P26" i="12" s="1"/>
  <c r="P29" i="12" s="1"/>
  <c r="P37" i="12" l="1"/>
  <c r="P38" i="12" s="1"/>
  <c r="P30" i="12"/>
  <c r="P16" i="27" s="1"/>
  <c r="P44" i="12"/>
  <c r="P45" i="12" s="1"/>
  <c r="P125" i="13"/>
  <c r="P115" i="13"/>
  <c r="P109" i="13"/>
  <c r="P18" i="25" s="1"/>
  <c r="P19" i="25" s="1"/>
  <c r="O59" i="14"/>
  <c r="O62" i="14" s="1"/>
  <c r="O80" i="14"/>
  <c r="P16" i="26" l="1"/>
  <c r="P11" i="14"/>
  <c r="Q43" i="12"/>
  <c r="P10" i="12"/>
  <c r="P180" i="6"/>
  <c r="P171" i="6"/>
  <c r="P173" i="6" s="1"/>
  <c r="P51" i="12" s="1"/>
  <c r="P54" i="12" s="1"/>
  <c r="P24" i="10"/>
  <c r="P25" i="10" s="1"/>
  <c r="P26" i="10" s="1"/>
  <c r="P21" i="25" s="1"/>
  <c r="P22" i="25" s="1"/>
  <c r="O82" i="14"/>
  <c r="O87" i="14" s="1"/>
  <c r="O89" i="14" s="1"/>
  <c r="P10" i="28"/>
  <c r="Q36" i="12"/>
  <c r="O37" i="16"/>
  <c r="O69" i="14"/>
  <c r="O70" i="14" s="1"/>
  <c r="P68" i="14" s="1"/>
  <c r="O76" i="14"/>
  <c r="O77" i="14" s="1"/>
  <c r="O18" i="14"/>
  <c r="O81" i="14"/>
  <c r="P10" i="14" l="1"/>
  <c r="P61" i="14"/>
  <c r="P55" i="12"/>
  <c r="P17" i="27" s="1"/>
  <c r="P74" i="12"/>
  <c r="P75" i="12" s="1"/>
  <c r="P81" i="12"/>
  <c r="P82" i="12" s="1"/>
  <c r="O114" i="14"/>
  <c r="O93" i="14"/>
  <c r="O96" i="14" s="1"/>
  <c r="Q27" i="12"/>
  <c r="O25" i="28"/>
  <c r="O19" i="16"/>
  <c r="P75" i="14"/>
  <c r="P17" i="26" l="1"/>
  <c r="P12" i="14"/>
  <c r="P11" i="12"/>
  <c r="Q73" i="12"/>
  <c r="P181" i="6"/>
  <c r="P183" i="6" s="1"/>
  <c r="P88" i="12" s="1"/>
  <c r="P91" i="12" s="1"/>
  <c r="P11" i="28"/>
  <c r="Q80" i="12"/>
  <c r="O38" i="16"/>
  <c r="O110" i="14"/>
  <c r="O111" i="14" s="1"/>
  <c r="O103" i="14"/>
  <c r="O104" i="14" s="1"/>
  <c r="P102" i="14" s="1"/>
  <c r="O115" i="14"/>
  <c r="O19" i="14"/>
  <c r="O116" i="14"/>
  <c r="O121" i="14" s="1"/>
  <c r="O123" i="14" s="1"/>
  <c r="O26" i="28" l="1"/>
  <c r="O20" i="16"/>
  <c r="P109" i="14"/>
  <c r="O148" i="14"/>
  <c r="O127" i="14"/>
  <c r="O130" i="14" s="1"/>
  <c r="P111" i="12"/>
  <c r="P112" i="12" s="1"/>
  <c r="P118" i="12"/>
  <c r="P119" i="12" s="1"/>
  <c r="P92" i="12"/>
  <c r="P18" i="27" s="1"/>
  <c r="P19" i="27" s="1"/>
  <c r="Q52" i="12"/>
  <c r="P95" i="14"/>
  <c r="P18" i="26" l="1"/>
  <c r="P13" i="14"/>
  <c r="Q110" i="12"/>
  <c r="P12" i="12"/>
  <c r="P13" i="12" s="1"/>
  <c r="P12" i="13" s="1"/>
  <c r="P11" i="13"/>
  <c r="O39" i="16"/>
  <c r="O137" i="14"/>
  <c r="O138" i="14" s="1"/>
  <c r="P136" i="14" s="1"/>
  <c r="O149" i="14"/>
  <c r="O150" i="14" s="1"/>
  <c r="O162" i="14" s="1"/>
  <c r="O164" i="14" s="1"/>
  <c r="O144" i="14"/>
  <c r="O145" i="14" s="1"/>
  <c r="O20" i="14"/>
  <c r="P12" i="28"/>
  <c r="P13" i="28" s="1"/>
  <c r="P37" i="10" s="1"/>
  <c r="Q117" i="12"/>
  <c r="Q89" i="12" l="1"/>
  <c r="O27" i="28"/>
  <c r="O21" i="16"/>
  <c r="P143" i="14"/>
  <c r="O168" i="14"/>
  <c r="O171" i="14" s="1"/>
  <c r="O182" i="14"/>
  <c r="P129" i="14"/>
  <c r="O40" i="16" l="1"/>
  <c r="O178" i="14"/>
  <c r="O179" i="14" s="1"/>
  <c r="P177" i="14" s="1"/>
  <c r="O158" i="14"/>
  <c r="O159" i="14" s="1"/>
  <c r="O183" i="14"/>
  <c r="O21" i="14"/>
  <c r="O184" i="14"/>
  <c r="O189" i="14" s="1"/>
  <c r="O190" i="14" s="1"/>
  <c r="O194" i="14" s="1"/>
  <c r="O197" i="14" s="1"/>
  <c r="O41" i="16" l="1"/>
  <c r="O204" i="14"/>
  <c r="O205" i="14" s="1"/>
  <c r="O22" i="14"/>
  <c r="O23" i="14" s="1"/>
  <c r="O24" i="14" s="1"/>
  <c r="O28" i="28"/>
  <c r="O22" i="16"/>
  <c r="P157" i="14"/>
  <c r="P170" i="14"/>
  <c r="O43" i="16"/>
  <c r="O8" i="31" l="1"/>
  <c r="O30" i="16"/>
  <c r="O29" i="28"/>
  <c r="O31" i="28" s="1"/>
  <c r="O23" i="16"/>
  <c r="O9" i="16"/>
  <c r="P203" i="14"/>
  <c r="O26" i="27"/>
  <c r="O28" i="27" s="1"/>
  <c r="O24" i="25"/>
  <c r="O25" i="25" s="1"/>
  <c r="O33" i="10" l="1"/>
  <c r="O34" i="10" s="1"/>
  <c r="O12" i="10"/>
  <c r="O13" i="10" s="1"/>
  <c r="O11" i="26" l="1"/>
  <c r="O13" i="26" s="1"/>
  <c r="O17" i="10" s="1"/>
  <c r="O19" i="10" s="1"/>
  <c r="P11" i="10"/>
  <c r="O27" i="26"/>
  <c r="O47" i="14"/>
  <c r="O48" i="14" s="1"/>
  <c r="P32" i="10"/>
  <c r="P9" i="14" l="1"/>
  <c r="P14" i="14" s="1"/>
  <c r="O28" i="26"/>
  <c r="O16" i="17"/>
  <c r="P10" i="13"/>
  <c r="P13" i="13" s="1"/>
  <c r="O24" i="26"/>
  <c r="O15" i="17"/>
  <c r="O17" i="17" s="1"/>
  <c r="O21" i="17" s="1"/>
  <c r="P42" i="13" l="1"/>
  <c r="P25" i="13"/>
  <c r="P28" i="13" s="1"/>
  <c r="P169" i="14"/>
  <c r="P195" i="14"/>
  <c r="P128" i="14"/>
  <c r="P94" i="14"/>
  <c r="P60" i="14"/>
  <c r="P38" i="13" l="1"/>
  <c r="P39" i="13" s="1"/>
  <c r="P51" i="13"/>
  <c r="P52" i="13" s="1"/>
  <c r="P43" i="13"/>
  <c r="P29" i="13"/>
  <c r="P21" i="27" s="1"/>
  <c r="P44" i="13"/>
  <c r="P56" i="13" s="1"/>
  <c r="P57" i="13" s="1"/>
  <c r="P69" i="13" l="1"/>
  <c r="P72" i="13" s="1"/>
  <c r="P86" i="13"/>
  <c r="P16" i="28"/>
  <c r="P144" i="13"/>
  <c r="Q145" i="13" s="1"/>
  <c r="Q50" i="13"/>
  <c r="P19" i="26"/>
  <c r="P39" i="14"/>
  <c r="Q35" i="13"/>
  <c r="Q19" i="13" l="1"/>
  <c r="Q20" i="13" s="1"/>
  <c r="Q26" i="13"/>
  <c r="Q177" i="6"/>
  <c r="Q168" i="6"/>
  <c r="Q160" i="6"/>
  <c r="P87" i="13"/>
  <c r="P88" i="13" s="1"/>
  <c r="P100" i="13" s="1"/>
  <c r="P101" i="13" s="1"/>
  <c r="P95" i="13"/>
  <c r="P96" i="13" s="1"/>
  <c r="P73" i="13"/>
  <c r="P22" i="27" s="1"/>
  <c r="P82" i="13"/>
  <c r="P83" i="13" s="1"/>
  <c r="P130" i="13" l="1"/>
  <c r="P113" i="13"/>
  <c r="P116" i="13" s="1"/>
  <c r="Q37" i="13"/>
  <c r="Q27" i="13"/>
  <c r="Q21" i="13"/>
  <c r="Q16" i="25" s="1"/>
  <c r="P20" i="26"/>
  <c r="P40" i="14"/>
  <c r="Q79" i="13"/>
  <c r="P17" i="28"/>
  <c r="Q94" i="13"/>
  <c r="Q70" i="13" l="1"/>
  <c r="Q63" i="13"/>
  <c r="Q64" i="13" s="1"/>
  <c r="Q178" i="6"/>
  <c r="Q169" i="6"/>
  <c r="Q161" i="6"/>
  <c r="P126" i="13"/>
  <c r="P127" i="13" s="1"/>
  <c r="P131" i="13"/>
  <c r="P132" i="13" s="1"/>
  <c r="P53" i="14" s="1"/>
  <c r="P117" i="13"/>
  <c r="P23" i="27" s="1"/>
  <c r="P24" i="27" s="1"/>
  <c r="P139" i="13"/>
  <c r="P140" i="13" s="1"/>
  <c r="Q65" i="13" l="1"/>
  <c r="Q17" i="25" s="1"/>
  <c r="Q81" i="13"/>
  <c r="Q71" i="13"/>
  <c r="P18" i="28"/>
  <c r="P19" i="28" s="1"/>
  <c r="P38" i="10" s="1"/>
  <c r="P39" i="10" s="1"/>
  <c r="P22" i="28" s="1"/>
  <c r="Q138" i="13"/>
  <c r="P21" i="26"/>
  <c r="P22" i="26" s="1"/>
  <c r="P18" i="10" s="1"/>
  <c r="P41" i="14"/>
  <c r="P42" i="14" s="1"/>
  <c r="Q123" i="13"/>
  <c r="Q114" i="13" l="1"/>
  <c r="Q107" i="13"/>
  <c r="Q108" i="13" s="1"/>
  <c r="Q179" i="6"/>
  <c r="Q170" i="6"/>
  <c r="Q162" i="6"/>
  <c r="Q164" i="6" s="1"/>
  <c r="Q26" i="12" s="1"/>
  <c r="Q29" i="12" s="1"/>
  <c r="P196" i="14"/>
  <c r="P54" i="14"/>
  <c r="P55" i="14" s="1"/>
  <c r="P163" i="14"/>
  <c r="P122" i="14"/>
  <c r="P88" i="14"/>
  <c r="Q30" i="12" l="1"/>
  <c r="Q16" i="27" s="1"/>
  <c r="Q44" i="12"/>
  <c r="Q45" i="12" s="1"/>
  <c r="Q37" i="12"/>
  <c r="Q38" i="12" s="1"/>
  <c r="Q125" i="13"/>
  <c r="Q115" i="13"/>
  <c r="Q109" i="13"/>
  <c r="Q18" i="25" s="1"/>
  <c r="Q19" i="25" s="1"/>
  <c r="P59" i="14"/>
  <c r="P62" i="14" s="1"/>
  <c r="P80" i="14"/>
  <c r="Q10" i="28" l="1"/>
  <c r="R36" i="12"/>
  <c r="K10" i="21"/>
  <c r="Q16" i="26"/>
  <c r="Q11" i="14"/>
  <c r="R43" i="12"/>
  <c r="Q10" i="12"/>
  <c r="Q171" i="6"/>
  <c r="Q173" i="6" s="1"/>
  <c r="Q51" i="12" s="1"/>
  <c r="Q54" i="12" s="1"/>
  <c r="Q180" i="6"/>
  <c r="P37" i="16"/>
  <c r="P81" i="14"/>
  <c r="P82" i="14" s="1"/>
  <c r="P87" i="14" s="1"/>
  <c r="P89" i="14" s="1"/>
  <c r="P69" i="14"/>
  <c r="P70" i="14" s="1"/>
  <c r="Q68" i="14" s="1"/>
  <c r="P76" i="14"/>
  <c r="P77" i="14" s="1"/>
  <c r="P18" i="14"/>
  <c r="Q24" i="10"/>
  <c r="Q25" i="10" s="1"/>
  <c r="Q26" i="10" s="1"/>
  <c r="Q21" i="25" s="1"/>
  <c r="Q22" i="25" s="1"/>
  <c r="Q10" i="14" l="1"/>
  <c r="P93" i="14"/>
  <c r="P96" i="14" s="1"/>
  <c r="P114" i="14"/>
  <c r="P25" i="28"/>
  <c r="P19" i="16"/>
  <c r="Q75" i="14"/>
  <c r="R27" i="12"/>
  <c r="Q81" i="12"/>
  <c r="Q82" i="12" s="1"/>
  <c r="Q55" i="12"/>
  <c r="Q17" i="27" s="1"/>
  <c r="Q74" i="12"/>
  <c r="Q75" i="12" s="1"/>
  <c r="Q61" i="14"/>
  <c r="Q11" i="28" l="1"/>
  <c r="R80" i="12"/>
  <c r="P38" i="16"/>
  <c r="P115" i="14"/>
  <c r="P116" i="14" s="1"/>
  <c r="P121" i="14" s="1"/>
  <c r="P123" i="14" s="1"/>
  <c r="P103" i="14"/>
  <c r="P104" i="14" s="1"/>
  <c r="Q102" i="14" s="1"/>
  <c r="P110" i="14"/>
  <c r="P111" i="14" s="1"/>
  <c r="P19" i="14"/>
  <c r="Q17" i="26"/>
  <c r="Q12" i="14"/>
  <c r="Q11" i="12"/>
  <c r="R73" i="12"/>
  <c r="Q181" i="6"/>
  <c r="Q183" i="6" s="1"/>
  <c r="Q88" i="12" s="1"/>
  <c r="Q91" i="12" s="1"/>
  <c r="P148" i="14" l="1"/>
  <c r="P127" i="14"/>
  <c r="P130" i="14" s="1"/>
  <c r="Q95" i="14"/>
  <c r="Q92" i="12"/>
  <c r="Q18" i="27" s="1"/>
  <c r="Q19" i="27" s="1"/>
  <c r="Q111" i="12"/>
  <c r="Q112" i="12" s="1"/>
  <c r="Q118" i="12"/>
  <c r="Q119" i="12" s="1"/>
  <c r="R52" i="12"/>
  <c r="P26" i="28"/>
  <c r="P20" i="16"/>
  <c r="Q109" i="14"/>
  <c r="Q11" i="13" l="1"/>
  <c r="Q18" i="26"/>
  <c r="Q13" i="14"/>
  <c r="R110" i="12"/>
  <c r="Q12" i="12"/>
  <c r="Q13" i="12" s="1"/>
  <c r="Q12" i="13" s="1"/>
  <c r="P39" i="16"/>
  <c r="P144" i="14"/>
  <c r="P145" i="14" s="1"/>
  <c r="P137" i="14"/>
  <c r="P138" i="14" s="1"/>
  <c r="Q136" i="14" s="1"/>
  <c r="P20" i="14"/>
  <c r="P149" i="14"/>
  <c r="P150" i="14" s="1"/>
  <c r="P162" i="14" s="1"/>
  <c r="P164" i="14" s="1"/>
  <c r="Q12" i="28"/>
  <c r="Q13" i="28" s="1"/>
  <c r="Q37" i="10" s="1"/>
  <c r="R117" i="12"/>
  <c r="K12" i="21"/>
  <c r="P168" i="14" l="1"/>
  <c r="P171" i="14" s="1"/>
  <c r="P182" i="14"/>
  <c r="R89" i="12"/>
  <c r="P27" i="28"/>
  <c r="P21" i="16"/>
  <c r="Q143" i="14"/>
  <c r="Q129" i="14"/>
  <c r="P40" i="16" l="1"/>
  <c r="P183" i="14"/>
  <c r="P184" i="14" s="1"/>
  <c r="P189" i="14" s="1"/>
  <c r="P190" i="14" s="1"/>
  <c r="P194" i="14" s="1"/>
  <c r="P197" i="14" s="1"/>
  <c r="P158" i="14"/>
  <c r="P159" i="14" s="1"/>
  <c r="P178" i="14"/>
  <c r="P179" i="14" s="1"/>
  <c r="Q177" i="14" s="1"/>
  <c r="P21" i="14"/>
  <c r="P41" i="16" l="1"/>
  <c r="P43" i="16" s="1"/>
  <c r="P204" i="14"/>
  <c r="P205" i="14" s="1"/>
  <c r="P22" i="14"/>
  <c r="P23" i="14" s="1"/>
  <c r="P24" i="14" s="1"/>
  <c r="P28" i="28"/>
  <c r="P22" i="16"/>
  <c r="Q157" i="14"/>
  <c r="Q170" i="14"/>
  <c r="P26" i="27" l="1"/>
  <c r="P28" i="27" s="1"/>
  <c r="P12" i="10" s="1"/>
  <c r="P13" i="10" s="1"/>
  <c r="P24" i="25"/>
  <c r="P25" i="25" s="1"/>
  <c r="P33" i="10" s="1"/>
  <c r="P34" i="10" s="1"/>
  <c r="P29" i="28"/>
  <c r="P31" i="28" s="1"/>
  <c r="P9" i="16"/>
  <c r="P23" i="16"/>
  <c r="Q203" i="14"/>
  <c r="P8" i="31"/>
  <c r="P30" i="16"/>
  <c r="P11" i="26" l="1"/>
  <c r="P13" i="26" s="1"/>
  <c r="P17" i="10" s="1"/>
  <c r="P19" i="10" s="1"/>
  <c r="Q11" i="10"/>
  <c r="P27" i="26"/>
  <c r="P47" i="14"/>
  <c r="P48" i="14" s="1"/>
  <c r="Q32" i="10"/>
  <c r="Q9" i="14" l="1"/>
  <c r="Q14" i="14" s="1"/>
  <c r="P28" i="26"/>
  <c r="P16" i="17"/>
  <c r="Q10" i="13"/>
  <c r="Q13" i="13" s="1"/>
  <c r="P24" i="26"/>
  <c r="P15" i="17"/>
  <c r="P17" i="17" l="1"/>
  <c r="P21" i="17" s="1"/>
  <c r="Q25" i="13"/>
  <c r="Q28" i="13" s="1"/>
  <c r="Q42" i="13"/>
  <c r="Q195" i="14"/>
  <c r="Q60" i="14"/>
  <c r="Q128" i="14"/>
  <c r="Q169" i="14"/>
  <c r="Q94" i="14"/>
  <c r="Q51" i="13" l="1"/>
  <c r="Q52" i="13" s="1"/>
  <c r="Q29" i="13"/>
  <c r="Q21" i="27" s="1"/>
  <c r="Q38" i="13"/>
  <c r="Q39" i="13" s="1"/>
  <c r="Q43" i="13"/>
  <c r="Q44" i="13" s="1"/>
  <c r="Q56" i="13" s="1"/>
  <c r="Q57" i="13" s="1"/>
  <c r="Q86" i="13" l="1"/>
  <c r="Q69" i="13"/>
  <c r="Q72" i="13" s="1"/>
  <c r="Q16" i="28"/>
  <c r="Q144" i="13"/>
  <c r="R145" i="13" s="1"/>
  <c r="R50" i="13"/>
  <c r="Q19" i="26"/>
  <c r="Q39" i="14"/>
  <c r="R35" i="13"/>
  <c r="Q82" i="13" l="1"/>
  <c r="Q83" i="13" s="1"/>
  <c r="Q95" i="13"/>
  <c r="Q96" i="13" s="1"/>
  <c r="Q73" i="13"/>
  <c r="Q22" i="27" s="1"/>
  <c r="Q87" i="13"/>
  <c r="Q88" i="13" s="1"/>
  <c r="Q100" i="13" s="1"/>
  <c r="Q101" i="13" s="1"/>
  <c r="R26" i="13"/>
  <c r="R19" i="13"/>
  <c r="R20" i="13" s="1"/>
  <c r="R177" i="6"/>
  <c r="R168" i="6"/>
  <c r="R160" i="6"/>
  <c r="Q130" i="13" l="1"/>
  <c r="Q113" i="13"/>
  <c r="Q116" i="13" s="1"/>
  <c r="Q20" i="26"/>
  <c r="Q40" i="14"/>
  <c r="R79" i="13"/>
  <c r="K20" i="19"/>
  <c r="K20" i="37" s="1"/>
  <c r="Q17" i="28"/>
  <c r="R94" i="13"/>
  <c r="R37" i="13"/>
  <c r="R27" i="13"/>
  <c r="R21" i="13"/>
  <c r="R63" i="13" l="1"/>
  <c r="R64" i="13" s="1"/>
  <c r="R70" i="13"/>
  <c r="R178" i="6"/>
  <c r="R169" i="6"/>
  <c r="R161" i="6"/>
  <c r="Q131" i="13"/>
  <c r="Q132" i="13" s="1"/>
  <c r="Q53" i="14" s="1"/>
  <c r="Q139" i="13"/>
  <c r="Q140" i="13" s="1"/>
  <c r="Q117" i="13"/>
  <c r="Q23" i="27" s="1"/>
  <c r="Q24" i="27" s="1"/>
  <c r="Q126" i="13"/>
  <c r="Q127" i="13" s="1"/>
  <c r="R16" i="25"/>
  <c r="Q18" i="28" l="1"/>
  <c r="Q19" i="28" s="1"/>
  <c r="Q38" i="10" s="1"/>
  <c r="Q39" i="10" s="1"/>
  <c r="Q22" i="28" s="1"/>
  <c r="R138" i="13"/>
  <c r="K18" i="21"/>
  <c r="Q21" i="26"/>
  <c r="Q22" i="26" s="1"/>
  <c r="Q18" i="10" s="1"/>
  <c r="Q41" i="14"/>
  <c r="Q42" i="14" s="1"/>
  <c r="R123" i="13"/>
  <c r="K21" i="19"/>
  <c r="K21" i="37" s="1"/>
  <c r="R81" i="13"/>
  <c r="R71" i="13"/>
  <c r="R65" i="13"/>
  <c r="Q163" i="14" l="1"/>
  <c r="Q122" i="14"/>
  <c r="Q88" i="14"/>
  <c r="Q54" i="14"/>
  <c r="Q55" i="14" s="1"/>
  <c r="Q196" i="14"/>
  <c r="R17" i="25"/>
  <c r="R107" i="13"/>
  <c r="R108" i="13" s="1"/>
  <c r="R114" i="13"/>
  <c r="R179" i="6"/>
  <c r="R170" i="6"/>
  <c r="R162" i="6"/>
  <c r="R164" i="6" s="1"/>
  <c r="R26" i="12" s="1"/>
  <c r="R29" i="12" s="1"/>
  <c r="Q80" i="14" l="1"/>
  <c r="Q59" i="14"/>
  <c r="Q62" i="14" s="1"/>
  <c r="R37" i="12"/>
  <c r="R38" i="12" s="1"/>
  <c r="R44" i="12"/>
  <c r="R45" i="12" s="1"/>
  <c r="R30" i="12"/>
  <c r="R125" i="13"/>
  <c r="R115" i="13"/>
  <c r="R109" i="13"/>
  <c r="R18" i="25" l="1"/>
  <c r="R19" i="25" s="1"/>
  <c r="R10" i="28"/>
  <c r="S36" i="12"/>
  <c r="R16" i="27"/>
  <c r="Q37" i="16"/>
  <c r="Q76" i="14"/>
  <c r="Q77" i="14" s="1"/>
  <c r="Q69" i="14"/>
  <c r="Q70" i="14" s="1"/>
  <c r="R68" i="14" s="1"/>
  <c r="Q18" i="14"/>
  <c r="Q81" i="14"/>
  <c r="Q82" i="14" s="1"/>
  <c r="Q87" i="14" s="1"/>
  <c r="Q89" i="14" s="1"/>
  <c r="R16" i="26"/>
  <c r="R11" i="14"/>
  <c r="S43" i="12"/>
  <c r="R10" i="12"/>
  <c r="R171" i="6"/>
  <c r="R173" i="6" s="1"/>
  <c r="R51" i="12" s="1"/>
  <c r="R54" i="12" s="1"/>
  <c r="R180" i="6"/>
  <c r="R55" i="12" l="1"/>
  <c r="R74" i="12"/>
  <c r="R75" i="12" s="1"/>
  <c r="R81" i="12"/>
  <c r="R82" i="12" s="1"/>
  <c r="Q25" i="28"/>
  <c r="Q19" i="16"/>
  <c r="R75" i="14"/>
  <c r="Q114" i="14"/>
  <c r="Q93" i="14"/>
  <c r="Q96" i="14" s="1"/>
  <c r="S27" i="12"/>
  <c r="R61" i="14"/>
  <c r="R24" i="10"/>
  <c r="R25" i="10" s="1"/>
  <c r="R26" i="10" s="1"/>
  <c r="R11" i="28" l="1"/>
  <c r="S80" i="12"/>
  <c r="R21" i="25"/>
  <c r="R22" i="25" s="1"/>
  <c r="R17" i="26"/>
  <c r="R12" i="14"/>
  <c r="R11" i="12"/>
  <c r="S73" i="12"/>
  <c r="R181" i="6"/>
  <c r="R183" i="6" s="1"/>
  <c r="R88" i="12" s="1"/>
  <c r="R91" i="12" s="1"/>
  <c r="Q38" i="16"/>
  <c r="Q103" i="14"/>
  <c r="Q104" i="14" s="1"/>
  <c r="R102" i="14" s="1"/>
  <c r="Q110" i="14"/>
  <c r="Q111" i="14" s="1"/>
  <c r="Q115" i="14"/>
  <c r="Q116" i="14" s="1"/>
  <c r="Q121" i="14" s="1"/>
  <c r="Q123" i="14" s="1"/>
  <c r="Q19" i="14"/>
  <c r="R17" i="27"/>
  <c r="Q127" i="14" l="1"/>
  <c r="Q130" i="14" s="1"/>
  <c r="Q148" i="14"/>
  <c r="R10" i="14"/>
  <c r="Q26" i="28"/>
  <c r="Q20" i="16"/>
  <c r="R109" i="14"/>
  <c r="R95" i="14"/>
  <c r="R111" i="12"/>
  <c r="R112" i="12" s="1"/>
  <c r="R118" i="12"/>
  <c r="R119" i="12" s="1"/>
  <c r="R92" i="12"/>
  <c r="S52" i="12"/>
  <c r="R12" i="28" l="1"/>
  <c r="R13" i="28" s="1"/>
  <c r="R37" i="10" s="1"/>
  <c r="S117" i="12"/>
  <c r="R18" i="26"/>
  <c r="S110" i="12"/>
  <c r="R13" i="14"/>
  <c r="R12" i="12"/>
  <c r="R13" i="12" s="1"/>
  <c r="R12" i="13" s="1"/>
  <c r="R18" i="27"/>
  <c r="R19" i="27" s="1"/>
  <c r="Q137" i="14"/>
  <c r="Q138" i="14" s="1"/>
  <c r="R136" i="14" s="1"/>
  <c r="Q144" i="14"/>
  <c r="Q145" i="14" s="1"/>
  <c r="Q149" i="14"/>
  <c r="Q150" i="14" s="1"/>
  <c r="Q162" i="14" s="1"/>
  <c r="Q164" i="14" s="1"/>
  <c r="Q39" i="16"/>
  <c r="Q20" i="14"/>
  <c r="Q168" i="14" l="1"/>
  <c r="Q171" i="14" s="1"/>
  <c r="Q182" i="14"/>
  <c r="Q27" i="28"/>
  <c r="Q21" i="16"/>
  <c r="R143" i="14"/>
  <c r="R11" i="13"/>
  <c r="R129" i="14"/>
  <c r="S89" i="12"/>
  <c r="Q40" i="16" l="1"/>
  <c r="Q178" i="14"/>
  <c r="Q179" i="14" s="1"/>
  <c r="R177" i="14" s="1"/>
  <c r="Q158" i="14"/>
  <c r="Q159" i="14" s="1"/>
  <c r="Q183" i="14"/>
  <c r="Q184" i="14" s="1"/>
  <c r="Q189" i="14" s="1"/>
  <c r="Q190" i="14" s="1"/>
  <c r="Q194" i="14" s="1"/>
  <c r="Q197" i="14" s="1"/>
  <c r="Q21" i="14"/>
  <c r="Q41" i="16" l="1"/>
  <c r="Q43" i="16" s="1"/>
  <c r="Q204" i="14"/>
  <c r="Q205" i="14" s="1"/>
  <c r="Q22" i="14"/>
  <c r="Q23" i="14" s="1"/>
  <c r="Q24" i="14" s="1"/>
  <c r="R170" i="14"/>
  <c r="Q28" i="28"/>
  <c r="R157" i="14"/>
  <c r="Q22" i="16"/>
  <c r="Q26" i="27" l="1"/>
  <c r="Q28" i="27" s="1"/>
  <c r="Q12" i="10" s="1"/>
  <c r="Q13" i="10" s="1"/>
  <c r="Q24" i="25"/>
  <c r="Q25" i="25" s="1"/>
  <c r="Q33" i="10" s="1"/>
  <c r="Q34" i="10" s="1"/>
  <c r="Q29" i="28"/>
  <c r="Q31" i="28" s="1"/>
  <c r="Q23" i="16"/>
  <c r="Q26" i="16" s="1"/>
  <c r="Q9" i="16"/>
  <c r="Q13" i="16" s="1"/>
  <c r="Q9" i="29" s="1"/>
  <c r="R203" i="14"/>
  <c r="Q8" i="31"/>
  <c r="Q30" i="16"/>
  <c r="Q8" i="29" l="1"/>
  <c r="K8" i="22"/>
  <c r="Q27" i="26"/>
  <c r="Q47" i="14"/>
  <c r="Q48" i="14" s="1"/>
  <c r="R32" i="10"/>
  <c r="Q11" i="26"/>
  <c r="Q13" i="26" s="1"/>
  <c r="Q17" i="10" s="1"/>
  <c r="Q19" i="10" s="1"/>
  <c r="R11" i="10"/>
  <c r="R10" i="13" l="1"/>
  <c r="R13" i="13" s="1"/>
  <c r="Q28" i="26"/>
  <c r="Q16" i="17"/>
  <c r="Q24" i="26"/>
  <c r="Q15" i="17"/>
  <c r="Q17" i="17" s="1"/>
  <c r="Q21" i="17" s="1"/>
  <c r="R9" i="14"/>
  <c r="R14" i="14" s="1"/>
  <c r="R169" i="14" l="1"/>
  <c r="R128" i="14"/>
  <c r="R195" i="14"/>
  <c r="R94" i="14"/>
  <c r="R60" i="14"/>
  <c r="R42" i="13"/>
  <c r="R25" i="13"/>
  <c r="R28" i="13" s="1"/>
  <c r="R38" i="13" l="1"/>
  <c r="R39" i="13" s="1"/>
  <c r="R43" i="13"/>
  <c r="R44" i="13" s="1"/>
  <c r="R56" i="13" s="1"/>
  <c r="R57" i="13" s="1"/>
  <c r="R29" i="13"/>
  <c r="R51" i="13"/>
  <c r="R52" i="13" s="1"/>
  <c r="R69" i="13" l="1"/>
  <c r="R72" i="13" s="1"/>
  <c r="R86" i="13"/>
  <c r="R16" i="28"/>
  <c r="R144" i="13"/>
  <c r="S145" i="13" s="1"/>
  <c r="S50" i="13"/>
  <c r="R19" i="26"/>
  <c r="R39" i="14"/>
  <c r="S35" i="13"/>
  <c r="R21" i="27"/>
  <c r="S26" i="13" l="1"/>
  <c r="S19" i="13"/>
  <c r="S20" i="13" s="1"/>
  <c r="S177" i="6"/>
  <c r="S168" i="6"/>
  <c r="S160" i="6"/>
  <c r="R87" i="13"/>
  <c r="R88" i="13" s="1"/>
  <c r="R100" i="13" s="1"/>
  <c r="R101" i="13" s="1"/>
  <c r="R95" i="13"/>
  <c r="R96" i="13" s="1"/>
  <c r="R73" i="13"/>
  <c r="R82" i="13"/>
  <c r="R83" i="13" s="1"/>
  <c r="R20" i="26" l="1"/>
  <c r="R40" i="14"/>
  <c r="S79" i="13"/>
  <c r="R22" i="27"/>
  <c r="R17" i="28"/>
  <c r="S94" i="13"/>
  <c r="R130" i="13"/>
  <c r="R113" i="13"/>
  <c r="R116" i="13" s="1"/>
  <c r="S37" i="13"/>
  <c r="S21" i="13"/>
  <c r="S27" i="13"/>
  <c r="S16" i="25" l="1"/>
  <c r="S63" i="13"/>
  <c r="S64" i="13" s="1"/>
  <c r="S70" i="13"/>
  <c r="S169" i="6"/>
  <c r="S178" i="6"/>
  <c r="S161" i="6"/>
  <c r="R126" i="13"/>
  <c r="R127" i="13" s="1"/>
  <c r="R117" i="13"/>
  <c r="R139" i="13"/>
  <c r="R140" i="13" s="1"/>
  <c r="R131" i="13"/>
  <c r="R132" i="13" s="1"/>
  <c r="R53" i="14" s="1"/>
  <c r="R23" i="27" l="1"/>
  <c r="R24" i="27" s="1"/>
  <c r="R21" i="26"/>
  <c r="R22" i="26" s="1"/>
  <c r="R18" i="10" s="1"/>
  <c r="R41" i="14"/>
  <c r="R42" i="14" s="1"/>
  <c r="S123" i="13"/>
  <c r="R18" i="28"/>
  <c r="R19" i="28" s="1"/>
  <c r="R38" i="10" s="1"/>
  <c r="R39" i="10" s="1"/>
  <c r="R22" i="28" s="1"/>
  <c r="S138" i="13"/>
  <c r="S65" i="13"/>
  <c r="S71" i="13"/>
  <c r="S81" i="13"/>
  <c r="S17" i="25" l="1"/>
  <c r="R196" i="14"/>
  <c r="R163" i="14"/>
  <c r="R122" i="14"/>
  <c r="R88" i="14"/>
  <c r="R54" i="14"/>
  <c r="R55" i="14" s="1"/>
  <c r="S114" i="13"/>
  <c r="S107" i="13"/>
  <c r="S108" i="13" s="1"/>
  <c r="S170" i="6"/>
  <c r="S162" i="6"/>
  <c r="S164" i="6" s="1"/>
  <c r="S26" i="12" s="1"/>
  <c r="S29" i="12" s="1"/>
  <c r="S179" i="6"/>
  <c r="S30" i="12" l="1"/>
  <c r="S44" i="12"/>
  <c r="S45" i="12" s="1"/>
  <c r="S37" i="12"/>
  <c r="S38" i="12" s="1"/>
  <c r="R59" i="14"/>
  <c r="R62" i="14" s="1"/>
  <c r="R80" i="14"/>
  <c r="S125" i="13"/>
  <c r="S115" i="13"/>
  <c r="S109" i="13"/>
  <c r="S18" i="25" l="1"/>
  <c r="S19" i="25" s="1"/>
  <c r="S16" i="26"/>
  <c r="S11" i="14"/>
  <c r="S10" i="12"/>
  <c r="T43" i="12"/>
  <c r="S171" i="6"/>
  <c r="S173" i="6" s="1"/>
  <c r="S51" i="12" s="1"/>
  <c r="S54" i="12" s="1"/>
  <c r="S180" i="6"/>
  <c r="R37" i="16"/>
  <c r="R81" i="14"/>
  <c r="R82" i="14" s="1"/>
  <c r="R87" i="14" s="1"/>
  <c r="R89" i="14" s="1"/>
  <c r="R69" i="14"/>
  <c r="R70" i="14" s="1"/>
  <c r="S68" i="14" s="1"/>
  <c r="R18" i="14"/>
  <c r="R76" i="14"/>
  <c r="R77" i="14" s="1"/>
  <c r="S10" i="28"/>
  <c r="T36" i="12"/>
  <c r="S16" i="27"/>
  <c r="R114" i="14" l="1"/>
  <c r="R93" i="14"/>
  <c r="R96" i="14" s="1"/>
  <c r="R25" i="28"/>
  <c r="R19" i="16"/>
  <c r="S75" i="14"/>
  <c r="T27" i="12"/>
  <c r="S61" i="14"/>
  <c r="S55" i="12"/>
  <c r="S74" i="12"/>
  <c r="S75" i="12" s="1"/>
  <c r="S81" i="12"/>
  <c r="S82" i="12" s="1"/>
  <c r="S24" i="10"/>
  <c r="S25" i="10" s="1"/>
  <c r="S26" i="10" s="1"/>
  <c r="S11" i="28" l="1"/>
  <c r="T80" i="12"/>
  <c r="S17" i="26"/>
  <c r="S12" i="14"/>
  <c r="T73" i="12"/>
  <c r="S11" i="12"/>
  <c r="S181" i="6"/>
  <c r="S183" i="6" s="1"/>
  <c r="S88" i="12" s="1"/>
  <c r="S91" i="12" s="1"/>
  <c r="R38" i="16"/>
  <c r="R110" i="14"/>
  <c r="R111" i="14" s="1"/>
  <c r="R115" i="14"/>
  <c r="R116" i="14" s="1"/>
  <c r="R121" i="14" s="1"/>
  <c r="R123" i="14" s="1"/>
  <c r="R19" i="14"/>
  <c r="R103" i="14"/>
  <c r="R104" i="14" s="1"/>
  <c r="S102" i="14" s="1"/>
  <c r="S21" i="25"/>
  <c r="S22" i="25" s="1"/>
  <c r="S17" i="27"/>
  <c r="S10" i="14" l="1"/>
  <c r="T52" i="12"/>
  <c r="R148" i="14"/>
  <c r="R127" i="14"/>
  <c r="R130" i="14" s="1"/>
  <c r="S118" i="12"/>
  <c r="S119" i="12" s="1"/>
  <c r="S92" i="12"/>
  <c r="S111" i="12"/>
  <c r="S112" i="12" s="1"/>
  <c r="S95" i="14"/>
  <c r="R26" i="28"/>
  <c r="R20" i="16"/>
  <c r="S109" i="14"/>
  <c r="S12" i="28" l="1"/>
  <c r="S13" i="28" s="1"/>
  <c r="S37" i="10" s="1"/>
  <c r="T117" i="12"/>
  <c r="S18" i="26"/>
  <c r="S13" i="14"/>
  <c r="S12" i="12"/>
  <c r="S13" i="12" s="1"/>
  <c r="S12" i="13" s="1"/>
  <c r="T110" i="12"/>
  <c r="S18" i="27"/>
  <c r="S19" i="27" s="1"/>
  <c r="R39" i="16"/>
  <c r="R149" i="14"/>
  <c r="R137" i="14"/>
  <c r="R138" i="14" s="1"/>
  <c r="S136" i="14" s="1"/>
  <c r="R144" i="14"/>
  <c r="R145" i="14" s="1"/>
  <c r="R20" i="14"/>
  <c r="R150" i="14"/>
  <c r="R162" i="14" s="1"/>
  <c r="R164" i="14" s="1"/>
  <c r="R27" i="28" l="1"/>
  <c r="R21" i="16"/>
  <c r="S143" i="14"/>
  <c r="S11" i="13"/>
  <c r="T89" i="12"/>
  <c r="S129" i="14"/>
  <c r="R182" i="14"/>
  <c r="R168" i="14"/>
  <c r="R171" i="14" s="1"/>
  <c r="R40" i="16" l="1"/>
  <c r="R183" i="14"/>
  <c r="R158" i="14"/>
  <c r="R159" i="14" s="1"/>
  <c r="R178" i="14"/>
  <c r="R179" i="14" s="1"/>
  <c r="S177" i="14" s="1"/>
  <c r="R21" i="14"/>
  <c r="R184" i="14"/>
  <c r="R189" i="14" s="1"/>
  <c r="R190" i="14" s="1"/>
  <c r="R194" i="14" s="1"/>
  <c r="R197" i="14" s="1"/>
  <c r="R41" i="16" l="1"/>
  <c r="R43" i="16" s="1"/>
  <c r="R204" i="14"/>
  <c r="R205" i="14" s="1"/>
  <c r="R22" i="14"/>
  <c r="R23" i="14" s="1"/>
  <c r="R24" i="14" s="1"/>
  <c r="S170" i="14"/>
  <c r="R28" i="28"/>
  <c r="R22" i="16"/>
  <c r="S157" i="14"/>
  <c r="R26" i="27" l="1"/>
  <c r="R28" i="27" s="1"/>
  <c r="R24" i="25"/>
  <c r="R25" i="25" s="1"/>
  <c r="R33" i="10" s="1"/>
  <c r="R34" i="10" s="1"/>
  <c r="R8" i="31"/>
  <c r="R30" i="16"/>
  <c r="R29" i="28"/>
  <c r="R31" i="28" s="1"/>
  <c r="R23" i="16"/>
  <c r="R9" i="16"/>
  <c r="S203" i="14"/>
  <c r="R27" i="26" l="1"/>
  <c r="R47" i="14"/>
  <c r="R48" i="14" s="1"/>
  <c r="S32" i="10"/>
  <c r="R12" i="10"/>
  <c r="R13" i="10" s="1"/>
  <c r="R11" i="26" l="1"/>
  <c r="R13" i="26" s="1"/>
  <c r="R17" i="10" s="1"/>
  <c r="R19" i="10" s="1"/>
  <c r="S11" i="10"/>
  <c r="S9" i="14"/>
  <c r="S14" i="14" s="1"/>
  <c r="R28" i="26"/>
  <c r="R16" i="17"/>
  <c r="S10" i="13" l="1"/>
  <c r="S13" i="13" s="1"/>
  <c r="S195" i="14"/>
  <c r="S169" i="14"/>
  <c r="S128" i="14"/>
  <c r="S94" i="14"/>
  <c r="S60" i="14"/>
  <c r="R24" i="26"/>
  <c r="R15" i="17"/>
  <c r="R17" i="17" s="1"/>
  <c r="R21" i="17" s="1"/>
  <c r="S42" i="13" l="1"/>
  <c r="S25" i="13"/>
  <c r="S28" i="13" s="1"/>
  <c r="S43" i="13" l="1"/>
  <c r="S51" i="13"/>
  <c r="S52" i="13" s="1"/>
  <c r="S29" i="13"/>
  <c r="S38" i="13"/>
  <c r="S39" i="13" s="1"/>
  <c r="S44" i="13"/>
  <c r="S56" i="13" s="1"/>
  <c r="S57" i="13" s="1"/>
  <c r="S86" i="13" l="1"/>
  <c r="S69" i="13"/>
  <c r="S72" i="13" s="1"/>
  <c r="S16" i="28"/>
  <c r="S144" i="13"/>
  <c r="T145" i="13" s="1"/>
  <c r="T50" i="13"/>
  <c r="S19" i="26"/>
  <c r="S39" i="14"/>
  <c r="T35" i="13"/>
  <c r="S21" i="27"/>
  <c r="T19" i="13" l="1"/>
  <c r="T20" i="13" s="1"/>
  <c r="T26" i="13"/>
  <c r="T168" i="6"/>
  <c r="T160" i="6"/>
  <c r="T177" i="6"/>
  <c r="S82" i="13"/>
  <c r="S83" i="13" s="1"/>
  <c r="S95" i="13"/>
  <c r="S96" i="13" s="1"/>
  <c r="S73" i="13"/>
  <c r="S87" i="13"/>
  <c r="S88" i="13"/>
  <c r="S100" i="13" s="1"/>
  <c r="S101" i="13" s="1"/>
  <c r="S113" i="13" l="1"/>
  <c r="S116" i="13" s="1"/>
  <c r="S130" i="13"/>
  <c r="S17" i="28"/>
  <c r="T94" i="13"/>
  <c r="S22" i="27"/>
  <c r="S20" i="26"/>
  <c r="S40" i="14"/>
  <c r="T79" i="13"/>
  <c r="T21" i="13"/>
  <c r="T37" i="13"/>
  <c r="T27" i="13"/>
  <c r="T70" i="13" l="1"/>
  <c r="T63" i="13"/>
  <c r="T64" i="13" s="1"/>
  <c r="T169" i="6"/>
  <c r="T161" i="6"/>
  <c r="T178" i="6"/>
  <c r="T16" i="25"/>
  <c r="S132" i="13"/>
  <c r="S53" i="14" s="1"/>
  <c r="S139" i="13"/>
  <c r="S140" i="13" s="1"/>
  <c r="S117" i="13"/>
  <c r="S126" i="13"/>
  <c r="S127" i="13" s="1"/>
  <c r="S131" i="13"/>
  <c r="T71" i="13" l="1"/>
  <c r="T81" i="13"/>
  <c r="T65" i="13"/>
  <c r="S23" i="27"/>
  <c r="S24" i="27" s="1"/>
  <c r="S18" i="28"/>
  <c r="S19" i="28" s="1"/>
  <c r="S38" i="10" s="1"/>
  <c r="S39" i="10" s="1"/>
  <c r="S22" i="28" s="1"/>
  <c r="T138" i="13"/>
  <c r="S21" i="26"/>
  <c r="S22" i="26" s="1"/>
  <c r="S18" i="10" s="1"/>
  <c r="S41" i="14"/>
  <c r="S42" i="14" s="1"/>
  <c r="T123" i="13"/>
  <c r="T114" i="13" l="1"/>
  <c r="T107" i="13"/>
  <c r="T108" i="13" s="1"/>
  <c r="T162" i="6"/>
  <c r="T164" i="6" s="1"/>
  <c r="T26" i="12" s="1"/>
  <c r="T29" i="12" s="1"/>
  <c r="T179" i="6"/>
  <c r="T170" i="6"/>
  <c r="S196" i="14"/>
  <c r="S163" i="14"/>
  <c r="S88" i="14"/>
  <c r="S54" i="14"/>
  <c r="S55" i="14" s="1"/>
  <c r="S122" i="14"/>
  <c r="T17" i="25"/>
  <c r="S80" i="14" l="1"/>
  <c r="S59" i="14"/>
  <c r="S62" i="14" s="1"/>
  <c r="T125" i="13"/>
  <c r="T115" i="13"/>
  <c r="T109" i="13"/>
  <c r="T37" i="12"/>
  <c r="T38" i="12" s="1"/>
  <c r="T44" i="12"/>
  <c r="T45" i="12" s="1"/>
  <c r="T30" i="12"/>
  <c r="T16" i="26" l="1"/>
  <c r="T11" i="14"/>
  <c r="U43" i="12"/>
  <c r="T10" i="12"/>
  <c r="T180" i="6"/>
  <c r="T171" i="6"/>
  <c r="T173" i="6" s="1"/>
  <c r="T51" i="12" s="1"/>
  <c r="T54" i="12" s="1"/>
  <c r="T18" i="25"/>
  <c r="T19" i="25" s="1"/>
  <c r="S37" i="16"/>
  <c r="S76" i="14"/>
  <c r="S77" i="14" s="1"/>
  <c r="S81" i="14"/>
  <c r="S18" i="14"/>
  <c r="S69" i="14"/>
  <c r="S70" i="14" s="1"/>
  <c r="T68" i="14" s="1"/>
  <c r="T10" i="28"/>
  <c r="U36" i="12"/>
  <c r="T16" i="27"/>
  <c r="S82" i="14"/>
  <c r="S87" i="14" s="1"/>
  <c r="S89" i="14" s="1"/>
  <c r="T24" i="10" l="1"/>
  <c r="T25" i="10" s="1"/>
  <c r="T26" i="10" s="1"/>
  <c r="T61" i="14"/>
  <c r="S93" i="14"/>
  <c r="S96" i="14" s="1"/>
  <c r="S114" i="14"/>
  <c r="U27" i="12"/>
  <c r="T55" i="12"/>
  <c r="T74" i="12"/>
  <c r="T75" i="12" s="1"/>
  <c r="T81" i="12"/>
  <c r="T82" i="12" s="1"/>
  <c r="S25" i="28"/>
  <c r="S19" i="16"/>
  <c r="T75" i="14"/>
  <c r="S38" i="16" l="1"/>
  <c r="S103" i="14"/>
  <c r="S104" i="14" s="1"/>
  <c r="T102" i="14" s="1"/>
  <c r="S110" i="14"/>
  <c r="S111" i="14" s="1"/>
  <c r="S115" i="14"/>
  <c r="S116" i="14" s="1"/>
  <c r="S121" i="14" s="1"/>
  <c r="S123" i="14" s="1"/>
  <c r="S19" i="14"/>
  <c r="T11" i="28"/>
  <c r="U80" i="12"/>
  <c r="T17" i="26"/>
  <c r="T12" i="14"/>
  <c r="T11" i="12"/>
  <c r="U73" i="12"/>
  <c r="T181" i="6"/>
  <c r="T183" i="6" s="1"/>
  <c r="T88" i="12" s="1"/>
  <c r="T91" i="12" s="1"/>
  <c r="T21" i="25"/>
  <c r="T22" i="25" s="1"/>
  <c r="T17" i="27"/>
  <c r="S148" i="14" l="1"/>
  <c r="S127" i="14"/>
  <c r="S130" i="14" s="1"/>
  <c r="T10" i="14"/>
  <c r="S26" i="28"/>
  <c r="S20" i="16"/>
  <c r="T109" i="14"/>
  <c r="T118" i="12"/>
  <c r="T119" i="12" s="1"/>
  <c r="T92" i="12"/>
  <c r="T111" i="12"/>
  <c r="T112" i="12" s="1"/>
  <c r="T95" i="14"/>
  <c r="U52" i="12"/>
  <c r="T18" i="26" l="1"/>
  <c r="T13" i="14"/>
  <c r="U110" i="12"/>
  <c r="T12" i="12"/>
  <c r="T13" i="12" s="1"/>
  <c r="T12" i="13" s="1"/>
  <c r="T18" i="27"/>
  <c r="T19" i="27" s="1"/>
  <c r="T12" i="28"/>
  <c r="T13" i="28" s="1"/>
  <c r="T37" i="10" s="1"/>
  <c r="U117" i="12"/>
  <c r="S39" i="16"/>
  <c r="S144" i="14"/>
  <c r="S145" i="14" s="1"/>
  <c r="S137" i="14"/>
  <c r="S138" i="14" s="1"/>
  <c r="T136" i="14" s="1"/>
  <c r="S20" i="14"/>
  <c r="S149" i="14"/>
  <c r="S150" i="14"/>
  <c r="S162" i="14" s="1"/>
  <c r="S164" i="14" s="1"/>
  <c r="S182" i="14" l="1"/>
  <c r="S168" i="14"/>
  <c r="S171" i="14" s="1"/>
  <c r="T11" i="13"/>
  <c r="U89" i="12"/>
  <c r="T129" i="14"/>
  <c r="S27" i="28"/>
  <c r="S21" i="16"/>
  <c r="T143" i="14"/>
  <c r="S40" i="16" l="1"/>
  <c r="S178" i="14"/>
  <c r="S179" i="14" s="1"/>
  <c r="T177" i="14" s="1"/>
  <c r="S158" i="14"/>
  <c r="S159" i="14" s="1"/>
  <c r="S183" i="14"/>
  <c r="S184" i="14" s="1"/>
  <c r="S189" i="14" s="1"/>
  <c r="S190" i="14" s="1"/>
  <c r="S194" i="14" s="1"/>
  <c r="S197" i="14" s="1"/>
  <c r="S21" i="14"/>
  <c r="S41" i="16" l="1"/>
  <c r="S43" i="16" s="1"/>
  <c r="S204" i="14"/>
  <c r="S205" i="14" s="1"/>
  <c r="S22" i="14"/>
  <c r="S23" i="14" s="1"/>
  <c r="S24" i="14" s="1"/>
  <c r="S28" i="28"/>
  <c r="S22" i="16"/>
  <c r="T157" i="14"/>
  <c r="T170" i="14"/>
  <c r="S26" i="27" l="1"/>
  <c r="S28" i="27" s="1"/>
  <c r="S24" i="25"/>
  <c r="S25" i="25" s="1"/>
  <c r="S33" i="10" s="1"/>
  <c r="S34" i="10" s="1"/>
  <c r="S8" i="31"/>
  <c r="S30" i="16"/>
  <c r="S29" i="28"/>
  <c r="S31" i="28" s="1"/>
  <c r="S23" i="16"/>
  <c r="S9" i="16"/>
  <c r="T203" i="14"/>
  <c r="S27" i="26" l="1"/>
  <c r="S47" i="14"/>
  <c r="S48" i="14" s="1"/>
  <c r="T32" i="10"/>
  <c r="S12" i="10"/>
  <c r="S13" i="10" s="1"/>
  <c r="T9" i="14" l="1"/>
  <c r="T14" i="14" s="1"/>
  <c r="S11" i="26"/>
  <c r="S13" i="26" s="1"/>
  <c r="S17" i="10" s="1"/>
  <c r="S19" i="10" s="1"/>
  <c r="T11" i="10"/>
  <c r="S28" i="26"/>
  <c r="S16" i="17"/>
  <c r="S24" i="26" l="1"/>
  <c r="S15" i="17"/>
  <c r="S17" i="17" s="1"/>
  <c r="S21" i="17" s="1"/>
  <c r="T10" i="13"/>
  <c r="T13" i="13" s="1"/>
  <c r="T195" i="14"/>
  <c r="T169" i="14"/>
  <c r="T94" i="14"/>
  <c r="T60" i="14"/>
  <c r="T128" i="14"/>
  <c r="T42" i="13" l="1"/>
  <c r="T25" i="13"/>
  <c r="T28" i="13" s="1"/>
  <c r="T38" i="13" l="1"/>
  <c r="T39" i="13" s="1"/>
  <c r="T51" i="13"/>
  <c r="T52" i="13" s="1"/>
  <c r="T43" i="13"/>
  <c r="T44" i="13" s="1"/>
  <c r="T56" i="13" s="1"/>
  <c r="T57" i="13" s="1"/>
  <c r="T29" i="13"/>
  <c r="T69" i="13" l="1"/>
  <c r="T72" i="13" s="1"/>
  <c r="T86" i="13"/>
  <c r="T21" i="27"/>
  <c r="T16" i="28"/>
  <c r="T144" i="13"/>
  <c r="U145" i="13" s="1"/>
  <c r="U50" i="13"/>
  <c r="T19" i="26"/>
  <c r="T39" i="14"/>
  <c r="U35" i="13"/>
  <c r="U19" i="13" l="1"/>
  <c r="U20" i="13" s="1"/>
  <c r="U26" i="13"/>
  <c r="U168" i="6"/>
  <c r="U160" i="6"/>
  <c r="U177" i="6"/>
  <c r="T95" i="13"/>
  <c r="T96" i="13" s="1"/>
  <c r="T73" i="13"/>
  <c r="T82" i="13"/>
  <c r="T83" i="13" s="1"/>
  <c r="T87" i="13"/>
  <c r="T88" i="13" s="1"/>
  <c r="T100" i="13" s="1"/>
  <c r="T101" i="13" s="1"/>
  <c r="T130" i="13" l="1"/>
  <c r="T113" i="13"/>
  <c r="T116" i="13" s="1"/>
  <c r="T20" i="26"/>
  <c r="T40" i="14"/>
  <c r="U79" i="13"/>
  <c r="T17" i="28"/>
  <c r="U94" i="13"/>
  <c r="T22" i="27"/>
  <c r="U37" i="13"/>
  <c r="U21" i="13"/>
  <c r="U27" i="13"/>
  <c r="U16" i="25" l="1"/>
  <c r="L16" i="18"/>
  <c r="E15" i="37" s="1"/>
  <c r="U63" i="13"/>
  <c r="U64" i="13" s="1"/>
  <c r="U70" i="13"/>
  <c r="U161" i="6"/>
  <c r="U169" i="6"/>
  <c r="U178" i="6"/>
  <c r="T126" i="13"/>
  <c r="T127" i="13" s="1"/>
  <c r="T131" i="13"/>
  <c r="T132" i="13" s="1"/>
  <c r="T53" i="14" s="1"/>
  <c r="T117" i="13"/>
  <c r="T139" i="13"/>
  <c r="T140" i="13" s="1"/>
  <c r="T23" i="27" l="1"/>
  <c r="T24" i="27" s="1"/>
  <c r="T21" i="26"/>
  <c r="T22" i="26" s="1"/>
  <c r="T18" i="10" s="1"/>
  <c r="T41" i="14"/>
  <c r="T42" i="14" s="1"/>
  <c r="U123" i="13"/>
  <c r="U81" i="13"/>
  <c r="U65" i="13"/>
  <c r="U71" i="13"/>
  <c r="T18" i="28"/>
  <c r="T19" i="28" s="1"/>
  <c r="T38" i="10" s="1"/>
  <c r="T39" i="10" s="1"/>
  <c r="T22" i="28" s="1"/>
  <c r="U138" i="13"/>
  <c r="U107" i="13" l="1"/>
  <c r="U108" i="13" s="1"/>
  <c r="U114" i="13"/>
  <c r="U162" i="6"/>
  <c r="U164" i="6" s="1"/>
  <c r="U26" i="12" s="1"/>
  <c r="U29" i="12" s="1"/>
  <c r="U179" i="6"/>
  <c r="U170" i="6"/>
  <c r="U17" i="25"/>
  <c r="L17" i="18"/>
  <c r="E16" i="37" s="1"/>
  <c r="T196" i="14"/>
  <c r="T163" i="14"/>
  <c r="T122" i="14"/>
  <c r="T88" i="14"/>
  <c r="T54" i="14"/>
  <c r="T55" i="14" s="1"/>
  <c r="T59" i="14" l="1"/>
  <c r="T62" i="14" s="1"/>
  <c r="T80" i="14"/>
  <c r="U30" i="12"/>
  <c r="U44" i="12"/>
  <c r="U45" i="12" s="1"/>
  <c r="U37" i="12"/>
  <c r="U38" i="12" s="1"/>
  <c r="U125" i="13"/>
  <c r="U115" i="13"/>
  <c r="U109" i="13"/>
  <c r="U16" i="26" l="1"/>
  <c r="U11" i="14"/>
  <c r="U10" i="12"/>
  <c r="V43" i="12"/>
  <c r="U180" i="6"/>
  <c r="U171" i="6"/>
  <c r="U173" i="6" s="1"/>
  <c r="U51" i="12" s="1"/>
  <c r="U54" i="12" s="1"/>
  <c r="L16" i="19"/>
  <c r="L16" i="37" s="1"/>
  <c r="U10" i="28"/>
  <c r="V36" i="12"/>
  <c r="L10" i="21"/>
  <c r="U18" i="25"/>
  <c r="U19" i="25" s="1"/>
  <c r="L18" i="18"/>
  <c r="E17" i="37" s="1"/>
  <c r="U16" i="27"/>
  <c r="L16" i="20"/>
  <c r="S16" i="37" s="1"/>
  <c r="T37" i="16"/>
  <c r="T76" i="14"/>
  <c r="T77" i="14" s="1"/>
  <c r="T81" i="14"/>
  <c r="T82" i="14" s="1"/>
  <c r="T87" i="14" s="1"/>
  <c r="T89" i="14" s="1"/>
  <c r="T69" i="14"/>
  <c r="T70" i="14" s="1"/>
  <c r="U68" i="14" s="1"/>
  <c r="T18" i="14"/>
  <c r="V27" i="12" l="1"/>
  <c r="U61" i="14"/>
  <c r="T114" i="14"/>
  <c r="T93" i="14"/>
  <c r="T96" i="14" s="1"/>
  <c r="U74" i="12"/>
  <c r="U75" i="12" s="1"/>
  <c r="U81" i="12"/>
  <c r="U82" i="12" s="1"/>
  <c r="U55" i="12"/>
  <c r="U24" i="10"/>
  <c r="U25" i="10" s="1"/>
  <c r="U26" i="10" s="1"/>
  <c r="L19" i="18"/>
  <c r="E18" i="37" s="1"/>
  <c r="T25" i="28"/>
  <c r="T19" i="16"/>
  <c r="U75" i="14"/>
  <c r="U21" i="25" l="1"/>
  <c r="U22" i="25" s="1"/>
  <c r="L21" i="18"/>
  <c r="E20" i="37" s="1"/>
  <c r="T38" i="16"/>
  <c r="T115" i="14"/>
  <c r="T116" i="14" s="1"/>
  <c r="T121" i="14" s="1"/>
  <c r="T123" i="14" s="1"/>
  <c r="T110" i="14"/>
  <c r="T111" i="14" s="1"/>
  <c r="T103" i="14"/>
  <c r="T104" i="14" s="1"/>
  <c r="U102" i="14" s="1"/>
  <c r="T19" i="14"/>
  <c r="U17" i="27"/>
  <c r="L17" i="20"/>
  <c r="S17" i="37" s="1"/>
  <c r="U11" i="28"/>
  <c r="V80" i="12"/>
  <c r="L11" i="21"/>
  <c r="U17" i="26"/>
  <c r="U12" i="14"/>
  <c r="V73" i="12"/>
  <c r="U11" i="12"/>
  <c r="U181" i="6"/>
  <c r="U183" i="6" s="1"/>
  <c r="U88" i="12" s="1"/>
  <c r="U91" i="12" s="1"/>
  <c r="L17" i="19"/>
  <c r="L17" i="37" s="1"/>
  <c r="T127" i="14" l="1"/>
  <c r="T130" i="14" s="1"/>
  <c r="T148" i="14"/>
  <c r="U95" i="14"/>
  <c r="U92" i="12"/>
  <c r="U111" i="12"/>
  <c r="U112" i="12" s="1"/>
  <c r="U118" i="12"/>
  <c r="U119" i="12" s="1"/>
  <c r="T26" i="28"/>
  <c r="T20" i="16"/>
  <c r="U109" i="14"/>
  <c r="V52" i="12"/>
  <c r="U10" i="14"/>
  <c r="L22" i="18"/>
  <c r="E21" i="37" s="1"/>
  <c r="U12" i="28" l="1"/>
  <c r="U13" i="28" s="1"/>
  <c r="V117" i="12"/>
  <c r="L12" i="21"/>
  <c r="U18" i="27"/>
  <c r="U19" i="27" s="1"/>
  <c r="L18" i="20"/>
  <c r="S18" i="37" s="1"/>
  <c r="U18" i="26"/>
  <c r="U13" i="14"/>
  <c r="U12" i="12"/>
  <c r="U13" i="12" s="1"/>
  <c r="U12" i="13" s="1"/>
  <c r="V110" i="12"/>
  <c r="L18" i="19"/>
  <c r="L18" i="37" s="1"/>
  <c r="T39" i="16"/>
  <c r="T149" i="14"/>
  <c r="T150" i="14" s="1"/>
  <c r="T162" i="14" s="1"/>
  <c r="T164" i="14" s="1"/>
  <c r="T137" i="14"/>
  <c r="T138" i="14" s="1"/>
  <c r="U136" i="14" s="1"/>
  <c r="T144" i="14"/>
  <c r="T145" i="14" s="1"/>
  <c r="T20" i="14"/>
  <c r="T168" i="14" l="1"/>
  <c r="T171" i="14" s="1"/>
  <c r="T182" i="14"/>
  <c r="U11" i="13"/>
  <c r="L19" i="20"/>
  <c r="S19" i="37" s="1"/>
  <c r="V89" i="12"/>
  <c r="U37" i="10"/>
  <c r="L13" i="21"/>
  <c r="U129" i="14"/>
  <c r="T27" i="28"/>
  <c r="T21" i="16"/>
  <c r="U143" i="14"/>
  <c r="T40" i="16" l="1"/>
  <c r="T158" i="14"/>
  <c r="T159" i="14" s="1"/>
  <c r="T178" i="14"/>
  <c r="T179" i="14" s="1"/>
  <c r="U177" i="14" s="1"/>
  <c r="T183" i="14"/>
  <c r="T184" i="14" s="1"/>
  <c r="T189" i="14" s="1"/>
  <c r="T190" i="14" s="1"/>
  <c r="T194" i="14" s="1"/>
  <c r="T197" i="14" s="1"/>
  <c r="T21" i="14"/>
  <c r="T41" i="16" l="1"/>
  <c r="T43" i="16" s="1"/>
  <c r="T204" i="14"/>
  <c r="T205" i="14" s="1"/>
  <c r="T22" i="14"/>
  <c r="T23" i="14" s="1"/>
  <c r="T24" i="14" s="1"/>
  <c r="T28" i="28"/>
  <c r="T22" i="16"/>
  <c r="U157" i="14"/>
  <c r="U170" i="14"/>
  <c r="T26" i="27" l="1"/>
  <c r="T28" i="27" s="1"/>
  <c r="T24" i="25"/>
  <c r="T25" i="25" s="1"/>
  <c r="T33" i="10" s="1"/>
  <c r="T34" i="10" s="1"/>
  <c r="T29" i="28"/>
  <c r="T31" i="28" s="1"/>
  <c r="U203" i="14"/>
  <c r="T23" i="16"/>
  <c r="T9" i="16"/>
  <c r="T8" i="31"/>
  <c r="T30" i="16"/>
  <c r="T27" i="26" l="1"/>
  <c r="T47" i="14"/>
  <c r="T48" i="14" s="1"/>
  <c r="U32" i="10"/>
  <c r="T12" i="10"/>
  <c r="T13" i="10" s="1"/>
  <c r="U9" i="14" l="1"/>
  <c r="U14" i="14" s="1"/>
  <c r="T11" i="26"/>
  <c r="T13" i="26" s="1"/>
  <c r="T17" i="10" s="1"/>
  <c r="T19" i="10" s="1"/>
  <c r="U11" i="10"/>
  <c r="T28" i="26"/>
  <c r="T16" i="17"/>
  <c r="T24" i="26" l="1"/>
  <c r="T15" i="17"/>
  <c r="T17" i="17" s="1"/>
  <c r="T21" i="17" s="1"/>
  <c r="U10" i="13"/>
  <c r="U13" i="13" s="1"/>
  <c r="U195" i="14"/>
  <c r="U128" i="14"/>
  <c r="U169" i="14"/>
  <c r="U94" i="14"/>
  <c r="U60" i="14"/>
  <c r="U42" i="13" l="1"/>
  <c r="U25" i="13"/>
  <c r="U28" i="13" s="1"/>
  <c r="U43" i="13" l="1"/>
  <c r="U51" i="13"/>
  <c r="U52" i="13" s="1"/>
  <c r="U29" i="13"/>
  <c r="U38" i="13"/>
  <c r="U39" i="13" s="1"/>
  <c r="U44" i="13"/>
  <c r="U56" i="13" s="1"/>
  <c r="U57" i="13" s="1"/>
  <c r="U69" i="13" l="1"/>
  <c r="U72" i="13" s="1"/>
  <c r="U86" i="13"/>
  <c r="U19" i="26"/>
  <c r="U39" i="14"/>
  <c r="V35" i="13"/>
  <c r="L19" i="19"/>
  <c r="L19" i="37" s="1"/>
  <c r="U21" i="27"/>
  <c r="L21" i="20"/>
  <c r="S21" i="37" s="1"/>
  <c r="U16" i="28"/>
  <c r="U144" i="13"/>
  <c r="V145" i="13" s="1"/>
  <c r="V50" i="13"/>
  <c r="L16" i="21"/>
  <c r="V19" i="13" l="1"/>
  <c r="V20" i="13" s="1"/>
  <c r="V26" i="13"/>
  <c r="V160" i="6"/>
  <c r="V177" i="6"/>
  <c r="V168" i="6"/>
  <c r="U82" i="13"/>
  <c r="U83" i="13" s="1"/>
  <c r="U87" i="13"/>
  <c r="U88" i="13" s="1"/>
  <c r="U100" i="13" s="1"/>
  <c r="U101" i="13" s="1"/>
  <c r="U95" i="13"/>
  <c r="U96" i="13" s="1"/>
  <c r="U73" i="13"/>
  <c r="U22" i="27" l="1"/>
  <c r="L22" i="20"/>
  <c r="S22" i="37" s="1"/>
  <c r="U130" i="13"/>
  <c r="U113" i="13"/>
  <c r="U116" i="13" s="1"/>
  <c r="U20" i="26"/>
  <c r="U40" i="14"/>
  <c r="V79" i="13"/>
  <c r="L20" i="19"/>
  <c r="L20" i="37" s="1"/>
  <c r="U17" i="28"/>
  <c r="V94" i="13"/>
  <c r="L17" i="21"/>
  <c r="V37" i="13"/>
  <c r="V27" i="13"/>
  <c r="V21" i="13"/>
  <c r="U131" i="13" l="1"/>
  <c r="U132" i="13" s="1"/>
  <c r="U53" i="14" s="1"/>
  <c r="U139" i="13"/>
  <c r="U140" i="13" s="1"/>
  <c r="U117" i="13"/>
  <c r="U126" i="13"/>
  <c r="U127" i="13" s="1"/>
  <c r="V16" i="25"/>
  <c r="V70" i="13"/>
  <c r="V63" i="13"/>
  <c r="V64" i="13" s="1"/>
  <c r="V178" i="6"/>
  <c r="V161" i="6"/>
  <c r="V169" i="6"/>
  <c r="U23" i="27" l="1"/>
  <c r="U24" i="27" s="1"/>
  <c r="L23" i="20"/>
  <c r="S23" i="37" s="1"/>
  <c r="V71" i="13"/>
  <c r="V81" i="13"/>
  <c r="V65" i="13"/>
  <c r="U21" i="26"/>
  <c r="U22" i="26" s="1"/>
  <c r="U41" i="14"/>
  <c r="U42" i="14" s="1"/>
  <c r="V123" i="13"/>
  <c r="L21" i="19"/>
  <c r="L21" i="37" s="1"/>
  <c r="U18" i="28"/>
  <c r="U19" i="28" s="1"/>
  <c r="V138" i="13"/>
  <c r="L18" i="21"/>
  <c r="V17" i="25" l="1"/>
  <c r="U38" i="10"/>
  <c r="U39" i="10" s="1"/>
  <c r="L19" i="21"/>
  <c r="V107" i="13"/>
  <c r="V108" i="13" s="1"/>
  <c r="V114" i="13"/>
  <c r="V179" i="6"/>
  <c r="V170" i="6"/>
  <c r="V162" i="6"/>
  <c r="V164" i="6" s="1"/>
  <c r="V26" i="12" s="1"/>
  <c r="V29" i="12" s="1"/>
  <c r="U163" i="14"/>
  <c r="U196" i="14"/>
  <c r="U54" i="14"/>
  <c r="U55" i="14" s="1"/>
  <c r="U122" i="14"/>
  <c r="U88" i="14"/>
  <c r="U18" i="10"/>
  <c r="L22" i="19"/>
  <c r="L22" i="37" s="1"/>
  <c r="U59" i="14" l="1"/>
  <c r="U62" i="14" s="1"/>
  <c r="U80" i="14"/>
  <c r="V125" i="13"/>
  <c r="V109" i="13"/>
  <c r="V115" i="13"/>
  <c r="U22" i="28"/>
  <c r="L22" i="21"/>
  <c r="V44" i="12"/>
  <c r="V45" i="12" s="1"/>
  <c r="V37" i="12"/>
  <c r="V38" i="12" s="1"/>
  <c r="V30" i="12"/>
  <c r="V16" i="26" l="1"/>
  <c r="V11" i="14"/>
  <c r="W43" i="12"/>
  <c r="V10" i="12"/>
  <c r="V180" i="6"/>
  <c r="V171" i="6"/>
  <c r="V173" i="6" s="1"/>
  <c r="V51" i="12" s="1"/>
  <c r="V54" i="12" s="1"/>
  <c r="V16" i="27"/>
  <c r="V18" i="25"/>
  <c r="V19" i="25" s="1"/>
  <c r="V10" i="28"/>
  <c r="W36" i="12"/>
  <c r="U37" i="16"/>
  <c r="U69" i="14"/>
  <c r="U70" i="14" s="1"/>
  <c r="V68" i="14" s="1"/>
  <c r="U76" i="14"/>
  <c r="U77" i="14" s="1"/>
  <c r="U81" i="14"/>
  <c r="U82" i="14" s="1"/>
  <c r="U87" i="14" s="1"/>
  <c r="U89" i="14" s="1"/>
  <c r="U18" i="14"/>
  <c r="U93" i="14" l="1"/>
  <c r="U96" i="14" s="1"/>
  <c r="U114" i="14"/>
  <c r="V55" i="12"/>
  <c r="V81" i="12"/>
  <c r="V82" i="12" s="1"/>
  <c r="V74" i="12"/>
  <c r="V75" i="12" s="1"/>
  <c r="W27" i="12"/>
  <c r="V61" i="14"/>
  <c r="U25" i="28"/>
  <c r="U19" i="16"/>
  <c r="V75" i="14"/>
  <c r="L25" i="21"/>
  <c r="V24" i="10"/>
  <c r="V25" i="10" s="1"/>
  <c r="V26" i="10" s="1"/>
  <c r="V21" i="25" l="1"/>
  <c r="V22" i="25" s="1"/>
  <c r="V17" i="27"/>
  <c r="V17" i="26"/>
  <c r="V12" i="14"/>
  <c r="V11" i="12"/>
  <c r="W73" i="12"/>
  <c r="V181" i="6"/>
  <c r="V183" i="6" s="1"/>
  <c r="V88" i="12" s="1"/>
  <c r="V91" i="12" s="1"/>
  <c r="V11" i="28"/>
  <c r="W80" i="12"/>
  <c r="U38" i="16"/>
  <c r="U103" i="14"/>
  <c r="U104" i="14" s="1"/>
  <c r="V102" i="14" s="1"/>
  <c r="U110" i="14"/>
  <c r="U111" i="14" s="1"/>
  <c r="U115" i="14"/>
  <c r="U116" i="14" s="1"/>
  <c r="U121" i="14" s="1"/>
  <c r="U123" i="14" s="1"/>
  <c r="U19" i="14"/>
  <c r="W52" i="12" l="1"/>
  <c r="U148" i="14"/>
  <c r="U127" i="14"/>
  <c r="U130" i="14" s="1"/>
  <c r="V92" i="12"/>
  <c r="V111" i="12"/>
  <c r="V112" i="12" s="1"/>
  <c r="V118" i="12"/>
  <c r="V119" i="12" s="1"/>
  <c r="U26" i="28"/>
  <c r="U20" i="16"/>
  <c r="V109" i="14"/>
  <c r="L26" i="21"/>
  <c r="V95" i="14"/>
  <c r="V10" i="14"/>
  <c r="V12" i="28" l="1"/>
  <c r="V13" i="28" s="1"/>
  <c r="V37" i="10" s="1"/>
  <c r="W117" i="12"/>
  <c r="V18" i="27"/>
  <c r="V19" i="27" s="1"/>
  <c r="V18" i="26"/>
  <c r="V13" i="14"/>
  <c r="W110" i="12"/>
  <c r="V12" i="12"/>
  <c r="V13" i="12" s="1"/>
  <c r="V12" i="13" s="1"/>
  <c r="U39" i="16"/>
  <c r="U144" i="14"/>
  <c r="U145" i="14" s="1"/>
  <c r="U149" i="14"/>
  <c r="U150" i="14" s="1"/>
  <c r="U162" i="14" s="1"/>
  <c r="U164" i="14" s="1"/>
  <c r="U137" i="14"/>
  <c r="U138" i="14" s="1"/>
  <c r="V136" i="14" s="1"/>
  <c r="U20" i="14"/>
  <c r="U168" i="14" l="1"/>
  <c r="U171" i="14" s="1"/>
  <c r="U182" i="14"/>
  <c r="V129" i="14"/>
  <c r="V11" i="13"/>
  <c r="U27" i="28"/>
  <c r="U21" i="16"/>
  <c r="V143" i="14"/>
  <c r="L27" i="21"/>
  <c r="W89" i="12"/>
  <c r="U40" i="16" l="1"/>
  <c r="U178" i="14"/>
  <c r="U179" i="14" s="1"/>
  <c r="V177" i="14" s="1"/>
  <c r="U183" i="14"/>
  <c r="U184" i="14" s="1"/>
  <c r="U189" i="14" s="1"/>
  <c r="U190" i="14" s="1"/>
  <c r="U194" i="14" s="1"/>
  <c r="U197" i="14" s="1"/>
  <c r="U158" i="14"/>
  <c r="U159" i="14" s="1"/>
  <c r="U21" i="14"/>
  <c r="U41" i="16" l="1"/>
  <c r="U204" i="14"/>
  <c r="U205" i="14" s="1"/>
  <c r="U22" i="14"/>
  <c r="U23" i="14" s="1"/>
  <c r="U24" i="14" s="1"/>
  <c r="V170" i="14"/>
  <c r="U28" i="28"/>
  <c r="U22" i="16"/>
  <c r="V157" i="14"/>
  <c r="L28" i="21"/>
  <c r="U43" i="16"/>
  <c r="U26" i="27" l="1"/>
  <c r="U28" i="27" s="1"/>
  <c r="U24" i="25"/>
  <c r="U25" i="25" s="1"/>
  <c r="U33" i="10" s="1"/>
  <c r="U34" i="10" s="1"/>
  <c r="L26" i="20"/>
  <c r="S26" i="37" s="1"/>
  <c r="U8" i="31"/>
  <c r="U30" i="16"/>
  <c r="U29" i="28"/>
  <c r="U31" i="28" s="1"/>
  <c r="L31" i="21" s="1"/>
  <c r="U23" i="16"/>
  <c r="U26" i="16" s="1"/>
  <c r="U9" i="16"/>
  <c r="U13" i="16" s="1"/>
  <c r="U9" i="29" s="1"/>
  <c r="V203" i="14"/>
  <c r="L29" i="21"/>
  <c r="U8" i="29" l="1"/>
  <c r="L8" i="22"/>
  <c r="U27" i="26"/>
  <c r="U47" i="14"/>
  <c r="U48" i="14" s="1"/>
  <c r="V32" i="10"/>
  <c r="L27" i="19"/>
  <c r="L27" i="37" s="1"/>
  <c r="U12" i="10"/>
  <c r="U13" i="10" s="1"/>
  <c r="L28" i="20"/>
  <c r="S28" i="37" s="1"/>
  <c r="U28" i="26" l="1"/>
  <c r="U16" i="17"/>
  <c r="L28" i="19"/>
  <c r="L28" i="37" s="1"/>
  <c r="U11" i="26"/>
  <c r="U13" i="26" s="1"/>
  <c r="V11" i="10"/>
  <c r="L11" i="19"/>
  <c r="L11" i="37" s="1"/>
  <c r="V9" i="14"/>
  <c r="V14" i="14" s="1"/>
  <c r="V169" i="14" l="1"/>
  <c r="V60" i="14"/>
  <c r="V128" i="14"/>
  <c r="V94" i="14"/>
  <c r="V195" i="14"/>
  <c r="V10" i="13"/>
  <c r="V13" i="13" s="1"/>
  <c r="U17" i="10"/>
  <c r="U19" i="10" s="1"/>
  <c r="L13" i="19"/>
  <c r="L13" i="37" s="1"/>
  <c r="V42" i="13" l="1"/>
  <c r="V25" i="13"/>
  <c r="V28" i="13" s="1"/>
  <c r="U24" i="26"/>
  <c r="U15" i="17"/>
  <c r="U17" i="17" s="1"/>
  <c r="U21" i="17" s="1"/>
  <c r="L24" i="19"/>
  <c r="L24" i="37" s="1"/>
  <c r="V38" i="13" l="1"/>
  <c r="V39" i="13" s="1"/>
  <c r="V43" i="13"/>
  <c r="V29" i="13"/>
  <c r="V51" i="13"/>
  <c r="V52" i="13" s="1"/>
  <c r="V44" i="13"/>
  <c r="V56" i="13" s="1"/>
  <c r="V57" i="13" s="1"/>
  <c r="V69" i="13" l="1"/>
  <c r="V72" i="13" s="1"/>
  <c r="V86" i="13"/>
  <c r="V16" i="28"/>
  <c r="V144" i="13"/>
  <c r="W145" i="13" s="1"/>
  <c r="W50" i="13"/>
  <c r="V21" i="27"/>
  <c r="V19" i="26"/>
  <c r="V39" i="14"/>
  <c r="W35" i="13"/>
  <c r="W19" i="13" l="1"/>
  <c r="W20" i="13" s="1"/>
  <c r="W26" i="13"/>
  <c r="W160" i="6"/>
  <c r="W177" i="6"/>
  <c r="W168" i="6"/>
  <c r="V87" i="13"/>
  <c r="V88" i="13" s="1"/>
  <c r="V100" i="13" s="1"/>
  <c r="V101" i="13" s="1"/>
  <c r="V95" i="13"/>
  <c r="V96" i="13" s="1"/>
  <c r="V73" i="13"/>
  <c r="V82" i="13"/>
  <c r="V83" i="13" s="1"/>
  <c r="V130" i="13" l="1"/>
  <c r="V113" i="13"/>
  <c r="V116" i="13" s="1"/>
  <c r="V22" i="27"/>
  <c r="V17" i="28"/>
  <c r="W94" i="13"/>
  <c r="V20" i="26"/>
  <c r="V40" i="14"/>
  <c r="W79" i="13"/>
  <c r="W37" i="13"/>
  <c r="W27" i="13"/>
  <c r="W21" i="13"/>
  <c r="V126" i="13" l="1"/>
  <c r="V127" i="13" s="1"/>
  <c r="V139" i="13"/>
  <c r="V140" i="13" s="1"/>
  <c r="V117" i="13"/>
  <c r="V131" i="13"/>
  <c r="V132" i="13" s="1"/>
  <c r="V53" i="14" s="1"/>
  <c r="W63" i="13"/>
  <c r="W64" i="13" s="1"/>
  <c r="W70" i="13"/>
  <c r="W178" i="6"/>
  <c r="W169" i="6"/>
  <c r="W161" i="6"/>
  <c r="W16" i="25"/>
  <c r="W65" i="13" l="1"/>
  <c r="W71" i="13"/>
  <c r="W81" i="13"/>
  <c r="V21" i="26"/>
  <c r="V22" i="26" s="1"/>
  <c r="V18" i="10" s="1"/>
  <c r="V41" i="14"/>
  <c r="V42" i="14" s="1"/>
  <c r="W123" i="13"/>
  <c r="V23" i="27"/>
  <c r="V24" i="27" s="1"/>
  <c r="V18" i="28"/>
  <c r="V19" i="28" s="1"/>
  <c r="V38" i="10" s="1"/>
  <c r="V39" i="10" s="1"/>
  <c r="V22" i="28" s="1"/>
  <c r="W138" i="13"/>
  <c r="V196" i="14" l="1"/>
  <c r="V163" i="14"/>
  <c r="V88" i="14"/>
  <c r="V122" i="14"/>
  <c r="V54" i="14"/>
  <c r="V55" i="14" s="1"/>
  <c r="W114" i="13"/>
  <c r="W107" i="13"/>
  <c r="W108" i="13" s="1"/>
  <c r="W179" i="6"/>
  <c r="W170" i="6"/>
  <c r="W162" i="6"/>
  <c r="W164" i="6" s="1"/>
  <c r="W26" i="12" s="1"/>
  <c r="W29" i="12" s="1"/>
  <c r="W17" i="25"/>
  <c r="V80" i="14" l="1"/>
  <c r="V59" i="14"/>
  <c r="V62" i="14" s="1"/>
  <c r="W37" i="12"/>
  <c r="W38" i="12" s="1"/>
  <c r="W30" i="12"/>
  <c r="W44" i="12"/>
  <c r="W45" i="12" s="1"/>
  <c r="W125" i="13"/>
  <c r="W115" i="13"/>
  <c r="W109" i="13"/>
  <c r="W10" i="28" l="1"/>
  <c r="X36" i="12"/>
  <c r="W18" i="25"/>
  <c r="W19" i="25" s="1"/>
  <c r="W16" i="27"/>
  <c r="V37" i="16"/>
  <c r="V81" i="14"/>
  <c r="V82" i="14" s="1"/>
  <c r="V87" i="14" s="1"/>
  <c r="V89" i="14" s="1"/>
  <c r="V76" i="14"/>
  <c r="V77" i="14" s="1"/>
  <c r="V69" i="14"/>
  <c r="V70" i="14" s="1"/>
  <c r="W68" i="14" s="1"/>
  <c r="V18" i="14"/>
  <c r="W16" i="26"/>
  <c r="W11" i="14"/>
  <c r="W10" i="12"/>
  <c r="X43" i="12"/>
  <c r="W180" i="6"/>
  <c r="W171" i="6"/>
  <c r="W173" i="6" s="1"/>
  <c r="W51" i="12" s="1"/>
  <c r="W54" i="12" s="1"/>
  <c r="V114" i="14" l="1"/>
  <c r="V93" i="14"/>
  <c r="V96" i="14" s="1"/>
  <c r="W61" i="14"/>
  <c r="W74" i="12"/>
  <c r="W75" i="12" s="1"/>
  <c r="W81" i="12"/>
  <c r="W82" i="12" s="1"/>
  <c r="W55" i="12"/>
  <c r="W24" i="10"/>
  <c r="W25" i="10" s="1"/>
  <c r="W26" i="10" s="1"/>
  <c r="V25" i="28"/>
  <c r="V19" i="16"/>
  <c r="W75" i="14"/>
  <c r="X27" i="12"/>
  <c r="W21" i="25" l="1"/>
  <c r="W22" i="25" s="1"/>
  <c r="W17" i="26"/>
  <c r="W12" i="14"/>
  <c r="X73" i="12"/>
  <c r="W11" i="12"/>
  <c r="W181" i="6"/>
  <c r="W183" i="6" s="1"/>
  <c r="W88" i="12" s="1"/>
  <c r="W91" i="12" s="1"/>
  <c r="V38" i="16"/>
  <c r="V115" i="14"/>
  <c r="V116" i="14" s="1"/>
  <c r="V121" i="14" s="1"/>
  <c r="V123" i="14" s="1"/>
  <c r="V19" i="14"/>
  <c r="V103" i="14"/>
  <c r="V104" i="14" s="1"/>
  <c r="W102" i="14" s="1"/>
  <c r="V110" i="14"/>
  <c r="V111" i="14" s="1"/>
  <c r="W17" i="27"/>
  <c r="W11" i="28"/>
  <c r="X80" i="12"/>
  <c r="W92" i="12" l="1"/>
  <c r="W111" i="12"/>
  <c r="W112" i="12" s="1"/>
  <c r="W118" i="12"/>
  <c r="W119" i="12" s="1"/>
  <c r="V26" i="28"/>
  <c r="V20" i="16"/>
  <c r="W109" i="14"/>
  <c r="X52" i="12"/>
  <c r="V127" i="14"/>
  <c r="V130" i="14" s="1"/>
  <c r="V148" i="14"/>
  <c r="W95" i="14"/>
  <c r="W10" i="14"/>
  <c r="W12" i="28" l="1"/>
  <c r="W13" i="28" s="1"/>
  <c r="W37" i="10" s="1"/>
  <c r="X117" i="12"/>
  <c r="W18" i="26"/>
  <c r="W13" i="14"/>
  <c r="X110" i="12"/>
  <c r="W12" i="12"/>
  <c r="W13" i="12" s="1"/>
  <c r="W12" i="13" s="1"/>
  <c r="V39" i="16"/>
  <c r="V144" i="14"/>
  <c r="V145" i="14" s="1"/>
  <c r="V149" i="14"/>
  <c r="V150" i="14" s="1"/>
  <c r="V162" i="14" s="1"/>
  <c r="V164" i="14" s="1"/>
  <c r="V137" i="14"/>
  <c r="V138" i="14" s="1"/>
  <c r="W136" i="14" s="1"/>
  <c r="V20" i="14"/>
  <c r="W18" i="27"/>
  <c r="W19" i="27" s="1"/>
  <c r="V182" i="14" l="1"/>
  <c r="V168" i="14"/>
  <c r="V171" i="14" s="1"/>
  <c r="X89" i="12"/>
  <c r="V27" i="28"/>
  <c r="W143" i="14"/>
  <c r="V21" i="16"/>
  <c r="W11" i="13"/>
  <c r="W129" i="14"/>
  <c r="V40" i="16" l="1"/>
  <c r="V158" i="14"/>
  <c r="V159" i="14" s="1"/>
  <c r="V183" i="14"/>
  <c r="V178" i="14"/>
  <c r="V179" i="14" s="1"/>
  <c r="W177" i="14" s="1"/>
  <c r="V21" i="14"/>
  <c r="V184" i="14"/>
  <c r="V189" i="14" s="1"/>
  <c r="V190" i="14" s="1"/>
  <c r="V194" i="14" s="1"/>
  <c r="V197" i="14" s="1"/>
  <c r="V204" i="14" l="1"/>
  <c r="V205" i="14" s="1"/>
  <c r="V41" i="16"/>
  <c r="V43" i="16" s="1"/>
  <c r="V22" i="14"/>
  <c r="V23" i="14" s="1"/>
  <c r="V24" i="14" s="1"/>
  <c r="W170" i="14"/>
  <c r="V28" i="28"/>
  <c r="V22" i="16"/>
  <c r="W157" i="14"/>
  <c r="V26" i="27" l="1"/>
  <c r="V28" i="27" s="1"/>
  <c r="V24" i="25"/>
  <c r="V25" i="25" s="1"/>
  <c r="V8" i="31"/>
  <c r="V30" i="16"/>
  <c r="V29" i="28"/>
  <c r="V31" i="28" s="1"/>
  <c r="V23" i="16"/>
  <c r="W203" i="14"/>
  <c r="V9" i="16"/>
  <c r="V33" i="10" l="1"/>
  <c r="V34" i="10" s="1"/>
  <c r="V12" i="10"/>
  <c r="V13" i="10" s="1"/>
  <c r="V11" i="26" l="1"/>
  <c r="V13" i="26" s="1"/>
  <c r="V17" i="10" s="1"/>
  <c r="V19" i="10" s="1"/>
  <c r="W11" i="10"/>
  <c r="V27" i="26"/>
  <c r="V47" i="14"/>
  <c r="V48" i="14" s="1"/>
  <c r="W32" i="10"/>
  <c r="V28" i="26" l="1"/>
  <c r="V16" i="17"/>
  <c r="W10" i="13"/>
  <c r="W13" i="13" s="1"/>
  <c r="W9" i="14"/>
  <c r="W14" i="14" s="1"/>
  <c r="V24" i="26"/>
  <c r="V15" i="17"/>
  <c r="V17" i="17" s="1"/>
  <c r="V21" i="17" s="1"/>
  <c r="W42" i="13" l="1"/>
  <c r="W25" i="13"/>
  <c r="W28" i="13" s="1"/>
  <c r="W195" i="14"/>
  <c r="W169" i="14"/>
  <c r="W94" i="14"/>
  <c r="W128" i="14"/>
  <c r="W60" i="14"/>
  <c r="W43" i="13" l="1"/>
  <c r="W51" i="13"/>
  <c r="W52" i="13" s="1"/>
  <c r="W29" i="13"/>
  <c r="W38" i="13"/>
  <c r="W39" i="13" s="1"/>
  <c r="W44" i="13"/>
  <c r="W56" i="13" s="1"/>
  <c r="W57" i="13" s="1"/>
  <c r="W86" i="13" l="1"/>
  <c r="W69" i="13"/>
  <c r="W72" i="13" s="1"/>
  <c r="W19" i="26"/>
  <c r="W39" i="14"/>
  <c r="X35" i="13"/>
  <c r="W21" i="27"/>
  <c r="W16" i="28"/>
  <c r="W144" i="13"/>
  <c r="X145" i="13" s="1"/>
  <c r="X50" i="13"/>
  <c r="W82" i="13" l="1"/>
  <c r="W83" i="13" s="1"/>
  <c r="W95" i="13"/>
  <c r="W96" i="13" s="1"/>
  <c r="W73" i="13"/>
  <c r="W87" i="13"/>
  <c r="W88" i="13" s="1"/>
  <c r="W100" i="13" s="1"/>
  <c r="W101" i="13" s="1"/>
  <c r="X19" i="13"/>
  <c r="X20" i="13" s="1"/>
  <c r="X26" i="13"/>
  <c r="X177" i="6"/>
  <c r="X168" i="6"/>
  <c r="X160" i="6"/>
  <c r="X37" i="13" l="1"/>
  <c r="X27" i="13"/>
  <c r="X21" i="13"/>
  <c r="W130" i="13"/>
  <c r="W113" i="13"/>
  <c r="W116" i="13" s="1"/>
  <c r="W22" i="27"/>
  <c r="W17" i="28"/>
  <c r="X94" i="13"/>
  <c r="W20" i="26"/>
  <c r="W40" i="14"/>
  <c r="X79" i="13"/>
  <c r="W131" i="13" l="1"/>
  <c r="W132" i="13" s="1"/>
  <c r="W53" i="14" s="1"/>
  <c r="W139" i="13"/>
  <c r="W140" i="13" s="1"/>
  <c r="W117" i="13"/>
  <c r="W126" i="13"/>
  <c r="W127" i="13" s="1"/>
  <c r="X70" i="13"/>
  <c r="X63" i="13"/>
  <c r="X64" i="13" s="1"/>
  <c r="X178" i="6"/>
  <c r="X169" i="6"/>
  <c r="X161" i="6"/>
  <c r="X16" i="25"/>
  <c r="W21" i="26" l="1"/>
  <c r="W22" i="26" s="1"/>
  <c r="W18" i="10" s="1"/>
  <c r="W41" i="14"/>
  <c r="W42" i="14" s="1"/>
  <c r="X123" i="13"/>
  <c r="W23" i="27"/>
  <c r="W24" i="27" s="1"/>
  <c r="W18" i="28"/>
  <c r="W19" i="28" s="1"/>
  <c r="W38" i="10" s="1"/>
  <c r="W39" i="10" s="1"/>
  <c r="W22" i="28" s="1"/>
  <c r="X138" i="13"/>
  <c r="X71" i="13"/>
  <c r="X81" i="13"/>
  <c r="X65" i="13"/>
  <c r="X17" i="25" l="1"/>
  <c r="W163" i="14"/>
  <c r="W196" i="14"/>
  <c r="W122" i="14"/>
  <c r="W88" i="14"/>
  <c r="W54" i="14"/>
  <c r="W55" i="14" s="1"/>
  <c r="X107" i="13"/>
  <c r="X108" i="13" s="1"/>
  <c r="X114" i="13"/>
  <c r="X179" i="6"/>
  <c r="X170" i="6"/>
  <c r="X162" i="6"/>
  <c r="X164" i="6" s="1"/>
  <c r="X26" i="12" s="1"/>
  <c r="X29" i="12" s="1"/>
  <c r="X37" i="12" l="1"/>
  <c r="X38" i="12" s="1"/>
  <c r="X30" i="12"/>
  <c r="X44" i="12"/>
  <c r="X45" i="12" s="1"/>
  <c r="X115" i="13"/>
  <c r="X109" i="13"/>
  <c r="X125" i="13"/>
  <c r="W59" i="14"/>
  <c r="W62" i="14" s="1"/>
  <c r="W80" i="14"/>
  <c r="X16" i="26" l="1"/>
  <c r="X11" i="14"/>
  <c r="Y43" i="12"/>
  <c r="X10" i="12"/>
  <c r="X180" i="6"/>
  <c r="X171" i="6"/>
  <c r="X173" i="6" s="1"/>
  <c r="X51" i="12" s="1"/>
  <c r="X54" i="12" s="1"/>
  <c r="X16" i="27"/>
  <c r="X18" i="25"/>
  <c r="X19" i="25" s="1"/>
  <c r="W37" i="16"/>
  <c r="W69" i="14"/>
  <c r="W70" i="14" s="1"/>
  <c r="X68" i="14" s="1"/>
  <c r="W76" i="14"/>
  <c r="W77" i="14" s="1"/>
  <c r="W18" i="14"/>
  <c r="W81" i="14"/>
  <c r="W82" i="14" s="1"/>
  <c r="W87" i="14" s="1"/>
  <c r="W89" i="14" s="1"/>
  <c r="X10" i="28"/>
  <c r="Y36" i="12"/>
  <c r="W114" i="14" l="1"/>
  <c r="W93" i="14"/>
  <c r="W96" i="14" s="1"/>
  <c r="X61" i="14"/>
  <c r="X55" i="12"/>
  <c r="X81" i="12"/>
  <c r="X82" i="12" s="1"/>
  <c r="X74" i="12"/>
  <c r="X75" i="12" s="1"/>
  <c r="Y27" i="12"/>
  <c r="X24" i="10"/>
  <c r="X25" i="10" s="1"/>
  <c r="X26" i="10" s="1"/>
  <c r="W25" i="28"/>
  <c r="W19" i="16"/>
  <c r="X75" i="14"/>
  <c r="X11" i="28" l="1"/>
  <c r="Y80" i="12"/>
  <c r="X17" i="26"/>
  <c r="X12" i="14"/>
  <c r="X11" i="12"/>
  <c r="Y73" i="12"/>
  <c r="X181" i="6"/>
  <c r="X183" i="6" s="1"/>
  <c r="X88" i="12" s="1"/>
  <c r="X91" i="12" s="1"/>
  <c r="X21" i="25"/>
  <c r="X22" i="25" s="1"/>
  <c r="W38" i="16"/>
  <c r="W110" i="14"/>
  <c r="W111" i="14" s="1"/>
  <c r="W103" i="14"/>
  <c r="W104" i="14" s="1"/>
  <c r="X102" i="14" s="1"/>
  <c r="W115" i="14"/>
  <c r="W116" i="14" s="1"/>
  <c r="W121" i="14" s="1"/>
  <c r="W123" i="14" s="1"/>
  <c r="W19" i="14"/>
  <c r="X17" i="27"/>
  <c r="W148" i="14" l="1"/>
  <c r="W127" i="14"/>
  <c r="W130" i="14" s="1"/>
  <c r="X95" i="14"/>
  <c r="X92" i="12"/>
  <c r="X111" i="12"/>
  <c r="X112" i="12" s="1"/>
  <c r="X118" i="12"/>
  <c r="X119" i="12" s="1"/>
  <c r="Y52" i="12"/>
  <c r="W26" i="28"/>
  <c r="W20" i="16"/>
  <c r="X109" i="14"/>
  <c r="X10" i="14"/>
  <c r="X12" i="28" l="1"/>
  <c r="X13" i="28" s="1"/>
  <c r="X37" i="10" s="1"/>
  <c r="Y117" i="12"/>
  <c r="X18" i="27"/>
  <c r="X19" i="27" s="1"/>
  <c r="X18" i="26"/>
  <c r="X13" i="14"/>
  <c r="Y110" i="12"/>
  <c r="X12" i="12"/>
  <c r="X13" i="12" s="1"/>
  <c r="X12" i="13" s="1"/>
  <c r="W39" i="16"/>
  <c r="W137" i="14"/>
  <c r="W138" i="14" s="1"/>
  <c r="X136" i="14" s="1"/>
  <c r="W149" i="14"/>
  <c r="W144" i="14"/>
  <c r="W145" i="14" s="1"/>
  <c r="W20" i="14"/>
  <c r="W150" i="14"/>
  <c r="W162" i="14" s="1"/>
  <c r="W164" i="14" s="1"/>
  <c r="W27" i="28" l="1"/>
  <c r="W21" i="16"/>
  <c r="X143" i="14"/>
  <c r="W168" i="14"/>
  <c r="W171" i="14" s="1"/>
  <c r="W182" i="14"/>
  <c r="X129" i="14"/>
  <c r="X11" i="13"/>
  <c r="Y89" i="12"/>
  <c r="W40" i="16" l="1"/>
  <c r="W178" i="14"/>
  <c r="W179" i="14" s="1"/>
  <c r="X177" i="14" s="1"/>
  <c r="W158" i="14"/>
  <c r="W159" i="14" s="1"/>
  <c r="W183" i="14"/>
  <c r="W184" i="14" s="1"/>
  <c r="W189" i="14" s="1"/>
  <c r="W190" i="14" s="1"/>
  <c r="W194" i="14" s="1"/>
  <c r="W197" i="14" s="1"/>
  <c r="W21" i="14"/>
  <c r="W41" i="16" l="1"/>
  <c r="W204" i="14"/>
  <c r="W205" i="14" s="1"/>
  <c r="W22" i="14"/>
  <c r="W23" i="14" s="1"/>
  <c r="W24" i="14" s="1"/>
  <c r="W28" i="28"/>
  <c r="W22" i="16"/>
  <c r="X157" i="14"/>
  <c r="X170" i="14"/>
  <c r="W43" i="16"/>
  <c r="W29" i="28" l="1"/>
  <c r="W31" i="28" s="1"/>
  <c r="W23" i="16"/>
  <c r="W9" i="16"/>
  <c r="X203" i="14"/>
  <c r="W24" i="25"/>
  <c r="W25" i="25" s="1"/>
  <c r="W26" i="27"/>
  <c r="W28" i="27" s="1"/>
  <c r="W8" i="31"/>
  <c r="W30" i="16"/>
  <c r="W33" i="10" l="1"/>
  <c r="W34" i="10" s="1"/>
  <c r="W12" i="10"/>
  <c r="W13" i="10" s="1"/>
  <c r="W11" i="26" l="1"/>
  <c r="W13" i="26" s="1"/>
  <c r="W17" i="10" s="1"/>
  <c r="W19" i="10" s="1"/>
  <c r="X11" i="10"/>
  <c r="W27" i="26"/>
  <c r="W47" i="14"/>
  <c r="W48" i="14" s="1"/>
  <c r="X32" i="10"/>
  <c r="W28" i="26" l="1"/>
  <c r="W16" i="17"/>
  <c r="X9" i="14"/>
  <c r="X14" i="14" s="1"/>
  <c r="X10" i="13"/>
  <c r="X13" i="13" s="1"/>
  <c r="W24" i="26"/>
  <c r="W15" i="17"/>
  <c r="W17" i="17" l="1"/>
  <c r="W21" i="17" s="1"/>
  <c r="X42" i="13"/>
  <c r="X25" i="13"/>
  <c r="X28" i="13" s="1"/>
  <c r="X169" i="14"/>
  <c r="X195" i="14"/>
  <c r="X128" i="14"/>
  <c r="X94" i="14"/>
  <c r="X60" i="14"/>
  <c r="X38" i="13" l="1"/>
  <c r="X39" i="13" s="1"/>
  <c r="X51" i="13"/>
  <c r="X52" i="13" s="1"/>
  <c r="X29" i="13"/>
  <c r="X43" i="13"/>
  <c r="X44" i="13" s="1"/>
  <c r="X56" i="13" s="1"/>
  <c r="X57" i="13" s="1"/>
  <c r="X21" i="27" l="1"/>
  <c r="X69" i="13"/>
  <c r="X72" i="13" s="1"/>
  <c r="X86" i="13"/>
  <c r="X16" i="28"/>
  <c r="X144" i="13"/>
  <c r="Y145" i="13" s="1"/>
  <c r="Y50" i="13"/>
  <c r="X19" i="26"/>
  <c r="X39" i="14"/>
  <c r="Y35" i="13"/>
  <c r="X87" i="13" l="1"/>
  <c r="X88" i="13" s="1"/>
  <c r="X100" i="13" s="1"/>
  <c r="X101" i="13" s="1"/>
  <c r="X95" i="13"/>
  <c r="X96" i="13" s="1"/>
  <c r="X73" i="13"/>
  <c r="X82" i="13"/>
  <c r="X83" i="13" s="1"/>
  <c r="Y19" i="13"/>
  <c r="Y20" i="13" s="1"/>
  <c r="Y26" i="13"/>
  <c r="Y177" i="6"/>
  <c r="Y168" i="6"/>
  <c r="Y160" i="6"/>
  <c r="X130" i="13" l="1"/>
  <c r="X113" i="13"/>
  <c r="X116" i="13" s="1"/>
  <c r="X17" i="28"/>
  <c r="Y94" i="13"/>
  <c r="Y37" i="13"/>
  <c r="Y27" i="13"/>
  <c r="Y21" i="13"/>
  <c r="X22" i="27"/>
  <c r="X20" i="26"/>
  <c r="X40" i="14"/>
  <c r="Y79" i="13"/>
  <c r="Y70" i="13" l="1"/>
  <c r="Y63" i="13"/>
  <c r="Y64" i="13" s="1"/>
  <c r="Y178" i="6"/>
  <c r="Y169" i="6"/>
  <c r="Y161" i="6"/>
  <c r="Y16" i="25"/>
  <c r="M16" i="18"/>
  <c r="F15" i="37" s="1"/>
  <c r="X126" i="13"/>
  <c r="X127" i="13" s="1"/>
  <c r="X117" i="13"/>
  <c r="X139" i="13"/>
  <c r="X140" i="13" s="1"/>
  <c r="X131" i="13"/>
  <c r="X132" i="13"/>
  <c r="X53" i="14" s="1"/>
  <c r="Y65" i="13" l="1"/>
  <c r="Y71" i="13"/>
  <c r="Y81" i="13"/>
  <c r="X18" i="28"/>
  <c r="X19" i="28" s="1"/>
  <c r="X38" i="10" s="1"/>
  <c r="X39" i="10" s="1"/>
  <c r="X22" i="28" s="1"/>
  <c r="Y138" i="13"/>
  <c r="X23" i="27"/>
  <c r="X24" i="27" s="1"/>
  <c r="X21" i="26"/>
  <c r="X22" i="26" s="1"/>
  <c r="X18" i="10" s="1"/>
  <c r="X41" i="14"/>
  <c r="X42" i="14" s="1"/>
  <c r="Y123" i="13"/>
  <c r="Y114" i="13" l="1"/>
  <c r="Y107" i="13"/>
  <c r="Y108" i="13" s="1"/>
  <c r="Y179" i="6"/>
  <c r="Y170" i="6"/>
  <c r="Y162" i="6"/>
  <c r="Y164" i="6" s="1"/>
  <c r="Y26" i="12" s="1"/>
  <c r="Y29" i="12" s="1"/>
  <c r="X196" i="14"/>
  <c r="X163" i="14"/>
  <c r="X54" i="14"/>
  <c r="X55" i="14" s="1"/>
  <c r="X122" i="14"/>
  <c r="X88" i="14"/>
  <c r="Y17" i="25"/>
  <c r="M17" i="18"/>
  <c r="F16" i="37" s="1"/>
  <c r="Y30" i="12" l="1"/>
  <c r="Y44" i="12"/>
  <c r="Y45" i="12" s="1"/>
  <c r="Y37" i="12"/>
  <c r="Y38" i="12" s="1"/>
  <c r="X59" i="14"/>
  <c r="X62" i="14" s="1"/>
  <c r="X80" i="14"/>
  <c r="Y125" i="13"/>
  <c r="Y115" i="13"/>
  <c r="Y109" i="13"/>
  <c r="Y18" i="25" l="1"/>
  <c r="Y19" i="25" s="1"/>
  <c r="M18" i="18"/>
  <c r="F17" i="37" s="1"/>
  <c r="Y16" i="26"/>
  <c r="Y11" i="14"/>
  <c r="Z43" i="12"/>
  <c r="Y10" i="12"/>
  <c r="Y171" i="6"/>
  <c r="Y173" i="6" s="1"/>
  <c r="Y51" i="12" s="1"/>
  <c r="Y54" i="12" s="1"/>
  <c r="Y180" i="6"/>
  <c r="M16" i="19"/>
  <c r="M16" i="37" s="1"/>
  <c r="X37" i="16"/>
  <c r="X81" i="14"/>
  <c r="X82" i="14" s="1"/>
  <c r="X87" i="14" s="1"/>
  <c r="X89" i="14" s="1"/>
  <c r="X69" i="14"/>
  <c r="X70" i="14" s="1"/>
  <c r="Y68" i="14" s="1"/>
  <c r="X18" i="14"/>
  <c r="X76" i="14"/>
  <c r="X77" i="14" s="1"/>
  <c r="Y10" i="28"/>
  <c r="Z36" i="12"/>
  <c r="M10" i="21"/>
  <c r="Y16" i="27"/>
  <c r="M16" i="20"/>
  <c r="T16" i="37" s="1"/>
  <c r="X93" i="14" l="1"/>
  <c r="X96" i="14" s="1"/>
  <c r="X114" i="14"/>
  <c r="Z27" i="12"/>
  <c r="Y61" i="14"/>
  <c r="X25" i="28"/>
  <c r="X19" i="16"/>
  <c r="Y75" i="14"/>
  <c r="Y24" i="10"/>
  <c r="Y25" i="10" s="1"/>
  <c r="Y26" i="10" s="1"/>
  <c r="M19" i="18"/>
  <c r="F18" i="37" s="1"/>
  <c r="Y81" i="12"/>
  <c r="Y82" i="12" s="1"/>
  <c r="Y55" i="12"/>
  <c r="Y74" i="12"/>
  <c r="Y75" i="12" s="1"/>
  <c r="Y11" i="28" l="1"/>
  <c r="Z80" i="12"/>
  <c r="M11" i="21"/>
  <c r="Y17" i="26"/>
  <c r="Y12" i="14"/>
  <c r="Y11" i="12"/>
  <c r="Z73" i="12"/>
  <c r="Y181" i="6"/>
  <c r="Y183" i="6" s="1"/>
  <c r="Y88" i="12" s="1"/>
  <c r="Y91" i="12" s="1"/>
  <c r="M17" i="19"/>
  <c r="M17" i="37" s="1"/>
  <c r="Y17" i="27"/>
  <c r="M17" i="20"/>
  <c r="T17" i="37" s="1"/>
  <c r="Y21" i="25"/>
  <c r="Y22" i="25" s="1"/>
  <c r="M21" i="18"/>
  <c r="F20" i="37" s="1"/>
  <c r="X38" i="16"/>
  <c r="X115" i="14"/>
  <c r="X116" i="14" s="1"/>
  <c r="X121" i="14" s="1"/>
  <c r="X123" i="14" s="1"/>
  <c r="X103" i="14"/>
  <c r="X104" i="14" s="1"/>
  <c r="Y102" i="14" s="1"/>
  <c r="X110" i="14"/>
  <c r="X111" i="14" s="1"/>
  <c r="X19" i="14"/>
  <c r="X26" i="28" l="1"/>
  <c r="X20" i="16"/>
  <c r="Y109" i="14"/>
  <c r="Z52" i="12"/>
  <c r="Y95" i="14"/>
  <c r="Y10" i="14"/>
  <c r="M22" i="18"/>
  <c r="F21" i="37" s="1"/>
  <c r="X148" i="14"/>
  <c r="X127" i="14"/>
  <c r="X130" i="14" s="1"/>
  <c r="Y92" i="12"/>
  <c r="Y111" i="12"/>
  <c r="Y112" i="12" s="1"/>
  <c r="Y118" i="12"/>
  <c r="Y119" i="12" s="1"/>
  <c r="Y12" i="28" l="1"/>
  <c r="Y13" i="28" s="1"/>
  <c r="Z117" i="12"/>
  <c r="M12" i="21"/>
  <c r="X39" i="16"/>
  <c r="X137" i="14"/>
  <c r="X138" i="14" s="1"/>
  <c r="Y136" i="14" s="1"/>
  <c r="X144" i="14"/>
  <c r="X145" i="14" s="1"/>
  <c r="X149" i="14"/>
  <c r="X150" i="14" s="1"/>
  <c r="X162" i="14" s="1"/>
  <c r="X164" i="14" s="1"/>
  <c r="X20" i="14"/>
  <c r="Y18" i="26"/>
  <c r="Y13" i="14"/>
  <c r="Z110" i="12"/>
  <c r="Y12" i="12"/>
  <c r="Y13" i="12" s="1"/>
  <c r="Y12" i="13" s="1"/>
  <c r="M18" i="19"/>
  <c r="M18" i="37" s="1"/>
  <c r="Y18" i="27"/>
  <c r="Y19" i="27" s="1"/>
  <c r="M18" i="20"/>
  <c r="T18" i="37" s="1"/>
  <c r="Y129" i="14" l="1"/>
  <c r="Z89" i="12"/>
  <c r="X168" i="14"/>
  <c r="X171" i="14" s="1"/>
  <c r="X182" i="14"/>
  <c r="Y11" i="13"/>
  <c r="M19" i="20"/>
  <c r="T19" i="37" s="1"/>
  <c r="X27" i="28"/>
  <c r="X21" i="16"/>
  <c r="Y143" i="14"/>
  <c r="Y37" i="10"/>
  <c r="M13" i="21"/>
  <c r="X40" i="16" l="1"/>
  <c r="X183" i="14"/>
  <c r="X184" i="14" s="1"/>
  <c r="X189" i="14" s="1"/>
  <c r="X190" i="14" s="1"/>
  <c r="X194" i="14" s="1"/>
  <c r="X197" i="14" s="1"/>
  <c r="X158" i="14"/>
  <c r="X159" i="14" s="1"/>
  <c r="X178" i="14"/>
  <c r="X179" i="14" s="1"/>
  <c r="Y177" i="14" s="1"/>
  <c r="X21" i="14"/>
  <c r="X41" i="16" l="1"/>
  <c r="X204" i="14"/>
  <c r="X205" i="14" s="1"/>
  <c r="X22" i="14"/>
  <c r="X23" i="14" s="1"/>
  <c r="X24" i="14" s="1"/>
  <c r="Y170" i="14"/>
  <c r="X28" i="28"/>
  <c r="X22" i="16"/>
  <c r="Y157" i="14"/>
  <c r="X43" i="16"/>
  <c r="X26" i="27" l="1"/>
  <c r="X28" i="27" s="1"/>
  <c r="X24" i="25"/>
  <c r="X25" i="25" s="1"/>
  <c r="X29" i="28"/>
  <c r="X31" i="28" s="1"/>
  <c r="X23" i="16"/>
  <c r="X9" i="16"/>
  <c r="Y203" i="14"/>
  <c r="X8" i="31"/>
  <c r="X30" i="16"/>
  <c r="X33" i="10" l="1"/>
  <c r="X34" i="10" s="1"/>
  <c r="X12" i="10"/>
  <c r="X13" i="10" s="1"/>
  <c r="X11" i="26" l="1"/>
  <c r="X13" i="26" s="1"/>
  <c r="X17" i="10" s="1"/>
  <c r="X19" i="10" s="1"/>
  <c r="Y11" i="10"/>
  <c r="X27" i="26"/>
  <c r="X47" i="14"/>
  <c r="X48" i="14" s="1"/>
  <c r="Y32" i="10"/>
  <c r="X28" i="26" l="1"/>
  <c r="X16" i="17"/>
  <c r="Y10" i="13"/>
  <c r="Y13" i="13" s="1"/>
  <c r="Y9" i="14"/>
  <c r="Y14" i="14" s="1"/>
  <c r="X24" i="26"/>
  <c r="X15" i="17"/>
  <c r="X17" i="17" s="1"/>
  <c r="X21" i="17" s="1"/>
  <c r="Y195" i="14" l="1"/>
  <c r="Y169" i="14"/>
  <c r="Y60" i="14"/>
  <c r="Y94" i="14"/>
  <c r="Y128" i="14"/>
  <c r="Y42" i="13"/>
  <c r="Y25" i="13"/>
  <c r="Y28" i="13" s="1"/>
  <c r="Y51" i="13" l="1"/>
  <c r="Y52" i="13" s="1"/>
  <c r="Y29" i="13"/>
  <c r="Y38" i="13"/>
  <c r="Y39" i="13" s="1"/>
  <c r="Y43" i="13"/>
  <c r="Y44" i="13"/>
  <c r="Y56" i="13" s="1"/>
  <c r="Y57" i="13" s="1"/>
  <c r="Y86" i="13" l="1"/>
  <c r="Y69" i="13"/>
  <c r="Y72" i="13" s="1"/>
  <c r="Y19" i="26"/>
  <c r="Y39" i="14"/>
  <c r="Z35" i="13"/>
  <c r="M19" i="19"/>
  <c r="M19" i="37" s="1"/>
  <c r="Y21" i="27"/>
  <c r="M21" i="20"/>
  <c r="T21" i="37" s="1"/>
  <c r="Y16" i="28"/>
  <c r="Y144" i="13"/>
  <c r="Z145" i="13" s="1"/>
  <c r="Z50" i="13"/>
  <c r="M16" i="21"/>
  <c r="Z26" i="13" l="1"/>
  <c r="Z19" i="13"/>
  <c r="Z20" i="13" s="1"/>
  <c r="Z177" i="6"/>
  <c r="Z168" i="6"/>
  <c r="Z160" i="6"/>
  <c r="Y82" i="13"/>
  <c r="Y83" i="13" s="1"/>
  <c r="Y95" i="13"/>
  <c r="Y96" i="13" s="1"/>
  <c r="Y73" i="13"/>
  <c r="Y87" i="13"/>
  <c r="Y88" i="13"/>
  <c r="Y100" i="13" s="1"/>
  <c r="Y101" i="13" s="1"/>
  <c r="Y130" i="13" l="1"/>
  <c r="Y113" i="13"/>
  <c r="Y116" i="13" s="1"/>
  <c r="Y17" i="28"/>
  <c r="Z94" i="13"/>
  <c r="M17" i="21"/>
  <c r="Y22" i="27"/>
  <c r="M22" i="20"/>
  <c r="T22" i="37" s="1"/>
  <c r="Z37" i="13"/>
  <c r="Z27" i="13"/>
  <c r="Z21" i="13"/>
  <c r="Y20" i="26"/>
  <c r="Y40" i="14"/>
  <c r="Z79" i="13"/>
  <c r="M20" i="19"/>
  <c r="M20" i="37" s="1"/>
  <c r="Z63" i="13" l="1"/>
  <c r="Z64" i="13" s="1"/>
  <c r="Z70" i="13"/>
  <c r="Z178" i="6"/>
  <c r="Z169" i="6"/>
  <c r="Z161" i="6"/>
  <c r="Z16" i="25"/>
  <c r="Y131" i="13"/>
  <c r="Y132" i="13" s="1"/>
  <c r="Y53" i="14" s="1"/>
  <c r="Y139" i="13"/>
  <c r="Y140" i="13" s="1"/>
  <c r="Y117" i="13"/>
  <c r="Y126" i="13"/>
  <c r="Y127" i="13" s="1"/>
  <c r="Y18" i="28" l="1"/>
  <c r="Y19" i="28" s="1"/>
  <c r="Z138" i="13"/>
  <c r="M18" i="21"/>
  <c r="Y23" i="27"/>
  <c r="Y24" i="27" s="1"/>
  <c r="M23" i="20"/>
  <c r="T23" i="37" s="1"/>
  <c r="Z81" i="13"/>
  <c r="Z71" i="13"/>
  <c r="Z65" i="13"/>
  <c r="Y21" i="26"/>
  <c r="Y22" i="26" s="1"/>
  <c r="Y41" i="14"/>
  <c r="Y42" i="14" s="1"/>
  <c r="Z123" i="13"/>
  <c r="M21" i="19"/>
  <c r="M21" i="37" s="1"/>
  <c r="Y18" i="10" l="1"/>
  <c r="M22" i="19"/>
  <c r="M22" i="37" s="1"/>
  <c r="Z17" i="25"/>
  <c r="Z114" i="13"/>
  <c r="Z107" i="13"/>
  <c r="Z108" i="13" s="1"/>
  <c r="Z170" i="6"/>
  <c r="Z162" i="6"/>
  <c r="Z164" i="6" s="1"/>
  <c r="Z26" i="12" s="1"/>
  <c r="Z29" i="12" s="1"/>
  <c r="Z179" i="6"/>
  <c r="Y163" i="14"/>
  <c r="Y122" i="14"/>
  <c r="Y88" i="14"/>
  <c r="Y196" i="14"/>
  <c r="Y54" i="14"/>
  <c r="Y55" i="14" s="1"/>
  <c r="M24" i="20"/>
  <c r="T24" i="37" s="1"/>
  <c r="Y38" i="10"/>
  <c r="Y39" i="10" s="1"/>
  <c r="M19" i="21"/>
  <c r="Z115" i="13" l="1"/>
  <c r="Z109" i="13"/>
  <c r="Z125" i="13"/>
  <c r="Y22" i="28"/>
  <c r="M22" i="21"/>
  <c r="Z37" i="12"/>
  <c r="Z38" i="12" s="1"/>
  <c r="Z44" i="12"/>
  <c r="Z45" i="12" s="1"/>
  <c r="Z30" i="12"/>
  <c r="Y80" i="14"/>
  <c r="Y59" i="14"/>
  <c r="Y62" i="14" s="1"/>
  <c r="Z18" i="25" l="1"/>
  <c r="Z19" i="25" s="1"/>
  <c r="Y37" i="16"/>
  <c r="Y76" i="14"/>
  <c r="Y77" i="14" s="1"/>
  <c r="Y69" i="14"/>
  <c r="Y70" i="14" s="1"/>
  <c r="Z68" i="14" s="1"/>
  <c r="Y81" i="14"/>
  <c r="Y82" i="14" s="1"/>
  <c r="Y87" i="14" s="1"/>
  <c r="Y89" i="14" s="1"/>
  <c r="Y18" i="14"/>
  <c r="Z16" i="27"/>
  <c r="Z16" i="26"/>
  <c r="Z11" i="14"/>
  <c r="AA43" i="12"/>
  <c r="Z10" i="12"/>
  <c r="Z171" i="6"/>
  <c r="Z173" i="6" s="1"/>
  <c r="Z51" i="12" s="1"/>
  <c r="Z54" i="12" s="1"/>
  <c r="Z180" i="6"/>
  <c r="Z10" i="28"/>
  <c r="AA36" i="12"/>
  <c r="Y114" i="14" l="1"/>
  <c r="Y93" i="14"/>
  <c r="Y96" i="14" s="1"/>
  <c r="Z61" i="14"/>
  <c r="Z55" i="12"/>
  <c r="Z74" i="12"/>
  <c r="Z75" i="12" s="1"/>
  <c r="Z81" i="12"/>
  <c r="Z82" i="12" s="1"/>
  <c r="Y25" i="28"/>
  <c r="Y19" i="16"/>
  <c r="Z75" i="14"/>
  <c r="M25" i="21"/>
  <c r="Z24" i="10"/>
  <c r="Z25" i="10" s="1"/>
  <c r="Z26" i="10" s="1"/>
  <c r="AA27" i="12"/>
  <c r="Z11" i="28" l="1"/>
  <c r="AA80" i="12"/>
  <c r="Z17" i="27"/>
  <c r="Y38" i="16"/>
  <c r="Y103" i="14"/>
  <c r="Y104" i="14" s="1"/>
  <c r="Z102" i="14" s="1"/>
  <c r="Y110" i="14"/>
  <c r="Y111" i="14" s="1"/>
  <c r="Y19" i="14"/>
  <c r="Y115" i="14"/>
  <c r="Y116" i="14" s="1"/>
  <c r="Y121" i="14" s="1"/>
  <c r="Y123" i="14" s="1"/>
  <c r="Z17" i="26"/>
  <c r="Z12" i="14"/>
  <c r="Z11" i="12"/>
  <c r="AA73" i="12"/>
  <c r="Z181" i="6"/>
  <c r="Z183" i="6" s="1"/>
  <c r="Z88" i="12" s="1"/>
  <c r="Z91" i="12" s="1"/>
  <c r="Z21" i="25"/>
  <c r="Z22" i="25" s="1"/>
  <c r="Y127" i="14" l="1"/>
  <c r="Y130" i="14" s="1"/>
  <c r="Y148" i="14"/>
  <c r="Z95" i="14"/>
  <c r="AA52" i="12"/>
  <c r="Z111" i="12"/>
  <c r="Z112" i="12" s="1"/>
  <c r="Z118" i="12"/>
  <c r="Z119" i="12" s="1"/>
  <c r="Z92" i="12"/>
  <c r="Z10" i="14"/>
  <c r="Y26" i="28"/>
  <c r="Y20" i="16"/>
  <c r="Z109" i="14"/>
  <c r="M26" i="21"/>
  <c r="Z18" i="27" l="1"/>
  <c r="Z19" i="27" s="1"/>
  <c r="Z12" i="28"/>
  <c r="Z13" i="28" s="1"/>
  <c r="Z37" i="10" s="1"/>
  <c r="AA117" i="12"/>
  <c r="Y39" i="16"/>
  <c r="Y137" i="14"/>
  <c r="Y138" i="14" s="1"/>
  <c r="Z136" i="14" s="1"/>
  <c r="Y144" i="14"/>
  <c r="Y145" i="14" s="1"/>
  <c r="Y149" i="14"/>
  <c r="Y150" i="14" s="1"/>
  <c r="Y162" i="14" s="1"/>
  <c r="Y164" i="14" s="1"/>
  <c r="Y20" i="14"/>
  <c r="Z18" i="26"/>
  <c r="Z13" i="14"/>
  <c r="AA110" i="12"/>
  <c r="Z12" i="12"/>
  <c r="Z13" i="12" s="1"/>
  <c r="Z12" i="13" s="1"/>
  <c r="AA89" i="12" l="1"/>
  <c r="Y168" i="14"/>
  <c r="Y171" i="14" s="1"/>
  <c r="Y182" i="14"/>
  <c r="Y27" i="28"/>
  <c r="Y21" i="16"/>
  <c r="Z143" i="14"/>
  <c r="M27" i="21"/>
  <c r="Z11" i="13"/>
  <c r="Z129" i="14"/>
  <c r="Y40" i="16" l="1"/>
  <c r="Y178" i="14"/>
  <c r="Y179" i="14" s="1"/>
  <c r="Z177" i="14" s="1"/>
  <c r="Y158" i="14"/>
  <c r="Y159" i="14" s="1"/>
  <c r="Y183" i="14"/>
  <c r="Y184" i="14" s="1"/>
  <c r="Y189" i="14" s="1"/>
  <c r="Y190" i="14" s="1"/>
  <c r="Y194" i="14" s="1"/>
  <c r="Y197" i="14" s="1"/>
  <c r="Y21" i="14"/>
  <c r="Y41" i="16" l="1"/>
  <c r="Y204" i="14"/>
  <c r="Y205" i="14" s="1"/>
  <c r="Y22" i="14"/>
  <c r="Y28" i="28"/>
  <c r="Y22" i="16"/>
  <c r="Z157" i="14"/>
  <c r="M28" i="21"/>
  <c r="Y23" i="14"/>
  <c r="Y24" i="14" s="1"/>
  <c r="Z170" i="14"/>
  <c r="Y43" i="16"/>
  <c r="Y26" i="27" l="1"/>
  <c r="Y28" i="27" s="1"/>
  <c r="Y24" i="25"/>
  <c r="Y25" i="25" s="1"/>
  <c r="M26" i="20"/>
  <c r="T26" i="37" s="1"/>
  <c r="M24" i="18"/>
  <c r="F23" i="37" s="1"/>
  <c r="Y8" i="31"/>
  <c r="Y30" i="16"/>
  <c r="M8" i="24"/>
  <c r="M12" i="36" s="1"/>
  <c r="Y29" i="28"/>
  <c r="Y31" i="28" s="1"/>
  <c r="M31" i="21" s="1"/>
  <c r="Y23" i="16"/>
  <c r="Y26" i="16" s="1"/>
  <c r="Y9" i="16"/>
  <c r="Y13" i="16" s="1"/>
  <c r="Z203" i="14"/>
  <c r="M29" i="21"/>
  <c r="Y9" i="29" l="1"/>
  <c r="M9" i="22"/>
  <c r="Y33" i="10"/>
  <c r="Y34" i="10" s="1"/>
  <c r="M25" i="18"/>
  <c r="F24" i="37" s="1"/>
  <c r="Y8" i="29"/>
  <c r="M8" i="22"/>
  <c r="Y12" i="10"/>
  <c r="Y13" i="10" s="1"/>
  <c r="M28" i="20"/>
  <c r="T28" i="37" s="1"/>
  <c r="Y11" i="26" l="1"/>
  <c r="Y13" i="26" s="1"/>
  <c r="Z11" i="10"/>
  <c r="M11" i="19"/>
  <c r="M11" i="37" s="1"/>
  <c r="Y27" i="26"/>
  <c r="Y47" i="14"/>
  <c r="Y48" i="14" s="1"/>
  <c r="Z32" i="10"/>
  <c r="M27" i="19"/>
  <c r="M27" i="37" s="1"/>
  <c r="Y28" i="26" l="1"/>
  <c r="Y16" i="17"/>
  <c r="M28" i="19"/>
  <c r="M28" i="37" s="1"/>
  <c r="Z9" i="14"/>
  <c r="Z14" i="14" s="1"/>
  <c r="Z10" i="13"/>
  <c r="Z13" i="13" s="1"/>
  <c r="Y17" i="10"/>
  <c r="Y19" i="10" s="1"/>
  <c r="M13" i="19"/>
  <c r="M13" i="37" s="1"/>
  <c r="Z42" i="13" l="1"/>
  <c r="Z25" i="13"/>
  <c r="Z28" i="13" s="1"/>
  <c r="Z169" i="14"/>
  <c r="Z195" i="14"/>
  <c r="Z128" i="14"/>
  <c r="Z94" i="14"/>
  <c r="Z60" i="14"/>
  <c r="Y24" i="26"/>
  <c r="Y15" i="17"/>
  <c r="Y17" i="17" s="1"/>
  <c r="Y21" i="17" s="1"/>
  <c r="M24" i="19"/>
  <c r="M24" i="37" s="1"/>
  <c r="Z38" i="13" l="1"/>
  <c r="Z39" i="13" s="1"/>
  <c r="Z43" i="13"/>
  <c r="Z44" i="13" s="1"/>
  <c r="Z56" i="13" s="1"/>
  <c r="Z57" i="13" s="1"/>
  <c r="Z51" i="13"/>
  <c r="Z52" i="13" s="1"/>
  <c r="Z29" i="13"/>
  <c r="Z69" i="13" l="1"/>
  <c r="Z72" i="13" s="1"/>
  <c r="Z86" i="13"/>
  <c r="Z21" i="27"/>
  <c r="Z16" i="28"/>
  <c r="Z144" i="13"/>
  <c r="AA145" i="13" s="1"/>
  <c r="AA50" i="13"/>
  <c r="Z19" i="26"/>
  <c r="Z39" i="14"/>
  <c r="AA35" i="13"/>
  <c r="AA26" i="13" l="1"/>
  <c r="AA19" i="13"/>
  <c r="AA20" i="13" s="1"/>
  <c r="AA177" i="6"/>
  <c r="AA168" i="6"/>
  <c r="AA160" i="6"/>
  <c r="Z87" i="13"/>
  <c r="Z88" i="13" s="1"/>
  <c r="Z100" i="13" s="1"/>
  <c r="Z101" i="13" s="1"/>
  <c r="Z95" i="13"/>
  <c r="Z96" i="13" s="1"/>
  <c r="Z73" i="13"/>
  <c r="Z82" i="13"/>
  <c r="Z83" i="13" s="1"/>
  <c r="Z130" i="13" l="1"/>
  <c r="Z113" i="13"/>
  <c r="Z116" i="13" s="1"/>
  <c r="Z20" i="26"/>
  <c r="Z40" i="14"/>
  <c r="AA79" i="13"/>
  <c r="AA37" i="13"/>
  <c r="AA27" i="13"/>
  <c r="AA21" i="13"/>
  <c r="Z22" i="27"/>
  <c r="Z17" i="28"/>
  <c r="AA94" i="13"/>
  <c r="AA63" i="13" l="1"/>
  <c r="AA64" i="13" s="1"/>
  <c r="AA70" i="13"/>
  <c r="AA169" i="6"/>
  <c r="AA161" i="6"/>
  <c r="AA178" i="6"/>
  <c r="AA16" i="25"/>
  <c r="Z126" i="13"/>
  <c r="Z127" i="13" s="1"/>
  <c r="Z139" i="13"/>
  <c r="Z140" i="13" s="1"/>
  <c r="Z131" i="13"/>
  <c r="Z132" i="13" s="1"/>
  <c r="Z53" i="14" s="1"/>
  <c r="Z117" i="13"/>
  <c r="Z21" i="26" l="1"/>
  <c r="Z22" i="26" s="1"/>
  <c r="Z18" i="10" s="1"/>
  <c r="Z41" i="14"/>
  <c r="Z42" i="14" s="1"/>
  <c r="AA123" i="13"/>
  <c r="Z18" i="28"/>
  <c r="Z19" i="28" s="1"/>
  <c r="Z38" i="10" s="1"/>
  <c r="Z39" i="10" s="1"/>
  <c r="Z22" i="28" s="1"/>
  <c r="AA138" i="13"/>
  <c r="AA65" i="13"/>
  <c r="AA71" i="13"/>
  <c r="AA81" i="13"/>
  <c r="Z23" i="27"/>
  <c r="Z24" i="27" s="1"/>
  <c r="Z196" i="14" l="1"/>
  <c r="Z163" i="14"/>
  <c r="Z54" i="14"/>
  <c r="Z55" i="14" s="1"/>
  <c r="Z88" i="14"/>
  <c r="Z122" i="14"/>
  <c r="AA114" i="13"/>
  <c r="AA107" i="13"/>
  <c r="AA108" i="13" s="1"/>
  <c r="AA170" i="6"/>
  <c r="AA162" i="6"/>
  <c r="AA164" i="6" s="1"/>
  <c r="AA26" i="12" s="1"/>
  <c r="AA29" i="12" s="1"/>
  <c r="AA179" i="6"/>
  <c r="AA17" i="25"/>
  <c r="Z59" i="14" l="1"/>
  <c r="Z62" i="14" s="1"/>
  <c r="Z80" i="14"/>
  <c r="AA30" i="12"/>
  <c r="AA44" i="12"/>
  <c r="AA45" i="12" s="1"/>
  <c r="AA37" i="12"/>
  <c r="AA38" i="12" s="1"/>
  <c r="AA125" i="13"/>
  <c r="AA115" i="13"/>
  <c r="AA109" i="13"/>
  <c r="AA16" i="27" l="1"/>
  <c r="AA10" i="28"/>
  <c r="AB36" i="12"/>
  <c r="AA18" i="25"/>
  <c r="AA19" i="25" s="1"/>
  <c r="AA16" i="26"/>
  <c r="AA11" i="14"/>
  <c r="AA10" i="12"/>
  <c r="AB43" i="12"/>
  <c r="AA180" i="6"/>
  <c r="AA171" i="6"/>
  <c r="AA173" i="6" s="1"/>
  <c r="AA51" i="12" s="1"/>
  <c r="AA54" i="12" s="1"/>
  <c r="Z37" i="16"/>
  <c r="Z81" i="14"/>
  <c r="Z82" i="14" s="1"/>
  <c r="Z87" i="14" s="1"/>
  <c r="Z89" i="14" s="1"/>
  <c r="Z69" i="14"/>
  <c r="Z70" i="14" s="1"/>
  <c r="AA68" i="14" s="1"/>
  <c r="Z76" i="14"/>
  <c r="Z77" i="14" s="1"/>
  <c r="Z18" i="14"/>
  <c r="Z114" i="14" l="1"/>
  <c r="Z93" i="14"/>
  <c r="Z96" i="14" s="1"/>
  <c r="AA24" i="10"/>
  <c r="AA25" i="10" s="1"/>
  <c r="AA26" i="10" s="1"/>
  <c r="Z25" i="28"/>
  <c r="Z19" i="16"/>
  <c r="AA75" i="14"/>
  <c r="AA55" i="12"/>
  <c r="AA74" i="12"/>
  <c r="AA75" i="12" s="1"/>
  <c r="AA81" i="12"/>
  <c r="AA82" i="12" s="1"/>
  <c r="AB27" i="12"/>
  <c r="AA61" i="14"/>
  <c r="AA17" i="26" l="1"/>
  <c r="AA12" i="14"/>
  <c r="AB73" i="12"/>
  <c r="AA11" i="12"/>
  <c r="AA181" i="6"/>
  <c r="AA183" i="6" s="1"/>
  <c r="AA88" i="12" s="1"/>
  <c r="AA91" i="12" s="1"/>
  <c r="AA17" i="27"/>
  <c r="AA21" i="25"/>
  <c r="AA22" i="25" s="1"/>
  <c r="Z38" i="16"/>
  <c r="Z110" i="14"/>
  <c r="Z111" i="14" s="1"/>
  <c r="Z115" i="14"/>
  <c r="Z116" i="14" s="1"/>
  <c r="Z121" i="14" s="1"/>
  <c r="Z123" i="14" s="1"/>
  <c r="Z103" i="14"/>
  <c r="Z104" i="14" s="1"/>
  <c r="AA102" i="14" s="1"/>
  <c r="Z19" i="14"/>
  <c r="AA11" i="28"/>
  <c r="AB80" i="12"/>
  <c r="Z148" i="14" l="1"/>
  <c r="Z127" i="14"/>
  <c r="Z130" i="14" s="1"/>
  <c r="AA118" i="12"/>
  <c r="AA119" i="12" s="1"/>
  <c r="AA92" i="12"/>
  <c r="AA111" i="12"/>
  <c r="AA112" i="12" s="1"/>
  <c r="AB52" i="12"/>
  <c r="AA95" i="14"/>
  <c r="Z26" i="28"/>
  <c r="Z20" i="16"/>
  <c r="AA109" i="14"/>
  <c r="AA10" i="14"/>
  <c r="AA18" i="27" l="1"/>
  <c r="AA19" i="27" s="1"/>
  <c r="AA12" i="28"/>
  <c r="AA13" i="28" s="1"/>
  <c r="AA37" i="10" s="1"/>
  <c r="AB117" i="12"/>
  <c r="Z39" i="16"/>
  <c r="Z149" i="14"/>
  <c r="Z144" i="14"/>
  <c r="Z145" i="14" s="1"/>
  <c r="Z137" i="14"/>
  <c r="Z138" i="14" s="1"/>
  <c r="AA136" i="14" s="1"/>
  <c r="Z20" i="14"/>
  <c r="AA18" i="26"/>
  <c r="AA13" i="14"/>
  <c r="AA12" i="12"/>
  <c r="AA13" i="12" s="1"/>
  <c r="AA12" i="13" s="1"/>
  <c r="AB110" i="12"/>
  <c r="Z150" i="14"/>
  <c r="Z162" i="14" s="1"/>
  <c r="Z164" i="14" s="1"/>
  <c r="Z182" i="14" l="1"/>
  <c r="Z168" i="14"/>
  <c r="Z171" i="14" s="1"/>
  <c r="Z27" i="28"/>
  <c r="Z21" i="16"/>
  <c r="AA143" i="14"/>
  <c r="AA11" i="13"/>
  <c r="AB89" i="12"/>
  <c r="AA129" i="14"/>
  <c r="Z40" i="16" l="1"/>
  <c r="Z183" i="14"/>
  <c r="Z184" i="14" s="1"/>
  <c r="Z189" i="14" s="1"/>
  <c r="Z190" i="14" s="1"/>
  <c r="Z194" i="14" s="1"/>
  <c r="Z197" i="14" s="1"/>
  <c r="Z158" i="14"/>
  <c r="Z159" i="14" s="1"/>
  <c r="Z178" i="14"/>
  <c r="Z179" i="14" s="1"/>
  <c r="AA177" i="14" s="1"/>
  <c r="Z21" i="14"/>
  <c r="Z41" i="16" l="1"/>
  <c r="Z204" i="14"/>
  <c r="Z205" i="14" s="1"/>
  <c r="Z22" i="14"/>
  <c r="Z23" i="14"/>
  <c r="Z24" i="14" s="1"/>
  <c r="AA170" i="14"/>
  <c r="Z28" i="28"/>
  <c r="Z22" i="16"/>
  <c r="AA157" i="14"/>
  <c r="Z43" i="16"/>
  <c r="Z8" i="31" l="1"/>
  <c r="Z30" i="16"/>
  <c r="Z29" i="28"/>
  <c r="Z31" i="28" s="1"/>
  <c r="Z23" i="16"/>
  <c r="Z9" i="16"/>
  <c r="AA203" i="14"/>
  <c r="Z26" i="27"/>
  <c r="Z28" i="27" s="1"/>
  <c r="Z24" i="25"/>
  <c r="Z25" i="25" s="1"/>
  <c r="Z12" i="10" l="1"/>
  <c r="Z13" i="10" s="1"/>
  <c r="Z33" i="10"/>
  <c r="Z34" i="10" s="1"/>
  <c r="Z27" i="26" l="1"/>
  <c r="Z47" i="14"/>
  <c r="Z48" i="14" s="1"/>
  <c r="AA32" i="10"/>
  <c r="Z11" i="26"/>
  <c r="Z13" i="26" s="1"/>
  <c r="Z17" i="10" s="1"/>
  <c r="Z19" i="10" s="1"/>
  <c r="AA11" i="10"/>
  <c r="AA10" i="13" l="1"/>
  <c r="AA13" i="13" s="1"/>
  <c r="Z28" i="26"/>
  <c r="Z16" i="17"/>
  <c r="Z24" i="26"/>
  <c r="Z15" i="17"/>
  <c r="Z17" i="17" s="1"/>
  <c r="Z21" i="17" s="1"/>
  <c r="AA9" i="14"/>
  <c r="AA14" i="14" s="1"/>
  <c r="AA195" i="14" l="1"/>
  <c r="AA169" i="14"/>
  <c r="AA60" i="14"/>
  <c r="AA128" i="14"/>
  <c r="AA94" i="14"/>
  <c r="AA42" i="13"/>
  <c r="AA25" i="13"/>
  <c r="AA28" i="13" s="1"/>
  <c r="AA43" i="13" l="1"/>
  <c r="AA51" i="13"/>
  <c r="AA52" i="13" s="1"/>
  <c r="AA29" i="13"/>
  <c r="AA38" i="13"/>
  <c r="AA39" i="13" s="1"/>
  <c r="AA44" i="13"/>
  <c r="AA56" i="13" s="1"/>
  <c r="AA57" i="13" s="1"/>
  <c r="AA86" i="13" l="1"/>
  <c r="AA69" i="13"/>
  <c r="AA72" i="13" s="1"/>
  <c r="AA19" i="26"/>
  <c r="AA39" i="14"/>
  <c r="AB35" i="13"/>
  <c r="AA21" i="27"/>
  <c r="AA16" i="28"/>
  <c r="AA144" i="13"/>
  <c r="AB145" i="13" s="1"/>
  <c r="AB50" i="13"/>
  <c r="AB19" i="13" l="1"/>
  <c r="AB20" i="13" s="1"/>
  <c r="AB26" i="13"/>
  <c r="AB168" i="6"/>
  <c r="AB160" i="6"/>
  <c r="AB177" i="6"/>
  <c r="AA82" i="13"/>
  <c r="AA83" i="13" s="1"/>
  <c r="AA87" i="13"/>
  <c r="AA88" i="13" s="1"/>
  <c r="AA100" i="13" s="1"/>
  <c r="AA101" i="13" s="1"/>
  <c r="AA95" i="13"/>
  <c r="AA96" i="13" s="1"/>
  <c r="AA73" i="13"/>
  <c r="AA130" i="13" l="1"/>
  <c r="AA113" i="13"/>
  <c r="AA116" i="13" s="1"/>
  <c r="AA22" i="27"/>
  <c r="AA20" i="26"/>
  <c r="AA40" i="14"/>
  <c r="AB79" i="13"/>
  <c r="AA17" i="28"/>
  <c r="AB94" i="13"/>
  <c r="AB37" i="13"/>
  <c r="AB21" i="13"/>
  <c r="AB27" i="13"/>
  <c r="AB70" i="13" l="1"/>
  <c r="AB63" i="13"/>
  <c r="AB64" i="13" s="1"/>
  <c r="AB169" i="6"/>
  <c r="AB161" i="6"/>
  <c r="AB178" i="6"/>
  <c r="AB16" i="25"/>
  <c r="AA139" i="13"/>
  <c r="AA140" i="13" s="1"/>
  <c r="AA117" i="13"/>
  <c r="AA126" i="13"/>
  <c r="AA127" i="13" s="1"/>
  <c r="AA131" i="13"/>
  <c r="AA132" i="13" s="1"/>
  <c r="AA53" i="14" s="1"/>
  <c r="AA23" i="27" l="1"/>
  <c r="AA24" i="27" s="1"/>
  <c r="AA21" i="26"/>
  <c r="AA22" i="26" s="1"/>
  <c r="AA18" i="10" s="1"/>
  <c r="AA41" i="14"/>
  <c r="AA42" i="14" s="1"/>
  <c r="AB123" i="13"/>
  <c r="AA18" i="28"/>
  <c r="AA19" i="28" s="1"/>
  <c r="AA38" i="10" s="1"/>
  <c r="AA39" i="10" s="1"/>
  <c r="AA22" i="28" s="1"/>
  <c r="AB138" i="13"/>
  <c r="AB71" i="13"/>
  <c r="AB81" i="13"/>
  <c r="AB65" i="13"/>
  <c r="AB114" i="13" l="1"/>
  <c r="AB107" i="13"/>
  <c r="AB108" i="13" s="1"/>
  <c r="AB162" i="6"/>
  <c r="AB164" i="6" s="1"/>
  <c r="AB26" i="12" s="1"/>
  <c r="AB29" i="12" s="1"/>
  <c r="AB170" i="6"/>
  <c r="AB179" i="6"/>
  <c r="AB17" i="25"/>
  <c r="AA196" i="14"/>
  <c r="AA163" i="14"/>
  <c r="AA88" i="14"/>
  <c r="AA54" i="14"/>
  <c r="AA55" i="14" s="1"/>
  <c r="AA122" i="14"/>
  <c r="AB37" i="12" l="1"/>
  <c r="AB38" i="12" s="1"/>
  <c r="AB44" i="12"/>
  <c r="AB45" i="12" s="1"/>
  <c r="AB30" i="12"/>
  <c r="AB125" i="13"/>
  <c r="AB115" i="13"/>
  <c r="AB109" i="13"/>
  <c r="AA80" i="14"/>
  <c r="AA59" i="14"/>
  <c r="AA62" i="14" s="1"/>
  <c r="AA37" i="16" l="1"/>
  <c r="AA76" i="14"/>
  <c r="AA77" i="14" s="1"/>
  <c r="AA18" i="14"/>
  <c r="AA69" i="14"/>
  <c r="AA70" i="14" s="1"/>
  <c r="AB68" i="14" s="1"/>
  <c r="AA81" i="14"/>
  <c r="AA82" i="14" s="1"/>
  <c r="AA87" i="14" s="1"/>
  <c r="AA89" i="14" s="1"/>
  <c r="AB16" i="27"/>
  <c r="AB10" i="28"/>
  <c r="AC36" i="12"/>
  <c r="AB16" i="26"/>
  <c r="AB11" i="14"/>
  <c r="AC43" i="12"/>
  <c r="AB10" i="12"/>
  <c r="AB180" i="6"/>
  <c r="AB171" i="6"/>
  <c r="AB173" i="6" s="1"/>
  <c r="AB51" i="12" s="1"/>
  <c r="AB54" i="12" s="1"/>
  <c r="AB18" i="25"/>
  <c r="AB19" i="25" s="1"/>
  <c r="AA93" i="14" l="1"/>
  <c r="AA96" i="14" s="1"/>
  <c r="AA114" i="14"/>
  <c r="AB55" i="12"/>
  <c r="AB74" i="12"/>
  <c r="AB75" i="12" s="1"/>
  <c r="AB81" i="12"/>
  <c r="AB82" i="12" s="1"/>
  <c r="AC27" i="12"/>
  <c r="AB61" i="14"/>
  <c r="AB24" i="10"/>
  <c r="AB25" i="10" s="1"/>
  <c r="AB26" i="10" s="1"/>
  <c r="AA25" i="28"/>
  <c r="AA19" i="16"/>
  <c r="AB75" i="14"/>
  <c r="AB11" i="28" l="1"/>
  <c r="AC80" i="12"/>
  <c r="AB17" i="27"/>
  <c r="AB21" i="25"/>
  <c r="AB22" i="25" s="1"/>
  <c r="AB17" i="26"/>
  <c r="AB12" i="14"/>
  <c r="AB11" i="12"/>
  <c r="AC73" i="12"/>
  <c r="AB181" i="6"/>
  <c r="AB183" i="6" s="1"/>
  <c r="AB88" i="12" s="1"/>
  <c r="AB91" i="12" s="1"/>
  <c r="AA38" i="16"/>
  <c r="AA103" i="14"/>
  <c r="AA104" i="14" s="1"/>
  <c r="AB102" i="14" s="1"/>
  <c r="AA110" i="14"/>
  <c r="AA111" i="14" s="1"/>
  <c r="AA115" i="14"/>
  <c r="AA116" i="14" s="1"/>
  <c r="AA121" i="14" s="1"/>
  <c r="AA123" i="14" s="1"/>
  <c r="AA19" i="14"/>
  <c r="AB118" i="12" l="1"/>
  <c r="AB119" i="12" s="1"/>
  <c r="AB92" i="12"/>
  <c r="AB111" i="12"/>
  <c r="AB112" i="12" s="1"/>
  <c r="AC52" i="12"/>
  <c r="AB10" i="14"/>
  <c r="AA148" i="14"/>
  <c r="AA127" i="14"/>
  <c r="AA130" i="14" s="1"/>
  <c r="AB95" i="14"/>
  <c r="AA26" i="28"/>
  <c r="AB109" i="14"/>
  <c r="AA20" i="16"/>
  <c r="AA39" i="16" l="1"/>
  <c r="AA144" i="14"/>
  <c r="AA145" i="14" s="1"/>
  <c r="AA137" i="14"/>
  <c r="AA138" i="14" s="1"/>
  <c r="AB136" i="14" s="1"/>
  <c r="AA149" i="14"/>
  <c r="AA20" i="14"/>
  <c r="AA150" i="14"/>
  <c r="AA162" i="14" s="1"/>
  <c r="AA164" i="14" s="1"/>
  <c r="AB18" i="26"/>
  <c r="AB13" i="14"/>
  <c r="AC110" i="12"/>
  <c r="AB12" i="12"/>
  <c r="AB13" i="12" s="1"/>
  <c r="AB12" i="13" s="1"/>
  <c r="AB18" i="27"/>
  <c r="AB19" i="27" s="1"/>
  <c r="AB12" i="28"/>
  <c r="AB13" i="28" s="1"/>
  <c r="AB37" i="10" s="1"/>
  <c r="AC117" i="12"/>
  <c r="AA182" i="14" l="1"/>
  <c r="AA168" i="14"/>
  <c r="AA171" i="14" s="1"/>
  <c r="AB129" i="14"/>
  <c r="AC89" i="12"/>
  <c r="AB11" i="13"/>
  <c r="AA27" i="28"/>
  <c r="AA21" i="16"/>
  <c r="AB143" i="14"/>
  <c r="AA40" i="16" l="1"/>
  <c r="AA178" i="14"/>
  <c r="AA179" i="14" s="1"/>
  <c r="AB177" i="14" s="1"/>
  <c r="AA183" i="14"/>
  <c r="AA21" i="14"/>
  <c r="AA158" i="14"/>
  <c r="AA159" i="14" s="1"/>
  <c r="AA184" i="14"/>
  <c r="AA189" i="14" s="1"/>
  <c r="AA190" i="14" s="1"/>
  <c r="AA194" i="14" s="1"/>
  <c r="AA197" i="14" s="1"/>
  <c r="AA28" i="28" l="1"/>
  <c r="AA22" i="16"/>
  <c r="AB157" i="14"/>
  <c r="AA41" i="16"/>
  <c r="AA43" i="16" s="1"/>
  <c r="AA22" i="14"/>
  <c r="AA204" i="14"/>
  <c r="AA205" i="14" s="1"/>
  <c r="AA23" i="14"/>
  <c r="AA24" i="14" s="1"/>
  <c r="AB170" i="14"/>
  <c r="AA8" i="31" l="1"/>
  <c r="AA30" i="16"/>
  <c r="AA29" i="28"/>
  <c r="AA31" i="28" s="1"/>
  <c r="AA9" i="16"/>
  <c r="AA23" i="16"/>
  <c r="AB203" i="14"/>
  <c r="AA26" i="27"/>
  <c r="AA28" i="27" s="1"/>
  <c r="AA24" i="25"/>
  <c r="AA25" i="25" s="1"/>
  <c r="AA33" i="10" l="1"/>
  <c r="AA34" i="10" s="1"/>
  <c r="AA12" i="10"/>
  <c r="AA13" i="10" s="1"/>
  <c r="AA11" i="26" l="1"/>
  <c r="AA13" i="26" s="1"/>
  <c r="AA17" i="10" s="1"/>
  <c r="AA19" i="10" s="1"/>
  <c r="AB11" i="10"/>
  <c r="AA27" i="26"/>
  <c r="AA47" i="14"/>
  <c r="AA48" i="14" s="1"/>
  <c r="AB32" i="10"/>
  <c r="AA28" i="26" l="1"/>
  <c r="AA16" i="17"/>
  <c r="AB10" i="13"/>
  <c r="AB13" i="13" s="1"/>
  <c r="AB9" i="14"/>
  <c r="AB14" i="14" s="1"/>
  <c r="AA24" i="26"/>
  <c r="AA15" i="17"/>
  <c r="AA17" i="17" l="1"/>
  <c r="AA21" i="17" s="1"/>
  <c r="AB195" i="14"/>
  <c r="AB169" i="14"/>
  <c r="AB94" i="14"/>
  <c r="AB60" i="14"/>
  <c r="AB128" i="14"/>
  <c r="AB42" i="13"/>
  <c r="AB25" i="13"/>
  <c r="AB28" i="13" s="1"/>
  <c r="AB38" i="13" l="1"/>
  <c r="AB39" i="13" s="1"/>
  <c r="AB51" i="13"/>
  <c r="AB52" i="13" s="1"/>
  <c r="AB29" i="13"/>
  <c r="AB43" i="13"/>
  <c r="AB44" i="13" s="1"/>
  <c r="AB56" i="13" s="1"/>
  <c r="AB57" i="13" s="1"/>
  <c r="AB69" i="13" l="1"/>
  <c r="AB72" i="13" s="1"/>
  <c r="AB86" i="13"/>
  <c r="AB16" i="28"/>
  <c r="AB144" i="13"/>
  <c r="AC145" i="13" s="1"/>
  <c r="AC50" i="13"/>
  <c r="AB21" i="27"/>
  <c r="AB19" i="26"/>
  <c r="AB39" i="14"/>
  <c r="AC35" i="13"/>
  <c r="AC19" i="13" l="1"/>
  <c r="AC20" i="13" s="1"/>
  <c r="AC26" i="13"/>
  <c r="AC168" i="6"/>
  <c r="AC160" i="6"/>
  <c r="AC177" i="6"/>
  <c r="AB95" i="13"/>
  <c r="AB96" i="13" s="1"/>
  <c r="AB73" i="13"/>
  <c r="AB82" i="13"/>
  <c r="AB83" i="13" s="1"/>
  <c r="AB87" i="13"/>
  <c r="AB88" i="13" s="1"/>
  <c r="AB100" i="13" s="1"/>
  <c r="AB101" i="13" s="1"/>
  <c r="AB130" i="13" l="1"/>
  <c r="AB113" i="13"/>
  <c r="AB116" i="13" s="1"/>
  <c r="AB17" i="28"/>
  <c r="AC94" i="13"/>
  <c r="AB20" i="26"/>
  <c r="AB40" i="14"/>
  <c r="AC79" i="13"/>
  <c r="AB22" i="27"/>
  <c r="AC37" i="13"/>
  <c r="AC21" i="13"/>
  <c r="AC27" i="13"/>
  <c r="H20" i="13"/>
  <c r="AC63" i="13" l="1"/>
  <c r="AC64" i="13" s="1"/>
  <c r="AC70" i="13"/>
  <c r="AC161" i="6"/>
  <c r="AC169" i="6"/>
  <c r="AC178" i="6"/>
  <c r="H37" i="13"/>
  <c r="H27" i="13"/>
  <c r="AC16" i="25"/>
  <c r="K16" i="18"/>
  <c r="H21" i="13"/>
  <c r="N16" i="18"/>
  <c r="G15" i="37" s="1"/>
  <c r="AB126" i="13"/>
  <c r="AB127" i="13" s="1"/>
  <c r="AB131" i="13"/>
  <c r="AB139" i="13"/>
  <c r="AB140" i="13" s="1"/>
  <c r="AB117" i="13"/>
  <c r="AB132" i="13"/>
  <c r="AB53" i="14" s="1"/>
  <c r="D15" i="37" l="1"/>
  <c r="AB23" i="27"/>
  <c r="AB24" i="27" s="1"/>
  <c r="H16" i="25"/>
  <c r="H16" i="18"/>
  <c r="AB18" i="28"/>
  <c r="AB19" i="28" s="1"/>
  <c r="AB38" i="10" s="1"/>
  <c r="AB39" i="10" s="1"/>
  <c r="AB22" i="28" s="1"/>
  <c r="AC138" i="13"/>
  <c r="AB21" i="26"/>
  <c r="AB22" i="26" s="1"/>
  <c r="AB18" i="10" s="1"/>
  <c r="AB41" i="14"/>
  <c r="AB42" i="14" s="1"/>
  <c r="AC123" i="13"/>
  <c r="AC81" i="13"/>
  <c r="AC65" i="13"/>
  <c r="AC71" i="13"/>
  <c r="H64" i="13"/>
  <c r="AC17" i="25" l="1"/>
  <c r="K17" i="18"/>
  <c r="H65" i="13"/>
  <c r="N17" i="18"/>
  <c r="G16" i="37" s="1"/>
  <c r="AC114" i="13"/>
  <c r="AC107" i="13"/>
  <c r="AC108" i="13" s="1"/>
  <c r="AC162" i="6"/>
  <c r="AC164" i="6" s="1"/>
  <c r="AC179" i="6"/>
  <c r="AC170" i="6"/>
  <c r="AB196" i="14"/>
  <c r="AB163" i="14"/>
  <c r="AB122" i="14"/>
  <c r="AB54" i="14"/>
  <c r="AB55" i="14" s="1"/>
  <c r="AB88" i="14"/>
  <c r="H71" i="13"/>
  <c r="H81" i="13"/>
  <c r="D16" i="37" l="1"/>
  <c r="AC26" i="12"/>
  <c r="AC29" i="12" s="1"/>
  <c r="H164" i="6"/>
  <c r="H26" i="12" s="1"/>
  <c r="H17" i="25"/>
  <c r="H17" i="18"/>
  <c r="AB59" i="14"/>
  <c r="AB62" i="14" s="1"/>
  <c r="AB80" i="14"/>
  <c r="AC125" i="13"/>
  <c r="AC115" i="13"/>
  <c r="AC109" i="13"/>
  <c r="H108" i="13"/>
  <c r="AB37" i="16" l="1"/>
  <c r="AB76" i="14"/>
  <c r="AB77" i="14" s="1"/>
  <c r="AB81" i="14"/>
  <c r="AB82" i="14" s="1"/>
  <c r="AB87" i="14" s="1"/>
  <c r="AB89" i="14" s="1"/>
  <c r="AB69" i="14"/>
  <c r="AB70" i="14" s="1"/>
  <c r="AC68" i="14" s="1"/>
  <c r="AB18" i="14"/>
  <c r="H115" i="13"/>
  <c r="H125" i="13"/>
  <c r="AC18" i="25"/>
  <c r="AC19" i="25" s="1"/>
  <c r="K18" i="18"/>
  <c r="H109" i="13"/>
  <c r="N18" i="18"/>
  <c r="G17" i="37" s="1"/>
  <c r="AC30" i="12"/>
  <c r="AC44" i="12"/>
  <c r="AC45" i="12" s="1"/>
  <c r="AC37" i="12"/>
  <c r="AC38" i="12" s="1"/>
  <c r="H29" i="12"/>
  <c r="D17" i="37" l="1"/>
  <c r="C5" i="36"/>
  <c r="H37" i="12"/>
  <c r="H44" i="12"/>
  <c r="AC16" i="26"/>
  <c r="AC11" i="14"/>
  <c r="AC10" i="12"/>
  <c r="AC180" i="6"/>
  <c r="AC171" i="6"/>
  <c r="AC173" i="6" s="1"/>
  <c r="K16" i="19"/>
  <c r="K16" i="37" s="1"/>
  <c r="N16" i="19"/>
  <c r="N16" i="37" s="1"/>
  <c r="AC61" i="14"/>
  <c r="H18" i="25"/>
  <c r="H18" i="18"/>
  <c r="AC10" i="28"/>
  <c r="N10" i="21"/>
  <c r="AC16" i="27"/>
  <c r="K16" i="20"/>
  <c r="R16" i="37" s="1"/>
  <c r="H30" i="12"/>
  <c r="N16" i="20"/>
  <c r="U16" i="37" s="1"/>
  <c r="AB25" i="28"/>
  <c r="AB19" i="16"/>
  <c r="AC75" i="14"/>
  <c r="AB114" i="14"/>
  <c r="AB93" i="14"/>
  <c r="AB96" i="14" s="1"/>
  <c r="AC24" i="10"/>
  <c r="AC25" i="10" s="1"/>
  <c r="H19" i="25"/>
  <c r="H24" i="10" s="1"/>
  <c r="K19" i="18"/>
  <c r="D18" i="37" s="1"/>
  <c r="N19" i="18"/>
  <c r="G18" i="37" s="1"/>
  <c r="H19" i="18" l="1"/>
  <c r="AC51" i="12"/>
  <c r="AC54" i="12" s="1"/>
  <c r="H173" i="6"/>
  <c r="H51" i="12" s="1"/>
  <c r="H16" i="27"/>
  <c r="H16" i="20"/>
  <c r="AC26" i="10"/>
  <c r="H25" i="10"/>
  <c r="AB38" i="16"/>
  <c r="AB115" i="14"/>
  <c r="AB116" i="14" s="1"/>
  <c r="AB121" i="14" s="1"/>
  <c r="AB123" i="14" s="1"/>
  <c r="AB19" i="14"/>
  <c r="AB110" i="14"/>
  <c r="AB111" i="14" s="1"/>
  <c r="AB103" i="14"/>
  <c r="AB104" i="14" s="1"/>
  <c r="AC102" i="14" s="1"/>
  <c r="AB127" i="14" l="1"/>
  <c r="AB130" i="14" s="1"/>
  <c r="AB148" i="14"/>
  <c r="AC74" i="12"/>
  <c r="AC75" i="12" s="1"/>
  <c r="AC81" i="12"/>
  <c r="AC82" i="12" s="1"/>
  <c r="AC55" i="12"/>
  <c r="H54" i="12"/>
  <c r="AC21" i="25"/>
  <c r="AC22" i="25" s="1"/>
  <c r="H26" i="10"/>
  <c r="K21" i="18"/>
  <c r="D20" i="37" s="1"/>
  <c r="N21" i="18"/>
  <c r="G20" i="37" s="1"/>
  <c r="AC95" i="14"/>
  <c r="AB26" i="28"/>
  <c r="AB20" i="16"/>
  <c r="AC109" i="14"/>
  <c r="AC17" i="27" l="1"/>
  <c r="H55" i="12"/>
  <c r="K17" i="20"/>
  <c r="R17" i="37" s="1"/>
  <c r="N17" i="20"/>
  <c r="U17" i="37" s="1"/>
  <c r="H74" i="12"/>
  <c r="H81" i="12"/>
  <c r="AC17" i="26"/>
  <c r="AC11" i="12"/>
  <c r="AC12" i="14"/>
  <c r="AC181" i="6"/>
  <c r="AC183" i="6" s="1"/>
  <c r="K17" i="19"/>
  <c r="K17" i="37" s="1"/>
  <c r="N17" i="19"/>
  <c r="N17" i="37" s="1"/>
  <c r="H21" i="25"/>
  <c r="H21" i="18"/>
  <c r="AC11" i="28"/>
  <c r="K11" i="21"/>
  <c r="N11" i="21"/>
  <c r="AC10" i="14"/>
  <c r="H22" i="25"/>
  <c r="H10" i="14" s="1"/>
  <c r="K22" i="18"/>
  <c r="D21" i="37" s="1"/>
  <c r="N22" i="18"/>
  <c r="G21" i="37" s="1"/>
  <c r="AB39" i="16"/>
  <c r="AB149" i="14"/>
  <c r="AB150" i="14" s="1"/>
  <c r="AB162" i="14" s="1"/>
  <c r="AB164" i="14" s="1"/>
  <c r="AB137" i="14"/>
  <c r="AB138" i="14" s="1"/>
  <c r="AC136" i="14" s="1"/>
  <c r="AB144" i="14"/>
  <c r="AB145" i="14" s="1"/>
  <c r="AB20" i="14"/>
  <c r="H22" i="18" l="1"/>
  <c r="AB168" i="14"/>
  <c r="AB171" i="14" s="1"/>
  <c r="AB182" i="14"/>
  <c r="AB27" i="28"/>
  <c r="AB21" i="16"/>
  <c r="AC143" i="14"/>
  <c r="AC129" i="14"/>
  <c r="AC88" i="12"/>
  <c r="AC91" i="12" s="1"/>
  <c r="H183" i="6"/>
  <c r="H88" i="12" s="1"/>
  <c r="H17" i="27"/>
  <c r="H17" i="20"/>
  <c r="AC92" i="12" l="1"/>
  <c r="AC111" i="12"/>
  <c r="AC112" i="12" s="1"/>
  <c r="AC118" i="12"/>
  <c r="AC119" i="12" s="1"/>
  <c r="H91" i="12"/>
  <c r="AB40" i="16"/>
  <c r="AB158" i="14"/>
  <c r="AB159" i="14" s="1"/>
  <c r="AB178" i="14"/>
  <c r="AB179" i="14" s="1"/>
  <c r="AC177" i="14" s="1"/>
  <c r="AB183" i="14"/>
  <c r="AB184" i="14" s="1"/>
  <c r="AB189" i="14" s="1"/>
  <c r="AB190" i="14" s="1"/>
  <c r="AB194" i="14" s="1"/>
  <c r="AB197" i="14" s="1"/>
  <c r="AB21" i="14"/>
  <c r="AB41" i="16" l="1"/>
  <c r="AB204" i="14"/>
  <c r="AB205" i="14" s="1"/>
  <c r="AB22" i="14"/>
  <c r="AB43" i="16"/>
  <c r="AC12" i="28"/>
  <c r="AC13" i="28" s="1"/>
  <c r="N12" i="21"/>
  <c r="AC18" i="27"/>
  <c r="AC19" i="27" s="1"/>
  <c r="K18" i="20"/>
  <c r="R18" i="37" s="1"/>
  <c r="H92" i="12"/>
  <c r="N18" i="20"/>
  <c r="U18" i="37" s="1"/>
  <c r="H111" i="12"/>
  <c r="H118" i="12"/>
  <c r="AB23" i="14"/>
  <c r="AB24" i="14" s="1"/>
  <c r="AC18" i="26"/>
  <c r="AC13" i="14"/>
  <c r="AC12" i="12"/>
  <c r="AC13" i="12" s="1"/>
  <c r="K18" i="19"/>
  <c r="K18" i="37" s="1"/>
  <c r="N18" i="19"/>
  <c r="N18" i="37" s="1"/>
  <c r="AC170" i="14"/>
  <c r="AB28" i="28"/>
  <c r="AB22" i="16"/>
  <c r="AC157" i="14"/>
  <c r="AB26" i="27" l="1"/>
  <c r="AB28" i="27" s="1"/>
  <c r="AB24" i="25"/>
  <c r="AB25" i="25" s="1"/>
  <c r="AB8" i="31"/>
  <c r="AB30" i="16"/>
  <c r="AC12" i="13"/>
  <c r="H13" i="12"/>
  <c r="H12" i="13" s="1"/>
  <c r="AC37" i="10"/>
  <c r="K13" i="21"/>
  <c r="N13" i="21"/>
  <c r="AB29" i="28"/>
  <c r="AB31" i="28" s="1"/>
  <c r="AB23" i="16"/>
  <c r="AC203" i="14"/>
  <c r="AB9" i="16"/>
  <c r="AC11" i="13"/>
  <c r="K19" i="20"/>
  <c r="R19" i="37" s="1"/>
  <c r="H19" i="27"/>
  <c r="H11" i="13" s="1"/>
  <c r="N19" i="20"/>
  <c r="U19" i="37" s="1"/>
  <c r="H18" i="27"/>
  <c r="H18" i="20"/>
  <c r="AB33" i="10" l="1"/>
  <c r="AB34" i="10" s="1"/>
  <c r="H19" i="20"/>
  <c r="AB12" i="10"/>
  <c r="AB13" i="10" s="1"/>
  <c r="AB11" i="26" l="1"/>
  <c r="AB13" i="26" s="1"/>
  <c r="AB17" i="10" s="1"/>
  <c r="AB19" i="10" s="1"/>
  <c r="AC11" i="10"/>
  <c r="AB27" i="26"/>
  <c r="AB47" i="14"/>
  <c r="AB48" i="14" s="1"/>
  <c r="AC32" i="10"/>
  <c r="AB28" i="26" l="1"/>
  <c r="AB16" i="17"/>
  <c r="AC9" i="14"/>
  <c r="AC14" i="14" s="1"/>
  <c r="AC10" i="13"/>
  <c r="AC13" i="13" s="1"/>
  <c r="AB24" i="26"/>
  <c r="AB15" i="17"/>
  <c r="AB17" i="17" s="1"/>
  <c r="AB21" i="17" s="1"/>
  <c r="AC42" i="13" l="1"/>
  <c r="AC25" i="13"/>
  <c r="AC28" i="13" s="1"/>
  <c r="H13" i="13"/>
  <c r="AC195" i="14"/>
  <c r="AC169" i="14"/>
  <c r="AC128" i="14"/>
  <c r="AC94" i="14"/>
  <c r="AC60" i="14"/>
  <c r="H14" i="14"/>
  <c r="AC43" i="13" l="1"/>
  <c r="AC51" i="13"/>
  <c r="AC52" i="13" s="1"/>
  <c r="AC38" i="13"/>
  <c r="AC39" i="13" s="1"/>
  <c r="AC29" i="13"/>
  <c r="H28" i="13"/>
  <c r="H42" i="13"/>
  <c r="H25" i="13"/>
  <c r="H169" i="14"/>
  <c r="H195" i="14"/>
  <c r="H128" i="14"/>
  <c r="H94" i="14"/>
  <c r="H60" i="14"/>
  <c r="AC44" i="13"/>
  <c r="H38" i="13" l="1"/>
  <c r="H51" i="13"/>
  <c r="H43" i="13"/>
  <c r="AC21" i="27"/>
  <c r="H29" i="13"/>
  <c r="K21" i="20"/>
  <c r="R21" i="37" s="1"/>
  <c r="N21" i="20"/>
  <c r="U21" i="37" s="1"/>
  <c r="AC16" i="28"/>
  <c r="AC144" i="13"/>
  <c r="K16" i="21"/>
  <c r="N16" i="21"/>
  <c r="AC56" i="13"/>
  <c r="AC57" i="13" s="1"/>
  <c r="H44" i="13"/>
  <c r="H56" i="13" s="1"/>
  <c r="AC19" i="26"/>
  <c r="AC39" i="14"/>
  <c r="K19" i="19"/>
  <c r="K19" i="37" s="1"/>
  <c r="N19" i="19"/>
  <c r="N19" i="37" s="1"/>
  <c r="H21" i="27" l="1"/>
  <c r="H21" i="20"/>
  <c r="AC69" i="13"/>
  <c r="AC72" i="13" s="1"/>
  <c r="AC86" i="13"/>
  <c r="H57" i="13"/>
  <c r="H69" i="13" l="1"/>
  <c r="H86" i="13"/>
  <c r="AC82" i="13"/>
  <c r="AC83" i="13" s="1"/>
  <c r="AC87" i="13"/>
  <c r="AC88" i="13" s="1"/>
  <c r="AC95" i="13"/>
  <c r="AC96" i="13" s="1"/>
  <c r="AC73" i="13"/>
  <c r="H72" i="13"/>
  <c r="AC100" i="13" l="1"/>
  <c r="AC101" i="13" s="1"/>
  <c r="H88" i="13"/>
  <c r="H100" i="13" s="1"/>
  <c r="AC22" i="27"/>
  <c r="H73" i="13"/>
  <c r="K22" i="20"/>
  <c r="R22" i="37" s="1"/>
  <c r="N22" i="20"/>
  <c r="U22" i="37" s="1"/>
  <c r="H87" i="13"/>
  <c r="H95" i="13"/>
  <c r="H82" i="13"/>
  <c r="AC17" i="28"/>
  <c r="K17" i="21"/>
  <c r="N17" i="21"/>
  <c r="AC20" i="26"/>
  <c r="AC40" i="14"/>
  <c r="N20" i="19"/>
  <c r="N20" i="37" s="1"/>
  <c r="H22" i="27" l="1"/>
  <c r="H22" i="20"/>
  <c r="AC130" i="13"/>
  <c r="AC113" i="13"/>
  <c r="AC116" i="13" s="1"/>
  <c r="H101" i="13"/>
  <c r="AC131" i="13" l="1"/>
  <c r="AC139" i="13"/>
  <c r="AC140" i="13" s="1"/>
  <c r="AC117" i="13"/>
  <c r="AC126" i="13"/>
  <c r="AC127" i="13" s="1"/>
  <c r="H116" i="13"/>
  <c r="AC132" i="13"/>
  <c r="H130" i="13"/>
  <c r="H113" i="13"/>
  <c r="H126" i="13" l="1"/>
  <c r="H139" i="13"/>
  <c r="H131" i="13"/>
  <c r="AC53" i="14"/>
  <c r="H132" i="13"/>
  <c r="H53" i="14" s="1"/>
  <c r="AC21" i="26"/>
  <c r="AC22" i="26" s="1"/>
  <c r="C4" i="36" s="1"/>
  <c r="AC41" i="14"/>
  <c r="AC42" i="14" s="1"/>
  <c r="N21" i="19"/>
  <c r="N21" i="37" s="1"/>
  <c r="AC23" i="27"/>
  <c r="AC24" i="27" s="1"/>
  <c r="K23" i="20"/>
  <c r="R23" i="37" s="1"/>
  <c r="H117" i="13"/>
  <c r="N23" i="20"/>
  <c r="U23" i="37" s="1"/>
  <c r="AC18" i="28"/>
  <c r="AC19" i="28" s="1"/>
  <c r="N18" i="21"/>
  <c r="AC38" i="10" l="1"/>
  <c r="AC39" i="10" s="1"/>
  <c r="K19" i="21"/>
  <c r="N19" i="21"/>
  <c r="AC18" i="10"/>
  <c r="K22" i="19"/>
  <c r="K22" i="37" s="1"/>
  <c r="N22" i="19"/>
  <c r="N22" i="37" s="1"/>
  <c r="AC163" i="14"/>
  <c r="AC54" i="14"/>
  <c r="AC55" i="14" s="1"/>
  <c r="AC122" i="14"/>
  <c r="AC196" i="14"/>
  <c r="AC88" i="14"/>
  <c r="H23" i="27"/>
  <c r="H23" i="20"/>
  <c r="L24" i="20"/>
  <c r="S24" i="37" s="1"/>
  <c r="H24" i="27"/>
  <c r="K24" i="20"/>
  <c r="R24" i="37" s="1"/>
  <c r="N24" i="20"/>
  <c r="U24" i="37" s="1"/>
  <c r="AC59" i="14" l="1"/>
  <c r="AC62" i="14" s="1"/>
  <c r="AC80" i="14"/>
  <c r="H55" i="14"/>
  <c r="H24" i="20"/>
  <c r="AC22" i="28"/>
  <c r="K22" i="21"/>
  <c r="N22" i="21"/>
  <c r="H59" i="14" l="1"/>
  <c r="H80" i="14"/>
  <c r="AC37" i="16"/>
  <c r="AC69" i="14"/>
  <c r="AC70" i="14" s="1"/>
  <c r="AC76" i="14"/>
  <c r="AC77" i="14" s="1"/>
  <c r="AC81" i="14"/>
  <c r="AC82" i="14" s="1"/>
  <c r="AC18" i="14"/>
  <c r="H62" i="14"/>
  <c r="AC87" i="14" l="1"/>
  <c r="AC89" i="14" s="1"/>
  <c r="H82" i="14"/>
  <c r="H87" i="14" s="1"/>
  <c r="AC25" i="28"/>
  <c r="AC19" i="16"/>
  <c r="K25" i="21"/>
  <c r="N25" i="21"/>
  <c r="H37" i="16"/>
  <c r="H81" i="14"/>
  <c r="H76" i="14"/>
  <c r="H69" i="14"/>
  <c r="H18" i="14"/>
  <c r="AC93" i="14" l="1"/>
  <c r="AC96" i="14" s="1"/>
  <c r="AC114" i="14"/>
  <c r="H89" i="14"/>
  <c r="H93" i="14" l="1"/>
  <c r="H114" i="14"/>
  <c r="AC38" i="16"/>
  <c r="AC103" i="14"/>
  <c r="AC104" i="14" s="1"/>
  <c r="AC110" i="14"/>
  <c r="AC111" i="14" s="1"/>
  <c r="AC115" i="14"/>
  <c r="AC116" i="14" s="1"/>
  <c r="AC19" i="14"/>
  <c r="H96" i="14"/>
  <c r="AC121" i="14" l="1"/>
  <c r="AC123" i="14" s="1"/>
  <c r="H116" i="14"/>
  <c r="H121" i="14" s="1"/>
  <c r="AC26" i="28"/>
  <c r="AC20" i="16"/>
  <c r="K26" i="21"/>
  <c r="N26" i="21"/>
  <c r="H38" i="16"/>
  <c r="H115" i="14"/>
  <c r="H103" i="14"/>
  <c r="H110" i="14"/>
  <c r="H19" i="14"/>
  <c r="AC148" i="14" l="1"/>
  <c r="AC127" i="14"/>
  <c r="AC130" i="14" s="1"/>
  <c r="H123" i="14"/>
  <c r="H148" i="14" l="1"/>
  <c r="H127" i="14"/>
  <c r="AC39" i="16"/>
  <c r="AC144" i="14"/>
  <c r="AC145" i="14" s="1"/>
  <c r="AC137" i="14"/>
  <c r="AC138" i="14" s="1"/>
  <c r="AC149" i="14"/>
  <c r="AC150" i="14" s="1"/>
  <c r="AC20" i="14"/>
  <c r="H130" i="14"/>
  <c r="AC162" i="14" l="1"/>
  <c r="AC164" i="14" s="1"/>
  <c r="H150" i="14"/>
  <c r="H162" i="14" s="1"/>
  <c r="AC27" i="28"/>
  <c r="AC21" i="16"/>
  <c r="K27" i="21"/>
  <c r="N27" i="21"/>
  <c r="H39" i="16"/>
  <c r="H149" i="14"/>
  <c r="H144" i="14"/>
  <c r="H20" i="14"/>
  <c r="H137" i="14"/>
  <c r="AC168" i="14" l="1"/>
  <c r="AC171" i="14" s="1"/>
  <c r="AC182" i="14"/>
  <c r="H164" i="14"/>
  <c r="AC40" i="16" l="1"/>
  <c r="AC178" i="14"/>
  <c r="AC179" i="14" s="1"/>
  <c r="AC183" i="14"/>
  <c r="AC184" i="14" s="1"/>
  <c r="AC158" i="14"/>
  <c r="AC159" i="14" s="1"/>
  <c r="AC21" i="14"/>
  <c r="H171" i="14"/>
  <c r="H182" i="14"/>
  <c r="H168" i="14"/>
  <c r="AC189" i="14" l="1"/>
  <c r="AC190" i="14" s="1"/>
  <c r="H184" i="14"/>
  <c r="H189" i="14" s="1"/>
  <c r="H40" i="16"/>
  <c r="H183" i="14"/>
  <c r="H158" i="14"/>
  <c r="H178" i="14"/>
  <c r="H21" i="14"/>
  <c r="AC28" i="28"/>
  <c r="AC22" i="16"/>
  <c r="K28" i="21"/>
  <c r="N28" i="21"/>
  <c r="AC194" i="14" l="1"/>
  <c r="AC197" i="14" s="1"/>
  <c r="H190" i="14"/>
  <c r="H194" i="14" s="1"/>
  <c r="AC41" i="16" l="1"/>
  <c r="AC43" i="16" s="1"/>
  <c r="AC204" i="14"/>
  <c r="AC205" i="14" s="1"/>
  <c r="AC22" i="14"/>
  <c r="AC23" i="14" s="1"/>
  <c r="H197" i="14"/>
  <c r="H41" i="16" l="1"/>
  <c r="H204" i="14"/>
  <c r="H22" i="14"/>
  <c r="AC29" i="28"/>
  <c r="AC31" i="28" s="1"/>
  <c r="AC23" i="16"/>
  <c r="AC26" i="16" s="1"/>
  <c r="AC9" i="16"/>
  <c r="AC13" i="16" s="1"/>
  <c r="K29" i="21"/>
  <c r="N29" i="21"/>
  <c r="AC24" i="14"/>
  <c r="H23" i="14"/>
  <c r="AC8" i="31"/>
  <c r="AC30" i="16"/>
  <c r="F32" i="16" s="1"/>
  <c r="L8" i="24"/>
  <c r="L12" i="36" s="1"/>
  <c r="H43" i="16"/>
  <c r="K8" i="24"/>
  <c r="K12" i="36" s="1"/>
  <c r="N8" i="24"/>
  <c r="N12" i="36" s="1"/>
  <c r="C13" i="36" l="1"/>
  <c r="AC9" i="29"/>
  <c r="L9" i="22"/>
  <c r="K9" i="22"/>
  <c r="N9" i="22"/>
  <c r="F10" i="29"/>
  <c r="F10" i="22"/>
  <c r="H8" i="31"/>
  <c r="H8" i="24"/>
  <c r="H30" i="16"/>
  <c r="AC8" i="29"/>
  <c r="N8" i="22"/>
  <c r="C10" i="36" s="1"/>
  <c r="K31" i="21"/>
  <c r="N31" i="21"/>
  <c r="C8" i="36" s="1"/>
  <c r="AC26" i="27"/>
  <c r="AC28" i="27" s="1"/>
  <c r="AC24" i="25"/>
  <c r="AC25" i="25" s="1"/>
  <c r="L24" i="18"/>
  <c r="E23" i="37" s="1"/>
  <c r="H24" i="14"/>
  <c r="K26" i="20"/>
  <c r="R26" i="37" s="1"/>
  <c r="K24" i="18"/>
  <c r="D23" i="37" s="1"/>
  <c r="N24" i="18"/>
  <c r="G23" i="37" s="1"/>
  <c r="N26" i="20"/>
  <c r="U26" i="37" s="1"/>
  <c r="AC33" i="10" l="1"/>
  <c r="AC34" i="10" s="1"/>
  <c r="L25" i="18"/>
  <c r="E24" i="37" s="1"/>
  <c r="H25" i="25"/>
  <c r="H33" i="10" s="1"/>
  <c r="K25" i="18"/>
  <c r="D24" i="37" s="1"/>
  <c r="N25" i="18"/>
  <c r="G24" i="37" s="1"/>
  <c r="AC12" i="10"/>
  <c r="AC13" i="10" s="1"/>
  <c r="H28" i="27"/>
  <c r="H12" i="10" s="1"/>
  <c r="K28" i="20"/>
  <c r="N28" i="20"/>
  <c r="U28" i="37" s="1"/>
  <c r="H26" i="27"/>
  <c r="H24" i="25"/>
  <c r="H24" i="18"/>
  <c r="H26" i="20"/>
  <c r="H28" i="20" l="1"/>
  <c r="R28" i="37"/>
  <c r="H25" i="18"/>
  <c r="AC11" i="26"/>
  <c r="AC13" i="26" s="1"/>
  <c r="K11" i="19"/>
  <c r="K11" i="37" s="1"/>
  <c r="N11" i="19"/>
  <c r="N11" i="37" s="1"/>
  <c r="AC27" i="26"/>
  <c r="AC47" i="14"/>
  <c r="AC48" i="14" s="1"/>
  <c r="K27" i="19"/>
  <c r="K27" i="37" s="1"/>
  <c r="N27" i="19"/>
  <c r="N27" i="37" s="1"/>
  <c r="AC28" i="26" l="1"/>
  <c r="AC16" i="17"/>
  <c r="K28" i="19"/>
  <c r="K28" i="37" s="1"/>
  <c r="N28" i="19"/>
  <c r="N28" i="37" s="1"/>
  <c r="AC17" i="10"/>
  <c r="AC19" i="10" s="1"/>
  <c r="K13" i="19"/>
  <c r="K13" i="37" s="1"/>
  <c r="N13" i="19"/>
  <c r="N13" i="37" s="1"/>
  <c r="AC24" i="26" l="1"/>
  <c r="AC15" i="17"/>
  <c r="AC17" i="17" s="1"/>
  <c r="AC21" i="17" s="1"/>
  <c r="F22" i="17" s="1"/>
  <c r="F10" i="17" s="1"/>
  <c r="F11" i="17" s="1"/>
  <c r="F2" i="4" s="1"/>
  <c r="K24" i="19"/>
  <c r="K24" i="37" s="1"/>
  <c r="N24" i="19"/>
  <c r="N24" i="37" s="1"/>
  <c r="F2" i="29" l="1"/>
  <c r="F2" i="32"/>
  <c r="F2" i="28"/>
  <c r="F2" i="30"/>
  <c r="F2" i="27"/>
  <c r="F2" i="26"/>
  <c r="F2" i="22"/>
  <c r="F2" i="21"/>
  <c r="F2" i="24"/>
  <c r="F2" i="25"/>
  <c r="F2" i="20"/>
  <c r="F2" i="23"/>
  <c r="F2" i="18"/>
  <c r="F2" i="17"/>
  <c r="F2" i="19"/>
  <c r="F2" i="15"/>
  <c r="F2" i="16"/>
  <c r="F2" i="14"/>
  <c r="F2" i="12"/>
  <c r="F2" i="13"/>
  <c r="F2" i="10"/>
  <c r="F2" i="9"/>
  <c r="F2" i="8"/>
  <c r="F2" i="11"/>
  <c r="F2" i="6"/>
  <c r="F2" i="31"/>
  <c r="F2" i="7"/>
  <c r="F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Andy Davidson</author>
  </authors>
  <commentList>
    <comment ref="E37" authorId="0" shapeId="0" xr:uid="{201C64D8-BFE0-44D3-8504-4E481A402CC4}">
      <text>
        <r>
          <rPr>
            <b/>
            <sz val="9"/>
            <color indexed="81"/>
            <rFont val="Tahoma"/>
            <charset val="1"/>
          </rPr>
          <t>Think about what happens if this shrinks instead of growing</t>
        </r>
      </text>
    </comment>
    <comment ref="E43" authorId="0" shapeId="0" xr:uid="{1C807D17-F057-4B48-B73D-B4EAD60B3541}">
      <text>
        <r>
          <rPr>
            <b/>
            <sz val="9"/>
            <color indexed="81"/>
            <rFont val="Tahoma"/>
            <charset val="1"/>
          </rPr>
          <t>this could be a function of outstanding debt rather than a fixed amount</t>
        </r>
      </text>
    </comment>
    <comment ref="E47" authorId="0" shapeId="0" xr:uid="{734898A5-F392-4F15-8BCB-DB065C67AEFA}">
      <text>
        <r>
          <rPr>
            <b/>
            <sz val="9"/>
            <color indexed="81"/>
            <rFont val="Tahoma"/>
            <charset val="1"/>
          </rPr>
          <t>This is the nominal value of the share capital, the share premium is contained in the retained earnings, as it makes is simpler to model out the different returns profiles as dividends rather than a mix of dividend and equity redemption. IRL we will do whatever is most tax efficient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Andy Davidson</author>
  </authors>
  <commentList>
    <comment ref="E32" authorId="0" shapeId="0" xr:uid="{D62A714C-A4C0-4B9C-9C94-19A369E56E2A}">
      <text>
        <r>
          <rPr>
            <b/>
            <sz val="9"/>
            <color indexed="81"/>
            <rFont val="Tahoma"/>
            <charset val="1"/>
          </rPr>
          <t>This needs ammending to include previous years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<sst xmlns="http://schemas.openxmlformats.org/spreadsheetml/2006/main" count="1224" uniqueCount="473">
  <si>
    <t>Percentage Calculation</t>
  </si>
  <si>
    <t>Raised by</t>
  </si>
  <si>
    <t>Report SubTotal</t>
  </si>
  <si>
    <t>Opening Senior Debt Repaid</t>
  </si>
  <si>
    <t>month</t>
  </si>
  <si>
    <t>Equity injections</t>
  </si>
  <si>
    <t>Investment Asset Annual Revaluations</t>
  </si>
  <si>
    <t xml:space="preserve">Historical Equity Injections ('Crowdcube') </t>
  </si>
  <si>
    <t xml:space="preserve">Historical Equity Injections ('Katherine Currie') </t>
  </si>
  <si>
    <t xml:space="preserve">Historical Equity Injections ('Ed Fletcher') </t>
  </si>
  <si>
    <t xml:space="preserve">Historical Equity Injections ('Janet Olive') </t>
  </si>
  <si>
    <t xml:space="preserve">Historical Equity Injections ('Rob Fletcher') </t>
  </si>
  <si>
    <t xml:space="preserve">Shareholdings ('Peter Eastwood') </t>
  </si>
  <si>
    <t xml:space="preserve">Shareholdings ('Terry Leahy') </t>
  </si>
  <si>
    <t>Calculate Metrics first period number</t>
  </si>
  <si>
    <t>Repay outstanding CVA 2 Flag</t>
  </si>
  <si>
    <t>Retained Earnings</t>
  </si>
  <si>
    <t>CVA 2 Period Debt Repayment %</t>
  </si>
  <si>
    <t>Senior Debt Repaid BEG</t>
  </si>
  <si>
    <t>Redemption Preference Paid</t>
  </si>
  <si>
    <t>Model Checks</t>
  </si>
  <si>
    <t>Debt</t>
  </si>
  <si>
    <t>Net Income</t>
  </si>
  <si>
    <t>year</t>
  </si>
  <si>
    <t>flag</t>
  </si>
  <si>
    <t xml:space="preserve">Guaranteed Portfolio Loans Repayment Profile (Y1) </t>
  </si>
  <si>
    <t xml:space="preserve">Guaranteed Portfolio Loans Repayment Profile (Y3) </t>
  </si>
  <si>
    <t xml:space="preserve">Guaranteed Portfolio Loans Repayment Profile (Y5) </t>
  </si>
  <si>
    <t>CVA 1 Debt BEG</t>
  </si>
  <si>
    <t>CVA 1 Debt Repaid BEG</t>
  </si>
  <si>
    <t>Senior Debt Interest POS</t>
  </si>
  <si>
    <t>Total Ordinary Share Capital Redeemed BEG</t>
  </si>
  <si>
    <t>ratio</t>
  </si>
  <si>
    <t>Date Result</t>
  </si>
  <si>
    <t>[Modelling contact email address]</t>
  </si>
  <si>
    <t>Contract year</t>
  </si>
  <si>
    <t>Report Total</t>
  </si>
  <si>
    <t>Shareholder Debt Interest Rate</t>
  </si>
  <si>
    <t>Chinese Investor Debt Interest rate</t>
  </si>
  <si>
    <t>Opening Total Redemption Preference Paid</t>
  </si>
  <si>
    <t>MODEL CONSTANTS</t>
  </si>
  <si>
    <t>Ordinary Shares'</t>
  </si>
  <si>
    <t>Model period start</t>
  </si>
  <si>
    <t>Repay Debt Flag</t>
  </si>
  <si>
    <t>Cash Available After Senior Debt Repayment</t>
  </si>
  <si>
    <t>Chinese Investor Debt Repayment</t>
  </si>
  <si>
    <t>Chinese Investor Debt Repaid</t>
  </si>
  <si>
    <t>Imported</t>
  </si>
  <si>
    <t>Equity</t>
  </si>
  <si>
    <t>Shareholder Equity</t>
  </si>
  <si>
    <t>Redemption Preference</t>
  </si>
  <si>
    <t>Priority Dividend Catchup</t>
  </si>
  <si>
    <t>Cash Available After Priority Dividend Catchup</t>
  </si>
  <si>
    <t>Total Ordinary Share Capital Redeemed</t>
  </si>
  <si>
    <t>Historical Data</t>
  </si>
  <si>
    <t>Retained Earnings BEG</t>
  </si>
  <si>
    <t>CVA 2 Debt Repayment POS</t>
  </si>
  <si>
    <t xml:space="preserve">CVA 2 Loan Repayment Profile (Y2) </t>
  </si>
  <si>
    <t xml:space="preserve">CVA 2 Loan Repayment Profile (Y4) </t>
  </si>
  <si>
    <t>[PROJECT NAME] FINANCIAL MODEL</t>
  </si>
  <si>
    <t>Model column counter</t>
  </si>
  <si>
    <t>Scenario 2</t>
  </si>
  <si>
    <t>Case</t>
  </si>
  <si>
    <t>ID</t>
  </si>
  <si>
    <t>Date raised</t>
  </si>
  <si>
    <t>Opening Chinese Investor Debt</t>
  </si>
  <si>
    <t>Opening Chinese Investor Debt Repaid</t>
  </si>
  <si>
    <t>Total Paid for Equity (For TVPI)</t>
  </si>
  <si>
    <t>Cash outflow from operations</t>
  </si>
  <si>
    <t xml:space="preserve">Historical Equity Injections ('Andy Davidson') </t>
  </si>
  <si>
    <t xml:space="preserve">Historical Equity Injections ('Paul Morrissey') </t>
  </si>
  <si>
    <t>Calculate TVPI flag</t>
  </si>
  <si>
    <t>Investment Asset Revaluation from Inputs</t>
  </si>
  <si>
    <t>Guaranteed Portfolio Loans Repaid</t>
  </si>
  <si>
    <t>Cash Available After Redemption Preference Catchup</t>
  </si>
  <si>
    <t>Ordinary Dividend paid</t>
  </si>
  <si>
    <t>Debtors BEG</t>
  </si>
  <si>
    <t>Tax payable POS</t>
  </si>
  <si>
    <t xml:space="preserve">Investment Asset Annual Disposal % Profile (Y2) </t>
  </si>
  <si>
    <t xml:space="preserve">Investment Asset Annual Disposal % Profile (Y4) </t>
  </si>
  <si>
    <t>Shareholder Debt BEG</t>
  </si>
  <si>
    <t>Chinese Investor Debt Interest POS</t>
  </si>
  <si>
    <t>Chinese Investor Debt Repayment POS</t>
  </si>
  <si>
    <t>Total Ordinary Dividend Paid BEG</t>
  </si>
  <si>
    <t>range end</t>
  </si>
  <si>
    <t>Input differences</t>
  </si>
  <si>
    <t>Base case 3</t>
  </si>
  <si>
    <t>OPENING BALANCE SHEET LIABILITIES</t>
  </si>
  <si>
    <t>Opening Retained Earnings</t>
  </si>
  <si>
    <t>Opening CVA 2 Debt</t>
  </si>
  <si>
    <t>OPENING REPAYMENT BALANCES</t>
  </si>
  <si>
    <t>Growth In Asset Value</t>
  </si>
  <si>
    <t>Chinese Investor Debt Drawdowns</t>
  </si>
  <si>
    <t>Y4</t>
  </si>
  <si>
    <t>LOAN REPAYMENT PROFILES</t>
  </si>
  <si>
    <t>FYE-2016</t>
  </si>
  <si>
    <t>FYE-2023</t>
  </si>
  <si>
    <t xml:space="preserve">Historical Equity Injections ('Future Fund') </t>
  </si>
  <si>
    <t xml:space="preserve">Historical Equity Injections ('Option Pool') </t>
  </si>
  <si>
    <t>Priority Dividend'</t>
  </si>
  <si>
    <t xml:space="preserve">Shareholdings ('Katherine Currie') </t>
  </si>
  <si>
    <t>Repay outstanding CVA 1 Flag</t>
  </si>
  <si>
    <t>Tax payable</t>
  </si>
  <si>
    <t>Total Debt Repaid</t>
  </si>
  <si>
    <t>CVA 1 Debt Repaid</t>
  </si>
  <si>
    <t>CVA 2 Debt</t>
  </si>
  <si>
    <t>Cash Available for Redemption Preference</t>
  </si>
  <si>
    <t>Opening balance sheet assets</t>
  </si>
  <si>
    <t>Assets</t>
  </si>
  <si>
    <t>Loan Repayment Profiles</t>
  </si>
  <si>
    <t>Income Statement</t>
  </si>
  <si>
    <t>Total long term debt repaid</t>
  </si>
  <si>
    <t>Total Equity Repaid</t>
  </si>
  <si>
    <t>Guaranteed Portfolio Loans Repaid BEG</t>
  </si>
  <si>
    <t>counter</t>
  </si>
  <si>
    <t>Section</t>
  </si>
  <si>
    <t>Output - Base case 1</t>
  </si>
  <si>
    <t>Source</t>
  </si>
  <si>
    <t>REPORTS</t>
  </si>
  <si>
    <t xml:space="preserve">Resolved by </t>
  </si>
  <si>
    <t>Comments</t>
  </si>
  <si>
    <t>Alerts</t>
  </si>
  <si>
    <t>OPENING BALANCE SHEET ASSETS</t>
  </si>
  <si>
    <t>Opening Shareholder Debt Repaid</t>
  </si>
  <si>
    <t>EQUITY</t>
  </si>
  <si>
    <t>Opening Redemption Preference</t>
  </si>
  <si>
    <t>METRICS</t>
  </si>
  <si>
    <t>Calculate TVPI flag every x periods</t>
  </si>
  <si>
    <t>SWITCHES</t>
  </si>
  <si>
    <t xml:space="preserve">Shareholdings ('Sally Raven') </t>
  </si>
  <si>
    <t>Repay outstanding Guaranteed Portfolio Loans Flag</t>
  </si>
  <si>
    <t>Share Capital Redemption flag</t>
  </si>
  <si>
    <t>Disposal of Investment Assets from Inputs</t>
  </si>
  <si>
    <t>Investment Asset Revaluation</t>
  </si>
  <si>
    <t>Guaranteed Portfolio Loans Repayment</t>
  </si>
  <si>
    <t>Senior Debt Repayment</t>
  </si>
  <si>
    <t>Payments To Shareholders Locked</t>
  </si>
  <si>
    <t>Cash Available for Priority Dividend Catchup</t>
  </si>
  <si>
    <t>Total Priority Dividend Catchup Paid</t>
  </si>
  <si>
    <t>Ordinary Shares</t>
  </si>
  <si>
    <t>Opening balance sheet liabilities</t>
  </si>
  <si>
    <t>Monthly Inputs</t>
  </si>
  <si>
    <t>Operating cashflow</t>
  </si>
  <si>
    <t>Net cashflow</t>
  </si>
  <si>
    <t xml:space="preserve">CVA 1 Loan Repayment Profile (Y1) </t>
  </si>
  <si>
    <t xml:space="preserve">CVA 1 Loan Repayment Profile (Y3) </t>
  </si>
  <si>
    <t xml:space="preserve">CVA 1 Loan Repayment Profile (Y5) </t>
  </si>
  <si>
    <t>Total Redemption Preference Paid BEG</t>
  </si>
  <si>
    <t>Total Redemption Preference Catchup Paid BEG</t>
  </si>
  <si>
    <t>KEY</t>
  </si>
  <si>
    <t>Percentage Input</t>
  </si>
  <si>
    <t>For enquiries please contact:</t>
  </si>
  <si>
    <t>Diff Pct</t>
  </si>
  <si>
    <t>Active scenario</t>
  </si>
  <si>
    <t>Sub-section</t>
  </si>
  <si>
    <t>Opening Debtors</t>
  </si>
  <si>
    <t>Future Fund Conversion Date</t>
  </si>
  <si>
    <t xml:space="preserve">Historical Equity Injections ('Steve Olive') </t>
  </si>
  <si>
    <t xml:space="preserve">Historical Equity Injections ('Alex Birchall') </t>
  </si>
  <si>
    <t>Redemption Preference'</t>
  </si>
  <si>
    <t xml:space="preserve">Shareholdings ('Andy Davidson') </t>
  </si>
  <si>
    <t xml:space="preserve">Shareholdings ('Paul Morrissey') </t>
  </si>
  <si>
    <t>Periods per year</t>
  </si>
  <si>
    <t>First modelling column financial year number</t>
  </si>
  <si>
    <t>Dispose of Assets mod of period number</t>
  </si>
  <si>
    <t>CVA 1 Period Debt Repayment %</t>
  </si>
  <si>
    <t>CVA 2 Debt Repayment</t>
  </si>
  <si>
    <t>Cash Available for Senior Debt Repayment</t>
  </si>
  <si>
    <t>Total Redemption Preference Catchup Paid</t>
  </si>
  <si>
    <t>Cash available for ordinary dividend</t>
  </si>
  <si>
    <t>Checks breached any period</t>
  </si>
  <si>
    <t xml:space="preserve">Investment Asset Annual Disposals (Y2) </t>
  </si>
  <si>
    <t xml:space="preserve">Investment Asset Annual Disposals (Y4) </t>
  </si>
  <si>
    <t>Guaranteed Portfolio Loans BEG</t>
  </si>
  <si>
    <t>Percentage Result</t>
  </si>
  <si>
    <t>Comparison scenario</t>
  </si>
  <si>
    <t>Scenario 3</t>
  </si>
  <si>
    <t>Error chks</t>
  </si>
  <si>
    <t>Time</t>
  </si>
  <si>
    <t>Resolved?</t>
  </si>
  <si>
    <t>Opening CVA 1 Debt</t>
  </si>
  <si>
    <t>Opening CVA 1 Debt Repaid</t>
  </si>
  <si>
    <t>ASSETS</t>
  </si>
  <si>
    <t>DEBT</t>
  </si>
  <si>
    <t>Minimum Cash before Loan or Capital Repayment</t>
  </si>
  <si>
    <t>FLAGS</t>
  </si>
  <si>
    <t>periods</t>
  </si>
  <si>
    <t>Calculate TVPI flag beginning date</t>
  </si>
  <si>
    <t>Months per year</t>
  </si>
  <si>
    <t>Financial year end month</t>
  </si>
  <si>
    <t>Senior Debt Drawdowns</t>
  </si>
  <si>
    <t>Y1</t>
  </si>
  <si>
    <t>Investment Asset Annual Disposal % Profile</t>
  </si>
  <si>
    <t>Investment Asset Annual Disposals</t>
  </si>
  <si>
    <t>FYE-2020</t>
  </si>
  <si>
    <t xml:space="preserve">Historical Equity Injections ('Terry Leahy') </t>
  </si>
  <si>
    <t xml:space="preserve">Shareholdings ('Bill Currie') </t>
  </si>
  <si>
    <t>Dispose of Assets first period number constant</t>
  </si>
  <si>
    <t>Quarter to Year (financial year) : first timeline date</t>
  </si>
  <si>
    <t>CVA 1 Debt</t>
  </si>
  <si>
    <t>Equity Redemption</t>
  </si>
  <si>
    <t>Total Ordinary Dividend Paid</t>
  </si>
  <si>
    <t>Total short term debt repaid</t>
  </si>
  <si>
    <t>CVA 2 Debt Repaid BEG</t>
  </si>
  <si>
    <t>Date Calculation</t>
  </si>
  <si>
    <t>&lt;INSERT LOGO HERE&gt;</t>
  </si>
  <si>
    <t>vw</t>
  </si>
  <si>
    <t>Base case</t>
  </si>
  <si>
    <t>Where</t>
  </si>
  <si>
    <t>Opening Cash</t>
  </si>
  <si>
    <t>Opening Guaranteed Portfolio Loans Repaid</t>
  </si>
  <si>
    <t>Opening Redemption Preference Catchup</t>
  </si>
  <si>
    <t>Opening Total Ordinary Dividend Paid</t>
  </si>
  <si>
    <t>Cash income</t>
  </si>
  <si>
    <t>INVESTMENT ASSET VALUATION AND DISPOSAL PROFILES</t>
  </si>
  <si>
    <t>Y5</t>
  </si>
  <si>
    <t>FYE-2017</t>
  </si>
  <si>
    <t>Headers</t>
  </si>
  <si>
    <t>Model period end: Quarter to Year (financial year) : period end flag</t>
  </si>
  <si>
    <t>Future Fund Conversion Date flag</t>
  </si>
  <si>
    <t>Investment Asset Revaluation from Growth</t>
  </si>
  <si>
    <t>Cash Available After Chinese Investor Debt Repayment</t>
  </si>
  <si>
    <t>Distributed vs Paid In (DPI)</t>
  </si>
  <si>
    <t>Opening Repayment Balances</t>
  </si>
  <si>
    <t>Income</t>
  </si>
  <si>
    <t>EBITDA</t>
  </si>
  <si>
    <t>CFAF short term debt service</t>
  </si>
  <si>
    <t>Short Term Debt</t>
  </si>
  <si>
    <t xml:space="preserve">Investment Asset Annual Revaluations (Y2) </t>
  </si>
  <si>
    <t xml:space="preserve">Investment Asset Annual Revaluations (Y4) </t>
  </si>
  <si>
    <t>Shareholder Debt Repaid BEG</t>
  </si>
  <si>
    <t>Chinese Investor Debt Repaid BEG</t>
  </si>
  <si>
    <t>[do not delete row]</t>
  </si>
  <si>
    <t>Opening Priority Dividend Catchup</t>
  </si>
  <si>
    <t>Months per period (Primary)</t>
  </si>
  <si>
    <t>MONTHLY INPUTS</t>
  </si>
  <si>
    <t>Guaranteed Portfolio Loans Repayment Profile</t>
  </si>
  <si>
    <t>HISTORICAL DATA</t>
  </si>
  <si>
    <t xml:space="preserve">Shareholdings ('Alex Birchall') </t>
  </si>
  <si>
    <t>Timeline label: Quarter to Year (financial year) : period end flag</t>
  </si>
  <si>
    <t>Dispose of Assets flag</t>
  </si>
  <si>
    <t>Disposal of Investment Assets from Growth</t>
  </si>
  <si>
    <t>CVA 1</t>
  </si>
  <si>
    <t>Senior Debt</t>
  </si>
  <si>
    <t>Shareholder Debt Repayment</t>
  </si>
  <si>
    <t>Cash Available After Shareholder Debt Repayment</t>
  </si>
  <si>
    <t>Shareholder Debt Repaid</t>
  </si>
  <si>
    <t>Chinese Investor Debt Interest</t>
  </si>
  <si>
    <t>Earnings available for shareholders</t>
  </si>
  <si>
    <t>Blended IRR (Internal Rate of Return)</t>
  </si>
  <si>
    <t>Cashflow for IRR</t>
  </si>
  <si>
    <t>Total Current Assets</t>
  </si>
  <si>
    <t>Long Term Debt</t>
  </si>
  <si>
    <t>Creditors BEG</t>
  </si>
  <si>
    <t>Guaranteed Portfolio Loans Repayment POS</t>
  </si>
  <si>
    <t xml:space="preserve">Guaranteed Portfolio Loans Repayment Profile (Y2) </t>
  </si>
  <si>
    <t xml:space="preserve">Guaranteed Portfolio Loans Repayment Profile (Y4) </t>
  </si>
  <si>
    <t>CVA 1 Debt Repayment POS</t>
  </si>
  <si>
    <t>Total Priority Dividend Paid BEG</t>
  </si>
  <si>
    <t>Currency Calculation</t>
  </si>
  <si>
    <t>Total</t>
  </si>
  <si>
    <t>Timeline label</t>
  </si>
  <si>
    <t>Difference</t>
  </si>
  <si>
    <t>%</t>
  </si>
  <si>
    <t>date</t>
  </si>
  <si>
    <t>Contract year: Quarter to Year (financial year) : period end flag</t>
  </si>
  <si>
    <t>Dispose of Assets first period number</t>
  </si>
  <si>
    <t>Model timelines</t>
  </si>
  <si>
    <t>Quarter to Year (financial year) period number counter</t>
  </si>
  <si>
    <t>plus</t>
  </si>
  <si>
    <t>Guaranteed Portfolio Loans</t>
  </si>
  <si>
    <t>Cash Available for Shareholder Debt Repayment</t>
  </si>
  <si>
    <t>Dividends Paid</t>
  </si>
  <si>
    <t>Redemption Preference Catchup</t>
  </si>
  <si>
    <t>Balance sheet balances overall</t>
  </si>
  <si>
    <t>Metrics</t>
  </si>
  <si>
    <t>Liabilities</t>
  </si>
  <si>
    <t>Investment Assets BEG</t>
  </si>
  <si>
    <t xml:space="preserve">CVA 2 Loan Repayment Profile (Y1) </t>
  </si>
  <si>
    <t xml:space="preserve">CVA 2 Loan Repayment Profile (Y3) </t>
  </si>
  <si>
    <t xml:space="preserve">CVA 2 Loan Repayment Profile (Y5) </t>
  </si>
  <si>
    <t>Redemption Preference BEG</t>
  </si>
  <si>
    <t>Priority Dividend BEG</t>
  </si>
  <si>
    <t>Unit</t>
  </si>
  <si>
    <t>Comparison column label</t>
  </si>
  <si>
    <t>Base case 1</t>
  </si>
  <si>
    <t>Scenario 4</t>
  </si>
  <si>
    <t>Description</t>
  </si>
  <si>
    <t>Opening Senior Debt</t>
  </si>
  <si>
    <t>Opening Creditors</t>
  </si>
  <si>
    <t>Dispose of Assets beginning date</t>
  </si>
  <si>
    <t>INPUTS</t>
  </si>
  <si>
    <t>Shareholder Debt Drawdowns</t>
  </si>
  <si>
    <t>Y2</t>
  </si>
  <si>
    <t>FYE-2021</t>
  </si>
  <si>
    <t xml:space="preserve">Shareholdings ('Ed Fletcher') </t>
  </si>
  <si>
    <t xml:space="preserve">Shareholdings ('Janet Olive') </t>
  </si>
  <si>
    <t>Calculate Metrics first period flag</t>
  </si>
  <si>
    <t>Disposal of Investment Assets</t>
  </si>
  <si>
    <t>Ordinary Share Capital Redemption</t>
  </si>
  <si>
    <t>Total Value vs Paid In (TVPI)</t>
  </si>
  <si>
    <t>CFAF shareholders</t>
  </si>
  <si>
    <t xml:space="preserve">Investment Asset Annual Disposal % Profile (Y1) </t>
  </si>
  <si>
    <t xml:space="preserve">Investment Asset Annual Disposal % Profile (Y3) </t>
  </si>
  <si>
    <t xml:space="preserve">Investment Asset Annual Disposal % Profile (Y5) </t>
  </si>
  <si>
    <t>check</t>
  </si>
  <si>
    <t>Constant</t>
  </si>
  <si>
    <t>KEY OUTPUTS</t>
  </si>
  <si>
    <t>Sheet</t>
  </si>
  <si>
    <t>GBP</t>
  </si>
  <si>
    <t>Dispose of Assets every x periods</t>
  </si>
  <si>
    <t>months</t>
  </si>
  <si>
    <t>FTE-2018</t>
  </si>
  <si>
    <t xml:space="preserve">Historical Equity Injections ('Sally Raven') </t>
  </si>
  <si>
    <t>Revalue Assets Flag</t>
  </si>
  <si>
    <t>Dispose of Assets first period flag</t>
  </si>
  <si>
    <t>Quarter to Year (financial year) : period end flag</t>
  </si>
  <si>
    <t>Investment Assets</t>
  </si>
  <si>
    <t>Shareholder Debt</t>
  </si>
  <si>
    <t>Total Redemption Preference Paid</t>
  </si>
  <si>
    <t>Cash Available for Redemption Preference Catchup</t>
  </si>
  <si>
    <t>Redemption Preference Catchup Paid</t>
  </si>
  <si>
    <t>Shareholders</t>
  </si>
  <si>
    <t>EBT</t>
  </si>
  <si>
    <t>Total Non Current Assets</t>
  </si>
  <si>
    <t>Senior Debt Repayment POS</t>
  </si>
  <si>
    <t>Senior Debt BEG</t>
  </si>
  <si>
    <t>Equity Redemption POS</t>
  </si>
  <si>
    <t>Total Priority Dividend Catchup Paid BEG</t>
  </si>
  <si>
    <t>END</t>
  </si>
  <si>
    <t>Standard Input</t>
  </si>
  <si>
    <t>Currency Input</t>
  </si>
  <si>
    <t>Model period ending</t>
  </si>
  <si>
    <t>Filename</t>
  </si>
  <si>
    <t>Use Input asset revaluations and disposals</t>
  </si>
  <si>
    <t>Tax rate</t>
  </si>
  <si>
    <t>CVA 2 Loan Repayment Profile</t>
  </si>
  <si>
    <t xml:space="preserve">Historical Equity Injections ('Peter Eastwood') </t>
  </si>
  <si>
    <t xml:space="preserve">Historical Equity Injections ('Bill Currie') </t>
  </si>
  <si>
    <t>SHAREHOLDERS</t>
  </si>
  <si>
    <t xml:space="preserve">Shareholdings ('Future Fund') </t>
  </si>
  <si>
    <t>Calculate Metrics first period number constant</t>
  </si>
  <si>
    <t>Redeem Share Capital Flag</t>
  </si>
  <si>
    <t>Net Assets</t>
  </si>
  <si>
    <t>Minimum Cash Balance before Debt Repayment</t>
  </si>
  <si>
    <t>CVA 2</t>
  </si>
  <si>
    <t>CVA 2 Debt Repaid</t>
  </si>
  <si>
    <t>Senior Debt Interest</t>
  </si>
  <si>
    <t>Shareholder Debt Interest</t>
  </si>
  <si>
    <t>Cash Available for Chinese Investor Debt Repayment</t>
  </si>
  <si>
    <t>Priority Dividend</t>
  </si>
  <si>
    <t>Cash Available After Priority Dividend</t>
  </si>
  <si>
    <t>Flags</t>
  </si>
  <si>
    <t>Investment Asset Valuation and Disposal Profiles</t>
  </si>
  <si>
    <t xml:space="preserve">CVA 1 Loan Repayment Profile (Y2) </t>
  </si>
  <si>
    <t xml:space="preserve">CVA 1 Loan Repayment Profile (Y4) </t>
  </si>
  <si>
    <t>Currency Result</t>
  </si>
  <si>
    <t>[Modelling contact]</t>
  </si>
  <si>
    <t>Date</t>
  </si>
  <si>
    <t>Opening Ordinary Shares</t>
  </si>
  <si>
    <t>[Discount to opening investment assets]</t>
  </si>
  <si>
    <t>Operating cost</t>
  </si>
  <si>
    <t xml:space="preserve">Shareholdings ('Option Pool') </t>
  </si>
  <si>
    <t>Calculate Metrics flag</t>
  </si>
  <si>
    <t>Calculate Metrics flag mod of period number</t>
  </si>
  <si>
    <t>Creditors</t>
  </si>
  <si>
    <t>less</t>
  </si>
  <si>
    <t>Debtors</t>
  </si>
  <si>
    <t>Proposed Investment Asset Revaluation</t>
  </si>
  <si>
    <t xml:space="preserve">Guarantee Portfolio Loans </t>
  </si>
  <si>
    <t>Senior Debt Repaid</t>
  </si>
  <si>
    <t>Cash Available for Priority Dividend</t>
  </si>
  <si>
    <t>Priority Dividend Catchup Paid</t>
  </si>
  <si>
    <t>Ordinary Dividends</t>
  </si>
  <si>
    <t>Profit after tax</t>
  </si>
  <si>
    <t>Cash BEG</t>
  </si>
  <si>
    <t xml:space="preserve">Investment Asset Annual Disposals (Y1) </t>
  </si>
  <si>
    <t xml:space="preserve">Investment Asset Annual Disposals (Y3) </t>
  </si>
  <si>
    <t xml:space="preserve">Investment Asset Annual Disposals (Y5) </t>
  </si>
  <si>
    <t>Chinese Investor Debt BEG</t>
  </si>
  <si>
    <t>Priority Dividend Catchup BEG</t>
  </si>
  <si>
    <t>Redemption Preference Catchup BEG</t>
  </si>
  <si>
    <t>Ordinary Shares BEG</t>
  </si>
  <si>
    <t>Standard Result</t>
  </si>
  <si>
    <t>Scenario 1</t>
  </si>
  <si>
    <t>Base case 2</t>
  </si>
  <si>
    <t>Opening Investment Assets</t>
  </si>
  <si>
    <t>Opening Guaranteed Portfolio Loans</t>
  </si>
  <si>
    <t>Opening Shareholder Debt</t>
  </si>
  <si>
    <t>Opening Total Priority Dividend Catchup Paid</t>
  </si>
  <si>
    <t>Start date</t>
  </si>
  <si>
    <t xml:space="preserve">Shareholdings ('Crowdcube') </t>
  </si>
  <si>
    <t>Period number</t>
  </si>
  <si>
    <t>Cash</t>
  </si>
  <si>
    <t>Priority Dividend Paid</t>
  </si>
  <si>
    <t>Shareholder Debt Repayment POS</t>
  </si>
  <si>
    <t>Standard Calculation</t>
  </si>
  <si>
    <t>Date Input</t>
  </si>
  <si>
    <t>MODEL RUN INFO</t>
  </si>
  <si>
    <t>Opening CVA 2 Debt Repaid</t>
  </si>
  <si>
    <t>Senior Debt Interest Rate</t>
  </si>
  <si>
    <t>Opening Priority Dividend</t>
  </si>
  <si>
    <t>Opening Total Priority Dividend Paid</t>
  </si>
  <si>
    <t>Opening Total Redemption Preference Catchup Paid</t>
  </si>
  <si>
    <t>Opening Total Ordinary Share Capital Redeemed</t>
  </si>
  <si>
    <t>Income from Investments</t>
  </si>
  <si>
    <t>Y3</t>
  </si>
  <si>
    <t>CVA 1 Loan Repayment Profile</t>
  </si>
  <si>
    <t>FYE-2019</t>
  </si>
  <si>
    <t>FYE-2022</t>
  </si>
  <si>
    <t xml:space="preserve">Shareholdings ('Steve Olive') </t>
  </si>
  <si>
    <t xml:space="preserve">Shareholdings ('Rob Fletcher') </t>
  </si>
  <si>
    <t>Model period end</t>
  </si>
  <si>
    <t>Model Timeline</t>
  </si>
  <si>
    <t>Financial year ending</t>
  </si>
  <si>
    <t>CVA 1 Debt Repayment</t>
  </si>
  <si>
    <t>Chinese Investor Debt</t>
  </si>
  <si>
    <t>Cash Available After Redemption Preference</t>
  </si>
  <si>
    <t>Total Priority Dividend Paid</t>
  </si>
  <si>
    <t>Balance sheet balances</t>
  </si>
  <si>
    <t>Model Constants</t>
  </si>
  <si>
    <t>Switches</t>
  </si>
  <si>
    <t>CFAF long term debt service</t>
  </si>
  <si>
    <t xml:space="preserve">Investment Asset Annual Revaluations (Y1) </t>
  </si>
  <si>
    <t xml:space="preserve">Investment Asset Annual Revaluations (Y3) </t>
  </si>
  <si>
    <t xml:space="preserve">Investment Asset Annual Revaluations (Y5) </t>
  </si>
  <si>
    <t>CVA 2 Debt BEG</t>
  </si>
  <si>
    <t>Shareholder Debt Interest POS</t>
  </si>
  <si>
    <t>Dividends Paid POS</t>
  </si>
  <si>
    <t>Top Banner Values</t>
  </si>
  <si>
    <t>Initial Debt</t>
  </si>
  <si>
    <t>Max Debt</t>
  </si>
  <si>
    <t>Interest Paid</t>
  </si>
  <si>
    <t>Initial Equity</t>
  </si>
  <si>
    <t>Max Equity</t>
  </si>
  <si>
    <t>TVPI</t>
  </si>
  <si>
    <t>Years</t>
  </si>
  <si>
    <t>IRR</t>
  </si>
  <si>
    <t>Profiles or Scenarios</t>
  </si>
  <si>
    <t>Navigation</t>
  </si>
  <si>
    <t>Profiles Flag</t>
  </si>
  <si>
    <t>Which Asset Panel to Show</t>
  </si>
  <si>
    <t>ProfilesFlag</t>
  </si>
  <si>
    <t>Use Asset Profile Btun</t>
  </si>
  <si>
    <t>ShowProfiles</t>
  </si>
  <si>
    <t>Use Asset Scenario Btun</t>
  </si>
  <si>
    <t>ShowScenarios</t>
  </si>
  <si>
    <t>Values</t>
  </si>
  <si>
    <t>Revaluations</t>
  </si>
  <si>
    <t>Disposals</t>
  </si>
  <si>
    <t>Scenario List</t>
  </si>
  <si>
    <t>Scenario 5</t>
  </si>
  <si>
    <t>Scenario Name</t>
  </si>
  <si>
    <t>Scenario Narrative</t>
  </si>
  <si>
    <t>Charts and Statements</t>
  </si>
  <si>
    <t>Set Panel to</t>
  </si>
  <si>
    <t>Which Panel to show</t>
  </si>
  <si>
    <t>Financial Statements Button</t>
  </si>
  <si>
    <t>ShowFS</t>
  </si>
  <si>
    <t>ShowCharts</t>
  </si>
  <si>
    <t>show the FS Panel</t>
  </si>
  <si>
    <t>Show Charts Button</t>
  </si>
  <si>
    <t>Income Btn</t>
  </si>
  <si>
    <t>ShowStakeholder</t>
  </si>
  <si>
    <t>this is the place holder for the 3 quarterly sheets</t>
  </si>
  <si>
    <t>Q Balance Sheet btn</t>
  </si>
  <si>
    <t>ShowScenario</t>
  </si>
  <si>
    <t>Q Cashflow Btn</t>
  </si>
  <si>
    <t>ShowCashflow</t>
  </si>
  <si>
    <t>Balance Sheet</t>
  </si>
  <si>
    <t>Cashflow Statement</t>
  </si>
  <si>
    <t>ghj</t>
  </si>
  <si>
    <t>Squirrel Data Sheet -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</si>
</sst>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dd/mm/yyyy;@"/>
    <numFmt numFmtId="165" formatCode="#,##0_);\(#,##0\);&quot;-  &quot;;&quot; &quot;@&quot; &quot;"/>
    <numFmt numFmtId="166" formatCode="#,##0_);\(#,##0\);&quot;-  &quot;;&quot; &quot;@"/>
    <numFmt numFmtId="167" formatCode="dd\ mmm\ yy_);\(###0\);&quot;-  &quot;;&quot; &quot;@&quot; &quot;"/>
    <numFmt numFmtId="168" formatCode="#,##0.0000_);\(#,##0.0000\);&quot;-  &quot;;&quot; &quot;@&quot; &quot;"/>
    <numFmt numFmtId="169" formatCode="0.00%_);\-0.00%_);&quot;-  &quot;;&quot; &quot;@&quot; &quot;"/>
    <numFmt numFmtId="170" formatCode="dd\ mmm\ yyyy_);\(###0\);&quot;-  &quot;;&quot; &quot;@&quot; &quot;"/>
    <numFmt numFmtId="171" formatCode="###0_);\(###0\);&quot;-  &quot;;&quot; &quot;@&quot; &quot;"/>
    <numFmt numFmtId="172" formatCode="[$-F400]h:mm:ss\ AM/PM"/>
    <numFmt numFmtId="173" formatCode="dd/mmm/yy_);;&quot;-  &quot;;&quot; &quot;@"/>
    <numFmt numFmtId="174" formatCode="&quot;tu&quot;;;&quot;vw&quot;"/>
    <numFmt numFmtId="175" formatCode="#,##0.000_);\(#,##0.000\);&quot;-  &quot;;&quot; &quot;@"/>
    <numFmt numFmtId="176" formatCode="0%_);\-0%_);&quot;-  &quot;;&quot; &quot;@&quot; &quot;"/>
    <numFmt numFmtId="177" formatCode="0;0;&quot;-&quot;"/>
    <numFmt numFmtId="178" formatCode="0.00%;\-0.00%_);&quot;-  &quot;;&quot; &quot;@&quot; &quot;"/>
    <numFmt numFmtId="179" formatCode="#,##0.0000;\(#,##0.0000\);&quot;-  &quot;;&quot; &quot;@&quot; &quot;"/>
    <numFmt numFmtId="180" formatCode="#,##0.00;\(#,##0.00\)"/>
    <numFmt numFmtId="181" formatCode="#,##0.00_);\(#,##0.00\);&quot;-  &quot;;&quot; &quot;@&quot; &quot;"/>
    <numFmt numFmtId="182" formatCode="&quot;$&quot;#,##0"/>
    <numFmt numFmtId="183" formatCode="&quot;$&quot;#,##0.00"/>
    <numFmt numFmtId="184" formatCode="m/d/yyyy"/>
  </numFmts>
  <fonts count="67">
    <font>
      <sz val="8"/>
      <color theme="1"/>
      <name val="Tahoma"/>
      <family val="2"/>
    </font>
    <font>
      <sz val="10"/>
      <name val="Arial"/>
      <family val="2"/>
    </font>
    <font>
      <sz val="11"/>
      <color theme="1"/>
      <name val="Calibri"/>
      <family val="2"/>
      <scheme val="minor"/>
    </font>
    <font>
      <u/>
      <sz val="8"/>
      <color theme="10"/>
      <name val="Tahoma"/>
      <family val="2"/>
    </font>
    <font>
      <sz val="10"/>
      <color rgb="FF000000"/>
      <name val="Arial"/>
      <family val="2"/>
    </font>
    <font>
      <sz val="10"/>
      <color rgb="FF0000FF"/>
      <name val="Arial"/>
      <family val="2"/>
    </font>
    <font>
      <sz val="10"/>
      <color rgb="FFFF0000"/>
      <name val="Arial"/>
      <family val="2"/>
    </font>
    <font>
      <b/>
      <sz val="10"/>
      <name val="Arial"/>
      <family val="2"/>
    </font>
    <font>
      <b/>
      <sz val="10"/>
      <color rgb="FF0000FF"/>
      <name val="Arial"/>
      <family val="2"/>
    </font>
    <font>
      <sz val="10"/>
      <color theme="1"/>
      <name val="Arial"/>
      <family val="2"/>
    </font>
    <font>
      <b/>
      <sz val="14"/>
      <name val="Arial"/>
      <family val="2"/>
    </font>
    <font>
      <u/>
      <sz val="10"/>
      <color rgb="FF0000FF"/>
      <name val="Arial"/>
      <family val="2"/>
    </font>
    <font>
      <b/>
      <sz val="10"/>
      <color rgb="FFFF0000"/>
      <name val="Arial"/>
      <family val="2"/>
    </font>
    <font>
      <b/>
      <sz val="20"/>
      <name val="Arial"/>
      <family val="2"/>
    </font>
    <font>
      <u/>
      <sz val="10"/>
      <name val="Arial"/>
      <family val="2"/>
    </font>
    <font>
      <u/>
      <sz val="12"/>
      <color theme="10"/>
      <name val="Tahoma"/>
      <family val="2"/>
    </font>
    <font>
      <b/>
      <sz val="10"/>
      <color rgb="FF000000"/>
      <name val="Arial"/>
      <family val="2"/>
    </font>
    <font>
      <sz val="16"/>
      <color indexed="12"/>
      <name val="Arial"/>
      <family val="2"/>
    </font>
    <font>
      <u/>
      <sz val="10"/>
      <color rgb="FFFF0000"/>
      <name val="Arial"/>
      <family val="2"/>
    </font>
    <font>
      <i/>
      <sz val="10"/>
      <name val="Arial"/>
      <family val="2"/>
    </font>
    <font>
      <sz val="20"/>
      <name val="Arial"/>
      <family val="2"/>
    </font>
    <font>
      <u/>
      <sz val="10"/>
      <color rgb="FF000000"/>
      <name val="Arial"/>
      <family val="2"/>
    </font>
    <font>
      <u/>
      <sz val="20"/>
      <name val="Arial"/>
      <family val="2"/>
    </font>
    <font>
      <sz val="8"/>
      <color theme="1"/>
      <name val="Times New Roman"/>
      <family val="1"/>
    </font>
    <font>
      <sz val="10"/>
      <color theme="0" tint="-0.24991607409894101"/>
      <name val="Wingdings 3"/>
      <family val="1"/>
      <charset val="2"/>
    </font>
    <font>
      <u/>
      <sz val="10"/>
      <color rgb="FF00B050"/>
      <name val="Arial"/>
      <family val="2"/>
    </font>
    <font>
      <sz val="8"/>
      <color theme="1"/>
      <name val="Arial"/>
      <family val="2"/>
    </font>
    <font>
      <b/>
      <sz val="8"/>
      <name val="Arial"/>
      <family val="2"/>
    </font>
    <font>
      <sz val="10"/>
      <color theme="0" tint="-0.24994659260841701"/>
      <name val="Arial"/>
      <family val="2"/>
    </font>
    <font>
      <sz val="36"/>
      <color theme="0" tint="-0.24994659260841701"/>
      <name val="Wingdings 3"/>
      <family val="1"/>
      <charset val="2"/>
    </font>
    <font>
      <sz val="11"/>
      <color theme="1"/>
      <name val="Arial"/>
      <family val="2"/>
    </font>
    <font>
      <sz val="8"/>
      <name val="Arial"/>
      <family val="2"/>
    </font>
    <font>
      <b/>
      <sz val="18"/>
      <name val="Circular Pro Black"/>
      <family val="2"/>
    </font>
    <font>
      <sz val="10"/>
      <color indexed="12"/>
      <name val="Arial"/>
      <family val="2"/>
    </font>
    <font>
      <b/>
      <sz val="12"/>
      <name val="Arial"/>
      <family val="2"/>
    </font>
    <font>
      <b/>
      <u/>
      <sz val="12"/>
      <color rgb="FF00B050"/>
      <name val="Arial"/>
      <family val="2"/>
    </font>
    <font>
      <sz val="10"/>
      <color theme="0" tint="-0.24994659260841701"/>
      <name val="Wingdings 3"/>
      <family val="1"/>
      <charset val="2"/>
    </font>
    <font>
      <sz val="10"/>
      <color rgb="FF00B050"/>
      <name val="Arial"/>
      <family val="2"/>
    </font>
    <font>
      <sz val="12"/>
      <color theme="1"/>
      <name val="Times New Roman"/>
      <family val="1"/>
    </font>
    <font>
      <sz val="10"/>
      <color indexed="10"/>
      <name val="Arial"/>
      <family val="2"/>
    </font>
    <font>
      <sz val="10"/>
      <color theme="0" tint="-0.24991607409894101"/>
      <name val="Arial"/>
      <family val="2"/>
    </font>
    <font>
      <u/>
      <sz val="12"/>
      <color rgb="FF00B050"/>
      <name val="Arial"/>
      <family val="2"/>
    </font>
    <font>
      <u/>
      <sz val="12"/>
      <color rgb="FF0000FF"/>
      <name val="Arial"/>
      <family val="2"/>
    </font>
    <font>
      <u/>
      <sz val="10"/>
      <color theme="0" tint="-0.24994659260841701"/>
      <name val="Arial"/>
      <family val="2"/>
    </font>
    <font>
      <sz val="10"/>
      <name val="Circular Pro Bold"/>
      <family val="2"/>
    </font>
    <font>
      <b/>
      <u/>
      <sz val="14"/>
      <color theme="1"/>
      <name val="Times New Roman"/>
      <family val="1"/>
    </font>
    <font>
      <sz val="11"/>
      <name val="Calibri"/>
      <family val="2"/>
      <scheme val="minor"/>
    </font>
    <font>
      <sz val="10"/>
      <color theme="1"/>
      <name val="Times New Roman"/>
      <family val="1"/>
    </font>
    <font>
      <b/>
      <sz val="10"/>
      <color theme="1"/>
      <name val="Arial"/>
      <family val="2"/>
    </font>
    <font>
      <sz val="18"/>
      <name val="Arial"/>
      <family val="2"/>
    </font>
    <font>
      <sz val="16"/>
      <color theme="0" tint="-0.24994659260841701"/>
      <name val="Arial"/>
      <family val="2"/>
    </font>
    <font>
      <sz val="8"/>
      <color theme="1"/>
      <name val="Tahoma"/>
      <family val="2"/>
    </font>
    <font>
      <b/>
      <sz val="9"/>
      <color indexed="81"/>
      <name val="Tahoma"/>
      <charset val="1"/>
    </font>
    <font>
      <sz val="11"/>
      <color theme="1"/>
      <name val="Calibri"/>
    </font>
    <font>
      <b/>
      <sz val="14"/>
      <color rgb="FF000000"/>
      <name val="Open Sans"/>
    </font>
    <font>
      <b/>
      <sz val="12"/>
      <color theme="1"/>
      <name val="Calibri"/>
    </font>
    <font>
      <sz val="12"/>
      <color theme="1"/>
      <name val="Calibri"/>
    </font>
    <font>
      <b/>
      <sz val="12"/>
      <color rgb="FF000000"/>
      <name val="Open Sans"/>
    </font>
    <font>
      <b/>
      <sz val="11"/>
      <color theme="1"/>
      <name val="Calibri"/>
    </font>
    <font>
      <sz val="11"/>
      <color theme="2"/>
      <name val="Calibri"/>
    </font>
    <font>
      <b/>
      <sz val="10"/>
      <color rgb="FF000000"/>
      <name val="Arial"/>
    </font>
    <font>
      <sz val="10"/>
      <color rgb="FF000000"/>
      <name val="Arial"/>
    </font>
    <font>
      <sz val="10"/>
      <color theme="1"/>
      <name val="Tahoma"/>
    </font>
    <font>
      <b/>
      <sz val="10"/>
      <color theme="1"/>
      <name val="Tahoma"/>
    </font>
    <font>
      <sz val="11"/>
      <color rgb="FFFFFFFF"/>
      <name val="Calibri"/>
    </font>
    <font>
      <sz val="10"/>
      <color rgb="FF000000"/>
      <name val="Open Sans"/>
    </font>
    <font>
      <sz val="9"/>
      <color rgb="FF000000"/>
      <name val="Open Sans"/>
    </font>
  </fonts>
  <fills count="17">
    <fill>
      <patternFill patternType="none"/>
    </fill>
    <fill>
      <patternFill patternType="gray125"/>
    </fill>
    <fill>
      <patternFill patternType="solid">
        <fgColor rgb="FFFFFFE5"/>
        <bgColor indexed="64"/>
      </patternFill>
    </fill>
    <fill>
      <patternFill patternType="solid">
        <fgColor rgb="FFC0C0C0"/>
        <bgColor indexed="64"/>
      </patternFill>
    </fill>
    <fill>
      <patternFill patternType="solid">
        <fgColor theme="8" tint="0.59996337778862885"/>
        <bgColor indexed="64"/>
      </patternFill>
    </fill>
    <fill>
      <patternFill patternType="solid">
        <fgColor rgb="FFFFFF99"/>
        <bgColor indexed="64"/>
      </patternFill>
    </fill>
    <fill>
      <patternFill patternType="solid">
        <fgColor rgb="FFFFFFAF"/>
        <bgColor indexed="64"/>
      </patternFill>
    </fill>
    <fill>
      <patternFill patternType="solid">
        <fgColor rgb="FF92D050"/>
        <bgColor indexed="64"/>
      </patternFill>
    </fill>
    <fill>
      <patternFill patternType="solid">
        <fgColor rgb="FFD9D9D9"/>
        <bgColor indexed="64"/>
      </patternFill>
    </fill>
    <fill>
      <patternFill patternType="solid">
        <fgColor rgb="FFFFFF00"/>
        <bgColor indexed="64"/>
      </patternFill>
    </fill>
    <fill>
      <patternFill patternType="solid">
        <fgColor indexed="41"/>
        <bgColor indexed="64"/>
      </patternFill>
    </fill>
    <fill>
      <patternFill patternType="solid">
        <fgColor rgb="FFCCFFFF"/>
        <bgColor indexed="64"/>
      </patternFill>
    </fill>
    <fill>
      <patternFill patternType="solid">
        <fgColor rgb="FFE9F5DB"/>
        <bgColor indexed="64"/>
      </patternFill>
    </fill>
    <fill>
      <patternFill patternType="solid">
        <fgColor theme="0"/>
        <bgColor indexed="64"/>
      </patternFill>
    </fill>
    <fill>
      <patternFill patternType="solid">
        <bgColor rgb="FFFFFFFF"/>
      </patternFill>
    </fill>
    <fill>
      <patternFill patternType="solid">
        <fgColor theme="2"/>
        <bgColor indexed="64"/>
      </patternFill>
    </fill>
    <fill>
      <patternFill patternType="solid">
        <fgColor rgb="FF008000"/>
        <bgColor indexed="64"/>
      </patternFill>
    </fill>
  </fills>
  <borders count="14">
    <border>
      <left/>
      <right/>
      <top/>
      <bottom/>
      <diagonal/>
    </border>
    <border>
      <left style="thin">
        <color theme="0" tint="-0.24991607409894101"/>
      </left>
      <right/>
      <top style="thin">
        <color theme="0" tint="-0.24991607409894101"/>
      </top>
      <bottom style="thin">
        <color theme="0" tint="-0.24991607409894101"/>
      </bottom>
      <diagonal/>
    </border>
    <border>
      <left/>
      <right/>
      <top style="medium">
        <color auto="1"/>
      </top>
      <bottom style="medium">
        <color auto="1"/>
      </bottom>
      <diagonal/>
    </border>
    <border>
      <left/>
      <right/>
      <top style="medium">
        <color auto="1"/>
      </top>
      <bottom style="double">
        <color auto="1"/>
      </bottom>
      <diagonal/>
    </border>
    <border>
      <left/>
      <right/>
      <top/>
      <bottom style="thin">
        <color rgb="FF808080"/>
      </bottom>
      <diagonal/>
    </border>
    <border>
      <left/>
      <right/>
      <top style="thin">
        <color rgb="FF808080"/>
      </top>
      <bottom style="thin">
        <color rgb="FF808080"/>
      </bottom>
      <diagonal/>
    </border>
    <border>
      <left/>
      <right/>
      <top style="thin">
        <color rgb="FF808080"/>
      </top>
      <bottom/>
      <diagonal/>
    </border>
    <border>
      <left style="thin">
        <color theme="0" tint="-0.24991607409894101"/>
      </left>
      <right style="thin">
        <color theme="0" tint="-0.24991607409894101"/>
      </right>
      <top style="thin">
        <color theme="0" tint="-0.24991607409894101"/>
      </top>
      <bottom style="thin">
        <color theme="0" tint="-0.24991607409894101"/>
      </bottom>
      <diagonal/>
    </border>
    <border>
      <left style="hair">
        <color theme="0" tint="-0.24991607409894101"/>
      </left>
      <right style="hair">
        <color indexed="64"/>
      </right>
      <top style="hair">
        <color theme="0" tint="-0.24991607409894101"/>
      </top>
      <bottom style="hair">
        <color theme="0" tint="-0.24991607409894101"/>
      </bottom>
      <diagonal/>
    </border>
    <border>
      <left style="thin">
        <color theme="0" tint="-0.24991607409894101"/>
      </left>
      <right style="thin">
        <color theme="0" tint="-0.24991607409894101"/>
      </right>
      <top/>
      <bottom style="thin">
        <color theme="0" tint="-0.24991607409894101"/>
      </bottom>
      <diagonal/>
    </border>
    <border>
      <left style="thin">
        <color theme="0" tint="-0.24991607409894101"/>
      </left>
      <right style="thin">
        <color theme="0" tint="-0.24991607409894101"/>
      </right>
      <top style="thin">
        <color theme="0" tint="-0.24991607409894101"/>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36">
    <xf numFmtId="165" fontId="0" fillId="0" borderId="0" applyFont="0" applyFill="0" applyBorder="0" applyProtection="0">
      <alignment vertical="top"/>
    </xf>
    <xf numFmtId="165" fontId="1" fillId="0" borderId="0" applyBorder="0">
      <alignment vertical="top"/>
    </xf>
    <xf numFmtId="169" fontId="1" fillId="0" borderId="0" applyBorder="0">
      <alignment vertical="top"/>
    </xf>
    <xf numFmtId="165" fontId="1" fillId="0" borderId="0" applyBorder="0">
      <alignment vertical="top"/>
    </xf>
    <xf numFmtId="167" fontId="1" fillId="0" borderId="0" applyBorder="0">
      <alignment vertical="top"/>
    </xf>
    <xf numFmtId="166" fontId="1" fillId="0" borderId="0" applyFont="0" applyFill="0" applyBorder="0" applyProtection="0">
      <alignment vertical="top"/>
    </xf>
    <xf numFmtId="170" fontId="1" fillId="0" borderId="0" applyFont="0" applyFill="0" applyBorder="0" applyProtection="0">
      <alignment vertical="top"/>
    </xf>
    <xf numFmtId="170" fontId="1" fillId="0" borderId="0" applyFont="0" applyFill="0" applyBorder="0" applyProtection="0">
      <alignment vertical="top"/>
    </xf>
    <xf numFmtId="167" fontId="1" fillId="0" borderId="0" applyFont="0" applyFill="0" applyBorder="0" applyProtection="0">
      <alignment vertical="top"/>
    </xf>
    <xf numFmtId="167" fontId="1" fillId="0" borderId="0" applyFont="0" applyFill="0" applyBorder="0" applyProtection="0">
      <alignment vertical="top"/>
    </xf>
    <xf numFmtId="179" fontId="1" fillId="0" borderId="0" applyFont="0" applyFill="0" applyBorder="0" applyProtection="0">
      <alignment vertical="top"/>
    </xf>
    <xf numFmtId="168" fontId="2" fillId="0" borderId="0" applyFont="0" applyFill="0" applyBorder="0" applyProtection="0">
      <alignment vertical="top"/>
    </xf>
    <xf numFmtId="168" fontId="1" fillId="0" borderId="0" applyFont="0" applyFill="0" applyBorder="0" applyProtection="0">
      <alignment vertical="top"/>
    </xf>
    <xf numFmtId="0" fontId="3" fillId="0" borderId="0" applyNumberFormat="0" applyFill="0" applyBorder="0" applyAlignment="0" applyProtection="0"/>
    <xf numFmtId="169" fontId="4" fillId="2" borderId="1" applyProtection="0">
      <alignment vertical="top"/>
    </xf>
    <xf numFmtId="165" fontId="4" fillId="2" borderId="1" applyProtection="0">
      <alignment vertical="top"/>
    </xf>
    <xf numFmtId="164" fontId="4" fillId="2" borderId="1" applyProtection="0">
      <alignment vertical="top"/>
    </xf>
    <xf numFmtId="165" fontId="4" fillId="2" borderId="1" applyProtection="0">
      <alignment vertical="top"/>
    </xf>
    <xf numFmtId="165" fontId="1" fillId="0" borderId="0" applyFont="0" applyFill="0" applyBorder="0" applyProtection="0">
      <alignment vertical="top"/>
    </xf>
    <xf numFmtId="165" fontId="1" fillId="0" borderId="0" applyFont="0" applyFill="0" applyBorder="0" applyProtection="0">
      <alignment vertical="top"/>
    </xf>
    <xf numFmtId="165" fontId="2" fillId="0" borderId="0" applyFont="0" applyFill="0" applyBorder="0" applyProtection="0">
      <alignment vertical="top"/>
    </xf>
    <xf numFmtId="165" fontId="2" fillId="0" borderId="0" applyFont="0" applyFill="0" applyBorder="0" applyProtection="0">
      <alignment vertical="top"/>
    </xf>
    <xf numFmtId="165" fontId="1" fillId="0" borderId="0" applyFont="0" applyFill="0" applyBorder="0" applyProtection="0">
      <alignment vertical="top"/>
    </xf>
    <xf numFmtId="178" fontId="51" fillId="0" borderId="0" applyFont="0" applyFill="0" applyBorder="0" applyProtection="0">
      <alignment vertical="top"/>
    </xf>
    <xf numFmtId="169" fontId="1" fillId="0" borderId="0" applyFont="0" applyFill="0" applyBorder="0" applyProtection="0">
      <alignment vertical="top"/>
    </xf>
    <xf numFmtId="169" fontId="2" fillId="0" borderId="0" applyFont="0" applyFill="0" applyBorder="0" applyProtection="0">
      <alignment vertical="top"/>
    </xf>
    <xf numFmtId="169" fontId="1" fillId="0" borderId="0" applyFont="0" applyFill="0" applyBorder="0" applyProtection="0">
      <alignment vertical="top"/>
    </xf>
    <xf numFmtId="165" fontId="51" fillId="0" borderId="2" applyNumberFormat="0" applyFont="0" applyFill="0" applyAlignment="0">
      <alignment vertical="top"/>
    </xf>
    <xf numFmtId="165" fontId="51" fillId="0" borderId="3" applyNumberFormat="0" applyFont="0" applyFill="0" applyAlignment="0">
      <alignment vertical="top"/>
    </xf>
    <xf numFmtId="166" fontId="1" fillId="0" borderId="0" applyBorder="0">
      <alignment vertical="top"/>
    </xf>
    <xf numFmtId="9" fontId="1" fillId="0" borderId="0" applyBorder="0">
      <alignment vertical="top"/>
    </xf>
    <xf numFmtId="166" fontId="1" fillId="0" borderId="0" applyBorder="0">
      <alignment vertical="top"/>
    </xf>
    <xf numFmtId="167" fontId="4" fillId="0" borderId="0" applyBorder="0">
      <alignment vertical="top"/>
    </xf>
    <xf numFmtId="171" fontId="1" fillId="0" borderId="0" applyFont="0" applyFill="0" applyBorder="0" applyProtection="0">
      <alignment vertical="top"/>
    </xf>
    <xf numFmtId="171" fontId="1" fillId="0" borderId="0" applyFont="0" applyFill="0" applyBorder="0" applyProtection="0">
      <alignment vertical="top"/>
    </xf>
    <xf numFmtId="0" fontId="53" fillId="0" borderId="0"/>
  </cellStyleXfs>
  <cellXfs count="339">
    <xf numFmtId="165" fontId="0" fillId="0" borderId="0" xfId="0">
      <alignment vertical="top"/>
    </xf>
    <xf numFmtId="165" fontId="0" fillId="0" borderId="2" xfId="27" applyFont="1">
      <alignment vertical="top"/>
    </xf>
    <xf numFmtId="165" fontId="1" fillId="0" borderId="0" xfId="1">
      <alignment vertical="top"/>
    </xf>
    <xf numFmtId="165" fontId="5" fillId="0" borderId="0" xfId="1" applyFont="1">
      <alignment vertical="top"/>
    </xf>
    <xf numFmtId="165" fontId="6" fillId="0" borderId="0" xfId="1" applyFont="1">
      <alignment vertical="top"/>
    </xf>
    <xf numFmtId="165" fontId="6" fillId="0" borderId="4" xfId="1" applyFont="1" applyBorder="1">
      <alignment vertical="top"/>
    </xf>
    <xf numFmtId="166" fontId="1" fillId="0" borderId="0" xfId="29">
      <alignment vertical="top"/>
    </xf>
    <xf numFmtId="167" fontId="7" fillId="0" borderId="0" xfId="9" applyFont="1">
      <alignment vertical="top"/>
    </xf>
    <xf numFmtId="166" fontId="1" fillId="3" borderId="0" xfId="5" applyFont="1" applyFill="1" applyAlignment="1">
      <alignment horizontal="right" vertical="top"/>
    </xf>
    <xf numFmtId="166" fontId="1" fillId="0" borderId="5" xfId="29" applyBorder="1">
      <alignment vertical="top"/>
    </xf>
    <xf numFmtId="167" fontId="1" fillId="0" borderId="0" xfId="4">
      <alignment vertical="top"/>
    </xf>
    <xf numFmtId="166" fontId="1" fillId="0" borderId="0" xfId="5" applyFont="1">
      <alignment vertical="top"/>
    </xf>
    <xf numFmtId="167" fontId="5" fillId="0" borderId="0" xfId="4" applyFont="1">
      <alignment vertical="top"/>
    </xf>
    <xf numFmtId="165" fontId="8" fillId="0" borderId="0" xfId="18" applyFont="1">
      <alignment vertical="top"/>
    </xf>
    <xf numFmtId="166" fontId="9" fillId="0" borderId="0" xfId="0" applyNumberFormat="1" applyFont="1">
      <alignment vertical="top"/>
    </xf>
    <xf numFmtId="171" fontId="1" fillId="0" borderId="0" xfId="1" applyNumberFormat="1">
      <alignment vertical="top"/>
    </xf>
    <xf numFmtId="166" fontId="1" fillId="0" borderId="2" xfId="27" applyNumberFormat="1" applyFont="1">
      <alignment vertical="top"/>
    </xf>
    <xf numFmtId="165" fontId="6" fillId="0" borderId="0" xfId="18" applyFont="1">
      <alignment vertical="top"/>
    </xf>
    <xf numFmtId="167" fontId="6" fillId="0" borderId="0" xfId="4" applyFont="1">
      <alignment vertical="top"/>
    </xf>
    <xf numFmtId="165" fontId="10" fillId="4" borderId="0" xfId="18" applyFont="1" applyFill="1" applyAlignment="1">
      <alignment vertical="center"/>
    </xf>
    <xf numFmtId="165" fontId="4" fillId="5" borderId="1" xfId="17" applyFill="1" applyProtection="1">
      <alignment vertical="top"/>
      <protection locked="0"/>
    </xf>
    <xf numFmtId="165" fontId="4" fillId="0" borderId="0" xfId="18" applyFont="1">
      <alignment vertical="top"/>
    </xf>
    <xf numFmtId="169" fontId="1" fillId="0" borderId="0" xfId="2">
      <alignment vertical="top"/>
    </xf>
    <xf numFmtId="165" fontId="1" fillId="4" borderId="0" xfId="18" applyFont="1" applyFill="1">
      <alignment vertical="top"/>
    </xf>
    <xf numFmtId="165" fontId="6" fillId="0" borderId="4" xfId="18" applyFont="1" applyBorder="1">
      <alignment vertical="top"/>
    </xf>
    <xf numFmtId="165" fontId="7" fillId="0" borderId="0" xfId="0" applyFont="1">
      <alignment vertical="top"/>
    </xf>
    <xf numFmtId="165" fontId="11" fillId="0" borderId="0" xfId="18" applyFont="1">
      <alignment vertical="top"/>
    </xf>
    <xf numFmtId="165" fontId="5" fillId="0" borderId="0" xfId="18" applyFont="1" applyAlignment="1">
      <alignment horizontal="right" vertical="top"/>
    </xf>
    <xf numFmtId="165" fontId="5" fillId="0" borderId="6" xfId="1" applyFont="1" applyBorder="1">
      <alignment vertical="top"/>
    </xf>
    <xf numFmtId="165" fontId="1" fillId="0" borderId="4" xfId="1" applyBorder="1">
      <alignment vertical="top"/>
    </xf>
    <xf numFmtId="165" fontId="7" fillId="0" borderId="0" xfId="18" applyFont="1">
      <alignment vertical="top"/>
    </xf>
    <xf numFmtId="165" fontId="12" fillId="0" borderId="0" xfId="18" applyFont="1">
      <alignment vertical="top"/>
    </xf>
    <xf numFmtId="165" fontId="8" fillId="0" borderId="6" xfId="18" applyFont="1" applyBorder="1">
      <alignment vertical="top"/>
    </xf>
    <xf numFmtId="166" fontId="9" fillId="0" borderId="5" xfId="0" applyNumberFormat="1" applyFont="1" applyBorder="1">
      <alignment vertical="top"/>
    </xf>
    <xf numFmtId="171" fontId="1" fillId="0" borderId="0" xfId="5" applyNumberFormat="1" applyFont="1">
      <alignment vertical="top"/>
    </xf>
    <xf numFmtId="171" fontId="4" fillId="0" borderId="0" xfId="33" applyFont="1">
      <alignment vertical="top"/>
    </xf>
    <xf numFmtId="165" fontId="12" fillId="0" borderId="4" xfId="18" applyFont="1" applyBorder="1">
      <alignment vertical="top"/>
    </xf>
    <xf numFmtId="165" fontId="1" fillId="0" borderId="0" xfId="18" applyFont="1">
      <alignment vertical="top"/>
    </xf>
    <xf numFmtId="180" fontId="6" fillId="0" borderId="0" xfId="1" applyNumberFormat="1" applyFont="1">
      <alignment vertical="top"/>
    </xf>
    <xf numFmtId="170" fontId="1" fillId="6" borderId="7" xfId="7" applyFont="1" applyFill="1" applyBorder="1">
      <alignment vertical="top"/>
    </xf>
    <xf numFmtId="166" fontId="1" fillId="0" borderId="0" xfId="0" applyNumberFormat="1" applyFont="1">
      <alignment vertical="top"/>
    </xf>
    <xf numFmtId="165" fontId="1" fillId="0" borderId="0" xfId="0" applyFont="1">
      <alignment vertical="top"/>
    </xf>
    <xf numFmtId="165" fontId="1" fillId="0" borderId="0" xfId="18">
      <alignment vertical="top"/>
    </xf>
    <xf numFmtId="166" fontId="9" fillId="0" borderId="0" xfId="27" applyNumberFormat="1" applyFont="1" applyBorder="1">
      <alignment vertical="top"/>
    </xf>
    <xf numFmtId="165" fontId="13" fillId="0" borderId="0" xfId="20" applyFont="1">
      <alignment vertical="top"/>
    </xf>
    <xf numFmtId="165" fontId="14" fillId="0" borderId="0" xfId="0" applyFont="1">
      <alignment vertical="top"/>
    </xf>
    <xf numFmtId="165" fontId="15" fillId="0" borderId="0" xfId="13" applyNumberFormat="1" applyFont="1" applyAlignment="1">
      <alignment vertical="top"/>
    </xf>
    <xf numFmtId="177" fontId="1" fillId="7" borderId="0" xfId="0" applyNumberFormat="1" applyFont="1" applyFill="1" applyBorder="1" applyAlignment="1">
      <alignment horizontal="center" vertical="top"/>
    </xf>
    <xf numFmtId="165" fontId="16" fillId="0" borderId="0" xfId="0" applyFont="1">
      <alignment vertical="top"/>
    </xf>
    <xf numFmtId="165" fontId="4" fillId="0" borderId="0" xfId="0" applyFont="1">
      <alignment vertical="top"/>
    </xf>
    <xf numFmtId="165" fontId="17" fillId="0" borderId="0" xfId="0" applyFont="1" applyAlignment="1">
      <alignment horizontal="left" vertical="top"/>
    </xf>
    <xf numFmtId="165" fontId="6" fillId="0" borderId="0" xfId="18" applyFont="1" applyAlignment="1">
      <alignment horizontal="right" vertical="top"/>
    </xf>
    <xf numFmtId="165" fontId="18" fillId="0" borderId="0" xfId="18" applyFont="1">
      <alignment vertical="top"/>
    </xf>
    <xf numFmtId="167" fontId="4" fillId="0" borderId="0" xfId="8" applyFont="1">
      <alignment vertical="top"/>
    </xf>
    <xf numFmtId="167" fontId="19" fillId="0" borderId="0" xfId="9" applyFont="1">
      <alignment vertical="top"/>
    </xf>
    <xf numFmtId="165" fontId="5" fillId="0" borderId="6" xfId="18" applyFont="1" applyBorder="1" applyAlignment="1">
      <alignment horizontal="right" vertical="top"/>
    </xf>
    <xf numFmtId="165" fontId="1" fillId="0" borderId="6" xfId="1" applyBorder="1">
      <alignment vertical="top"/>
    </xf>
    <xf numFmtId="165" fontId="1" fillId="0" borderId="6" xfId="18" applyBorder="1">
      <alignment vertical="top"/>
    </xf>
    <xf numFmtId="165" fontId="1" fillId="0" borderId="4" xfId="18" applyBorder="1">
      <alignment vertical="top"/>
    </xf>
    <xf numFmtId="165" fontId="16" fillId="0" borderId="0" xfId="18" applyFont="1">
      <alignment vertical="top"/>
    </xf>
    <xf numFmtId="165" fontId="11" fillId="0" borderId="6" xfId="18" applyFont="1" applyBorder="1">
      <alignment vertical="top"/>
    </xf>
    <xf numFmtId="165" fontId="17" fillId="0" borderId="0" xfId="18" applyFont="1" applyAlignment="1">
      <alignment horizontal="left" vertical="top"/>
    </xf>
    <xf numFmtId="166" fontId="1" fillId="0" borderId="5" xfId="0" applyNumberFormat="1" applyFont="1" applyBorder="1">
      <alignment vertical="top"/>
    </xf>
    <xf numFmtId="169" fontId="4" fillId="5" borderId="1" xfId="14" applyFill="1" applyProtection="1">
      <alignment vertical="top"/>
      <protection locked="0"/>
    </xf>
    <xf numFmtId="165" fontId="14" fillId="0" borderId="0" xfId="18" applyFont="1">
      <alignment vertical="top"/>
    </xf>
    <xf numFmtId="180" fontId="1" fillId="0" borderId="0" xfId="29" applyNumberFormat="1">
      <alignment vertical="top"/>
    </xf>
    <xf numFmtId="169" fontId="1" fillId="0" borderId="0" xfId="30" applyNumberFormat="1">
      <alignment vertical="top"/>
    </xf>
    <xf numFmtId="165" fontId="18" fillId="0" borderId="4" xfId="18" applyFont="1" applyBorder="1">
      <alignment vertical="top"/>
    </xf>
    <xf numFmtId="165" fontId="6" fillId="0" borderId="4" xfId="18" applyFont="1" applyBorder="1" applyAlignment="1">
      <alignment horizontal="right" vertical="top"/>
    </xf>
    <xf numFmtId="165" fontId="9" fillId="0" borderId="0" xfId="20" applyFont="1">
      <alignment vertical="top"/>
    </xf>
    <xf numFmtId="169" fontId="5" fillId="0" borderId="0" xfId="2" applyFont="1">
      <alignment vertical="top"/>
    </xf>
    <xf numFmtId="166" fontId="1" fillId="0" borderId="0" xfId="27" applyNumberFormat="1" applyFont="1" applyBorder="1">
      <alignment vertical="top"/>
    </xf>
    <xf numFmtId="165" fontId="2" fillId="8" borderId="0" xfId="20" applyFill="1">
      <alignment vertical="top"/>
    </xf>
    <xf numFmtId="165" fontId="20" fillId="0" borderId="0" xfId="18" applyFont="1">
      <alignment vertical="top"/>
    </xf>
    <xf numFmtId="167" fontId="4" fillId="5" borderId="1" xfId="16" applyNumberFormat="1" applyFill="1" applyProtection="1">
      <alignment vertical="top"/>
      <protection locked="0"/>
    </xf>
    <xf numFmtId="169" fontId="1" fillId="0" borderId="0" xfId="18" applyNumberFormat="1">
      <alignment vertical="top"/>
    </xf>
    <xf numFmtId="165" fontId="20" fillId="0" borderId="0" xfId="0" applyFont="1">
      <alignment vertical="top"/>
    </xf>
    <xf numFmtId="165" fontId="0" fillId="0" borderId="0" xfId="0" applyAlignment="1">
      <alignment horizontal="left" vertical="top"/>
    </xf>
    <xf numFmtId="165" fontId="1" fillId="0" borderId="0" xfId="20" applyFont="1">
      <alignment vertical="top"/>
    </xf>
    <xf numFmtId="165" fontId="1" fillId="0" borderId="0" xfId="0" applyFont="1" applyAlignment="1">
      <alignment horizontal="left" vertical="top"/>
    </xf>
    <xf numFmtId="165" fontId="21" fillId="0" borderId="0" xfId="0" applyFont="1">
      <alignment vertical="top"/>
    </xf>
    <xf numFmtId="165" fontId="4" fillId="0" borderId="0" xfId="0" applyFont="1" applyAlignment="1">
      <alignment horizontal="left" vertical="top"/>
    </xf>
    <xf numFmtId="165" fontId="20" fillId="0" borderId="0" xfId="0" applyFont="1" applyAlignment="1">
      <alignment horizontal="left" vertical="top"/>
    </xf>
    <xf numFmtId="165" fontId="13" fillId="0" borderId="0" xfId="0" applyFont="1">
      <alignment vertical="top"/>
    </xf>
    <xf numFmtId="165" fontId="22" fillId="0" borderId="0" xfId="0" applyFont="1">
      <alignment vertical="top"/>
    </xf>
    <xf numFmtId="165" fontId="13" fillId="0" borderId="0" xfId="18" applyFont="1">
      <alignment vertical="top"/>
    </xf>
    <xf numFmtId="165" fontId="22" fillId="0" borderId="0" xfId="18" applyFont="1">
      <alignment vertical="top"/>
    </xf>
    <xf numFmtId="165" fontId="21" fillId="0" borderId="0" xfId="18" applyFont="1">
      <alignment vertical="top"/>
    </xf>
    <xf numFmtId="165" fontId="4" fillId="0" borderId="0" xfId="18" applyFont="1" applyAlignment="1">
      <alignment horizontal="right" vertical="top"/>
    </xf>
    <xf numFmtId="165" fontId="1" fillId="0" borderId="0" xfId="18" applyFont="1" applyFill="1" applyBorder="1">
      <alignment vertical="top"/>
    </xf>
    <xf numFmtId="165" fontId="20" fillId="0" borderId="0" xfId="18" applyFont="1" applyAlignment="1">
      <alignment horizontal="right" vertical="top"/>
    </xf>
    <xf numFmtId="165" fontId="1" fillId="0" borderId="0" xfId="18" applyAlignment="1">
      <alignment horizontal="right" vertical="top"/>
    </xf>
    <xf numFmtId="165" fontId="1" fillId="0" borderId="0" xfId="18" applyFont="1" applyAlignment="1">
      <alignment horizontal="right" vertical="top"/>
    </xf>
    <xf numFmtId="165" fontId="5" fillId="0" borderId="0" xfId="18" applyFont="1">
      <alignment vertical="top"/>
    </xf>
    <xf numFmtId="165" fontId="23" fillId="0" borderId="0" xfId="0" applyFont="1">
      <alignment vertical="top"/>
    </xf>
    <xf numFmtId="165" fontId="7" fillId="0" borderId="0" xfId="18" applyFont="1" applyFill="1" applyBorder="1">
      <alignment vertical="top"/>
    </xf>
    <xf numFmtId="166" fontId="1" fillId="6" borderId="7" xfId="5" applyFont="1" applyFill="1" applyBorder="1" applyAlignment="1">
      <alignment horizontal="center" vertical="top"/>
    </xf>
    <xf numFmtId="165" fontId="4" fillId="0" borderId="0" xfId="18" applyFont="1" applyFill="1">
      <alignment vertical="top"/>
    </xf>
    <xf numFmtId="165" fontId="2" fillId="0" borderId="0" xfId="20">
      <alignment vertical="top"/>
    </xf>
    <xf numFmtId="165" fontId="1" fillId="0" borderId="0" xfId="18" applyFont="1" applyFill="1">
      <alignment vertical="top"/>
    </xf>
    <xf numFmtId="171" fontId="24" fillId="0" borderId="0" xfId="34" applyFont="1" applyAlignment="1">
      <alignment horizontal="center" vertical="top"/>
    </xf>
    <xf numFmtId="165" fontId="1" fillId="0" borderId="8" xfId="1" applyBorder="1">
      <alignment vertical="top"/>
    </xf>
    <xf numFmtId="165" fontId="7" fillId="0" borderId="0" xfId="20" applyFont="1">
      <alignment vertical="top"/>
    </xf>
    <xf numFmtId="180" fontId="9" fillId="0" borderId="0" xfId="0" applyNumberFormat="1" applyFont="1">
      <alignment vertical="top"/>
    </xf>
    <xf numFmtId="169" fontId="9" fillId="0" borderId="0" xfId="0" applyNumberFormat="1" applyFont="1">
      <alignment vertical="top"/>
    </xf>
    <xf numFmtId="165" fontId="7" fillId="0" borderId="4" xfId="18" applyFont="1" applyBorder="1">
      <alignment vertical="top"/>
    </xf>
    <xf numFmtId="165" fontId="9" fillId="0" borderId="0" xfId="0" applyFont="1">
      <alignment vertical="top"/>
    </xf>
    <xf numFmtId="169" fontId="1" fillId="0" borderId="0" xfId="26" applyFont="1" applyFill="1" applyBorder="1">
      <alignment vertical="top"/>
    </xf>
    <xf numFmtId="169" fontId="4" fillId="9" borderId="1" xfId="14" applyFill="1" applyProtection="1">
      <alignment vertical="top"/>
      <protection locked="0"/>
    </xf>
    <xf numFmtId="167" fontId="7" fillId="6" borderId="7" xfId="9" applyFont="1" applyFill="1" applyBorder="1" applyAlignment="1">
      <alignment horizontal="center" vertical="center"/>
    </xf>
    <xf numFmtId="165" fontId="1" fillId="0" borderId="0" xfId="22">
      <alignment vertical="top"/>
    </xf>
    <xf numFmtId="165" fontId="25" fillId="0" borderId="0" xfId="0" applyFont="1">
      <alignment vertical="top"/>
    </xf>
    <xf numFmtId="166" fontId="1" fillId="8" borderId="0" xfId="5" applyFont="1" applyFill="1">
      <alignment vertical="top"/>
    </xf>
    <xf numFmtId="169" fontId="5" fillId="0" borderId="0" xfId="26" applyFont="1" applyFill="1">
      <alignment vertical="top"/>
    </xf>
    <xf numFmtId="165" fontId="1" fillId="8" borderId="0" xfId="18" applyFont="1" applyFill="1">
      <alignment vertical="top"/>
    </xf>
    <xf numFmtId="167" fontId="9" fillId="0" borderId="0" xfId="20" applyNumberFormat="1" applyFont="1">
      <alignment vertical="top"/>
    </xf>
    <xf numFmtId="165" fontId="1" fillId="10" borderId="0" xfId="18" applyFont="1" applyFill="1">
      <alignment vertical="top"/>
    </xf>
    <xf numFmtId="169" fontId="1" fillId="10" borderId="0" xfId="26" applyFont="1" applyFill="1">
      <alignment vertical="top"/>
    </xf>
    <xf numFmtId="169" fontId="9" fillId="0" borderId="0" xfId="20" applyNumberFormat="1" applyFont="1">
      <alignment vertical="top"/>
    </xf>
    <xf numFmtId="165" fontId="1" fillId="0" borderId="0" xfId="18" applyFont="1" applyFill="1" applyBorder="1" applyAlignment="1">
      <alignment horizontal="right" vertical="top"/>
    </xf>
    <xf numFmtId="169" fontId="1" fillId="8" borderId="0" xfId="26" applyFont="1" applyFill="1">
      <alignment vertical="top"/>
    </xf>
    <xf numFmtId="165" fontId="1" fillId="0" borderId="0" xfId="18" applyFont="1" applyBorder="1">
      <alignment vertical="top"/>
    </xf>
    <xf numFmtId="165" fontId="4" fillId="0" borderId="0" xfId="18" applyFont="1" applyFill="1" applyBorder="1">
      <alignment vertical="top"/>
    </xf>
    <xf numFmtId="169" fontId="7" fillId="0" borderId="0" xfId="26" applyFont="1" applyFill="1" applyBorder="1">
      <alignment vertical="top"/>
    </xf>
    <xf numFmtId="169" fontId="0" fillId="0" borderId="0" xfId="26" applyFont="1">
      <alignment vertical="top"/>
    </xf>
    <xf numFmtId="167" fontId="2" fillId="8" borderId="0" xfId="20" applyNumberFormat="1" applyFill="1">
      <alignment vertical="top"/>
    </xf>
    <xf numFmtId="165" fontId="14" fillId="0" borderId="4" xfId="18" applyFont="1" applyBorder="1">
      <alignment vertical="top"/>
    </xf>
    <xf numFmtId="165" fontId="14" fillId="0" borderId="0" xfId="18" applyFont="1" applyFill="1" applyBorder="1">
      <alignment vertical="top"/>
    </xf>
    <xf numFmtId="165" fontId="26" fillId="0" borderId="0" xfId="0" applyFont="1">
      <alignment vertical="top"/>
    </xf>
    <xf numFmtId="165" fontId="1" fillId="8" borderId="0" xfId="20" applyFont="1" applyFill="1">
      <alignment vertical="top"/>
    </xf>
    <xf numFmtId="167" fontId="1" fillId="0" borderId="0" xfId="9">
      <alignment vertical="top"/>
    </xf>
    <xf numFmtId="165" fontId="27" fillId="0" borderId="0" xfId="0" applyFont="1">
      <alignment vertical="top"/>
    </xf>
    <xf numFmtId="165" fontId="1" fillId="0" borderId="4" xfId="18" applyBorder="1" applyAlignment="1">
      <alignment horizontal="right" vertical="top"/>
    </xf>
    <xf numFmtId="165" fontId="28" fillId="0" borderId="0" xfId="22" applyFont="1">
      <alignment vertical="top"/>
    </xf>
    <xf numFmtId="166" fontId="1" fillId="6" borderId="9" xfId="5" applyFont="1" applyFill="1" applyBorder="1" applyAlignment="1">
      <alignment horizontal="center" vertical="top"/>
    </xf>
    <xf numFmtId="169" fontId="2" fillId="8" borderId="0" xfId="20" applyNumberFormat="1" applyFill="1">
      <alignment vertical="top"/>
    </xf>
    <xf numFmtId="165" fontId="28" fillId="0" borderId="0" xfId="22" applyFont="1" applyFill="1">
      <alignment vertical="top"/>
    </xf>
    <xf numFmtId="172" fontId="4" fillId="10" borderId="0" xfId="9" applyNumberFormat="1" applyFont="1" applyFill="1">
      <alignment vertical="top"/>
    </xf>
    <xf numFmtId="165" fontId="4" fillId="11" borderId="0" xfId="18" applyFont="1" applyFill="1">
      <alignment vertical="top"/>
    </xf>
    <xf numFmtId="165" fontId="7" fillId="0" borderId="0" xfId="18" applyFont="1" applyBorder="1">
      <alignment vertical="top"/>
    </xf>
    <xf numFmtId="168" fontId="1" fillId="0" borderId="0" xfId="12" applyFont="1" applyFill="1" applyBorder="1">
      <alignment vertical="top"/>
    </xf>
    <xf numFmtId="165" fontId="1" fillId="6" borderId="7" xfId="18" applyFont="1" applyFill="1" applyBorder="1" applyAlignment="1">
      <alignment horizontal="center" vertical="top"/>
    </xf>
    <xf numFmtId="173" fontId="1" fillId="11" borderId="7" xfId="18" applyNumberFormat="1" applyFont="1" applyFill="1" applyBorder="1" applyAlignment="1">
      <alignment horizontal="center" vertical="top"/>
    </xf>
    <xf numFmtId="165" fontId="1" fillId="0" borderId="0" xfId="20" applyFont="1" applyAlignment="1">
      <alignment horizontal="left" vertical="top"/>
    </xf>
    <xf numFmtId="165" fontId="4" fillId="0" borderId="0" xfId="22" applyFont="1">
      <alignment vertical="top"/>
    </xf>
    <xf numFmtId="165" fontId="1" fillId="0" borderId="0" xfId="18" applyFont="1" applyBorder="1" applyAlignment="1">
      <alignment horizontal="right" vertical="top"/>
    </xf>
    <xf numFmtId="168" fontId="1" fillId="10" borderId="0" xfId="12" applyFont="1" applyFill="1">
      <alignment vertical="top"/>
    </xf>
    <xf numFmtId="167" fontId="1" fillId="11" borderId="7" xfId="9" applyFont="1" applyFill="1" applyBorder="1" applyAlignment="1">
      <alignment horizontal="center" vertical="top"/>
    </xf>
    <xf numFmtId="172" fontId="1" fillId="0" borderId="0" xfId="18" applyNumberFormat="1" applyFont="1" applyFill="1" applyBorder="1" applyAlignment="1">
      <alignment vertical="top" wrapText="1"/>
    </xf>
    <xf numFmtId="166" fontId="4" fillId="8" borderId="0" xfId="18" applyNumberFormat="1" applyFont="1" applyFill="1">
      <alignment vertical="top"/>
    </xf>
    <xf numFmtId="165" fontId="4" fillId="10" borderId="0" xfId="18" applyFont="1" applyFill="1" applyBorder="1">
      <alignment vertical="top"/>
    </xf>
    <xf numFmtId="168" fontId="5" fillId="0" borderId="0" xfId="12" applyFont="1" applyFill="1">
      <alignment vertical="top"/>
    </xf>
    <xf numFmtId="0" fontId="29" fillId="0" borderId="0" xfId="5" applyNumberFormat="1" applyFont="1" applyAlignment="1">
      <alignment horizontal="center" vertical="center"/>
    </xf>
    <xf numFmtId="169" fontId="1" fillId="0" borderId="8" xfId="2" applyBorder="1">
      <alignment vertical="top"/>
    </xf>
    <xf numFmtId="165" fontId="14" fillId="0" borderId="0" xfId="20" applyFont="1">
      <alignment vertical="top"/>
    </xf>
    <xf numFmtId="169" fontId="2" fillId="9" borderId="0" xfId="20" applyNumberFormat="1" applyFill="1">
      <alignment vertical="top"/>
    </xf>
    <xf numFmtId="166" fontId="1" fillId="0" borderId="0" xfId="18" applyNumberFormat="1" applyFont="1" applyFill="1">
      <alignment vertical="top"/>
    </xf>
    <xf numFmtId="166" fontId="1" fillId="0" borderId="9" xfId="5" applyFont="1" applyFill="1" applyBorder="1" applyAlignment="1">
      <alignment horizontal="center" vertical="top"/>
    </xf>
    <xf numFmtId="165" fontId="1" fillId="0" borderId="0" xfId="18" quotePrefix="1">
      <alignment vertical="top"/>
    </xf>
    <xf numFmtId="165" fontId="4" fillId="10" borderId="0" xfId="18" applyFont="1" applyFill="1">
      <alignment vertical="top"/>
    </xf>
    <xf numFmtId="165" fontId="4" fillId="0" borderId="0" xfId="22" applyFont="1" applyFill="1">
      <alignment vertical="top"/>
    </xf>
    <xf numFmtId="165" fontId="4" fillId="0" borderId="0" xfId="18" applyFont="1" applyAlignment="1">
      <alignment horizontal="left" vertical="top"/>
    </xf>
    <xf numFmtId="171" fontId="1" fillId="8" borderId="0" xfId="34" applyFont="1" applyFill="1">
      <alignment vertical="top"/>
    </xf>
    <xf numFmtId="165" fontId="4" fillId="6" borderId="1" xfId="15" applyFill="1">
      <alignment vertical="top"/>
    </xf>
    <xf numFmtId="164" fontId="4" fillId="6" borderId="1" xfId="16" applyFill="1">
      <alignment vertical="top"/>
    </xf>
    <xf numFmtId="9" fontId="1" fillId="0" borderId="0" xfId="30">
      <alignment vertical="top"/>
    </xf>
    <xf numFmtId="165" fontId="30" fillId="0" borderId="0" xfId="20" applyFont="1">
      <alignment vertical="top"/>
    </xf>
    <xf numFmtId="165" fontId="9" fillId="8" borderId="0" xfId="20" applyFont="1" applyFill="1">
      <alignment vertical="top"/>
    </xf>
    <xf numFmtId="165" fontId="31" fillId="0" borderId="0" xfId="0" applyFont="1">
      <alignment vertical="top"/>
    </xf>
    <xf numFmtId="180" fontId="1" fillId="0" borderId="0" xfId="0" applyNumberFormat="1" applyFont="1">
      <alignment vertical="top"/>
    </xf>
    <xf numFmtId="167" fontId="2" fillId="0" borderId="0" xfId="20" applyNumberFormat="1">
      <alignment vertical="top"/>
    </xf>
    <xf numFmtId="167" fontId="1" fillId="8" borderId="0" xfId="9" applyFont="1" applyFill="1">
      <alignment vertical="top"/>
    </xf>
    <xf numFmtId="165" fontId="4" fillId="6" borderId="1" xfId="17" applyFill="1">
      <alignment vertical="top"/>
    </xf>
    <xf numFmtId="165" fontId="32" fillId="4" borderId="0" xfId="18" applyFont="1" applyFill="1">
      <alignment vertical="top"/>
    </xf>
    <xf numFmtId="167" fontId="4" fillId="0" borderId="0" xfId="32">
      <alignment vertical="top"/>
    </xf>
    <xf numFmtId="170" fontId="1" fillId="8" borderId="0" xfId="7" applyFont="1" applyFill="1">
      <alignment vertical="top"/>
    </xf>
    <xf numFmtId="166" fontId="4" fillId="8" borderId="0" xfId="18" applyNumberFormat="1" applyFont="1" applyFill="1" applyAlignment="1">
      <alignment horizontal="left"/>
    </xf>
    <xf numFmtId="166" fontId="4" fillId="8" borderId="0" xfId="5" applyFont="1" applyFill="1">
      <alignment vertical="top"/>
    </xf>
    <xf numFmtId="165" fontId="30" fillId="9" borderId="0" xfId="20" applyFont="1" applyFill="1">
      <alignment vertical="top"/>
    </xf>
    <xf numFmtId="168" fontId="1" fillId="8" borderId="0" xfId="12" applyFont="1" applyFill="1">
      <alignment vertical="top"/>
    </xf>
    <xf numFmtId="166" fontId="7" fillId="0" borderId="0" xfId="18" applyNumberFormat="1" applyFont="1" applyFill="1" applyBorder="1">
      <alignment vertical="top"/>
    </xf>
    <xf numFmtId="169" fontId="4" fillId="6" borderId="1" xfId="14" applyFill="1">
      <alignment vertical="top"/>
    </xf>
    <xf numFmtId="166" fontId="7" fillId="8" borderId="0" xfId="18" applyNumberFormat="1" applyFont="1" applyFill="1" applyBorder="1">
      <alignment vertical="top"/>
    </xf>
    <xf numFmtId="165" fontId="28" fillId="8" borderId="0" xfId="22" applyFont="1" applyFill="1">
      <alignment vertical="top"/>
    </xf>
    <xf numFmtId="169" fontId="14" fillId="0" borderId="0" xfId="26" applyFont="1" applyBorder="1">
      <alignment vertical="top"/>
    </xf>
    <xf numFmtId="172" fontId="7" fillId="0" borderId="0" xfId="9" applyNumberFormat="1" applyFont="1" applyFill="1" applyBorder="1">
      <alignment vertical="top"/>
    </xf>
    <xf numFmtId="165" fontId="1" fillId="0" borderId="0" xfId="22" applyFont="1">
      <alignment vertical="top"/>
    </xf>
    <xf numFmtId="169" fontId="1" fillId="0" borderId="0" xfId="26" applyFont="1" applyFill="1">
      <alignment vertical="top"/>
    </xf>
    <xf numFmtId="169" fontId="33" fillId="0" borderId="0" xfId="26" applyFont="1" applyFill="1">
      <alignment vertical="top"/>
    </xf>
    <xf numFmtId="165" fontId="1" fillId="4" borderId="0" xfId="18" applyFill="1">
      <alignment vertical="top"/>
    </xf>
    <xf numFmtId="165" fontId="7" fillId="8" borderId="0" xfId="18" applyFont="1" applyFill="1" applyBorder="1">
      <alignment vertical="top"/>
    </xf>
    <xf numFmtId="165" fontId="1" fillId="0" borderId="0" xfId="18" applyFont="1" applyFill="1" applyAlignment="1">
      <alignment horizontal="right" vertical="top"/>
    </xf>
    <xf numFmtId="165" fontId="34" fillId="4" borderId="0" xfId="18" applyFont="1" applyFill="1" applyAlignment="1">
      <alignment vertical="center"/>
    </xf>
    <xf numFmtId="169" fontId="1" fillId="0" borderId="0" xfId="26">
      <alignment vertical="top"/>
    </xf>
    <xf numFmtId="165" fontId="20" fillId="0" borderId="0" xfId="18" applyFont="1" applyAlignment="1">
      <alignment horizontal="left" vertical="top"/>
    </xf>
    <xf numFmtId="165" fontId="1" fillId="0" borderId="0" xfId="18" applyFont="1" applyAlignment="1">
      <alignment horizontal="left" vertical="top"/>
    </xf>
    <xf numFmtId="167" fontId="7" fillId="8" borderId="0" xfId="9" applyFont="1" applyFill="1">
      <alignment vertical="top"/>
    </xf>
    <xf numFmtId="169" fontId="9" fillId="9" borderId="0" xfId="20" applyNumberFormat="1" applyFont="1" applyFill="1">
      <alignment vertical="top"/>
    </xf>
    <xf numFmtId="165" fontId="14" fillId="0" borderId="0" xfId="18" applyFont="1" applyBorder="1">
      <alignment vertical="top"/>
    </xf>
    <xf numFmtId="166" fontId="4" fillId="8" borderId="0" xfId="5" applyFont="1" applyFill="1" applyBorder="1">
      <alignment vertical="top"/>
    </xf>
    <xf numFmtId="165" fontId="7" fillId="0" borderId="0" xfId="20" applyFont="1" applyAlignment="1">
      <alignment vertical="top" wrapText="1"/>
    </xf>
    <xf numFmtId="165" fontId="35" fillId="0" borderId="0" xfId="0" applyFont="1">
      <alignment vertical="top"/>
    </xf>
    <xf numFmtId="167" fontId="1" fillId="0" borderId="8" xfId="4" applyBorder="1">
      <alignment vertical="top"/>
    </xf>
    <xf numFmtId="169" fontId="1" fillId="0" borderId="0" xfId="0" applyNumberFormat="1" applyFont="1">
      <alignment vertical="top"/>
    </xf>
    <xf numFmtId="174" fontId="36" fillId="0" borderId="0" xfId="22" applyNumberFormat="1" applyFont="1" applyAlignment="1">
      <alignment horizontal="center" vertical="center"/>
    </xf>
    <xf numFmtId="165" fontId="1" fillId="0" borderId="0" xfId="3">
      <alignment vertical="top"/>
    </xf>
    <xf numFmtId="165" fontId="4" fillId="0" borderId="0" xfId="18" applyFont="1" applyFill="1" applyAlignment="1">
      <alignment horizontal="right" vertical="top"/>
    </xf>
    <xf numFmtId="165" fontId="37" fillId="0" borderId="0" xfId="0" applyFont="1">
      <alignment vertical="top"/>
    </xf>
    <xf numFmtId="165" fontId="38" fillId="0" borderId="0" xfId="0" applyFont="1">
      <alignment vertical="top"/>
    </xf>
    <xf numFmtId="165" fontId="14" fillId="0" borderId="0" xfId="22" applyFont="1" applyBorder="1">
      <alignment vertical="top"/>
    </xf>
    <xf numFmtId="167" fontId="1" fillId="0" borderId="0" xfId="9" applyFont="1">
      <alignment vertical="top"/>
    </xf>
    <xf numFmtId="166" fontId="1" fillId="0" borderId="0" xfId="31">
      <alignment vertical="top"/>
    </xf>
    <xf numFmtId="169" fontId="4" fillId="0" borderId="0" xfId="26" applyFont="1">
      <alignment vertical="top"/>
    </xf>
    <xf numFmtId="168" fontId="7" fillId="0" borderId="0" xfId="12" applyFont="1" applyFill="1" applyBorder="1">
      <alignment vertical="top"/>
    </xf>
    <xf numFmtId="169" fontId="2" fillId="0" borderId="0" xfId="20" applyNumberFormat="1">
      <alignment vertical="top"/>
    </xf>
    <xf numFmtId="166" fontId="14" fillId="0" borderId="0" xfId="18" applyNumberFormat="1" applyFont="1" applyFill="1" applyBorder="1">
      <alignment vertical="top"/>
    </xf>
    <xf numFmtId="169" fontId="4" fillId="8" borderId="0" xfId="26" applyFont="1" applyFill="1">
      <alignment vertical="top"/>
    </xf>
    <xf numFmtId="165" fontId="1" fillId="0" borderId="0" xfId="20" applyFont="1" applyAlignment="1">
      <alignment horizontal="left" vertical="top" wrapText="1"/>
    </xf>
    <xf numFmtId="167" fontId="4" fillId="0" borderId="0" xfId="9" applyFont="1">
      <alignment vertical="top"/>
    </xf>
    <xf numFmtId="176" fontId="1" fillId="0" borderId="0" xfId="26" applyNumberFormat="1" applyFont="1" applyFill="1">
      <alignment vertical="top"/>
    </xf>
    <xf numFmtId="172" fontId="4" fillId="0" borderId="7" xfId="9" applyNumberFormat="1" applyFont="1" applyFill="1" applyBorder="1" applyAlignment="1">
      <alignment horizontal="right" vertical="top"/>
    </xf>
    <xf numFmtId="165" fontId="28" fillId="12" borderId="7" xfId="22" applyFont="1" applyFill="1" applyBorder="1">
      <alignment vertical="top"/>
    </xf>
    <xf numFmtId="166" fontId="19" fillId="0" borderId="0" xfId="18" applyNumberFormat="1" applyFont="1" applyBorder="1" applyAlignment="1">
      <alignment horizontal="left" vertical="top"/>
    </xf>
    <xf numFmtId="167" fontId="1" fillId="0" borderId="0" xfId="9" applyAlignment="1">
      <alignment horizontal="left" vertical="top"/>
    </xf>
    <xf numFmtId="165" fontId="20" fillId="0" borderId="0" xfId="22" applyFont="1">
      <alignment vertical="top"/>
    </xf>
    <xf numFmtId="165" fontId="1" fillId="8" borderId="0" xfId="22" applyFill="1">
      <alignment vertical="top"/>
    </xf>
    <xf numFmtId="165" fontId="39" fillId="0" borderId="0" xfId="18" applyFont="1" applyFill="1">
      <alignment vertical="top"/>
    </xf>
    <xf numFmtId="171" fontId="40" fillId="0" borderId="7" xfId="34" applyFont="1" applyFill="1" applyBorder="1" applyAlignment="1">
      <alignment horizontal="center" vertical="top"/>
    </xf>
    <xf numFmtId="165" fontId="4" fillId="12" borderId="7" xfId="0" applyFont="1" applyFill="1" applyBorder="1" applyAlignment="1">
      <alignment horizontal="center" vertical="top"/>
    </xf>
    <xf numFmtId="165" fontId="1" fillId="8" borderId="0" xfId="18" applyFont="1" applyFill="1" applyBorder="1" applyAlignment="1">
      <alignment horizontal="right" vertical="top"/>
    </xf>
    <xf numFmtId="166" fontId="1" fillId="8" borderId="0" xfId="18" applyNumberFormat="1" applyFont="1" applyFill="1" applyBorder="1" applyAlignment="1">
      <alignment horizontal="right" vertical="top"/>
    </xf>
    <xf numFmtId="165" fontId="20" fillId="0" borderId="0" xfId="18" applyFont="1" applyBorder="1" applyAlignment="1">
      <alignment horizontal="right" vertical="top"/>
    </xf>
    <xf numFmtId="165" fontId="41" fillId="0" borderId="0" xfId="0" applyFont="1">
      <alignment vertical="top"/>
    </xf>
    <xf numFmtId="165" fontId="2" fillId="9" borderId="0" xfId="20" applyFill="1">
      <alignment vertical="top"/>
    </xf>
    <xf numFmtId="166" fontId="42" fillId="0" borderId="0" xfId="18" applyNumberFormat="1" applyFont="1" applyFill="1">
      <alignment vertical="top"/>
    </xf>
    <xf numFmtId="165" fontId="7" fillId="0" borderId="10" xfId="0" applyFont="1" applyBorder="1" applyAlignment="1">
      <alignment horizontal="center" vertical="center"/>
    </xf>
    <xf numFmtId="165" fontId="28" fillId="0" borderId="0" xfId="22" applyFont="1" applyBorder="1">
      <alignment vertical="top"/>
    </xf>
    <xf numFmtId="165" fontId="4" fillId="8" borderId="0" xfId="18" applyFont="1" applyFill="1">
      <alignment vertical="top"/>
    </xf>
    <xf numFmtId="165" fontId="43" fillId="0" borderId="0" xfId="22" applyFont="1" applyBorder="1">
      <alignment vertical="top"/>
    </xf>
    <xf numFmtId="169" fontId="4" fillId="0" borderId="0" xfId="26" applyFont="1" applyFill="1">
      <alignment vertical="top"/>
    </xf>
    <xf numFmtId="173" fontId="1" fillId="0" borderId="7" xfId="18" applyNumberFormat="1" applyFont="1" applyFill="1" applyBorder="1" applyAlignment="1">
      <alignment horizontal="center" vertical="top"/>
    </xf>
    <xf numFmtId="168" fontId="0" fillId="0" borderId="0" xfId="12" applyFont="1">
      <alignment vertical="top"/>
    </xf>
    <xf numFmtId="165" fontId="22" fillId="0" borderId="0" xfId="18" applyFont="1" applyFill="1" applyBorder="1">
      <alignment vertical="top"/>
    </xf>
    <xf numFmtId="165" fontId="1" fillId="0" borderId="0" xfId="22" applyFont="1" applyFill="1">
      <alignment vertical="top"/>
    </xf>
    <xf numFmtId="165" fontId="7" fillId="0" borderId="11" xfId="18" applyFont="1" applyBorder="1">
      <alignment vertical="top"/>
    </xf>
    <xf numFmtId="165" fontId="30" fillId="9" borderId="0" xfId="20" applyFont="1" applyFill="1" applyAlignment="1">
      <alignment horizontal="left" vertical="top"/>
    </xf>
    <xf numFmtId="165" fontId="44" fillId="4" borderId="0" xfId="18" applyFont="1" applyFill="1">
      <alignment vertical="top"/>
    </xf>
    <xf numFmtId="167" fontId="14" fillId="0" borderId="0" xfId="9" applyFont="1">
      <alignment vertical="top"/>
    </xf>
    <xf numFmtId="165" fontId="4" fillId="0" borderId="0" xfId="22" applyFont="1" applyBorder="1">
      <alignment vertical="top"/>
    </xf>
    <xf numFmtId="167" fontId="1" fillId="0" borderId="0" xfId="9" applyFont="1" applyBorder="1">
      <alignment vertical="top"/>
    </xf>
    <xf numFmtId="167" fontId="1" fillId="0" borderId="10" xfId="9" applyFill="1" applyBorder="1" applyAlignment="1">
      <alignment horizontal="center" vertical="top"/>
    </xf>
    <xf numFmtId="165" fontId="45" fillId="0" borderId="0" xfId="0" applyFont="1">
      <alignment vertical="top"/>
    </xf>
    <xf numFmtId="166" fontId="7" fillId="0" borderId="0" xfId="5" applyFont="1">
      <alignment vertical="top"/>
    </xf>
    <xf numFmtId="166" fontId="1" fillId="0" borderId="0" xfId="18" applyNumberFormat="1" applyFont="1" applyFill="1" applyBorder="1" applyAlignment="1">
      <alignment horizontal="right" vertical="top"/>
    </xf>
    <xf numFmtId="165" fontId="16" fillId="8" borderId="0" xfId="18" applyFont="1" applyFill="1">
      <alignment vertical="top"/>
    </xf>
    <xf numFmtId="166" fontId="1" fillId="0" borderId="0" xfId="5" applyFont="1" applyFill="1">
      <alignment vertical="top"/>
    </xf>
    <xf numFmtId="169" fontId="1" fillId="0" borderId="0" xfId="26" applyFont="1">
      <alignment vertical="top"/>
    </xf>
    <xf numFmtId="165" fontId="46" fillId="0" borderId="0" xfId="20" applyFont="1">
      <alignment vertical="top"/>
    </xf>
    <xf numFmtId="169" fontId="6" fillId="0" borderId="0" xfId="2" applyFont="1">
      <alignment vertical="top"/>
    </xf>
    <xf numFmtId="165" fontId="30" fillId="0" borderId="0" xfId="20" applyFont="1" applyAlignment="1">
      <alignment horizontal="left" vertical="top"/>
    </xf>
    <xf numFmtId="168" fontId="1" fillId="0" borderId="0" xfId="12">
      <alignment vertical="top"/>
    </xf>
    <xf numFmtId="172" fontId="14" fillId="0" borderId="0" xfId="9" applyNumberFormat="1" applyFont="1" applyFill="1" applyBorder="1">
      <alignment vertical="top"/>
    </xf>
    <xf numFmtId="165" fontId="47" fillId="0" borderId="0" xfId="0" applyFont="1">
      <alignment vertical="top"/>
    </xf>
    <xf numFmtId="165" fontId="1" fillId="0" borderId="0" xfId="22" applyFont="1" applyFill="1" applyBorder="1">
      <alignment vertical="top"/>
    </xf>
    <xf numFmtId="166" fontId="13" fillId="0" borderId="0" xfId="5" applyFont="1" applyFill="1">
      <alignment vertical="top"/>
    </xf>
    <xf numFmtId="172" fontId="1" fillId="0" borderId="0" xfId="9" applyNumberFormat="1" applyFont="1" applyFill="1" applyBorder="1">
      <alignment vertical="top"/>
    </xf>
    <xf numFmtId="168" fontId="33" fillId="0" borderId="0" xfId="12" applyFont="1" applyFill="1">
      <alignment vertical="top"/>
    </xf>
    <xf numFmtId="165" fontId="0" fillId="0" borderId="3" xfId="0" applyBorder="1">
      <alignment vertical="top"/>
    </xf>
    <xf numFmtId="165" fontId="1" fillId="8" borderId="0" xfId="18" applyFont="1" applyFill="1" applyAlignment="1">
      <alignment horizontal="right" vertical="top"/>
    </xf>
    <xf numFmtId="165" fontId="48" fillId="9" borderId="0" xfId="20" applyFont="1" applyFill="1">
      <alignment vertical="top"/>
    </xf>
    <xf numFmtId="165" fontId="16" fillId="0" borderId="0" xfId="18" applyFont="1" applyFill="1">
      <alignment vertical="top"/>
    </xf>
    <xf numFmtId="165" fontId="48" fillId="0" borderId="0" xfId="20" applyFont="1">
      <alignment vertical="top"/>
    </xf>
    <xf numFmtId="164" fontId="1" fillId="0" borderId="0" xfId="0" applyNumberFormat="1" applyFont="1">
      <alignment vertical="top"/>
    </xf>
    <xf numFmtId="165" fontId="14" fillId="8" borderId="0" xfId="18" applyFont="1" applyFill="1" applyBorder="1">
      <alignment vertical="top"/>
    </xf>
    <xf numFmtId="165" fontId="9" fillId="0" borderId="10" xfId="0" applyFont="1" applyBorder="1" applyAlignment="1">
      <alignment horizontal="center" vertical="top"/>
    </xf>
    <xf numFmtId="165" fontId="7" fillId="6" borderId="9" xfId="0" applyFont="1" applyFill="1" applyBorder="1" applyAlignment="1">
      <alignment horizontal="center" vertical="top"/>
    </xf>
    <xf numFmtId="165" fontId="49" fillId="4" borderId="0" xfId="18" applyFont="1" applyFill="1">
      <alignment vertical="top"/>
    </xf>
    <xf numFmtId="175" fontId="33" fillId="0" borderId="0" xfId="18" applyNumberFormat="1" applyFont="1" applyFill="1">
      <alignment vertical="top"/>
    </xf>
    <xf numFmtId="165" fontId="1" fillId="8" borderId="0" xfId="22" applyFont="1" applyFill="1">
      <alignment vertical="top"/>
    </xf>
    <xf numFmtId="171" fontId="1" fillId="0" borderId="0" xfId="34" applyFont="1" applyAlignment="1">
      <alignment horizontal="center" vertical="top"/>
    </xf>
    <xf numFmtId="165" fontId="14" fillId="0" borderId="0" xfId="20" applyFont="1" applyAlignment="1">
      <alignment vertical="top" wrapText="1"/>
    </xf>
    <xf numFmtId="169" fontId="4" fillId="0" borderId="0" xfId="26" applyFont="1" applyBorder="1">
      <alignment vertical="top"/>
    </xf>
    <xf numFmtId="165" fontId="7" fillId="8" borderId="0" xfId="18" applyFont="1" applyFill="1">
      <alignment vertical="top"/>
    </xf>
    <xf numFmtId="172" fontId="4" fillId="0" borderId="0" xfId="9" applyNumberFormat="1" applyFont="1">
      <alignment vertical="top"/>
    </xf>
    <xf numFmtId="169" fontId="20" fillId="0" borderId="0" xfId="26" applyFont="1">
      <alignment vertical="top"/>
    </xf>
    <xf numFmtId="166" fontId="1" fillId="0" borderId="0" xfId="18" applyNumberFormat="1" applyFont="1" applyFill="1" applyBorder="1">
      <alignment vertical="top"/>
    </xf>
    <xf numFmtId="165" fontId="4" fillId="8" borderId="0" xfId="22" applyFont="1" applyFill="1">
      <alignment vertical="top"/>
    </xf>
    <xf numFmtId="165" fontId="4" fillId="0" borderId="7" xfId="18" applyFont="1" applyFill="1" applyBorder="1" applyAlignment="1">
      <alignment horizontal="right" vertical="top"/>
    </xf>
    <xf numFmtId="165" fontId="20" fillId="0" borderId="0" xfId="18" applyFont="1" applyFill="1">
      <alignment vertical="top"/>
    </xf>
    <xf numFmtId="165" fontId="1" fillId="6" borderId="7" xfId="18" applyFont="1" applyFill="1" applyBorder="1" applyAlignment="1">
      <alignment horizontal="center" vertical="top" wrapText="1"/>
    </xf>
    <xf numFmtId="165" fontId="7" fillId="0" borderId="0" xfId="18" applyFont="1" applyFill="1">
      <alignment vertical="top"/>
    </xf>
    <xf numFmtId="165" fontId="50" fillId="0" borderId="0" xfId="22" applyFont="1" applyBorder="1">
      <alignment vertical="top"/>
    </xf>
    <xf numFmtId="166" fontId="14" fillId="8" borderId="0" xfId="18" applyNumberFormat="1" applyFont="1" applyFill="1" applyBorder="1">
      <alignment vertical="top"/>
    </xf>
    <xf numFmtId="165" fontId="1" fillId="0" borderId="0" xfId="22" applyFill="1">
      <alignment vertical="top"/>
    </xf>
    <xf numFmtId="165" fontId="7" fillId="6" borderId="7" xfId="0" applyFont="1" applyFill="1" applyBorder="1" applyAlignment="1">
      <alignment horizontal="center" vertical="top"/>
    </xf>
    <xf numFmtId="165" fontId="13" fillId="0" borderId="0" xfId="18" applyFont="1" applyFill="1" applyBorder="1">
      <alignment vertical="top"/>
    </xf>
    <xf numFmtId="166" fontId="4" fillId="8" borderId="0" xfId="18" applyNumberFormat="1" applyFont="1" applyFill="1" applyAlignment="1">
      <alignment horizontal="right"/>
    </xf>
    <xf numFmtId="165" fontId="54" fillId="0" borderId="0" xfId="35" applyNumberFormat="1" applyFont="1" applyAlignment="1">
      <alignment vertical="center"/>
    </xf>
    <xf numFmtId="165" fontId="53" fillId="0" borderId="0" xfId="35" applyNumberFormat="1" applyAlignment="1">
      <alignment vertical="center"/>
    </xf>
    <xf numFmtId="0" fontId="53" fillId="0" borderId="0" xfId="35"/>
    <xf numFmtId="165" fontId="55" fillId="0" borderId="0" xfId="35" applyNumberFormat="1" applyFont="1" applyAlignment="1">
      <alignment vertical="center"/>
    </xf>
    <xf numFmtId="165" fontId="56" fillId="0" borderId="0" xfId="35" applyNumberFormat="1" applyFont="1" applyAlignment="1">
      <alignment vertical="center"/>
    </xf>
    <xf numFmtId="165" fontId="53" fillId="0" borderId="0" xfId="35" applyNumberFormat="1"/>
    <xf numFmtId="165" fontId="57" fillId="0" borderId="0" xfId="35" applyNumberFormat="1" applyFont="1" applyAlignment="1">
      <alignment vertical="center"/>
    </xf>
    <xf numFmtId="166" fontId="53" fillId="0" borderId="0" xfId="35" applyNumberFormat="1"/>
    <xf numFmtId="180" fontId="53" fillId="0" borderId="0" xfId="35" applyNumberFormat="1"/>
    <xf numFmtId="1" fontId="53" fillId="0" borderId="0" xfId="35" applyNumberFormat="1" applyAlignment="1">
      <alignment vertical="center"/>
    </xf>
    <xf numFmtId="181" fontId="53" fillId="0" borderId="0" xfId="35" applyNumberFormat="1" applyAlignment="1">
      <alignment vertical="center"/>
    </xf>
    <xf numFmtId="165" fontId="57" fillId="0" borderId="0" xfId="35" applyNumberFormat="1" applyFont="1" applyAlignment="1">
      <alignment vertical="top"/>
    </xf>
    <xf numFmtId="182" fontId="56" fillId="0" borderId="0" xfId="35" applyNumberFormat="1" applyFont="1" applyAlignment="1">
      <alignment vertical="center"/>
    </xf>
    <xf numFmtId="183" fontId="56" fillId="0" borderId="0" xfId="35" applyNumberFormat="1" applyFont="1" applyAlignment="1">
      <alignment vertical="center"/>
    </xf>
    <xf numFmtId="0" fontId="58" fillId="0" borderId="0" xfId="35" applyFont="1"/>
    <xf numFmtId="165" fontId="53" fillId="13" borderId="0" xfId="35" applyNumberFormat="1" applyFill="1" applyAlignment="1">
      <alignment vertical="top"/>
    </xf>
    <xf numFmtId="165" fontId="59" fillId="13" borderId="0" xfId="35" applyNumberFormat="1" applyFont="1" applyFill="1" applyAlignment="1">
      <alignment vertical="top"/>
    </xf>
    <xf numFmtId="165" fontId="60" fillId="13" borderId="0" xfId="35" applyNumberFormat="1" applyFont="1" applyFill="1" applyAlignment="1">
      <alignment vertical="top"/>
    </xf>
    <xf numFmtId="184" fontId="61" fillId="13" borderId="0" xfId="35" applyNumberFormat="1" applyFont="1" applyFill="1" applyAlignment="1">
      <alignment vertical="top"/>
    </xf>
    <xf numFmtId="165" fontId="62" fillId="13" borderId="0" xfId="35" applyNumberFormat="1" applyFont="1" applyFill="1" applyAlignment="1">
      <alignment vertical="top"/>
    </xf>
    <xf numFmtId="165" fontId="63" fillId="13" borderId="0" xfId="35" applyNumberFormat="1" applyFont="1" applyFill="1" applyAlignment="1">
      <alignment vertical="top"/>
    </xf>
    <xf numFmtId="184" fontId="62" fillId="13" borderId="0" xfId="35" applyNumberFormat="1" applyFont="1" applyFill="1" applyAlignment="1">
      <alignment vertical="top"/>
    </xf>
    <xf numFmtId="165" fontId="53" fillId="13" borderId="0" xfId="35" applyNumberFormat="1" applyFill="1" applyAlignment="1">
      <alignment horizontal="right" vertical="top"/>
    </xf>
    <xf numFmtId="165" fontId="61" fillId="13" borderId="0" xfId="35" applyNumberFormat="1" applyFont="1" applyFill="1" applyAlignment="1">
      <alignment horizontal="right" vertical="top"/>
    </xf>
    <xf numFmtId="165" fontId="60" fillId="13" borderId="0" xfId="35" applyNumberFormat="1" applyFont="1" applyFill="1" applyAlignment="1">
      <alignment horizontal="right" vertical="top"/>
    </xf>
    <xf numFmtId="165" fontId="63" fillId="13" borderId="0" xfId="35" applyNumberFormat="1" applyFont="1" applyFill="1" applyAlignment="1">
      <alignment horizontal="right" vertical="top"/>
    </xf>
    <xf numFmtId="165" fontId="62" fillId="13" borderId="0" xfId="35" applyNumberFormat="1" applyFont="1" applyFill="1" applyAlignment="1">
      <alignment horizontal="right" vertical="top"/>
    </xf>
    <xf numFmtId="165" fontId="53" fillId="0" borderId="0" xfId="35" applyNumberFormat="1" applyAlignment="1">
      <alignment horizontal="right" vertical="top"/>
    </xf>
    <xf numFmtId="165" fontId="61" fillId="13" borderId="0" xfId="35" applyNumberFormat="1" applyFont="1" applyFill="1" applyAlignment="1">
      <alignment vertical="top"/>
    </xf>
    <xf numFmtId="165" fontId="61" fillId="13" borderId="12" xfId="35" applyNumberFormat="1" applyFont="1" applyFill="1" applyBorder="1" applyAlignment="1">
      <alignment vertical="top"/>
    </xf>
    <xf numFmtId="165" fontId="62" fillId="13" borderId="12" xfId="35" applyNumberFormat="1" applyFont="1" applyFill="1" applyBorder="1" applyAlignment="1">
      <alignment vertical="top"/>
    </xf>
    <xf numFmtId="165" fontId="64" fillId="14" borderId="0" xfId="35" applyNumberFormat="1" applyFont="1" applyFill="1" applyAlignment="1">
      <alignment vertical="top"/>
    </xf>
    <xf numFmtId="165" fontId="61" fillId="13" borderId="13" xfId="35" applyNumberFormat="1" applyFont="1" applyFill="1" applyBorder="1" applyAlignment="1">
      <alignment vertical="top"/>
    </xf>
    <xf numFmtId="165" fontId="62" fillId="13" borderId="13" xfId="35" applyNumberFormat="1" applyFont="1" applyFill="1" applyBorder="1" applyAlignment="1">
      <alignment vertical="top"/>
    </xf>
    <xf numFmtId="165" fontId="65" fillId="13" borderId="0" xfId="35" applyNumberFormat="1" applyFont="1" applyFill="1" applyAlignment="1">
      <alignment vertical="top"/>
    </xf>
    <xf numFmtId="0" fontId="53" fillId="13" borderId="0" xfId="35" applyFill="1"/>
    <xf numFmtId="165" fontId="66" fillId="0" borderId="0" xfId="35" applyNumberFormat="1" applyFont="1" applyAlignment="1">
      <alignment vertical="top"/>
    </xf>
    <xf numFmtId="10" fontId="66" fillId="0" borderId="0" xfId="35" applyNumberFormat="1" applyFont="1" applyAlignment="1">
      <alignment vertical="top"/>
    </xf>
    <xf numFmtId="0" fontId="53" fillId="15" borderId="0" xfId="35" applyFill="1"/>
    <xf numFmtId="165" fontId="48" fillId="16" borderId="0" xfId="20" applyFont="1" applyFill="1">
      <alignment vertical="top"/>
    </xf>
    <xf numFmtId="165" fontId="30" fillId="16" borderId="0" xfId="20" applyFont="1" applyFill="1">
      <alignment vertical="top"/>
    </xf>
    <xf numFmtId="165" fontId="30" fillId="16" borderId="0" xfId="20" applyFont="1" applyFill="1" applyAlignment="1">
      <alignment horizontal="left" vertical="top"/>
    </xf>
  </cellXfs>
  <cellStyles count="36">
    <cellStyle name="Calcs" xfId="1" xr:uid="{00000000-0005-0000-0000-000000000000}"/>
    <cellStyle name="Calcs%" xfId="2" xr:uid="{00000000-0005-0000-0000-000001000000}"/>
    <cellStyle name="CalcsCurrency" xfId="3" xr:uid="{00000000-0005-0000-0000-000002000000}"/>
    <cellStyle name="CalcsDate" xfId="4" xr:uid="{00000000-0005-0000-0000-000003000000}"/>
    <cellStyle name="Comma 2" xfId="5" xr:uid="{00000000-0005-0000-0000-000004000000}"/>
    <cellStyle name="DateLong" xfId="6" xr:uid="{00000000-0005-0000-0000-000005000000}"/>
    <cellStyle name="DateLong 2" xfId="7" xr:uid="{00000000-0005-0000-0000-000006000000}"/>
    <cellStyle name="DateShort" xfId="8" xr:uid="{00000000-0005-0000-0000-000007000000}"/>
    <cellStyle name="DateShort 2" xfId="9" xr:uid="{00000000-0005-0000-0000-000008000000}"/>
    <cellStyle name="Factor" xfId="10" xr:uid="{00000000-0005-0000-0000-000009000000}"/>
    <cellStyle name="Factor 2" xfId="11" xr:uid="{00000000-0005-0000-0000-00000A000000}"/>
    <cellStyle name="Factor 3" xfId="12" xr:uid="{00000000-0005-0000-0000-00000B000000}"/>
    <cellStyle name="Hyperlink" xfId="13" builtinId="8"/>
    <cellStyle name="Input%" xfId="14" xr:uid="{00000000-0005-0000-0000-00000D000000}"/>
    <cellStyle name="InputCurrency" xfId="15" xr:uid="{00000000-0005-0000-0000-00000E000000}"/>
    <cellStyle name="InputDate" xfId="16" xr:uid="{00000000-0005-0000-0000-00000F000000}"/>
    <cellStyle name="InputStyle" xfId="17" xr:uid="{00000000-0005-0000-0000-000010000000}"/>
    <cellStyle name="Normal" xfId="0" builtinId="0" customBuiltin="1"/>
    <cellStyle name="Normal 2" xfId="18" xr:uid="{00000000-0005-0000-0000-000012000000}"/>
    <cellStyle name="Normal 3" xfId="19" xr:uid="{00000000-0005-0000-0000-000013000000}"/>
    <cellStyle name="Normal 4" xfId="20" xr:uid="{00000000-0005-0000-0000-000014000000}"/>
    <cellStyle name="Normal 5" xfId="21" xr:uid="{00000000-0005-0000-0000-000015000000}"/>
    <cellStyle name="Normal 6" xfId="22" xr:uid="{00000000-0005-0000-0000-000016000000}"/>
    <cellStyle name="Normal 7" xfId="35" xr:uid="{9039E43F-7899-4B81-AA08-813226AD54EA}"/>
    <cellStyle name="Percent" xfId="23" builtinId="5" customBuiltin="1"/>
    <cellStyle name="Percent 2" xfId="24" xr:uid="{00000000-0005-0000-0000-000018000000}"/>
    <cellStyle name="Percent 3" xfId="25" xr:uid="{00000000-0005-0000-0000-000019000000}"/>
    <cellStyle name="Percent 4" xfId="26" xr:uid="{00000000-0005-0000-0000-00001A000000}"/>
    <cellStyle name="ReportSubTotal" xfId="27" xr:uid="{00000000-0005-0000-0000-00001B000000}"/>
    <cellStyle name="ReportTotal" xfId="28" xr:uid="{00000000-0005-0000-0000-00001C000000}"/>
    <cellStyle name="Result" xfId="29" xr:uid="{00000000-0005-0000-0000-00001D000000}"/>
    <cellStyle name="Result%" xfId="30" xr:uid="{00000000-0005-0000-0000-00001E000000}"/>
    <cellStyle name="ResultCurrency" xfId="31" xr:uid="{00000000-0005-0000-0000-00001F000000}"/>
    <cellStyle name="ResultDate" xfId="32" xr:uid="{00000000-0005-0000-0000-000020000000}"/>
    <cellStyle name="Year" xfId="33" xr:uid="{00000000-0005-0000-0000-000021000000}"/>
    <cellStyle name="Year 2" xfId="34" xr:uid="{00000000-0005-0000-0000-000022000000}"/>
  </cellStyles>
  <dxfs count="256">
    <dxf>
      <font>
        <color rgb="FFFFCC00"/>
      </font>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indexed="51"/>
        </patternFill>
      </fill>
    </dxf>
    <dxf>
      <fill>
        <patternFill>
          <bgColor indexed="51"/>
        </patternFill>
      </fill>
    </dxf>
    <dxf>
      <fill>
        <patternFill>
          <bgColor theme="9" tint="-0.24991607409894101"/>
        </patternFill>
      </fill>
    </dxf>
    <dxf>
      <fill>
        <patternFill>
          <bgColor theme="8"/>
        </patternFill>
      </fill>
    </dxf>
    <dxf>
      <fill>
        <patternFill>
          <bgColor theme="7" tint="0.39994506668294322"/>
        </patternFill>
      </fill>
    </dxf>
    <dxf>
      <fill>
        <patternFill>
          <bgColor indexed="44"/>
        </patternFill>
      </fill>
    </dxf>
    <dxf>
      <fill>
        <patternFill>
          <bgColor indexed="47"/>
        </patternFill>
      </fill>
    </dxf>
    <dxf>
      <fill>
        <patternFill>
          <bgColor theme="0"/>
        </patternFill>
      </fill>
    </dxf>
    <dxf>
      <font>
        <color rgb="FFFFCC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0</xdr:col>
      <xdr:colOff>638175</xdr:colOff>
      <xdr:row>15</xdr:row>
      <xdr:rowOff>28575</xdr:rowOff>
    </xdr:from>
    <xdr:to>
      <xdr:col>8</xdr:col>
      <xdr:colOff>531050</xdr:colOff>
      <xdr:row>34</xdr:row>
      <xdr:rowOff>156129</xdr:rowOff>
    </xdr:to>
    <xdr:sp macro="" textlink="">
      <xdr:nvSpPr>
        <xdr:cNvPr id="2" name="TextBox 2">
          <a:extLst>
            <a:ext uri="{FF2B5EF4-FFF2-40B4-BE49-F238E27FC236}">
              <a16:creationId xmlns:a16="http://schemas.microsoft.com/office/drawing/2014/main" id="{00000000-0008-0000-0000-000002000000}"/>
            </a:ext>
          </a:extLst>
        </xdr:cNvPr>
        <xdr:cNvSpPr txBox="1"/>
      </xdr:nvSpPr>
      <xdr:spPr>
        <a:xfrm>
          <a:off x="638175" y="2734945"/>
          <a:ext cx="9350084" cy="3264454"/>
        </a:xfrm>
        <a:prstGeom prst="rect">
          <a:avLst/>
        </a:prstGeom>
        <a:noFill/>
        <a:ln>
          <a:noFill/>
        </a:ln>
      </xdr:spPr>
      <xdr:txBody>
        <a:bodyPr lIns="27432" tIns="22860" rIns="0" bIns="0" rtlCol="0"/>
        <a:lstStyle/>
        <a:p>
          <a:pPr algn="l"/>
          <a:r>
            <a:rPr lang="en-US" sz="1000" b="1">
              <a:solidFill>
                <a:srgbClr val="000000"/>
              </a:solidFill>
              <a:latin typeface="Circular Pro Book"/>
            </a:rPr>
            <a:t>Disclaimer</a:t>
          </a:r>
        </a:p>
        <a:p>
          <a:pPr algn="l"/>
          <a:endParaRPr lang="en-US" sz="900">
            <a:solidFill>
              <a:srgbClr val="000000"/>
            </a:solidFill>
            <a:latin typeface="Circular Pro Book"/>
          </a:endParaRPr>
        </a:p>
        <a:p>
          <a:pPr algn="l"/>
          <a:r>
            <a:rPr lang="en-US" sz="900">
              <a:solidFill>
                <a:srgbClr val="000000"/>
              </a:solidFill>
              <a:latin typeface="Circular Pro Book"/>
            </a:rPr>
            <a:t>This Financial Model (‘the Model’) has been constructed for a specific purpose and is not intended for distribution to third parties. Third parties who obtain copies of the Model should be aware of the following:</a:t>
          </a:r>
        </a:p>
        <a:p>
          <a:pPr algn="l"/>
          <a:endParaRPr lang="en-US" sz="900">
            <a:solidFill>
              <a:srgbClr val="000000"/>
            </a:solidFill>
            <a:latin typeface="Circular Pro Book"/>
          </a:endParaRPr>
        </a:p>
        <a:p>
          <a:pPr algn="l"/>
          <a:r>
            <a:rPr lang="en-US" sz="900">
              <a:solidFill>
                <a:srgbClr val="000000"/>
              </a:solidFill>
              <a:latin typeface="Circular Pro Book"/>
            </a:rPr>
            <a:t>-  the Model may not be suitable for purposes, other than the specific purpose for which it was designed, and the interests of third parties may not have been anticipated;</a:t>
          </a:r>
        </a:p>
        <a:p>
          <a:pPr algn="l"/>
          <a:endParaRPr lang="en-US" sz="900">
            <a:solidFill>
              <a:srgbClr val="000000"/>
            </a:solidFill>
            <a:latin typeface="Circular Pro Book"/>
          </a:endParaRPr>
        </a:p>
        <a:p>
          <a:pPr algn="l"/>
          <a:r>
            <a:rPr lang="en-US" sz="900">
              <a:solidFill>
                <a:srgbClr val="000000"/>
              </a:solidFill>
              <a:latin typeface="Circular Pro Book"/>
            </a:rPr>
            <a:t>-  the Model was not intended for use by third parties and may not be designed so that it can be readily operated in a correct manner by such parties;</a:t>
          </a:r>
        </a:p>
        <a:p>
          <a:pPr algn="l"/>
          <a:endParaRPr lang="en-US" sz="900">
            <a:solidFill>
              <a:srgbClr val="000000"/>
            </a:solidFill>
            <a:latin typeface="Circular Pro Book"/>
          </a:endParaRPr>
        </a:p>
        <a:p>
          <a:pPr algn="l"/>
          <a:r>
            <a:rPr lang="en-US" sz="900">
              <a:solidFill>
                <a:srgbClr val="000000"/>
              </a:solidFill>
              <a:latin typeface="Circular Pro Book"/>
            </a:rPr>
            <a:t>-  the Model may be development version and may not be complete or, in the event that development of the Model has concluded, material events may have occurred since completion, which are not reflected in the Model;</a:t>
          </a:r>
        </a:p>
        <a:p>
          <a:pPr algn="l"/>
          <a:endParaRPr lang="en-US" sz="900">
            <a:solidFill>
              <a:srgbClr val="000000"/>
            </a:solidFill>
            <a:latin typeface="Circular Pro Book"/>
          </a:endParaRPr>
        </a:p>
        <a:p>
          <a:pPr algn="l"/>
          <a:r>
            <a:rPr lang="en-US" sz="900">
              <a:solidFill>
                <a:srgbClr val="000000"/>
              </a:solidFill>
              <a:latin typeface="Circular Pro Book"/>
            </a:rPr>
            <a:t>-  the Model may not have been subject to independent testing and where it has been tested, this may not provide an appropriate degree of assurance for all possible uses of the Model.</a:t>
          </a:r>
        </a:p>
        <a:p>
          <a:pPr algn="l"/>
          <a:endParaRPr lang="en-US" sz="900">
            <a:solidFill>
              <a:srgbClr val="000000"/>
            </a:solidFill>
            <a:latin typeface="Circular Pro Book"/>
          </a:endParaRPr>
        </a:p>
        <a:p>
          <a:pPr algn="l"/>
          <a:r>
            <a:rPr lang="en-US" sz="900">
              <a:solidFill>
                <a:srgbClr val="000000"/>
              </a:solidFill>
              <a:latin typeface="Circular Pro Book"/>
            </a:rPr>
            <a:t>Accordingly, third party recipients of this Model use it entirely at their own risk and, in the absence of express written consent, no responsibility is taken or accepted for any losses which may result therefrom, including direct or indirect consequences of computer viruses.</a:t>
          </a:r>
        </a:p>
        <a:p>
          <a:pPr algn="l"/>
          <a:endParaRPr lang="en-US" sz="900" i="1">
            <a:solidFill>
              <a:srgbClr val="000000"/>
            </a:solidFill>
            <a:latin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3.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13.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customProperty" Target="../customProperty6.bin"/></Relationships>
</file>

<file path=xl/worksheets/_rels/sheet14.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15.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customProperty" Target="../customProperty12.bin"/></Relationships>
</file>

<file path=xl/worksheets/_rels/sheet16.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customProperty" Target="../customProperty18.bin"/></Relationships>
</file>

<file path=xl/worksheets/_rels/sheet18.xml.rels><?xml version="1.0" encoding="UTF-8" standalone="yes"?>
<Relationships xmlns="http://schemas.openxmlformats.org/package/2006/relationships"><Relationship Id="rId3" Type="http://schemas.openxmlformats.org/officeDocument/2006/relationships/customProperty" Target="../customProperty23.bin"/><Relationship Id="rId2" Type="http://schemas.openxmlformats.org/officeDocument/2006/relationships/customProperty" Target="../customProperty22.bin"/><Relationship Id="rId1" Type="http://schemas.openxmlformats.org/officeDocument/2006/relationships/customProperty" Target="../customProperty21.bin"/></Relationships>
</file>

<file path=xl/worksheets/_rels/sheet19.xml.rels><?xml version="1.0" encoding="UTF-8" standalone="yes"?>
<Relationships xmlns="http://schemas.openxmlformats.org/package/2006/relationships"><Relationship Id="rId3" Type="http://schemas.openxmlformats.org/officeDocument/2006/relationships/customProperty" Target="../customProperty26.bin"/><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20.xml.rels><?xml version="1.0" encoding="UTF-8" standalone="yes"?>
<Relationships xmlns="http://schemas.openxmlformats.org/package/2006/relationships"><Relationship Id="rId3" Type="http://schemas.openxmlformats.org/officeDocument/2006/relationships/customProperty" Target="../customProperty29.bin"/><Relationship Id="rId2" Type="http://schemas.openxmlformats.org/officeDocument/2006/relationships/customProperty" Target="../customProperty28.bin"/><Relationship Id="rId1" Type="http://schemas.openxmlformats.org/officeDocument/2006/relationships/customProperty" Target="../customProperty27.bin"/></Relationships>
</file>

<file path=xl/worksheets/_rels/sheet21.xml.rels><?xml version="1.0" encoding="UTF-8" standalone="yes"?>
<Relationships xmlns="http://schemas.openxmlformats.org/package/2006/relationships"><Relationship Id="rId3" Type="http://schemas.openxmlformats.org/officeDocument/2006/relationships/customProperty" Target="../customProperty32.bin"/><Relationship Id="rId2" Type="http://schemas.openxmlformats.org/officeDocument/2006/relationships/customProperty" Target="../customProperty31.bin"/><Relationship Id="rId1" Type="http://schemas.openxmlformats.org/officeDocument/2006/relationships/customProperty" Target="../customProperty30.bin"/></Relationships>
</file>

<file path=xl/worksheets/_rels/sheet22.xml.rels><?xml version="1.0" encoding="UTF-8" standalone="yes"?>
<Relationships xmlns="http://schemas.openxmlformats.org/package/2006/relationships"><Relationship Id="rId3" Type="http://schemas.openxmlformats.org/officeDocument/2006/relationships/customProperty" Target="../customProperty35.bin"/><Relationship Id="rId2" Type="http://schemas.openxmlformats.org/officeDocument/2006/relationships/customProperty" Target="../customProperty34.bin"/><Relationship Id="rId1" Type="http://schemas.openxmlformats.org/officeDocument/2006/relationships/customProperty" Target="../customProperty33.bin"/></Relationships>
</file>

<file path=xl/worksheets/_rels/sheet23.xml.rels><?xml version="1.0" encoding="UTF-8" standalone="yes"?>
<Relationships xmlns="http://schemas.openxmlformats.org/package/2006/relationships"><Relationship Id="rId3" Type="http://schemas.openxmlformats.org/officeDocument/2006/relationships/customProperty" Target="../customProperty38.bin"/><Relationship Id="rId2" Type="http://schemas.openxmlformats.org/officeDocument/2006/relationships/customProperty" Target="../customProperty37.bin"/><Relationship Id="rId1" Type="http://schemas.openxmlformats.org/officeDocument/2006/relationships/customProperty" Target="../customProperty3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24.xml.rels><?xml version="1.0" encoding="UTF-8" standalone="yes"?>
<Relationships xmlns="http://schemas.openxmlformats.org/package/2006/relationships"><Relationship Id="rId3" Type="http://schemas.openxmlformats.org/officeDocument/2006/relationships/customProperty" Target="../customProperty41.bin"/><Relationship Id="rId2" Type="http://schemas.openxmlformats.org/officeDocument/2006/relationships/customProperty" Target="../customProperty40.bin"/><Relationship Id="rId1" Type="http://schemas.openxmlformats.org/officeDocument/2006/relationships/customProperty" Target="../customProperty39.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43.bin"/><Relationship Id="rId1" Type="http://schemas.openxmlformats.org/officeDocument/2006/relationships/customProperty" Target="../customProperty42.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45.bin"/><Relationship Id="rId1" Type="http://schemas.openxmlformats.org/officeDocument/2006/relationships/customProperty" Target="../customProperty44.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47.bin"/><Relationship Id="rId1" Type="http://schemas.openxmlformats.org/officeDocument/2006/relationships/customProperty" Target="../customProperty46.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49.bin"/><Relationship Id="rId1" Type="http://schemas.openxmlformats.org/officeDocument/2006/relationships/customProperty" Target="../customProperty4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51.bin"/><Relationship Id="rId1" Type="http://schemas.openxmlformats.org/officeDocument/2006/relationships/customProperty" Target="../customProperty50.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53.bin"/><Relationship Id="rId1" Type="http://schemas.openxmlformats.org/officeDocument/2006/relationships/customProperty" Target="../customProperty52.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55.bin"/><Relationship Id="rId1" Type="http://schemas.openxmlformats.org/officeDocument/2006/relationships/customProperty" Target="../customProperty54.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57.bin"/><Relationship Id="rId1" Type="http://schemas.openxmlformats.org/officeDocument/2006/relationships/customProperty" Target="../customProperty56.bin"/></Relationships>
</file>

<file path=xl/worksheets/_rels/sheet33.xml.rels><?xml version="1.0" encoding="UTF-8" standalone="yes"?>
<Relationships xmlns="http://schemas.openxmlformats.org/package/2006/relationships"><Relationship Id="rId2" Type="http://schemas.openxmlformats.org/officeDocument/2006/relationships/customProperty" Target="../customProperty59.bin"/><Relationship Id="rId1" Type="http://schemas.openxmlformats.org/officeDocument/2006/relationships/customProperty" Target="../customProperty58.bin"/></Relationships>
</file>

<file path=xl/worksheets/_rels/sheet34.xml.rels><?xml version="1.0" encoding="UTF-8" standalone="yes"?>
<Relationships xmlns="http://schemas.openxmlformats.org/package/2006/relationships"><Relationship Id="rId2" Type="http://schemas.openxmlformats.org/officeDocument/2006/relationships/customProperty" Target="../customProperty61.bin"/><Relationship Id="rId1" Type="http://schemas.openxmlformats.org/officeDocument/2006/relationships/customProperty" Target="../customProperty60.bin"/></Relationships>
</file>

<file path=xl/worksheets/_rels/sheet35.xml.rels><?xml version="1.0" encoding="UTF-8" standalone="yes"?>
<Relationships xmlns="http://schemas.openxmlformats.org/package/2006/relationships"><Relationship Id="rId2" Type="http://schemas.openxmlformats.org/officeDocument/2006/relationships/customProperty" Target="../customProperty63.bin"/><Relationship Id="rId1" Type="http://schemas.openxmlformats.org/officeDocument/2006/relationships/customProperty" Target="../customProperty62.bin"/></Relationships>
</file>

<file path=xl/worksheets/_rels/sheet36.xml.rels><?xml version="1.0" encoding="UTF-8" standalone="yes"?>
<Relationships xmlns="http://schemas.openxmlformats.org/package/2006/relationships"><Relationship Id="rId2" Type="http://schemas.openxmlformats.org/officeDocument/2006/relationships/customProperty" Target="../customProperty65.bin"/><Relationship Id="rId1" Type="http://schemas.openxmlformats.org/officeDocument/2006/relationships/customProperty" Target="../customProperty64.bin"/></Relationships>
</file>

<file path=xl/worksheets/_rels/sheet37.xml.rels><?xml version="1.0" encoding="UTF-8" standalone="yes"?>
<Relationships xmlns="http://schemas.openxmlformats.org/package/2006/relationships"><Relationship Id="rId2" Type="http://schemas.openxmlformats.org/officeDocument/2006/relationships/customProperty" Target="../customProperty67.bin"/><Relationship Id="rId1" Type="http://schemas.openxmlformats.org/officeDocument/2006/relationships/customProperty" Target="../customProperty66.bin"/></Relationships>
</file>

<file path=xl/worksheets/_rels/sheet38.xml.rels><?xml version="1.0" encoding="UTF-8" standalone="yes"?>
<Relationships xmlns="http://schemas.openxmlformats.org/package/2006/relationships"><Relationship Id="rId2" Type="http://schemas.openxmlformats.org/officeDocument/2006/relationships/customProperty" Target="../customProperty69.bin"/><Relationship Id="rId1" Type="http://schemas.openxmlformats.org/officeDocument/2006/relationships/customProperty" Target="../customProperty68.bin"/></Relationships>
</file>

<file path=xl/worksheets/_rels/sheet39.xml.rels><?xml version="1.0" encoding="UTF-8" standalone="yes"?>
<Relationships xmlns="http://schemas.openxmlformats.org/package/2006/relationships"><Relationship Id="rId1" Type="http://schemas.openxmlformats.org/officeDocument/2006/relationships/customProperty" Target="../customProperty70.bin"/></Relationships>
</file>

<file path=xl/worksheets/_rels/sheet40.xml.rels><?xml version="1.0" encoding="UTF-8" standalone="yes"?>
<Relationships xmlns="http://schemas.openxmlformats.org/package/2006/relationships"><Relationship Id="rId1" Type="http://schemas.openxmlformats.org/officeDocument/2006/relationships/customProperty" Target="../customProperty71.bin"/></Relationships>
</file>

<file path=xl/worksheets/_rels/sheet41.xml.rels><?xml version="1.0" encoding="UTF-8" standalone="yes"?>
<Relationships xmlns="http://schemas.openxmlformats.org/package/2006/relationships"><Relationship Id="rId1" Type="http://schemas.openxmlformats.org/officeDocument/2006/relationships/customProperty" Target="../customProperty72.bin"/></Relationships>
</file>

<file path=xl/worksheets/_rels/sheet42.xml.rels><?xml version="1.0" encoding="UTF-8" standalone="yes"?>
<Relationships xmlns="http://schemas.openxmlformats.org/package/2006/relationships"><Relationship Id="rId1" Type="http://schemas.openxmlformats.org/officeDocument/2006/relationships/customProperty" Target="../customProperty7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79BA7-F85C-4D52-95FD-D5850632EC99}">
  <dimension ref="A1:Q54"/>
  <sheetViews>
    <sheetView tabSelected="1" workbookViewId="0">
      <selection activeCell="E20" sqref="E20"/>
    </sheetView>
  </sheetViews>
  <sheetFormatPr defaultColWidth="8.90625" defaultRowHeight="14.25"/>
  <cols>
    <col min="1" max="1" width="98.6328125" style="299" customWidth="1"/>
    <col min="2" max="2" width="58.36328125" style="299" customWidth="1"/>
    <col min="3" max="4" width="48.54296875" style="299" customWidth="1"/>
    <col min="5" max="5" width="32.6328125" style="299" customWidth="1"/>
    <col min="6" max="6" width="121.90625" style="299" customWidth="1"/>
    <col min="7" max="20" width="32.6328125" style="299" customWidth="1"/>
    <col min="21" max="16384" width="8.90625" style="299"/>
  </cols>
  <sheetData>
    <row r="1" spans="1:17" ht="20.65">
      <c r="A1" s="297" t="s">
        <v>429</v>
      </c>
      <c r="B1" s="298"/>
      <c r="C1" s="298"/>
      <c r="D1" s="298"/>
      <c r="E1" s="298"/>
      <c r="F1" s="298"/>
      <c r="G1" s="298"/>
      <c r="H1" s="298"/>
      <c r="I1" s="298"/>
      <c r="J1" s="298"/>
      <c r="K1" s="298"/>
      <c r="L1" s="298"/>
      <c r="M1" s="298"/>
      <c r="N1" s="298"/>
      <c r="O1" s="298"/>
      <c r="P1" s="298"/>
      <c r="Q1" s="298"/>
    </row>
    <row r="2" spans="1:17">
      <c r="A2" s="298"/>
      <c r="B2" s="298"/>
      <c r="C2" s="298"/>
      <c r="D2" s="298"/>
      <c r="E2" s="298"/>
      <c r="F2" s="298"/>
      <c r="G2" s="298"/>
      <c r="H2" s="298"/>
      <c r="I2" s="298"/>
      <c r="J2" s="298"/>
      <c r="K2" s="298"/>
      <c r="L2" s="298"/>
      <c r="M2" s="298"/>
      <c r="N2" s="298"/>
      <c r="O2" s="298"/>
      <c r="P2" s="298"/>
      <c r="Q2" s="298"/>
    </row>
    <row r="3" spans="1:17" ht="15.75">
      <c r="A3" s="300" t="s">
        <v>430</v>
      </c>
      <c r="B3" s="301"/>
      <c r="C3" s="301">
        <f>SUM(InpC!F20:F25)</f>
        <v>6040369</v>
      </c>
    </row>
    <row r="4" spans="1:17" ht="15.75">
      <c r="A4" s="300" t="s">
        <v>431</v>
      </c>
      <c r="B4" s="301"/>
      <c r="C4" s="301">
        <f>MAX('Balance Sheet'!J22:AC22)</f>
        <v>6049722.6050000004</v>
      </c>
      <c r="D4" s="298"/>
      <c r="E4" s="298"/>
      <c r="F4" s="298"/>
      <c r="G4" s="298"/>
      <c r="H4" s="298"/>
      <c r="I4" s="298"/>
      <c r="J4" s="298"/>
      <c r="K4" s="298"/>
      <c r="L4" s="298"/>
      <c r="M4" s="298"/>
      <c r="N4" s="298"/>
      <c r="O4" s="298"/>
      <c r="P4" s="298"/>
      <c r="Q4" s="298"/>
    </row>
    <row r="5" spans="1:17" ht="15.75">
      <c r="A5" s="300" t="s">
        <v>432</v>
      </c>
      <c r="B5" s="301"/>
      <c r="C5" s="301">
        <f>-SUM('Income Statement Ann'!J16:N18)</f>
        <v>429454.4166833855</v>
      </c>
      <c r="D5" s="301"/>
      <c r="E5" s="301"/>
    </row>
    <row r="6" spans="1:17" ht="15.75">
      <c r="A6" s="299" t="s">
        <v>433</v>
      </c>
      <c r="C6" s="302">
        <f>InpC!F58</f>
        <v>3952675</v>
      </c>
      <c r="D6" s="301"/>
      <c r="E6" s="301"/>
    </row>
    <row r="7" spans="1:17" ht="17.25">
      <c r="A7" s="303" t="s">
        <v>434</v>
      </c>
      <c r="B7" s="298"/>
      <c r="C7" s="298">
        <f>InpC!F58</f>
        <v>3952675</v>
      </c>
      <c r="D7" s="301"/>
      <c r="E7" s="301"/>
    </row>
    <row r="8" spans="1:17">
      <c r="A8" s="299" t="s">
        <v>112</v>
      </c>
      <c r="C8" s="304">
        <f>'Distributions Ann'!N31</f>
        <v>37866717.093325227</v>
      </c>
      <c r="D8" s="298"/>
      <c r="E8" s="298"/>
      <c r="F8" s="298"/>
      <c r="G8" s="298"/>
      <c r="H8" s="298"/>
      <c r="I8" s="298"/>
      <c r="J8" s="298"/>
      <c r="K8" s="298"/>
      <c r="L8" s="298"/>
      <c r="M8" s="298"/>
      <c r="N8" s="298"/>
      <c r="O8" s="298"/>
      <c r="P8" s="298"/>
      <c r="Q8" s="298"/>
    </row>
    <row r="10" spans="1:17">
      <c r="A10" s="299" t="s">
        <v>435</v>
      </c>
      <c r="C10" s="305">
        <f>'Metrics Ann'!N8</f>
        <v>9.5800229194976136</v>
      </c>
    </row>
    <row r="11" spans="1:17" ht="17.25">
      <c r="A11" s="303" t="s">
        <v>436</v>
      </c>
      <c r="B11" s="298">
        <v>16</v>
      </c>
      <c r="C11" s="298">
        <v>17</v>
      </c>
      <c r="D11" s="298">
        <v>18</v>
      </c>
      <c r="E11" s="298">
        <v>19</v>
      </c>
      <c r="F11" s="298">
        <v>20</v>
      </c>
      <c r="G11" s="301">
        <v>21</v>
      </c>
      <c r="H11" s="301">
        <v>22</v>
      </c>
      <c r="I11" s="301">
        <v>23</v>
      </c>
      <c r="J11" s="301">
        <v>24</v>
      </c>
      <c r="K11" s="298">
        <v>25</v>
      </c>
      <c r="L11" s="298">
        <v>26</v>
      </c>
      <c r="M11" s="298">
        <v>27</v>
      </c>
      <c r="N11" s="298">
        <v>28</v>
      </c>
      <c r="O11" s="298"/>
      <c r="P11" s="298"/>
      <c r="Q11" s="298"/>
    </row>
    <row r="12" spans="1:17" ht="17.25">
      <c r="A12" s="303" t="s">
        <v>250</v>
      </c>
      <c r="B12" s="306">
        <v>200000</v>
      </c>
      <c r="C12" s="306">
        <v>300000</v>
      </c>
      <c r="D12" s="306">
        <v>0</v>
      </c>
      <c r="E12" s="306">
        <v>-770000</v>
      </c>
      <c r="F12" s="306">
        <v>1400000</v>
      </c>
      <c r="G12" s="306">
        <v>2000000</v>
      </c>
      <c r="H12" s="306">
        <v>-600000</v>
      </c>
      <c r="I12" s="306">
        <v>-400000</v>
      </c>
      <c r="J12" s="306">
        <f>'Squirrel Hack Ann'!J8</f>
        <v>0</v>
      </c>
      <c r="K12" s="306">
        <f>'Squirrel Hack Ann'!K8</f>
        <v>0</v>
      </c>
      <c r="L12" s="306">
        <f>'Squirrel Hack Ann'!L8</f>
        <v>-15149109.260964636</v>
      </c>
      <c r="M12" s="306">
        <f>'Squirrel Hack Ann'!M8</f>
        <v>-16885674.689971685</v>
      </c>
      <c r="N12" s="306">
        <f>'Squirrel Hack Ann'!N8</f>
        <v>-5831933.1423889063</v>
      </c>
      <c r="O12" s="298"/>
      <c r="P12" s="298"/>
      <c r="Q12" s="298"/>
    </row>
    <row r="13" spans="1:17" ht="17.25">
      <c r="A13" s="303" t="s">
        <v>437</v>
      </c>
      <c r="B13" s="298"/>
      <c r="C13" s="307">
        <f>IRR(SquirrelBindings!B12:N12)</f>
        <v>0.45782034711749442</v>
      </c>
      <c r="D13" s="298"/>
      <c r="E13" s="298"/>
      <c r="F13" s="298"/>
      <c r="G13" s="301"/>
      <c r="H13" s="301"/>
      <c r="I13" s="301"/>
      <c r="J13" s="301"/>
      <c r="K13" s="298"/>
      <c r="L13" s="298"/>
      <c r="M13" s="298"/>
      <c r="N13" s="298"/>
      <c r="O13" s="298"/>
      <c r="P13" s="298"/>
      <c r="Q13" s="298"/>
    </row>
    <row r="16" spans="1:17" ht="17.25">
      <c r="A16" s="308" t="s">
        <v>438</v>
      </c>
      <c r="G16" s="301"/>
      <c r="H16" s="301"/>
      <c r="I16" s="301"/>
      <c r="J16" s="301"/>
      <c r="K16" s="298"/>
      <c r="L16" s="298"/>
      <c r="M16" s="298"/>
      <c r="N16" s="298"/>
      <c r="O16" s="298"/>
      <c r="P16" s="298"/>
      <c r="Q16" s="298"/>
    </row>
    <row r="18" spans="1:17" ht="17.25">
      <c r="A18" s="308" t="s">
        <v>439</v>
      </c>
    </row>
    <row r="19" spans="1:17" ht="15.75">
      <c r="A19" s="298"/>
      <c r="B19" s="298"/>
      <c r="C19" s="298" t="s">
        <v>440</v>
      </c>
      <c r="D19" s="298" t="s">
        <v>441</v>
      </c>
      <c r="E19" s="298" t="s">
        <v>442</v>
      </c>
      <c r="F19" s="298"/>
      <c r="G19" s="301"/>
      <c r="H19" s="301"/>
      <c r="I19" s="301"/>
      <c r="J19" s="301"/>
      <c r="K19" s="298"/>
      <c r="L19" s="298"/>
      <c r="M19" s="298"/>
      <c r="N19" s="298"/>
      <c r="O19" s="298"/>
      <c r="P19" s="298"/>
      <c r="Q19" s="298"/>
    </row>
    <row r="20" spans="1:17">
      <c r="A20" s="298" t="s">
        <v>443</v>
      </c>
      <c r="B20" s="298" t="s">
        <v>444</v>
      </c>
      <c r="C20" s="298">
        <v>0</v>
      </c>
      <c r="D20" s="298" t="s">
        <v>444</v>
      </c>
      <c r="E20" s="298">
        <v>0</v>
      </c>
      <c r="F20" s="298"/>
    </row>
    <row r="21" spans="1:17">
      <c r="A21" s="298" t="s">
        <v>445</v>
      </c>
      <c r="B21" s="298" t="s">
        <v>446</v>
      </c>
      <c r="C21" s="298">
        <v>1</v>
      </c>
      <c r="D21" s="298"/>
      <c r="E21" s="298"/>
      <c r="F21" s="298"/>
    </row>
    <row r="22" spans="1:17" ht="15.75">
      <c r="A22" s="298"/>
      <c r="B22" s="298"/>
      <c r="C22" s="298"/>
      <c r="D22" s="298"/>
      <c r="E22" s="298"/>
      <c r="F22" s="298"/>
      <c r="G22" s="301"/>
      <c r="H22" s="301"/>
      <c r="I22" s="301"/>
      <c r="J22" s="301"/>
      <c r="K22" s="298"/>
      <c r="L22" s="298"/>
      <c r="M22" s="298"/>
      <c r="N22" s="298"/>
      <c r="O22" s="298"/>
      <c r="P22" s="298"/>
      <c r="Q22" s="298"/>
    </row>
    <row r="23" spans="1:17" ht="17.25">
      <c r="A23" s="303" t="s">
        <v>447</v>
      </c>
      <c r="B23" s="298"/>
      <c r="C23" s="298"/>
      <c r="D23" s="298"/>
      <c r="E23" s="298"/>
      <c r="F23" s="298"/>
      <c r="G23" s="301"/>
      <c r="H23" s="301"/>
      <c r="I23" s="301"/>
      <c r="J23" s="301"/>
      <c r="K23" s="298"/>
      <c r="L23" s="298"/>
      <c r="M23" s="298"/>
      <c r="N23" s="298"/>
      <c r="O23" s="298"/>
      <c r="P23" s="298"/>
      <c r="Q23" s="298"/>
    </row>
    <row r="24" spans="1:17" ht="15.75">
      <c r="A24" s="298"/>
      <c r="B24" s="298" t="s">
        <v>286</v>
      </c>
      <c r="C24" s="298"/>
      <c r="D24" s="298"/>
      <c r="E24" s="298"/>
      <c r="F24" s="298"/>
      <c r="G24" s="301"/>
      <c r="H24" s="301"/>
      <c r="I24" s="301"/>
      <c r="J24" s="301"/>
      <c r="K24" s="298"/>
      <c r="L24" s="298"/>
      <c r="M24" s="298"/>
      <c r="N24" s="298"/>
      <c r="O24" s="298"/>
      <c r="P24" s="298"/>
      <c r="Q24" s="298"/>
    </row>
    <row r="25" spans="1:17" ht="15.75">
      <c r="A25" s="298" t="s">
        <v>448</v>
      </c>
      <c r="B25" s="309" cm="1">
        <f t="array" ref="B25">_xlfn.SWITCH(SquirrelBindings!$B$24,"Scenario 1",'Scenario Summary 1'!E7,"Scenario 2",'Scenario Summary 2'!E7,"Scenario 3",'Scenario Summary 3'!E7,"Scenario 4",'Scenario Summary 4'!E7,"Scenario 5",'Scenario Summary 5'!E7)</f>
        <v>0</v>
      </c>
      <c r="C25" s="309" cm="1">
        <f t="array" ref="C25">_xlfn.SWITCH(SquirrelBindings!$B$24,"Scenario 1",'Scenario Summary 1'!F7,"Scenario 2",'Scenario Summary 2'!F7,"Scenario 3",'Scenario Summary 3'!F7,"Scenario 4",'Scenario Summary 4'!F7,"Scenario 5",'Scenario Summary 5'!F7)</f>
        <v>0</v>
      </c>
      <c r="D25" s="309" cm="1">
        <f t="array" ref="D25">_xlfn.SWITCH(SquirrelBindings!$B$24,"Scenario 1",'Scenario Summary 1'!G7,"Scenario 2",'Scenario Summary 2'!G7,"Scenario 3",'Scenario Summary 3'!G7,"Scenario 4",'Scenario Summary 4'!G7,"Scenario 5",'Scenario Summary 5'!G7)</f>
        <v>0</v>
      </c>
      <c r="E25" s="309" cm="1">
        <f t="array" ref="E25">_xlfn.SWITCH(SquirrelBindings!$B$24,"Scenario 1",'Scenario Summary 1'!H7,"Scenario 2",'Scenario Summary 2'!H7,"Scenario 3",'Scenario Summary 3'!H7,"Scenario 4",'Scenario Summary 4'!H7,"Scenario 5",'Scenario Summary 5'!H7)</f>
        <v>0</v>
      </c>
      <c r="F25" s="310" cm="1">
        <f t="array" ref="F25">_xlfn.SWITCH(SquirrelBindings!$B$24,"Scenario 1",'Scenario Summary 1'!I7,"Scenario 2",'Scenario Summary 2'!I7,"Scenario 3",'Scenario Summary 3'!I7,"Scenario 4",'Scenario Summary 4'!I7,"Scenario 5",'Scenario Summary 5'!I7)</f>
        <v>0</v>
      </c>
    </row>
    <row r="26" spans="1:17" ht="15.75">
      <c r="A26" s="298" t="s">
        <v>449</v>
      </c>
      <c r="B26" s="309" cm="1">
        <f t="array" ref="B26">_xlfn.SWITCH(SquirrelBindings!$B$24,"Scenario 1",'Scenario Summary 1'!E6,"Scenario 2",'Scenario Summary 2'!E6,"Scenario 3",'Scenario Summary 3'!E6,"Scenario 4",'Scenario Summary 4'!E6,"Scenario 5",'Scenario Summary 5'!E6)</f>
        <v>0</v>
      </c>
      <c r="C26" s="309" cm="1">
        <f t="array" ref="C26">_xlfn.SWITCH(SquirrelBindings!$B$24,"Scenario 1",'Scenario Summary 1'!F6,"Scenario 2",'Scenario Summary 2'!F6,"Scenario 3",'Scenario Summary 3'!F6,"Scenario 4",'Scenario Summary 4'!F6,"Scenario 5",'Scenario Summary 5'!F6)</f>
        <v>0</v>
      </c>
      <c r="D26" s="309" cm="1">
        <f t="array" ref="D26">_xlfn.SWITCH(SquirrelBindings!$B$24,"Scenario 1",'Scenario Summary 1'!G6,"Scenario 2",'Scenario Summary 2'!G6,"Scenario 3",'Scenario Summary 3'!G6,"Scenario 4",'Scenario Summary 4'!G6,"Scenario 5",'Scenario Summary 5'!G6)</f>
        <v>0</v>
      </c>
      <c r="E26" s="309" cm="1">
        <f t="array" ref="E26">_xlfn.SWITCH(SquirrelBindings!$B$24,"Scenario 1",'Scenario Summary 1'!H6,"Scenario 2",'Scenario Summary 2'!H6,"Scenario 3",'Scenario Summary 3'!H6,"Scenario 4",'Scenario Summary 4'!H6,"Scenario 5",'Scenario Summary 5'!H6)</f>
        <v>0</v>
      </c>
      <c r="F26" s="310" cm="1">
        <f t="array" ref="F26">_xlfn.SWITCH(SquirrelBindings!$B$24,"Scenario 1",'Scenario Summary 1'!I6,"Scenario 2",'Scenario Summary 2'!I6,"Scenario 3",'Scenario Summary 3'!I6,"Scenario 4",'Scenario Summary 4'!I6,"Scenario 5",'Scenario Summary 5'!I6)</f>
        <v>0</v>
      </c>
      <c r="G26" s="301"/>
      <c r="H26" s="301"/>
      <c r="I26" s="301"/>
      <c r="J26" s="301"/>
      <c r="K26" s="298"/>
      <c r="L26" s="298"/>
      <c r="M26" s="298"/>
      <c r="N26" s="298"/>
      <c r="O26" s="298"/>
      <c r="P26" s="298"/>
      <c r="Q26" s="298"/>
    </row>
    <row r="27" spans="1:17" ht="15.75">
      <c r="F27" s="309"/>
      <c r="G27" s="301"/>
      <c r="H27" s="301"/>
      <c r="I27" s="301"/>
      <c r="J27" s="301"/>
      <c r="K27" s="298"/>
      <c r="L27" s="298"/>
      <c r="M27" s="298"/>
      <c r="N27" s="298"/>
      <c r="O27" s="298"/>
      <c r="P27" s="298"/>
      <c r="Q27" s="298"/>
    </row>
    <row r="28" spans="1:17" ht="15.75">
      <c r="G28" s="301"/>
      <c r="H28" s="301"/>
      <c r="I28" s="301"/>
      <c r="J28" s="301"/>
      <c r="K28" s="298"/>
      <c r="L28" s="298"/>
      <c r="M28" s="298"/>
      <c r="N28" s="298"/>
      <c r="O28" s="298"/>
      <c r="P28" s="298"/>
      <c r="Q28" s="298"/>
    </row>
    <row r="29" spans="1:17" ht="15.75">
      <c r="A29" s="311" t="s">
        <v>450</v>
      </c>
      <c r="G29" s="301"/>
      <c r="H29" s="301"/>
      <c r="I29" s="301"/>
      <c r="J29" s="301"/>
      <c r="K29" s="298"/>
      <c r="L29" s="298"/>
      <c r="M29" s="298"/>
      <c r="N29" s="298"/>
      <c r="O29" s="298"/>
      <c r="P29" s="298"/>
      <c r="Q29" s="298"/>
    </row>
    <row r="30" spans="1:17" ht="15.75">
      <c r="A30" s="299" t="s">
        <v>384</v>
      </c>
      <c r="G30" s="301"/>
      <c r="H30" s="301"/>
      <c r="I30" s="301"/>
      <c r="J30" s="301"/>
      <c r="K30" s="298"/>
      <c r="L30" s="298"/>
      <c r="M30" s="298"/>
      <c r="N30" s="298"/>
      <c r="O30" s="298"/>
      <c r="P30" s="298"/>
      <c r="Q30" s="298"/>
    </row>
    <row r="31" spans="1:17">
      <c r="A31" s="299" t="s">
        <v>61</v>
      </c>
    </row>
    <row r="32" spans="1:17">
      <c r="A32" s="299" t="s">
        <v>176</v>
      </c>
    </row>
    <row r="33" spans="1:17">
      <c r="A33" s="299" t="s">
        <v>286</v>
      </c>
    </row>
    <row r="34" spans="1:17">
      <c r="A34" s="299" t="s">
        <v>451</v>
      </c>
    </row>
    <row r="35" spans="1:17">
      <c r="G35" s="298"/>
      <c r="H35" s="298"/>
      <c r="I35" s="298"/>
      <c r="J35" s="298"/>
      <c r="K35" s="298"/>
      <c r="L35" s="298"/>
      <c r="M35" s="298"/>
      <c r="N35" s="298"/>
      <c r="O35" s="298"/>
      <c r="P35" s="298"/>
      <c r="Q35" s="298"/>
    </row>
    <row r="36" spans="1:17">
      <c r="A36" s="311" t="s">
        <v>452</v>
      </c>
      <c r="G36" s="298"/>
      <c r="H36" s="298"/>
      <c r="I36" s="298"/>
      <c r="J36" s="298"/>
      <c r="K36" s="298"/>
      <c r="L36" s="298"/>
      <c r="M36" s="298"/>
      <c r="N36" s="298"/>
      <c r="O36" s="298"/>
      <c r="P36" s="298"/>
      <c r="Q36" s="298"/>
    </row>
    <row r="37" spans="1:17">
      <c r="A37" s="299" cm="1">
        <f t="array" ref="A37">_xlfn.SWITCH(SquirrelBindings!$B$24,"Scenario 1",'Scenario Summary 1'!K1,"Scenario 2",'Scenario Summary 2'!K1,"Scenario 3",'Scenario Summary 3'!K1,"Scenario 4",'Scenario Summary 4'!K1,"Scenario 5",'Scenario Summary 5'!K1)</f>
        <v>0</v>
      </c>
      <c r="G37" s="298"/>
      <c r="H37" s="298"/>
      <c r="I37" s="298"/>
      <c r="J37" s="298"/>
      <c r="K37" s="298"/>
      <c r="L37" s="298"/>
      <c r="M37" s="298"/>
      <c r="N37" s="298"/>
      <c r="O37" s="298"/>
      <c r="P37" s="298"/>
      <c r="Q37" s="298"/>
    </row>
    <row r="38" spans="1:17">
      <c r="G38" s="298"/>
      <c r="H38" s="298"/>
      <c r="I38" s="298"/>
      <c r="J38" s="298"/>
      <c r="K38" s="298"/>
      <c r="L38" s="298"/>
      <c r="M38" s="298"/>
      <c r="N38" s="298"/>
      <c r="O38" s="298"/>
      <c r="P38" s="298"/>
      <c r="Q38" s="298"/>
    </row>
    <row r="39" spans="1:17">
      <c r="A39" s="311" t="s">
        <v>453</v>
      </c>
      <c r="G39" s="298"/>
      <c r="H39" s="298"/>
      <c r="I39" s="298"/>
      <c r="J39" s="298"/>
      <c r="K39" s="298"/>
      <c r="L39" s="298"/>
      <c r="M39" s="298"/>
      <c r="N39" s="298"/>
      <c r="O39" s="298"/>
      <c r="P39" s="298"/>
      <c r="Q39" s="298"/>
    </row>
    <row r="40" spans="1:17">
      <c r="A40" s="299" cm="1">
        <f t="array" ref="A40">_xlfn.SWITCH(SquirrelBindings!$B$24,"Scenario 1",'Scenario Summary 1'!O1,"Scenario 2",'Scenario Summary 2'!O1,"Scenario 3",'Scenario Summary 3'!O1,"Scenario 4",'Scenario Summary 4'!O1,"Scenario 5",'Scenario Summary 5'!O1)</f>
        <v>0</v>
      </c>
      <c r="G40" s="298"/>
      <c r="H40" s="298"/>
      <c r="I40" s="298"/>
      <c r="J40" s="298"/>
      <c r="K40" s="298"/>
      <c r="L40" s="298"/>
      <c r="M40" s="298"/>
      <c r="N40" s="298"/>
      <c r="O40" s="298"/>
      <c r="P40" s="298"/>
      <c r="Q40" s="298"/>
    </row>
    <row r="41" spans="1:17">
      <c r="G41" s="298"/>
      <c r="H41" s="298"/>
      <c r="I41" s="298"/>
      <c r="J41" s="298"/>
      <c r="K41" s="298"/>
      <c r="L41" s="298"/>
      <c r="M41" s="298"/>
      <c r="N41" s="298"/>
      <c r="O41" s="298"/>
      <c r="P41" s="298"/>
      <c r="Q41" s="298"/>
    </row>
    <row r="42" spans="1:17">
      <c r="G42" s="298"/>
      <c r="H42" s="298"/>
      <c r="I42" s="298"/>
      <c r="J42" s="298"/>
      <c r="K42" s="298"/>
      <c r="L42" s="298"/>
      <c r="M42" s="298"/>
      <c r="N42" s="298"/>
      <c r="O42" s="298"/>
      <c r="P42" s="298"/>
      <c r="Q42" s="298"/>
    </row>
    <row r="43" spans="1:17">
      <c r="A43" s="298"/>
      <c r="B43" s="298"/>
      <c r="C43" s="298"/>
      <c r="D43" s="298"/>
      <c r="E43" s="298"/>
      <c r="F43" s="298"/>
      <c r="G43" s="298"/>
      <c r="H43" s="298"/>
      <c r="I43" s="298"/>
      <c r="J43" s="298"/>
      <c r="K43" s="298"/>
      <c r="L43" s="298"/>
      <c r="M43" s="298"/>
      <c r="N43" s="298"/>
      <c r="O43" s="298"/>
      <c r="P43" s="298"/>
      <c r="Q43" s="298"/>
    </row>
    <row r="44" spans="1:17">
      <c r="A44" s="298"/>
      <c r="B44" s="298"/>
      <c r="C44" s="298"/>
      <c r="D44" s="298"/>
      <c r="E44" s="298"/>
      <c r="F44" s="298"/>
      <c r="G44" s="298"/>
      <c r="H44" s="298"/>
      <c r="I44" s="298"/>
      <c r="J44" s="298"/>
      <c r="K44" s="298"/>
      <c r="L44" s="298"/>
      <c r="M44" s="298"/>
      <c r="N44" s="298"/>
      <c r="O44" s="298"/>
      <c r="P44" s="298"/>
      <c r="Q44" s="298"/>
    </row>
    <row r="45" spans="1:17" ht="17.25">
      <c r="A45" s="308" t="s">
        <v>454</v>
      </c>
      <c r="B45" s="298"/>
      <c r="C45" s="298"/>
      <c r="D45" s="298"/>
      <c r="E45" s="298"/>
      <c r="F45" s="298"/>
      <c r="G45" s="298"/>
      <c r="H45" s="298"/>
      <c r="I45" s="298"/>
      <c r="J45" s="298"/>
      <c r="K45" s="298"/>
      <c r="L45" s="298"/>
      <c r="M45" s="298"/>
      <c r="N45" s="298"/>
      <c r="O45" s="298"/>
      <c r="P45" s="298"/>
      <c r="Q45" s="298"/>
    </row>
    <row r="46" spans="1:17">
      <c r="G46" s="298"/>
      <c r="H46" s="298"/>
      <c r="I46" s="298"/>
      <c r="J46" s="298"/>
      <c r="K46" s="298"/>
      <c r="L46" s="298"/>
      <c r="M46" s="298"/>
      <c r="N46" s="298"/>
      <c r="O46" s="298"/>
      <c r="P46" s="298"/>
      <c r="Q46" s="298"/>
    </row>
    <row r="47" spans="1:17" ht="17.25">
      <c r="A47" s="303" t="s">
        <v>439</v>
      </c>
      <c r="G47" s="298"/>
      <c r="H47" s="298"/>
      <c r="I47" s="298"/>
      <c r="J47" s="298"/>
      <c r="K47" s="298"/>
      <c r="L47" s="298"/>
      <c r="M47" s="298"/>
      <c r="N47" s="298"/>
      <c r="O47" s="298"/>
      <c r="P47" s="298"/>
      <c r="Q47" s="298"/>
    </row>
    <row r="48" spans="1:17" ht="17.25">
      <c r="A48" s="303"/>
      <c r="B48" s="298" t="s">
        <v>455</v>
      </c>
      <c r="C48" s="298"/>
      <c r="D48" s="298" t="s">
        <v>456</v>
      </c>
      <c r="E48" s="298"/>
      <c r="F48" s="298"/>
    </row>
    <row r="49" spans="1:6">
      <c r="A49" s="298" t="s">
        <v>457</v>
      </c>
      <c r="B49" s="298" t="s">
        <v>458</v>
      </c>
      <c r="C49" s="298"/>
      <c r="D49" s="298" t="s">
        <v>459</v>
      </c>
      <c r="E49" s="298"/>
      <c r="F49" s="298" t="s">
        <v>460</v>
      </c>
    </row>
    <row r="50" spans="1:6">
      <c r="A50" s="298" t="s">
        <v>461</v>
      </c>
      <c r="B50" s="298" t="s">
        <v>459</v>
      </c>
      <c r="C50" s="298"/>
      <c r="D50" s="298"/>
      <c r="E50" s="298"/>
      <c r="F50" s="298"/>
    </row>
    <row r="51" spans="1:6">
      <c r="A51" s="298" t="s">
        <v>462</v>
      </c>
      <c r="B51" s="298" t="s">
        <v>463</v>
      </c>
      <c r="C51" s="298"/>
      <c r="D51" s="298"/>
      <c r="E51" s="298"/>
      <c r="F51" s="298" t="s">
        <v>464</v>
      </c>
    </row>
    <row r="52" spans="1:6" ht="15.75">
      <c r="A52" s="301" t="s">
        <v>465</v>
      </c>
      <c r="B52" s="301" t="s">
        <v>466</v>
      </c>
      <c r="C52" s="301"/>
      <c r="D52" s="301"/>
      <c r="E52" s="301"/>
      <c r="F52" s="301"/>
    </row>
    <row r="53" spans="1:6" ht="15.75">
      <c r="A53" s="301" t="s">
        <v>467</v>
      </c>
      <c r="B53" s="301" t="s">
        <v>468</v>
      </c>
      <c r="C53" s="301"/>
      <c r="D53" s="301"/>
      <c r="E53" s="301"/>
      <c r="F53" s="301"/>
    </row>
    <row r="54" spans="1:6" ht="15.75">
      <c r="A54" s="301"/>
      <c r="B54" s="301"/>
      <c r="C54" s="301"/>
      <c r="D54" s="301"/>
      <c r="E54" s="301"/>
      <c r="F54" s="30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5FA8-4F2F-47D9-B509-2A7567FDE2BC}">
  <dimension ref="A1:W54"/>
  <sheetViews>
    <sheetView tabSelected="1" workbookViewId="0">
      <selection activeCell="E20" sqref="E20"/>
    </sheetView>
  </sheetViews>
  <sheetFormatPr defaultColWidth="8.90625" defaultRowHeight="14.25"/>
  <cols>
    <col min="1" max="1" width="10.6328125" style="299" customWidth="1"/>
    <col min="2" max="2" width="76.6328125" style="299" customWidth="1"/>
    <col min="3" max="7" width="40" style="299" customWidth="1"/>
    <col min="8" max="8" width="20.453125" style="299" customWidth="1"/>
    <col min="9" max="9" width="70.54296875" style="299" customWidth="1"/>
    <col min="10" max="14" width="38.81640625" style="299" customWidth="1"/>
    <col min="15" max="15" width="16.81640625" style="299" customWidth="1"/>
    <col min="16" max="16" width="93.81640625" style="299" customWidth="1"/>
    <col min="17" max="21" width="38.81640625" style="299" customWidth="1"/>
    <col min="22" max="22" width="16.81640625" style="299" customWidth="1"/>
    <col min="23" max="23" width="16.81640625" style="335" customWidth="1"/>
    <col min="24" max="16384" width="8.90625" style="299"/>
  </cols>
  <sheetData>
    <row r="1" spans="1:23">
      <c r="A1" s="312"/>
      <c r="B1" s="312"/>
      <c r="C1" s="312"/>
      <c r="D1" s="312"/>
      <c r="E1" s="312"/>
      <c r="F1" s="312"/>
      <c r="G1" s="312"/>
      <c r="H1" s="312"/>
      <c r="I1" s="312"/>
      <c r="J1" s="312"/>
      <c r="K1" s="312"/>
      <c r="L1" s="312"/>
      <c r="M1" s="312"/>
      <c r="N1" s="312"/>
      <c r="O1" s="312"/>
      <c r="P1" s="312"/>
      <c r="Q1" s="312"/>
      <c r="R1" s="312"/>
      <c r="S1" s="312"/>
      <c r="T1" s="312"/>
      <c r="U1" s="312"/>
      <c r="V1" s="312"/>
      <c r="W1" s="313"/>
    </row>
    <row r="2" spans="1:23">
      <c r="A2" s="312"/>
      <c r="B2" s="312"/>
      <c r="C2" s="312"/>
      <c r="D2" s="312"/>
      <c r="E2" s="312"/>
      <c r="F2" s="312"/>
      <c r="G2" s="312"/>
      <c r="H2" s="312"/>
      <c r="I2" s="312"/>
      <c r="J2" s="312"/>
      <c r="K2" s="312"/>
      <c r="L2" s="312"/>
      <c r="M2" s="312"/>
      <c r="N2" s="312"/>
      <c r="O2" s="312"/>
      <c r="P2" s="312"/>
      <c r="Q2" s="312"/>
      <c r="R2" s="312"/>
      <c r="S2" s="312"/>
      <c r="T2" s="312"/>
      <c r="U2" s="312"/>
      <c r="V2" s="312"/>
      <c r="W2" s="313"/>
    </row>
    <row r="3" spans="1:23">
      <c r="A3" s="312"/>
      <c r="B3" s="312"/>
      <c r="C3" s="312"/>
      <c r="D3" s="312"/>
      <c r="E3" s="312"/>
      <c r="F3" s="312"/>
      <c r="G3" s="312"/>
      <c r="H3" s="312"/>
      <c r="I3" s="312"/>
      <c r="J3" s="312"/>
      <c r="K3" s="312"/>
      <c r="L3" s="312"/>
      <c r="M3" s="312"/>
      <c r="N3" s="312"/>
      <c r="O3" s="312"/>
      <c r="P3" s="312"/>
      <c r="Q3" s="312"/>
      <c r="R3" s="312"/>
      <c r="S3" s="312"/>
      <c r="T3" s="312"/>
      <c r="U3" s="312"/>
      <c r="V3" s="312"/>
      <c r="W3" s="313"/>
    </row>
    <row r="4" spans="1:23">
      <c r="A4" s="312"/>
      <c r="B4" s="314" t="s">
        <v>110</v>
      </c>
      <c r="C4" s="315">
        <f>'Income Statement Ann'!J2</f>
        <v>45382</v>
      </c>
      <c r="D4" s="315">
        <f>'Income Statement Ann'!K2</f>
        <v>45747</v>
      </c>
      <c r="E4" s="315">
        <f>'Income Statement Ann'!L2</f>
        <v>46112</v>
      </c>
      <c r="F4" s="315">
        <f>'Income Statement Ann'!M2</f>
        <v>46477</v>
      </c>
      <c r="G4" s="315">
        <f>'Income Statement Ann'!N2</f>
        <v>46843</v>
      </c>
      <c r="H4" s="316"/>
      <c r="I4" s="317" t="s">
        <v>469</v>
      </c>
      <c r="J4" s="318">
        <f>'Balance Sheet Ann'!J2</f>
        <v>45382</v>
      </c>
      <c r="K4" s="318">
        <f>'Balance Sheet Ann'!K2</f>
        <v>45747</v>
      </c>
      <c r="L4" s="318">
        <f>'Balance Sheet Ann'!L2</f>
        <v>46112</v>
      </c>
      <c r="M4" s="318">
        <f>'Balance Sheet Ann'!M2</f>
        <v>46477</v>
      </c>
      <c r="N4" s="318">
        <f>'Balance Sheet Ann'!N2</f>
        <v>46843</v>
      </c>
      <c r="O4" s="316"/>
      <c r="P4" s="317" t="s">
        <v>470</v>
      </c>
      <c r="Q4" s="318">
        <f>'Cashflow Ann'!J2</f>
        <v>45382</v>
      </c>
      <c r="R4" s="318">
        <f>'Cashflow Ann'!K2</f>
        <v>45747</v>
      </c>
      <c r="S4" s="318">
        <f>'Cashflow Ann'!L2</f>
        <v>46112</v>
      </c>
      <c r="T4" s="318">
        <f>'Cashflow Ann'!M2</f>
        <v>46477</v>
      </c>
      <c r="U4" s="318">
        <f>'Cashflow Ann'!N2</f>
        <v>46843</v>
      </c>
      <c r="V4" s="312"/>
      <c r="W4" s="313"/>
    </row>
    <row r="5" spans="1:23" s="324" customFormat="1">
      <c r="A5" s="319"/>
      <c r="B5" s="320"/>
      <c r="C5" s="321" t="str">
        <f>'Income Statement Ann'!J3</f>
        <v>Q1 2024</v>
      </c>
      <c r="D5" s="321" t="str">
        <f>'Income Statement Ann'!K3</f>
        <v>Q1 2025</v>
      </c>
      <c r="E5" s="321" t="str">
        <f>'Income Statement Ann'!L3</f>
        <v>Q1 2026</v>
      </c>
      <c r="F5" s="321" t="str">
        <f>'Income Statement Ann'!M3</f>
        <v>Q1 2027</v>
      </c>
      <c r="G5" s="321" t="str">
        <f>'Income Statement Ann'!N3</f>
        <v>Q1 2028</v>
      </c>
      <c r="H5" s="322"/>
      <c r="I5" s="322"/>
      <c r="J5" s="322" t="str">
        <f>'Balance Sheet Ann'!J3</f>
        <v>Q1 2024</v>
      </c>
      <c r="K5" s="322" t="str">
        <f>'Balance Sheet Ann'!K3</f>
        <v>Q1 2025</v>
      </c>
      <c r="L5" s="322" t="str">
        <f>'Balance Sheet Ann'!L3</f>
        <v>Q1 2026</v>
      </c>
      <c r="M5" s="322" t="str">
        <f>'Balance Sheet Ann'!M3</f>
        <v>Q1 2027</v>
      </c>
      <c r="N5" s="322" t="str">
        <f>'Balance Sheet Ann'!N3</f>
        <v>Q1 2028</v>
      </c>
      <c r="O5" s="322"/>
      <c r="P5" s="322"/>
      <c r="Q5" s="322" t="str">
        <f>'Cashflow Ann'!J3</f>
        <v>Q1 2024</v>
      </c>
      <c r="R5" s="322" t="str">
        <f>'Cashflow Ann'!K3</f>
        <v>Q1 2025</v>
      </c>
      <c r="S5" s="322" t="str">
        <f>'Cashflow Ann'!L3</f>
        <v>Q1 2026</v>
      </c>
      <c r="T5" s="323" t="str">
        <f>'Cashflow Ann'!M3</f>
        <v>Q1 2027</v>
      </c>
      <c r="U5" s="323" t="str">
        <f>'Cashflow Ann'!N3</f>
        <v>Q1 2028</v>
      </c>
      <c r="V5" s="319"/>
      <c r="W5" s="313"/>
    </row>
    <row r="6" spans="1:23" s="324" customFormat="1">
      <c r="A6" s="319"/>
      <c r="B6" s="320"/>
      <c r="C6" s="320" t="str">
        <f>'Income Statement Ann'!J4</f>
        <v>Y1</v>
      </c>
      <c r="D6" s="320" t="str">
        <f>'Income Statement Ann'!K4</f>
        <v>Y2</v>
      </c>
      <c r="E6" s="320" t="str">
        <f>'Income Statement Ann'!L4</f>
        <v>Y3</v>
      </c>
      <c r="F6" s="320" t="str">
        <f>'Income Statement Ann'!M4</f>
        <v>Y4</v>
      </c>
      <c r="G6" s="320" t="str">
        <f>'Income Statement Ann'!N4</f>
        <v>Y5</v>
      </c>
      <c r="H6" s="323"/>
      <c r="I6" s="323"/>
      <c r="J6" s="323" t="str">
        <f>'Balance Sheet Ann'!J4</f>
        <v>Y1</v>
      </c>
      <c r="K6" s="323" t="str">
        <f>'Balance Sheet Ann'!K4</f>
        <v>Y2</v>
      </c>
      <c r="L6" s="323" t="str">
        <f>'Balance Sheet Ann'!L4</f>
        <v>Y3</v>
      </c>
      <c r="M6" s="323" t="str">
        <f>'Balance Sheet Ann'!M4</f>
        <v>Y4</v>
      </c>
      <c r="N6" s="323" t="str">
        <f>'Balance Sheet Ann'!N4</f>
        <v>Y5</v>
      </c>
      <c r="O6" s="323"/>
      <c r="P6" s="323"/>
      <c r="Q6" s="323" t="str">
        <f>'Cashflow Ann'!J4</f>
        <v>Y1</v>
      </c>
      <c r="R6" s="323" t="str">
        <f>'Cashflow Ann'!K4</f>
        <v>Y2</v>
      </c>
      <c r="S6" s="323" t="str">
        <f>'Cashflow Ann'!L4</f>
        <v>Y3</v>
      </c>
      <c r="T6" s="323" t="str">
        <f>'Cashflow Ann'!M4</f>
        <v>Y4</v>
      </c>
      <c r="U6" s="323" t="str">
        <f>'Cashflow Ann'!N4</f>
        <v>Y5</v>
      </c>
      <c r="V6" s="319"/>
      <c r="W6" s="313"/>
    </row>
    <row r="7" spans="1:23">
      <c r="A7" s="312"/>
      <c r="B7" s="325"/>
      <c r="C7" s="325"/>
      <c r="D7" s="325"/>
      <c r="E7" s="325"/>
      <c r="F7" s="325"/>
      <c r="G7" s="325"/>
      <c r="H7" s="316"/>
      <c r="I7" s="316"/>
      <c r="J7" s="316"/>
      <c r="K7" s="316"/>
      <c r="L7" s="316"/>
      <c r="M7" s="316"/>
      <c r="N7" s="316"/>
      <c r="O7" s="316"/>
      <c r="P7" s="316"/>
      <c r="Q7" s="316"/>
      <c r="R7" s="316"/>
      <c r="S7" s="316"/>
      <c r="T7" s="316"/>
      <c r="U7" s="316"/>
      <c r="V7" s="312"/>
      <c r="W7" s="313"/>
    </row>
    <row r="8" spans="1:23">
      <c r="A8" s="312"/>
      <c r="B8" s="325" t="str">
        <f>'Income Statement Ann'!E9</f>
        <v>Income from Investments</v>
      </c>
      <c r="C8" s="325">
        <f>'Income Statement Ann'!J9</f>
        <v>0</v>
      </c>
      <c r="D8" s="325">
        <f>'Income Statement Ann'!K9</f>
        <v>0</v>
      </c>
      <c r="E8" s="325">
        <f>'Income Statement Ann'!L9</f>
        <v>0</v>
      </c>
      <c r="F8" s="325">
        <f>'Income Statement Ann'!M9</f>
        <v>0</v>
      </c>
      <c r="G8" s="325">
        <f>'Income Statement Ann'!N9</f>
        <v>0</v>
      </c>
      <c r="H8" s="316"/>
      <c r="I8" s="316" t="str">
        <f>'Balance Sheet Ann'!E8</f>
        <v>Investment Assets</v>
      </c>
      <c r="J8" s="316">
        <f>'Balance Sheet Ann'!J8</f>
        <v>25923520.983691633</v>
      </c>
      <c r="K8" s="316">
        <f>'Balance Sheet Ann'!K8</f>
        <v>32727847.963987224</v>
      </c>
      <c r="L8" s="316">
        <f>'Balance Sheet Ann'!L8</f>
        <v>20659077.00245839</v>
      </c>
      <c r="M8" s="316">
        <f>'Balance Sheet Ann'!M8</f>
        <v>6520402.1826173961</v>
      </c>
      <c r="N8" s="316">
        <f>'Balance Sheet Ann'!N8</f>
        <v>-4.6566128730773926E-10</v>
      </c>
      <c r="O8" s="316"/>
      <c r="P8" s="316" t="str">
        <f>'Cashflow Ann'!E8</f>
        <v>Cash income</v>
      </c>
      <c r="Q8" s="316">
        <f>'Cashflow Ann'!J8</f>
        <v>0</v>
      </c>
      <c r="R8" s="316">
        <f>'Cashflow Ann'!K8</f>
        <v>0</v>
      </c>
      <c r="S8" s="316">
        <f>'Cashflow Ann'!L8</f>
        <v>0</v>
      </c>
      <c r="T8" s="316">
        <f>'Cashflow Ann'!M8</f>
        <v>0</v>
      </c>
      <c r="U8" s="316">
        <f>'Cashflow Ann'!N8</f>
        <v>0</v>
      </c>
      <c r="V8" s="312"/>
      <c r="W8" s="313"/>
    </row>
    <row r="9" spans="1:23">
      <c r="A9" s="312"/>
      <c r="B9" s="326" t="str">
        <f>'Income Statement Ann'!E10</f>
        <v>Income</v>
      </c>
      <c r="C9" s="326">
        <f>'Income Statement Ann'!J10</f>
        <v>0</v>
      </c>
      <c r="D9" s="326">
        <f>'Income Statement Ann'!K10</f>
        <v>0</v>
      </c>
      <c r="E9" s="326">
        <f>'Income Statement Ann'!L10</f>
        <v>0</v>
      </c>
      <c r="F9" s="326">
        <f>'Income Statement Ann'!M10</f>
        <v>0</v>
      </c>
      <c r="G9" s="326">
        <f>'Income Statement Ann'!N10</f>
        <v>0</v>
      </c>
      <c r="H9" s="316"/>
      <c r="I9" s="327" t="str">
        <f>'Balance Sheet Ann'!E9</f>
        <v>Total Non Current Assets</v>
      </c>
      <c r="J9" s="327">
        <f>'Balance Sheet Ann'!J9</f>
        <v>25923520.983691633</v>
      </c>
      <c r="K9" s="327">
        <f>'Balance Sheet Ann'!K9</f>
        <v>32727847.963987224</v>
      </c>
      <c r="L9" s="327">
        <f>'Balance Sheet Ann'!L9</f>
        <v>20659077.00245839</v>
      </c>
      <c r="M9" s="327">
        <f>'Balance Sheet Ann'!M9</f>
        <v>6520402.1826173961</v>
      </c>
      <c r="N9" s="327">
        <f>'Balance Sheet Ann'!N9</f>
        <v>-4.6566128730773926E-10</v>
      </c>
      <c r="O9" s="316"/>
      <c r="P9" s="316" t="str">
        <f>'Cashflow Ann'!E9</f>
        <v>Cash outflow from operations</v>
      </c>
      <c r="Q9" s="316">
        <f>'Cashflow Ann'!J9</f>
        <v>0</v>
      </c>
      <c r="R9" s="316">
        <f>'Cashflow Ann'!K9</f>
        <v>0</v>
      </c>
      <c r="S9" s="316">
        <f>'Cashflow Ann'!L9</f>
        <v>0</v>
      </c>
      <c r="T9" s="316">
        <f>'Cashflow Ann'!M9</f>
        <v>0</v>
      </c>
      <c r="U9" s="316">
        <f>'Cashflow Ann'!N9</f>
        <v>0</v>
      </c>
      <c r="V9" s="312"/>
      <c r="W9" s="328"/>
    </row>
    <row r="10" spans="1:23">
      <c r="A10" s="312"/>
      <c r="B10" s="325">
        <f>'Income Statement Ann'!E11</f>
        <v>0</v>
      </c>
      <c r="C10" s="325">
        <f>'Income Statement Ann'!J11</f>
        <v>0</v>
      </c>
      <c r="D10" s="325">
        <f>'Income Statement Ann'!K11</f>
        <v>0</v>
      </c>
      <c r="E10" s="325">
        <f>'Income Statement Ann'!L11</f>
        <v>0</v>
      </c>
      <c r="F10" s="325">
        <f>'Income Statement Ann'!M11</f>
        <v>0</v>
      </c>
      <c r="G10" s="325">
        <f>'Income Statement Ann'!N11</f>
        <v>0</v>
      </c>
      <c r="H10" s="316"/>
      <c r="I10" s="316">
        <f>'Balance Sheet Ann'!E10</f>
        <v>0</v>
      </c>
      <c r="J10" s="316">
        <f>'Balance Sheet Ann'!J10</f>
        <v>0</v>
      </c>
      <c r="K10" s="316">
        <f>'Balance Sheet Ann'!K10</f>
        <v>0</v>
      </c>
      <c r="L10" s="316">
        <f>'Balance Sheet Ann'!L10</f>
        <v>0</v>
      </c>
      <c r="M10" s="316">
        <f>'Balance Sheet Ann'!M10</f>
        <v>0</v>
      </c>
      <c r="N10" s="316">
        <f>'Balance Sheet Ann'!N10</f>
        <v>0</v>
      </c>
      <c r="O10" s="316"/>
      <c r="P10" s="327" t="str">
        <f>'Cashflow Ann'!E10</f>
        <v>Operating cashflow</v>
      </c>
      <c r="Q10" s="327">
        <f>'Cashflow Ann'!J10</f>
        <v>0</v>
      </c>
      <c r="R10" s="327">
        <f>'Cashflow Ann'!K10</f>
        <v>0</v>
      </c>
      <c r="S10" s="327">
        <f>'Cashflow Ann'!L10</f>
        <v>0</v>
      </c>
      <c r="T10" s="327">
        <f>'Cashflow Ann'!M10</f>
        <v>0</v>
      </c>
      <c r="U10" s="327">
        <f>'Cashflow Ann'!N10</f>
        <v>0</v>
      </c>
      <c r="V10" s="312"/>
      <c r="W10" s="328"/>
    </row>
    <row r="11" spans="1:23">
      <c r="A11" s="312"/>
      <c r="B11" s="325" t="str">
        <f>'Income Statement Ann'!E12</f>
        <v>Operating cost</v>
      </c>
      <c r="C11" s="325">
        <f>'Income Statement Ann'!J12</f>
        <v>0</v>
      </c>
      <c r="D11" s="325">
        <f>'Income Statement Ann'!K12</f>
        <v>0</v>
      </c>
      <c r="E11" s="325">
        <f>'Income Statement Ann'!L12</f>
        <v>0</v>
      </c>
      <c r="F11" s="325">
        <f>'Income Statement Ann'!M12</f>
        <v>0</v>
      </c>
      <c r="G11" s="325">
        <f>'Income Statement Ann'!N12</f>
        <v>0</v>
      </c>
      <c r="H11" s="316"/>
      <c r="I11" s="316" t="str">
        <f>'Balance Sheet Ann'!E11</f>
        <v>Cash</v>
      </c>
      <c r="J11" s="316">
        <f>'Balance Sheet Ann'!J11</f>
        <v>110522.44999999992</v>
      </c>
      <c r="K11" s="316">
        <f>'Balance Sheet Ann'!K11</f>
        <v>-111529.45000000007</v>
      </c>
      <c r="L11" s="316">
        <f>'Balance Sheet Ann'!L11</f>
        <v>45877.249999999185</v>
      </c>
      <c r="M11" s="316">
        <f>'Balance Sheet Ann'!M11</f>
        <v>-169606.75000000081</v>
      </c>
      <c r="N11" s="316">
        <f>'Balance Sheet Ann'!N11</f>
        <v>-8.149072527885437E-10</v>
      </c>
      <c r="O11" s="316"/>
      <c r="P11" s="316">
        <f>'Cashflow Ann'!E11</f>
        <v>0</v>
      </c>
      <c r="Q11" s="316">
        <f>'Cashflow Ann'!J11</f>
        <v>0</v>
      </c>
      <c r="R11" s="316">
        <f>'Cashflow Ann'!K11</f>
        <v>0</v>
      </c>
      <c r="S11" s="316">
        <f>'Cashflow Ann'!L11</f>
        <v>0</v>
      </c>
      <c r="T11" s="316">
        <f>'Cashflow Ann'!M11</f>
        <v>0</v>
      </c>
      <c r="U11" s="316">
        <f>'Cashflow Ann'!N11</f>
        <v>0</v>
      </c>
      <c r="V11" s="312"/>
      <c r="W11" s="328" t="s">
        <v>471</v>
      </c>
    </row>
    <row r="12" spans="1:23">
      <c r="A12" s="312"/>
      <c r="B12" s="326" t="str">
        <f>'Income Statement Ann'!E13</f>
        <v>EBITDA</v>
      </c>
      <c r="C12" s="326">
        <f>'Income Statement Ann'!J13</f>
        <v>0</v>
      </c>
      <c r="D12" s="326">
        <f>'Income Statement Ann'!K13</f>
        <v>0</v>
      </c>
      <c r="E12" s="326">
        <f>'Income Statement Ann'!L13</f>
        <v>0</v>
      </c>
      <c r="F12" s="326">
        <f>'Income Statement Ann'!M13</f>
        <v>0</v>
      </c>
      <c r="G12" s="326">
        <f>'Income Statement Ann'!N13</f>
        <v>0</v>
      </c>
      <c r="H12" s="316"/>
      <c r="I12" s="316" t="str">
        <f>'Balance Sheet Ann'!E12</f>
        <v>Debtors</v>
      </c>
      <c r="J12" s="316">
        <f>'Balance Sheet Ann'!J12</f>
        <v>0</v>
      </c>
      <c r="K12" s="316">
        <f>'Balance Sheet Ann'!K12</f>
        <v>0</v>
      </c>
      <c r="L12" s="316">
        <f>'Balance Sheet Ann'!L12</f>
        <v>0</v>
      </c>
      <c r="M12" s="316">
        <f>'Balance Sheet Ann'!M12</f>
        <v>0</v>
      </c>
      <c r="N12" s="316">
        <f>'Balance Sheet Ann'!N12</f>
        <v>0</v>
      </c>
      <c r="O12" s="316"/>
      <c r="P12" s="316" t="str">
        <f>'Cashflow Ann'!E12</f>
        <v>Disposal of Investment Assets</v>
      </c>
      <c r="Q12" s="316">
        <f>'Cashflow Ann'!J12</f>
        <v>1214307.44148</v>
      </c>
      <c r="R12" s="316">
        <f>'Cashflow Ann'!K12</f>
        <v>0</v>
      </c>
      <c r="S12" s="316">
        <f>'Cashflow Ann'!L12</f>
        <v>18386504.986168019</v>
      </c>
      <c r="T12" s="316">
        <f>'Cashflow Ann'!M12</f>
        <v>17409404.189971685</v>
      </c>
      <c r="U12" s="316">
        <f>'Cashflow Ann'!N12</f>
        <v>7326323.8923889063</v>
      </c>
      <c r="V12" s="312"/>
      <c r="W12" s="328"/>
    </row>
    <row r="13" spans="1:23">
      <c r="A13" s="312"/>
      <c r="B13" s="325">
        <f>'Income Statement Ann'!E14</f>
        <v>0</v>
      </c>
      <c r="C13" s="325">
        <f>'Income Statement Ann'!J14</f>
        <v>0</v>
      </c>
      <c r="D13" s="325">
        <f>'Income Statement Ann'!K14</f>
        <v>0</v>
      </c>
      <c r="E13" s="325">
        <f>'Income Statement Ann'!L14</f>
        <v>0</v>
      </c>
      <c r="F13" s="325">
        <f>'Income Statement Ann'!M14</f>
        <v>0</v>
      </c>
      <c r="G13" s="325">
        <f>'Income Statement Ann'!N14</f>
        <v>0</v>
      </c>
      <c r="H13" s="316"/>
      <c r="I13" s="327" t="str">
        <f>'Balance Sheet Ann'!E13</f>
        <v>Total Current Assets</v>
      </c>
      <c r="J13" s="327">
        <f>'Balance Sheet Ann'!J13</f>
        <v>110522.44999999992</v>
      </c>
      <c r="K13" s="327">
        <f>'Balance Sheet Ann'!K13</f>
        <v>-111529.45000000007</v>
      </c>
      <c r="L13" s="327">
        <f>'Balance Sheet Ann'!L13</f>
        <v>45877.249999999185</v>
      </c>
      <c r="M13" s="327">
        <f>'Balance Sheet Ann'!M13</f>
        <v>-169606.75000000081</v>
      </c>
      <c r="N13" s="327">
        <f>'Balance Sheet Ann'!N13</f>
        <v>-8.149072527885437E-10</v>
      </c>
      <c r="O13" s="316"/>
      <c r="P13" s="316" t="str">
        <f>'Cashflow Ann'!E13</f>
        <v>Equity injections</v>
      </c>
      <c r="Q13" s="316">
        <f>'Cashflow Ann'!J13</f>
        <v>0</v>
      </c>
      <c r="R13" s="316">
        <f>'Cashflow Ann'!K13</f>
        <v>0</v>
      </c>
      <c r="S13" s="316">
        <f>'Cashflow Ann'!L13</f>
        <v>0</v>
      </c>
      <c r="T13" s="316">
        <f>'Cashflow Ann'!M13</f>
        <v>0</v>
      </c>
      <c r="U13" s="316">
        <f>'Cashflow Ann'!N13</f>
        <v>0</v>
      </c>
      <c r="V13" s="312"/>
      <c r="W13" s="328"/>
    </row>
    <row r="14" spans="1:23">
      <c r="A14" s="312"/>
      <c r="B14" s="325" t="str">
        <f>'Income Statement Ann'!E15</f>
        <v>Investment Asset Revaluation</v>
      </c>
      <c r="C14" s="325">
        <f>'Income Statement Ann'!J15</f>
        <v>5523242.4251716314</v>
      </c>
      <c r="D14" s="325">
        <f>'Income Statement Ann'!K15</f>
        <v>6804326.9802955892</v>
      </c>
      <c r="E14" s="325">
        <f>'Income Statement Ann'!L15</f>
        <v>6317734.0246391883</v>
      </c>
      <c r="F14" s="325">
        <f>'Income Statement Ann'!M15</f>
        <v>3270729.3701306907</v>
      </c>
      <c r="G14" s="325">
        <f>'Income Statement Ann'!N15</f>
        <v>805921.70977150975</v>
      </c>
      <c r="H14" s="316"/>
      <c r="I14" s="316">
        <f>'Balance Sheet Ann'!E14</f>
        <v>0</v>
      </c>
      <c r="J14" s="316">
        <f>'Balance Sheet Ann'!J14</f>
        <v>0</v>
      </c>
      <c r="K14" s="316">
        <f>'Balance Sheet Ann'!K14</f>
        <v>0</v>
      </c>
      <c r="L14" s="316">
        <f>'Balance Sheet Ann'!L14</f>
        <v>0</v>
      </c>
      <c r="M14" s="316">
        <f>'Balance Sheet Ann'!M14</f>
        <v>0</v>
      </c>
      <c r="N14" s="316">
        <f>'Balance Sheet Ann'!N14</f>
        <v>0</v>
      </c>
      <c r="O14" s="316"/>
      <c r="P14" s="327" t="str">
        <f>'Cashflow Ann'!E14</f>
        <v>CFAF short term debt service</v>
      </c>
      <c r="Q14" s="327">
        <f>'Cashflow Ann'!J14</f>
        <v>1214307.44148</v>
      </c>
      <c r="R14" s="327">
        <f>'Cashflow Ann'!K14</f>
        <v>0</v>
      </c>
      <c r="S14" s="327">
        <f>'Cashflow Ann'!L14</f>
        <v>18386504.986168019</v>
      </c>
      <c r="T14" s="327">
        <f>'Cashflow Ann'!M14</f>
        <v>17409404.189971685</v>
      </c>
      <c r="U14" s="327">
        <f>'Cashflow Ann'!N14</f>
        <v>7326323.8923889063</v>
      </c>
      <c r="V14" s="312"/>
      <c r="W14" s="328"/>
    </row>
    <row r="15" spans="1:23">
      <c r="A15" s="312"/>
      <c r="B15" s="325" t="str">
        <f>'Income Statement Ann'!E16</f>
        <v xml:space="preserve">Senior Debt Interest </v>
      </c>
      <c r="C15" s="325">
        <f>'Income Statement Ann'!J16</f>
        <v>-62966.620531247994</v>
      </c>
      <c r="D15" s="325">
        <f>'Income Statement Ann'!K16</f>
        <v>-29284.497098069107</v>
      </c>
      <c r="E15" s="325">
        <f>'Income Statement Ann'!L16</f>
        <v>-15535.425136432405</v>
      </c>
      <c r="F15" s="325">
        <f>'Income Statement Ann'!M16</f>
        <v>0</v>
      </c>
      <c r="G15" s="325">
        <f>'Income Statement Ann'!N16</f>
        <v>0</v>
      </c>
      <c r="H15" s="316"/>
      <c r="I15" s="316" t="str">
        <f>'Balance Sheet Ann'!E15</f>
        <v>Creditors</v>
      </c>
      <c r="J15" s="316">
        <f>'Balance Sheet Ann'!J15</f>
        <v>0</v>
      </c>
      <c r="K15" s="316">
        <f>'Balance Sheet Ann'!K15</f>
        <v>0</v>
      </c>
      <c r="L15" s="316">
        <f>'Balance Sheet Ann'!L15</f>
        <v>0</v>
      </c>
      <c r="M15" s="316">
        <f>'Balance Sheet Ann'!M15</f>
        <v>0</v>
      </c>
      <c r="N15" s="316">
        <f>'Balance Sheet Ann'!N15</f>
        <v>0</v>
      </c>
      <c r="O15" s="316"/>
      <c r="P15" s="316">
        <f>'Cashflow Ann'!E15</f>
        <v>0</v>
      </c>
      <c r="Q15" s="316">
        <f>'Cashflow Ann'!J15</f>
        <v>0</v>
      </c>
      <c r="R15" s="316">
        <f>'Cashflow Ann'!K15</f>
        <v>0</v>
      </c>
      <c r="S15" s="316">
        <f>'Cashflow Ann'!L15</f>
        <v>0</v>
      </c>
      <c r="T15" s="316">
        <f>'Cashflow Ann'!M15</f>
        <v>0</v>
      </c>
      <c r="U15" s="316">
        <f>'Cashflow Ann'!N15</f>
        <v>0</v>
      </c>
      <c r="V15" s="312"/>
      <c r="W15" s="328"/>
    </row>
    <row r="16" spans="1:23">
      <c r="A16" s="312"/>
      <c r="B16" s="325" t="str">
        <f>'Income Statement Ann'!E17</f>
        <v xml:space="preserve">Shareholder Debt Interest </v>
      </c>
      <c r="C16" s="325">
        <f>'Income Statement Ann'!J17</f>
        <v>-94796.983999999997</v>
      </c>
      <c r="D16" s="325">
        <f>'Income Statement Ann'!K17</f>
        <v>-102611.30415260544</v>
      </c>
      <c r="E16" s="325">
        <f>'Income Statement Ann'!L17</f>
        <v>-54435.294841365263</v>
      </c>
      <c r="F16" s="325">
        <f>'Income Statement Ann'!M17</f>
        <v>0</v>
      </c>
      <c r="G16" s="325">
        <f>'Income Statement Ann'!N17</f>
        <v>0</v>
      </c>
      <c r="H16" s="316"/>
      <c r="I16" s="316" t="str">
        <f>'Balance Sheet Ann'!E16</f>
        <v>Guaranteed Portfolio Loans</v>
      </c>
      <c r="J16" s="316">
        <f>'Balance Sheet Ann'!J16</f>
        <v>525648.5</v>
      </c>
      <c r="K16" s="316">
        <f>'Balance Sheet Ann'!K16</f>
        <v>432887</v>
      </c>
      <c r="L16" s="316">
        <f>'Balance Sheet Ann'!L16</f>
        <v>340125.5</v>
      </c>
      <c r="M16" s="316">
        <f>'Balance Sheet Ann'!M16</f>
        <v>247364</v>
      </c>
      <c r="N16" s="316">
        <f>'Balance Sheet Ann'!N16</f>
        <v>0</v>
      </c>
      <c r="O16" s="316"/>
      <c r="P16" s="316" t="str">
        <f>'Cashflow Ann'!E16</f>
        <v xml:space="preserve">Guaranteed Portfolio Loans Repayment </v>
      </c>
      <c r="Q16" s="316">
        <f>'Cashflow Ann'!J16</f>
        <v>-92761.5</v>
      </c>
      <c r="R16" s="316">
        <f>'Cashflow Ann'!K16</f>
        <v>-92761.5</v>
      </c>
      <c r="S16" s="316">
        <f>'Cashflow Ann'!L16</f>
        <v>-92761.5</v>
      </c>
      <c r="T16" s="316">
        <f>'Cashflow Ann'!M16</f>
        <v>-92761.5</v>
      </c>
      <c r="U16" s="316">
        <f>'Cashflow Ann'!N16</f>
        <v>-247364</v>
      </c>
      <c r="V16" s="312"/>
      <c r="W16" s="328"/>
    </row>
    <row r="17" spans="1:23">
      <c r="A17" s="312"/>
      <c r="B17" s="325" t="str">
        <f>'Income Statement Ann'!E18</f>
        <v xml:space="preserve">Chinese Investor Debt Interest </v>
      </c>
      <c r="C17" s="325">
        <f>'Income Statement Ann'!J18</f>
        <v>-27305.27159765625</v>
      </c>
      <c r="D17" s="325">
        <f>'Income Statement Ann'!K18</f>
        <v>-28133.691438791549</v>
      </c>
      <c r="E17" s="325">
        <f>'Income Statement Ann'!L18</f>
        <v>-14385.327887217514</v>
      </c>
      <c r="F17" s="325">
        <f>'Income Statement Ann'!M18</f>
        <v>0</v>
      </c>
      <c r="G17" s="325">
        <f>'Income Statement Ann'!N18</f>
        <v>0</v>
      </c>
      <c r="H17" s="316"/>
      <c r="I17" s="316" t="str">
        <f>'Balance Sheet Ann'!E17</f>
        <v>CVA 1 Debt</v>
      </c>
      <c r="J17" s="316">
        <f>'Balance Sheet Ann'!J17</f>
        <v>2016000</v>
      </c>
      <c r="K17" s="316">
        <f>'Balance Sheet Ann'!K17</f>
        <v>1890000</v>
      </c>
      <c r="L17" s="316">
        <f>'Balance Sheet Ann'!L17</f>
        <v>1680000</v>
      </c>
      <c r="M17" s="316">
        <f>'Balance Sheet Ann'!M17</f>
        <v>1050000</v>
      </c>
      <c r="N17" s="316">
        <f>'Balance Sheet Ann'!N17</f>
        <v>0</v>
      </c>
      <c r="O17" s="316"/>
      <c r="P17" s="316" t="str">
        <f>'Cashflow Ann'!E17</f>
        <v xml:space="preserve">CVA 1 Debt Repayment </v>
      </c>
      <c r="Q17" s="316">
        <f>'Cashflow Ann'!J17</f>
        <v>-84000</v>
      </c>
      <c r="R17" s="316">
        <f>'Cashflow Ann'!K17</f>
        <v>-126000</v>
      </c>
      <c r="S17" s="316">
        <f>'Cashflow Ann'!L17</f>
        <v>-210000</v>
      </c>
      <c r="T17" s="316">
        <f>'Cashflow Ann'!M17</f>
        <v>-630000</v>
      </c>
      <c r="U17" s="316">
        <f>'Cashflow Ann'!N17</f>
        <v>-1050000</v>
      </c>
      <c r="V17" s="312"/>
      <c r="W17" s="328"/>
    </row>
    <row r="18" spans="1:23">
      <c r="A18" s="312"/>
      <c r="B18" s="326" t="str">
        <f>'Income Statement Ann'!E19</f>
        <v>EBT</v>
      </c>
      <c r="C18" s="326">
        <f>'Income Statement Ann'!J19</f>
        <v>5338173.5490427278</v>
      </c>
      <c r="D18" s="326">
        <f>'Income Statement Ann'!K19</f>
        <v>6644297.4876061231</v>
      </c>
      <c r="E18" s="326">
        <f>'Income Statement Ann'!L19</f>
        <v>6233377.9767741729</v>
      </c>
      <c r="F18" s="326">
        <f>'Income Statement Ann'!M19</f>
        <v>3270729.3701306907</v>
      </c>
      <c r="G18" s="326">
        <f>'Income Statement Ann'!N19</f>
        <v>805921.70977150975</v>
      </c>
      <c r="H18" s="316"/>
      <c r="I18" s="316" t="str">
        <f>'Balance Sheet Ann'!E18</f>
        <v>CVA 2 Debt</v>
      </c>
      <c r="J18" s="316">
        <f>'Balance Sheet Ann'!J18</f>
        <v>52646.399999999994</v>
      </c>
      <c r="K18" s="316">
        <f>'Balance Sheet Ann'!K18</f>
        <v>49356</v>
      </c>
      <c r="L18" s="316">
        <f>'Balance Sheet Ann'!L18</f>
        <v>43872</v>
      </c>
      <c r="M18" s="316">
        <f>'Balance Sheet Ann'!M18</f>
        <v>27420</v>
      </c>
      <c r="N18" s="316">
        <f>'Balance Sheet Ann'!N18</f>
        <v>0</v>
      </c>
      <c r="O18" s="316"/>
      <c r="P18" s="316" t="str">
        <f>'Cashflow Ann'!E18</f>
        <v xml:space="preserve">CVA 2 Debt Repayment </v>
      </c>
      <c r="Q18" s="316">
        <f>'Cashflow Ann'!J18</f>
        <v>-2193.6</v>
      </c>
      <c r="R18" s="316">
        <f>'Cashflow Ann'!K18</f>
        <v>-3290.4</v>
      </c>
      <c r="S18" s="316">
        <f>'Cashflow Ann'!L18</f>
        <v>-5484</v>
      </c>
      <c r="T18" s="316">
        <f>'Cashflow Ann'!M18</f>
        <v>-16452</v>
      </c>
      <c r="U18" s="316">
        <f>'Cashflow Ann'!N18</f>
        <v>-27420</v>
      </c>
      <c r="V18" s="312"/>
      <c r="W18" s="328"/>
    </row>
    <row r="19" spans="1:23">
      <c r="A19" s="312"/>
      <c r="B19" s="325">
        <f>'Income Statement Ann'!E20</f>
        <v>0</v>
      </c>
      <c r="C19" s="325">
        <f>'Income Statement Ann'!J20</f>
        <v>0</v>
      </c>
      <c r="D19" s="325">
        <f>'Income Statement Ann'!K20</f>
        <v>0</v>
      </c>
      <c r="E19" s="325">
        <f>'Income Statement Ann'!L20</f>
        <v>0</v>
      </c>
      <c r="F19" s="325">
        <f>'Income Statement Ann'!M20</f>
        <v>0</v>
      </c>
      <c r="G19" s="325">
        <f>'Income Statement Ann'!N20</f>
        <v>0</v>
      </c>
      <c r="H19" s="316"/>
      <c r="I19" s="316" t="str">
        <f>'Balance Sheet Ann'!E19</f>
        <v>Senior Debt</v>
      </c>
      <c r="J19" s="316">
        <f>'Balance Sheet Ann'!J19</f>
        <v>355255.72905124776</v>
      </c>
      <c r="K19" s="316">
        <f>'Balance Sheet Ann'!K19</f>
        <v>384540.22614931694</v>
      </c>
      <c r="L19" s="316">
        <f>'Balance Sheet Ann'!L19</f>
        <v>0</v>
      </c>
      <c r="M19" s="316">
        <f>'Balance Sheet Ann'!M19</f>
        <v>0</v>
      </c>
      <c r="N19" s="316">
        <f>'Balance Sheet Ann'!N19</f>
        <v>0</v>
      </c>
      <c r="O19" s="316"/>
      <c r="P19" s="327" t="str">
        <f>'Cashflow Ann'!E19</f>
        <v>CFAF long term debt service</v>
      </c>
      <c r="Q19" s="327">
        <f>'Cashflow Ann'!J19</f>
        <v>1035352.3414800003</v>
      </c>
      <c r="R19" s="327">
        <f>'Cashflow Ann'!K19</f>
        <v>-222051.9</v>
      </c>
      <c r="S19" s="327">
        <f>'Cashflow Ann'!L19</f>
        <v>18078259.486168019</v>
      </c>
      <c r="T19" s="327">
        <f>'Cashflow Ann'!M19</f>
        <v>16670190.689971685</v>
      </c>
      <c r="U19" s="327">
        <f>'Cashflow Ann'!N19</f>
        <v>6001539.8923889063</v>
      </c>
      <c r="V19" s="312"/>
      <c r="W19" s="328"/>
    </row>
    <row r="20" spans="1:23">
      <c r="A20" s="312"/>
      <c r="B20" s="325" t="str">
        <f>'Income Statement Ann'!E21</f>
        <v xml:space="preserve">Tax payable </v>
      </c>
      <c r="C20" s="325">
        <f>'Income Statement Ann'!J21</f>
        <v>0</v>
      </c>
      <c r="D20" s="325">
        <f>'Income Statement Ann'!K21</f>
        <v>0</v>
      </c>
      <c r="E20" s="325">
        <f>'Income Statement Ann'!L21</f>
        <v>0</v>
      </c>
      <c r="F20" s="325">
        <f>'Income Statement Ann'!M21</f>
        <v>0</v>
      </c>
      <c r="G20" s="325">
        <f>'Income Statement Ann'!N21</f>
        <v>0</v>
      </c>
      <c r="H20" s="316"/>
      <c r="I20" s="316" t="str">
        <f>'Balance Sheet Ann'!E20</f>
        <v>Shareholder Debt</v>
      </c>
      <c r="J20" s="316">
        <f>'Balance Sheet Ann'!J20</f>
        <v>1244796.9839999999</v>
      </c>
      <c r="K20" s="316">
        <f>'Balance Sheet Ann'!K20</f>
        <v>1347408.2881526053</v>
      </c>
      <c r="L20" s="316">
        <f>'Balance Sheet Ann'!L20</f>
        <v>0</v>
      </c>
      <c r="M20" s="316">
        <f>'Balance Sheet Ann'!M20</f>
        <v>0</v>
      </c>
      <c r="N20" s="316">
        <f>'Balance Sheet Ann'!N20</f>
        <v>0</v>
      </c>
      <c r="O20" s="316"/>
      <c r="P20" s="316">
        <f>'Cashflow Ann'!E20</f>
        <v>0</v>
      </c>
      <c r="Q20" s="316">
        <f>'Cashflow Ann'!J20</f>
        <v>0</v>
      </c>
      <c r="R20" s="316">
        <f>'Cashflow Ann'!K20</f>
        <v>0</v>
      </c>
      <c r="S20" s="316">
        <f>'Cashflow Ann'!L20</f>
        <v>0</v>
      </c>
      <c r="T20" s="316">
        <f>'Cashflow Ann'!M20</f>
        <v>0</v>
      </c>
      <c r="U20" s="316">
        <f>'Cashflow Ann'!N20</f>
        <v>0</v>
      </c>
      <c r="V20" s="312"/>
      <c r="W20" s="328"/>
    </row>
    <row r="21" spans="1:23">
      <c r="A21" s="312"/>
      <c r="B21" s="326" t="str">
        <f>'Income Statement Ann'!E22</f>
        <v>Profit after tax</v>
      </c>
      <c r="C21" s="326">
        <f>'Income Statement Ann'!J22</f>
        <v>5338173.5490427278</v>
      </c>
      <c r="D21" s="326">
        <f>'Income Statement Ann'!K22</f>
        <v>6644297.4876061231</v>
      </c>
      <c r="E21" s="326">
        <f>'Income Statement Ann'!L22</f>
        <v>6233377.9767741729</v>
      </c>
      <c r="F21" s="326">
        <f>'Income Statement Ann'!M22</f>
        <v>3270729.3701306907</v>
      </c>
      <c r="G21" s="326">
        <f>'Income Statement Ann'!N22</f>
        <v>805921.70977150975</v>
      </c>
      <c r="H21" s="316"/>
      <c r="I21" s="316" t="str">
        <f>'Balance Sheet Ann'!E21</f>
        <v>Chinese Investor Debt</v>
      </c>
      <c r="J21" s="316">
        <f>'Balance Sheet Ann'!J21</f>
        <v>927305.27159765619</v>
      </c>
      <c r="K21" s="316">
        <f>'Balance Sheet Ann'!K21</f>
        <v>955438.96303644765</v>
      </c>
      <c r="L21" s="316">
        <f>'Balance Sheet Ann'!L21</f>
        <v>0</v>
      </c>
      <c r="M21" s="316">
        <f>'Balance Sheet Ann'!M21</f>
        <v>0</v>
      </c>
      <c r="N21" s="316">
        <f>'Balance Sheet Ann'!N21</f>
        <v>0</v>
      </c>
      <c r="O21" s="316"/>
      <c r="P21" s="316" t="str">
        <f>'Cashflow Ann'!E21</f>
        <v xml:space="preserve">Senior Debt Repayment </v>
      </c>
      <c r="Q21" s="316">
        <f>'Cashflow Ann'!J21</f>
        <v>-924829.89148000022</v>
      </c>
      <c r="R21" s="316">
        <f>'Cashflow Ann'!K21</f>
        <v>0</v>
      </c>
      <c r="S21" s="316">
        <f>'Cashflow Ann'!L21</f>
        <v>-400075.65128574934</v>
      </c>
      <c r="T21" s="316">
        <f>'Cashflow Ann'!M21</f>
        <v>0</v>
      </c>
      <c r="U21" s="316">
        <f>'Cashflow Ann'!N21</f>
        <v>0</v>
      </c>
      <c r="V21" s="312"/>
      <c r="W21" s="328"/>
    </row>
    <row r="22" spans="1:23">
      <c r="A22" s="312"/>
      <c r="B22" s="325">
        <f>'Income Statement Ann'!E23</f>
        <v>0</v>
      </c>
      <c r="C22" s="325">
        <f>'Income Statement Ann'!J23</f>
        <v>0</v>
      </c>
      <c r="D22" s="325">
        <f>'Income Statement Ann'!K23</f>
        <v>0</v>
      </c>
      <c r="E22" s="325">
        <f>'Income Statement Ann'!L23</f>
        <v>0</v>
      </c>
      <c r="F22" s="325">
        <f>'Income Statement Ann'!M23</f>
        <v>0</v>
      </c>
      <c r="G22" s="325">
        <f>'Income Statement Ann'!N23</f>
        <v>0</v>
      </c>
      <c r="H22" s="316"/>
      <c r="I22" s="327" t="str">
        <f>'Balance Sheet Ann'!E22</f>
        <v>Liabilities</v>
      </c>
      <c r="J22" s="327">
        <f>'Balance Sheet Ann'!J22</f>
        <v>5121652.8846489042</v>
      </c>
      <c r="K22" s="327">
        <f>'Balance Sheet Ann'!K22</f>
        <v>5059630.4773383699</v>
      </c>
      <c r="L22" s="327">
        <f>'Balance Sheet Ann'!L22</f>
        <v>2063997.5</v>
      </c>
      <c r="M22" s="327">
        <f>'Balance Sheet Ann'!M22</f>
        <v>1324784</v>
      </c>
      <c r="N22" s="327">
        <f>'Balance Sheet Ann'!N22</f>
        <v>0</v>
      </c>
      <c r="O22" s="316"/>
      <c r="P22" s="316" t="str">
        <f>'Cashflow Ann'!E22</f>
        <v xml:space="preserve">Shareholder Debt Repayment </v>
      </c>
      <c r="Q22" s="316">
        <f>'Cashflow Ann'!J22</f>
        <v>0</v>
      </c>
      <c r="R22" s="316">
        <f>'Cashflow Ann'!K22</f>
        <v>0</v>
      </c>
      <c r="S22" s="316">
        <f>'Cashflow Ann'!L22</f>
        <v>-1401843.5829939707</v>
      </c>
      <c r="T22" s="316">
        <f>'Cashflow Ann'!M22</f>
        <v>0</v>
      </c>
      <c r="U22" s="316">
        <f>'Cashflow Ann'!N22</f>
        <v>0</v>
      </c>
      <c r="V22" s="312"/>
      <c r="W22" s="328" t="s">
        <v>471</v>
      </c>
    </row>
    <row r="23" spans="1:23">
      <c r="A23" s="312"/>
      <c r="B23" s="325" t="str">
        <f>'Income Statement Ann'!E24</f>
        <v xml:space="preserve">Dividends Paid </v>
      </c>
      <c r="C23" s="325">
        <f>'Income Statement Ann'!J24</f>
        <v>0</v>
      </c>
      <c r="D23" s="325">
        <f>'Income Statement Ann'!K24</f>
        <v>0</v>
      </c>
      <c r="E23" s="325">
        <f>'Income Statement Ann'!L24</f>
        <v>-15149109.260964636</v>
      </c>
      <c r="F23" s="325">
        <f>'Income Statement Ann'!M24</f>
        <v>-16885674.689971685</v>
      </c>
      <c r="G23" s="325">
        <f>'Income Statement Ann'!N24</f>
        <v>-5828897.1423889063</v>
      </c>
      <c r="H23" s="316"/>
      <c r="I23" s="316">
        <f>'Balance Sheet Ann'!E23</f>
        <v>0</v>
      </c>
      <c r="J23" s="316">
        <f>'Balance Sheet Ann'!J23</f>
        <v>0</v>
      </c>
      <c r="K23" s="316">
        <f>'Balance Sheet Ann'!K23</f>
        <v>0</v>
      </c>
      <c r="L23" s="316">
        <f>'Balance Sheet Ann'!L23</f>
        <v>0</v>
      </c>
      <c r="M23" s="316">
        <f>'Balance Sheet Ann'!M23</f>
        <v>0</v>
      </c>
      <c r="N23" s="316">
        <f>'Balance Sheet Ann'!N23</f>
        <v>0</v>
      </c>
      <c r="O23" s="316"/>
      <c r="P23" s="316" t="str">
        <f>'Cashflow Ann'!E23</f>
        <v xml:space="preserve">Chinese Investor Debt Repayment </v>
      </c>
      <c r="Q23" s="316">
        <f>'Cashflow Ann'!J23</f>
        <v>0</v>
      </c>
      <c r="R23" s="316">
        <f>'Cashflow Ann'!K23</f>
        <v>0</v>
      </c>
      <c r="S23" s="316">
        <f>'Cashflow Ann'!L23</f>
        <v>-969824.29092366516</v>
      </c>
      <c r="T23" s="316">
        <f>'Cashflow Ann'!M23</f>
        <v>0</v>
      </c>
      <c r="U23" s="316">
        <f>'Cashflow Ann'!N23</f>
        <v>0</v>
      </c>
      <c r="V23" s="312"/>
      <c r="W23" s="328"/>
    </row>
    <row r="24" spans="1:23" ht="14.65" thickBot="1">
      <c r="A24" s="312"/>
      <c r="B24" s="329" t="str">
        <f>'Income Statement Ann'!E25</f>
        <v>Net Income</v>
      </c>
      <c r="C24" s="329">
        <f>'Income Statement Ann'!J25</f>
        <v>5338173.5490427278</v>
      </c>
      <c r="D24" s="329">
        <f>'Income Statement Ann'!K25</f>
        <v>6644297.4876061231</v>
      </c>
      <c r="E24" s="329">
        <f>'Income Statement Ann'!L25</f>
        <v>-8915731.2841904648</v>
      </c>
      <c r="F24" s="329">
        <f>'Income Statement Ann'!M25</f>
        <v>-13614945.319840996</v>
      </c>
      <c r="G24" s="329">
        <f>'Income Statement Ann'!N25</f>
        <v>-5022975.4326173961</v>
      </c>
      <c r="H24" s="316"/>
      <c r="I24" s="327" t="str">
        <f>'Balance Sheet Ann'!E24</f>
        <v>Net Assets</v>
      </c>
      <c r="J24" s="327">
        <f>'Balance Sheet Ann'!J24</f>
        <v>20912390.549042728</v>
      </c>
      <c r="K24" s="327">
        <f>'Balance Sheet Ann'!K24</f>
        <v>27556688.036648855</v>
      </c>
      <c r="L24" s="327">
        <f>'Balance Sheet Ann'!L24</f>
        <v>18640956.75245839</v>
      </c>
      <c r="M24" s="327">
        <f>'Balance Sheet Ann'!M24</f>
        <v>5026011.4326173952</v>
      </c>
      <c r="N24" s="327">
        <f>'Balance Sheet Ann'!N24</f>
        <v>-1.280568540096283E-9</v>
      </c>
      <c r="O24" s="316"/>
      <c r="P24" s="330" t="str">
        <f>'Cashflow Ann'!E24</f>
        <v>CFAF shareholders</v>
      </c>
      <c r="Q24" s="330">
        <f>'Cashflow Ann'!J24</f>
        <v>110522.44999999992</v>
      </c>
      <c r="R24" s="330">
        <f>'Cashflow Ann'!K24</f>
        <v>-222051.9</v>
      </c>
      <c r="S24" s="330">
        <f>'Cashflow Ann'!L24</f>
        <v>15306515.960964635</v>
      </c>
      <c r="T24" s="330">
        <f>'Cashflow Ann'!M24</f>
        <v>16670190.689971685</v>
      </c>
      <c r="U24" s="330">
        <f>'Cashflow Ann'!N24</f>
        <v>6001539.8923889063</v>
      </c>
      <c r="V24" s="312"/>
      <c r="W24" s="328"/>
    </row>
    <row r="25" spans="1:23" ht="14.65" thickTop="1">
      <c r="A25" s="312"/>
      <c r="B25" s="325"/>
      <c r="C25" s="325"/>
      <c r="D25" s="325"/>
      <c r="E25" s="325"/>
      <c r="F25" s="325"/>
      <c r="G25" s="325"/>
      <c r="H25" s="316"/>
      <c r="I25" s="316">
        <f>'Balance Sheet Ann'!E25</f>
        <v>0</v>
      </c>
      <c r="J25" s="316">
        <f>'Balance Sheet Ann'!J25</f>
        <v>0</v>
      </c>
      <c r="K25" s="316">
        <f>'Balance Sheet Ann'!K25</f>
        <v>0</v>
      </c>
      <c r="L25" s="316">
        <f>'Balance Sheet Ann'!L25</f>
        <v>0</v>
      </c>
      <c r="M25" s="316">
        <f>'Balance Sheet Ann'!M25</f>
        <v>0</v>
      </c>
      <c r="N25" s="316">
        <f>'Balance Sheet Ann'!N25</f>
        <v>0</v>
      </c>
      <c r="O25" s="316"/>
      <c r="P25" s="316">
        <f>'Cashflow Ann'!E25</f>
        <v>0</v>
      </c>
      <c r="Q25" s="316">
        <f>'Cashflow Ann'!J25</f>
        <v>0</v>
      </c>
      <c r="R25" s="316">
        <f>'Cashflow Ann'!K25</f>
        <v>0</v>
      </c>
      <c r="S25" s="316">
        <f>'Cashflow Ann'!L25</f>
        <v>0</v>
      </c>
      <c r="T25" s="316">
        <f>'Cashflow Ann'!M25</f>
        <v>0</v>
      </c>
      <c r="U25" s="316">
        <f>'Cashflow Ann'!N25</f>
        <v>0</v>
      </c>
      <c r="V25" s="312"/>
      <c r="W25" s="328"/>
    </row>
    <row r="26" spans="1:23">
      <c r="A26" s="312"/>
      <c r="B26" s="325"/>
      <c r="C26" s="325"/>
      <c r="D26" s="325"/>
      <c r="E26" s="325"/>
      <c r="F26" s="325"/>
      <c r="G26" s="325"/>
      <c r="H26" s="316"/>
      <c r="I26" s="316" t="str">
        <f>'Balance Sheet Ann'!E26</f>
        <v>Equity</v>
      </c>
      <c r="J26" s="316">
        <f>'Balance Sheet Ann'!J26</f>
        <v>3036</v>
      </c>
      <c r="K26" s="316">
        <f>'Balance Sheet Ann'!K26</f>
        <v>3036</v>
      </c>
      <c r="L26" s="316">
        <f>'Balance Sheet Ann'!L26</f>
        <v>3036</v>
      </c>
      <c r="M26" s="316">
        <f>'Balance Sheet Ann'!M26</f>
        <v>3036</v>
      </c>
      <c r="N26" s="316">
        <f>'Balance Sheet Ann'!N26</f>
        <v>0</v>
      </c>
      <c r="O26" s="316"/>
      <c r="P26" s="316" t="str">
        <f>'Cashflow Ann'!E26</f>
        <v xml:space="preserve">Dividends Paid </v>
      </c>
      <c r="Q26" s="316">
        <f>'Cashflow Ann'!J26</f>
        <v>0</v>
      </c>
      <c r="R26" s="316">
        <f>'Cashflow Ann'!K26</f>
        <v>0</v>
      </c>
      <c r="S26" s="316">
        <f>'Cashflow Ann'!L26</f>
        <v>-15149109.260964636</v>
      </c>
      <c r="T26" s="316">
        <f>'Cashflow Ann'!M26</f>
        <v>-16885674.689971685</v>
      </c>
      <c r="U26" s="316">
        <f>'Cashflow Ann'!N26</f>
        <v>-5828897.1423889063</v>
      </c>
      <c r="V26" s="312"/>
      <c r="W26" s="328"/>
    </row>
    <row r="27" spans="1:23">
      <c r="A27" s="312"/>
      <c r="B27" s="316"/>
      <c r="C27" s="316"/>
      <c r="D27" s="316"/>
      <c r="E27" s="316"/>
      <c r="F27" s="316"/>
      <c r="G27" s="316"/>
      <c r="H27" s="316"/>
      <c r="I27" s="316" t="str">
        <f>'Balance Sheet Ann'!E27</f>
        <v>Retained Earnings</v>
      </c>
      <c r="J27" s="316">
        <f>'Balance Sheet Ann'!J27</f>
        <v>20909354.549042728</v>
      </c>
      <c r="K27" s="316">
        <f>'Balance Sheet Ann'!K27</f>
        <v>27553652.036648855</v>
      </c>
      <c r="L27" s="316">
        <f>'Balance Sheet Ann'!L27</f>
        <v>18637920.75245839</v>
      </c>
      <c r="M27" s="316">
        <f>'Balance Sheet Ann'!M27</f>
        <v>5022975.4326173961</v>
      </c>
      <c r="N27" s="316">
        <f>'Balance Sheet Ann'!N27</f>
        <v>-3.4924596548080444E-10</v>
      </c>
      <c r="O27" s="316"/>
      <c r="P27" s="316" t="str">
        <f>'Cashflow Ann'!E27</f>
        <v xml:space="preserve">Equity Redemption </v>
      </c>
      <c r="Q27" s="316">
        <f>'Cashflow Ann'!J27</f>
        <v>0</v>
      </c>
      <c r="R27" s="316">
        <f>'Cashflow Ann'!K27</f>
        <v>0</v>
      </c>
      <c r="S27" s="316">
        <f>'Cashflow Ann'!L27</f>
        <v>0</v>
      </c>
      <c r="T27" s="316">
        <f>'Cashflow Ann'!M27</f>
        <v>0</v>
      </c>
      <c r="U27" s="316">
        <f>'Cashflow Ann'!N27</f>
        <v>-3036</v>
      </c>
      <c r="V27" s="312"/>
      <c r="W27" s="328"/>
    </row>
    <row r="28" spans="1:23" ht="15.4" thickBot="1">
      <c r="A28" s="312"/>
      <c r="B28" s="331"/>
      <c r="C28" s="331"/>
      <c r="D28" s="331"/>
      <c r="E28" s="331"/>
      <c r="F28" s="331"/>
      <c r="G28" s="331"/>
      <c r="H28" s="316"/>
      <c r="I28" s="330" t="str">
        <f>'Balance Sheet Ann'!E28</f>
        <v>Shareholder Equity</v>
      </c>
      <c r="J28" s="330">
        <f>'Balance Sheet Ann'!J28</f>
        <v>20912390.549042728</v>
      </c>
      <c r="K28" s="330">
        <f>'Balance Sheet Ann'!K28</f>
        <v>27556688.036648855</v>
      </c>
      <c r="L28" s="330">
        <f>'Balance Sheet Ann'!L28</f>
        <v>18640956.75245839</v>
      </c>
      <c r="M28" s="330">
        <f>'Balance Sheet Ann'!M28</f>
        <v>5026011.4326173961</v>
      </c>
      <c r="N28" s="330">
        <f>'Balance Sheet Ann'!N28</f>
        <v>-3.4924596548080444E-10</v>
      </c>
      <c r="O28" s="316"/>
      <c r="P28" s="330" t="str">
        <f>'Cashflow Ann'!E28</f>
        <v>Net cashflow</v>
      </c>
      <c r="Q28" s="330">
        <f>'Cashflow Ann'!J28</f>
        <v>110522.44999999992</v>
      </c>
      <c r="R28" s="330">
        <f>'Cashflow Ann'!K28</f>
        <v>-222051.9</v>
      </c>
      <c r="S28" s="330">
        <f>'Cashflow Ann'!L28</f>
        <v>157406.69999999925</v>
      </c>
      <c r="T28" s="330">
        <f>'Cashflow Ann'!M28</f>
        <v>-215484</v>
      </c>
      <c r="U28" s="330">
        <f>'Cashflow Ann'!N28</f>
        <v>169606.75</v>
      </c>
      <c r="V28" s="312"/>
      <c r="W28" s="328"/>
    </row>
    <row r="29" spans="1:23" ht="14.65" thickTop="1">
      <c r="A29" s="312"/>
      <c r="B29" s="312"/>
      <c r="C29" s="312"/>
      <c r="D29" s="312"/>
      <c r="E29" s="312"/>
      <c r="F29" s="312"/>
      <c r="G29" s="312"/>
      <c r="H29" s="312"/>
      <c r="I29" s="312"/>
      <c r="J29" s="312"/>
      <c r="K29" s="312"/>
      <c r="L29" s="312"/>
      <c r="M29" s="312"/>
      <c r="N29" s="312"/>
      <c r="O29" s="312"/>
      <c r="P29" s="312"/>
      <c r="Q29" s="312"/>
      <c r="R29" s="312"/>
      <c r="S29" s="312"/>
      <c r="T29" s="312"/>
      <c r="U29" s="312"/>
      <c r="V29" s="312"/>
      <c r="W29" s="328"/>
    </row>
    <row r="30" spans="1:23">
      <c r="A30" s="312"/>
      <c r="B30" s="312"/>
      <c r="C30" s="312"/>
      <c r="D30" s="312"/>
      <c r="E30" s="312"/>
      <c r="F30" s="312"/>
      <c r="G30" s="312"/>
      <c r="H30" s="312"/>
      <c r="I30" s="312"/>
      <c r="J30" s="312"/>
      <c r="K30" s="312"/>
      <c r="L30" s="312"/>
      <c r="M30" s="312"/>
      <c r="N30" s="312"/>
      <c r="O30" s="312"/>
      <c r="P30" s="312"/>
      <c r="Q30" s="312"/>
      <c r="R30" s="312"/>
      <c r="S30" s="312"/>
      <c r="T30" s="312"/>
      <c r="U30" s="312"/>
      <c r="V30" s="312"/>
      <c r="W30" s="328"/>
    </row>
    <row r="31" spans="1:23">
      <c r="A31" s="332"/>
      <c r="B31" s="332"/>
      <c r="C31" s="332"/>
      <c r="D31" s="332"/>
      <c r="E31" s="332"/>
      <c r="F31" s="332"/>
      <c r="G31" s="332"/>
      <c r="H31" s="332"/>
      <c r="I31" s="332"/>
      <c r="J31" s="332"/>
      <c r="K31" s="332"/>
      <c r="L31" s="332"/>
      <c r="M31" s="332"/>
      <c r="N31" s="332"/>
      <c r="O31" s="332"/>
      <c r="P31" s="332"/>
      <c r="Q31" s="332"/>
      <c r="R31" s="332"/>
      <c r="S31" s="332"/>
      <c r="T31" s="332"/>
      <c r="U31" s="332"/>
      <c r="V31" s="332"/>
      <c r="W31" s="328"/>
    </row>
    <row r="32" spans="1:23">
      <c r="W32" s="328" t="s">
        <v>471</v>
      </c>
    </row>
    <row r="35" spans="1:11">
      <c r="A35" s="302"/>
      <c r="B35" s="302"/>
      <c r="C35" s="302"/>
      <c r="D35" s="302"/>
      <c r="E35" s="302"/>
      <c r="F35" s="302"/>
      <c r="G35" s="302"/>
      <c r="H35" s="302"/>
      <c r="I35" s="302"/>
      <c r="J35" s="302"/>
      <c r="K35" s="302"/>
    </row>
    <row r="36" spans="1:11">
      <c r="A36" s="302"/>
      <c r="B36" s="333"/>
      <c r="C36" s="333"/>
      <c r="D36" s="333"/>
      <c r="E36" s="333"/>
      <c r="F36" s="333"/>
      <c r="G36" s="334"/>
      <c r="H36" s="302"/>
      <c r="I36" s="302"/>
      <c r="J36" s="302"/>
      <c r="K36" s="302"/>
    </row>
    <row r="37" spans="1:11">
      <c r="A37" s="302"/>
      <c r="H37" s="302"/>
      <c r="I37" s="302"/>
      <c r="J37" s="302"/>
      <c r="K37" s="302"/>
    </row>
    <row r="38" spans="1:11">
      <c r="A38" s="302"/>
      <c r="B38" s="333"/>
      <c r="C38" s="333"/>
      <c r="D38" s="333"/>
      <c r="E38" s="333"/>
      <c r="F38" s="333"/>
      <c r="G38" s="333"/>
      <c r="H38" s="302"/>
      <c r="I38" s="302"/>
      <c r="J38" s="302"/>
      <c r="K38" s="302"/>
    </row>
    <row r="39" spans="1:11">
      <c r="A39" s="302"/>
    </row>
    <row r="40" spans="1:11">
      <c r="A40" s="302"/>
    </row>
    <row r="41" spans="1:11">
      <c r="A41" s="302"/>
    </row>
    <row r="42" spans="1:11">
      <c r="A42" s="302"/>
    </row>
    <row r="43" spans="1:11">
      <c r="A43" s="302"/>
    </row>
    <row r="44" spans="1:11">
      <c r="A44" s="302"/>
    </row>
    <row r="45" spans="1:11">
      <c r="A45" s="302"/>
    </row>
    <row r="46" spans="1:11">
      <c r="A46" s="302"/>
    </row>
    <row r="47" spans="1:11">
      <c r="A47" s="302"/>
    </row>
    <row r="48" spans="1:11">
      <c r="A48" s="302"/>
    </row>
    <row r="49" spans="1:1">
      <c r="A49" s="302"/>
    </row>
    <row r="50" spans="1:1">
      <c r="A50" s="302"/>
    </row>
    <row r="51" spans="1:1">
      <c r="A51" s="302"/>
    </row>
    <row r="52" spans="1:1">
      <c r="A52" s="302"/>
    </row>
    <row r="53" spans="1:1">
      <c r="A53" s="302"/>
    </row>
    <row r="54" spans="1:1">
      <c r="A54" s="3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B1BB-D6F9-42DF-B5B2-D1C2B3343C66}">
  <dimension ref="A1"/>
  <sheetViews>
    <sheetView tabSelected="1" workbookViewId="0">
      <selection activeCell="E20" sqref="E20"/>
    </sheetView>
  </sheetViews>
  <sheetFormatPr defaultColWidth="116.81640625" defaultRowHeight="14.25"/>
  <cols>
    <col min="1" max="16384" width="116.81640625" style="299"/>
  </cols>
  <sheetData>
    <row r="1" spans="1:1">
      <c r="A1" s="299" t="s">
        <v>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DE8A-EC37-4F6F-A15B-B34DC402BE53}">
  <dimension ref="A1"/>
  <sheetViews>
    <sheetView tabSelected="1" workbookViewId="0">
      <selection activeCell="E20" sqref="E20"/>
    </sheetView>
  </sheetViews>
  <sheetFormatPr defaultColWidth="116.81640625" defaultRowHeight="14.25"/>
  <cols>
    <col min="1" max="16384" width="116.81640625" style="299"/>
  </cols>
  <sheetData>
    <row r="1" spans="1:1">
      <c r="A1" s="299" t="s">
        <v>472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F21F-840B-459A-ACE7-BB98D3035E13}">
  <dimension ref="A1"/>
  <sheetViews>
    <sheetView tabSelected="1" workbookViewId="0">
      <selection activeCell="E20" sqref="E20"/>
    </sheetView>
  </sheetViews>
  <sheetFormatPr defaultColWidth="116.81640625" defaultRowHeight="14.25"/>
  <cols>
    <col min="1" max="16384" width="116.81640625" style="299"/>
  </cols>
  <sheetData>
    <row r="1" spans="1:1">
      <c r="A1" s="299" t="s">
        <v>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5EB3-AF85-481C-A50B-8E772D540C89}">
  <dimension ref="A1"/>
  <sheetViews>
    <sheetView tabSelected="1" workbookViewId="0">
      <selection activeCell="E20" sqref="E20"/>
    </sheetView>
  </sheetViews>
  <sheetFormatPr defaultColWidth="116.81640625" defaultRowHeight="14.25"/>
  <cols>
    <col min="1" max="16384" width="116.81640625" style="299"/>
  </cols>
  <sheetData>
    <row r="1" spans="1:1">
      <c r="A1" s="299" t="s">
        <v>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5F5EF-A85C-47BB-AE7B-78A058E7FF65}">
  <dimension ref="A1"/>
  <sheetViews>
    <sheetView tabSelected="1" workbookViewId="0">
      <selection activeCell="E20" sqref="E20"/>
    </sheetView>
  </sheetViews>
  <sheetFormatPr defaultColWidth="116.81640625" defaultRowHeight="14.25"/>
  <cols>
    <col min="1" max="16384" width="116.81640625" style="299"/>
  </cols>
  <sheetData>
    <row r="1" spans="1:1">
      <c r="A1" s="299" t="s">
        <v>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summaryRight="0"/>
  </sheetPr>
  <dimension ref="A1:J41"/>
  <sheetViews>
    <sheetView showGridLines="0" workbookViewId="0"/>
  </sheetViews>
  <sheetFormatPr defaultColWidth="0" defaultRowHeight="12.75" customHeight="1" zeroHeight="1"/>
  <cols>
    <col min="1" max="1" width="11.6328125" style="189" customWidth="1"/>
    <col min="2" max="2" width="83.81640625" style="189" bestFit="1" customWidth="1"/>
    <col min="3" max="10" width="11.6328125" style="189" customWidth="1"/>
    <col min="11" max="14" width="11.6328125" style="189" hidden="1" customWidth="1"/>
    <col min="15" max="16384" width="11.6328125" style="189" hidden="1"/>
  </cols>
  <sheetData>
    <row r="1" spans="2:2"/>
    <row r="2" spans="2:2"/>
    <row r="3" spans="2:2"/>
    <row r="4" spans="2:2"/>
    <row r="5" spans="2:2" ht="22.5">
      <c r="B5" s="173" t="s">
        <v>205</v>
      </c>
    </row>
    <row r="6" spans="2:2"/>
    <row r="7" spans="2:2"/>
    <row r="8" spans="2:2"/>
    <row r="9" spans="2:2" s="276" customFormat="1" ht="22.5">
      <c r="B9" s="173" t="s">
        <v>59</v>
      </c>
    </row>
    <row r="10" spans="2:2"/>
    <row r="11" spans="2:2">
      <c r="B11" s="246" t="s">
        <v>151</v>
      </c>
    </row>
    <row r="12" spans="2:2">
      <c r="B12" s="246" t="s">
        <v>357</v>
      </c>
    </row>
    <row r="13" spans="2:2">
      <c r="B13" s="246" t="s">
        <v>34</v>
      </c>
    </row>
    <row r="14" spans="2:2"/>
    <row r="15" spans="2:2"/>
    <row r="16" spans="2:2"/>
    <row r="17"/>
    <row r="18"/>
    <row r="19"/>
    <row r="20"/>
    <row r="21"/>
    <row r="22"/>
    <row r="23"/>
    <row r="24"/>
    <row r="25"/>
    <row r="26"/>
    <row r="27"/>
    <row r="28"/>
    <row r="29"/>
    <row r="30"/>
    <row r="31"/>
    <row r="32"/>
    <row r="33"/>
    <row r="34"/>
    <row r="35"/>
    <row r="36"/>
    <row r="37"/>
    <row r="38"/>
    <row r="39"/>
    <row r="40"/>
    <row r="41"/>
  </sheetData>
  <pageMargins left="0.7" right="0.7" top="0.75" bottom="0.75" header="0.3" footer="0.3"/>
  <customProperties>
    <customPr name="MMSheetType" r:id="rId1"/>
  </customPropertie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W138"/>
  <sheetViews>
    <sheetView showGridLines="0" workbookViewId="0"/>
  </sheetViews>
  <sheetFormatPr defaultColWidth="0" defaultRowHeight="10.15"/>
  <cols>
    <col min="1" max="1" width="36.81640625" style="128" customWidth="1"/>
    <col min="2" max="2" width="28.08984375" style="128" customWidth="1"/>
    <col min="3" max="3" width="23.08984375" style="128" customWidth="1"/>
    <col min="4" max="4" width="9.36328125" style="128" customWidth="1"/>
    <col min="5" max="26" width="9.36328125" style="128" hidden="1" customWidth="1"/>
    <col min="27" max="55" width="9.08984375" style="128" hidden="1" customWidth="1"/>
    <col min="56" max="56" width="9.36328125" style="128" hidden="1" customWidth="1"/>
    <col min="57" max="16384" width="9.36328125" style="128" hidden="1"/>
  </cols>
  <sheetData>
    <row r="1" spans="1:55" ht="25.15">
      <c r="A1" s="44" t="str">
        <f ca="1" xml:space="preserve"> RIGHT(CELL("filename", A1), LEN(CELL("filename", A1)) - SEARCH("]", CELL("filename", A1)))</f>
        <v>Contents</v>
      </c>
    </row>
    <row r="5" spans="1:55" ht="17.649999999999999">
      <c r="A5" s="19" t="s">
        <v>118</v>
      </c>
      <c r="B5" s="192"/>
      <c r="C5" s="192"/>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row>
    <row r="6" spans="1:55" ht="15">
      <c r="A6" s="201" t="str">
        <f>HYPERLINK("#TOCrepobxIncome_Statement_Year","1.Income Statement")</f>
        <v>1.Income Statement</v>
      </c>
      <c r="B6" s="111"/>
      <c r="C6" s="207"/>
    </row>
    <row r="7" spans="1:55" ht="15">
      <c r="A7" s="201"/>
      <c r="B7" s="111"/>
      <c r="C7" s="207"/>
    </row>
    <row r="8" spans="1:55" ht="15">
      <c r="A8" s="201" t="str">
        <f>HYPERLINK("#TOCrepobxBalance_Sheet_Year","2.Balance Sheet")</f>
        <v>2.Balance Sheet</v>
      </c>
      <c r="B8" s="111"/>
      <c r="C8" s="207"/>
    </row>
    <row r="9" spans="1:55" ht="15">
      <c r="A9" s="201"/>
      <c r="B9" s="111"/>
      <c r="C9" s="207"/>
    </row>
    <row r="10" spans="1:55" ht="15">
      <c r="A10" s="201" t="str">
        <f>HYPERLINK("#TOCrepobxCashflow_Year","3.Cashflow")</f>
        <v>3.Cashflow</v>
      </c>
      <c r="B10" s="111"/>
      <c r="C10" s="207"/>
    </row>
    <row r="11" spans="1:55" ht="15">
      <c r="A11" s="201"/>
      <c r="B11" s="111"/>
      <c r="C11" s="207"/>
    </row>
    <row r="12" spans="1:55" ht="15">
      <c r="A12" s="201" t="str">
        <f>HYPERLINK("#TOCrepobxDistributions_Year","4.Distributions")</f>
        <v>4.Distributions</v>
      </c>
      <c r="B12" s="111"/>
      <c r="C12" s="207"/>
    </row>
    <row r="13" spans="1:55" ht="15">
      <c r="A13" s="201"/>
      <c r="B13" s="111"/>
      <c r="C13" s="207"/>
    </row>
    <row r="14" spans="1:55" ht="15">
      <c r="A14" s="201" t="str">
        <f>HYPERLINK("#TOCrepobxMetrics_Year","5.Metrics")</f>
        <v>5.Metrics</v>
      </c>
      <c r="B14" s="111"/>
      <c r="C14" s="207"/>
    </row>
    <row r="15" spans="1:55" ht="15">
      <c r="A15" s="201"/>
      <c r="B15" s="111"/>
      <c r="C15" s="207"/>
    </row>
    <row r="16" spans="1:55" ht="15">
      <c r="A16" s="201" t="str">
        <f>HYPERLINK("#TOCrepobxDisposals_Year","6.Disposals")</f>
        <v>6.Disposals</v>
      </c>
      <c r="B16" s="111"/>
      <c r="C16" s="207"/>
    </row>
    <row r="17" spans="1:3" ht="15">
      <c r="A17" s="201"/>
      <c r="B17" s="111"/>
      <c r="C17" s="207"/>
    </row>
    <row r="18" spans="1:3" ht="15">
      <c r="A18" s="201" t="str">
        <f>HYPERLINK("#TOCrepobxSquirrel_Hack_Year","7.Squirrel Hack")</f>
        <v>7.Squirrel Hack</v>
      </c>
      <c r="B18" s="111"/>
      <c r="C18" s="207"/>
    </row>
    <row r="19" spans="1:3" ht="15">
      <c r="A19" s="201"/>
      <c r="B19" s="111"/>
      <c r="C19" s="207"/>
    </row>
    <row r="20" spans="1:3" ht="15">
      <c r="A20" s="201" t="str">
        <f>HYPERLINK("#TOCrepobxIncome_Statement_base_Quarter","8.Income Statement base")</f>
        <v>8.Income Statement base</v>
      </c>
      <c r="B20" s="111"/>
      <c r="C20" s="207"/>
    </row>
    <row r="21" spans="1:3" ht="15">
      <c r="A21" s="201"/>
      <c r="B21" s="111"/>
      <c r="C21" s="207"/>
    </row>
    <row r="22" spans="1:3" ht="15">
      <c r="A22" s="201" t="str">
        <f>HYPERLINK("#TOCrepobxBalance_Sheet_base_Quarter","9.Balance Sheet base")</f>
        <v>9.Balance Sheet base</v>
      </c>
      <c r="B22" s="111"/>
      <c r="C22" s="207"/>
    </row>
    <row r="23" spans="1:3" ht="15">
      <c r="A23" s="201"/>
      <c r="B23" s="111"/>
      <c r="C23" s="207"/>
    </row>
    <row r="24" spans="1:3" ht="15">
      <c r="A24" s="201" t="str">
        <f>HYPERLINK("#TOCrepobxCashflow_base_Quarter","10.Cashflow base")</f>
        <v>10.Cashflow base</v>
      </c>
      <c r="B24" s="111"/>
      <c r="C24" s="207"/>
    </row>
    <row r="25" spans="1:3" ht="15">
      <c r="A25" s="201"/>
      <c r="B25" s="111"/>
      <c r="C25" s="207"/>
    </row>
    <row r="26" spans="1:3" ht="15">
      <c r="A26" s="201" t="str">
        <f>HYPERLINK("#TOCrepobxDistributions_base_Quarter","11.Distributions base")</f>
        <v>11.Distributions base</v>
      </c>
      <c r="B26" s="111"/>
      <c r="C26" s="207"/>
    </row>
    <row r="27" spans="1:3" ht="15">
      <c r="A27" s="201"/>
      <c r="B27" s="111"/>
      <c r="C27" s="207"/>
    </row>
    <row r="28" spans="1:3" ht="15">
      <c r="A28" s="201" t="str">
        <f>HYPERLINK("#TOCrepobxMetrics_base_Quarter","12.Metrics base")</f>
        <v>12.Metrics base</v>
      </c>
      <c r="B28" s="111"/>
      <c r="C28" s="207"/>
    </row>
    <row r="29" spans="1:3" ht="15">
      <c r="A29" s="201"/>
      <c r="B29" s="111"/>
      <c r="C29" s="207"/>
    </row>
    <row r="30" spans="1:3" ht="15">
      <c r="A30" s="201" t="str">
        <f>HYPERLINK("#TOCrepobxDisposals_base_Quarter","13.Disposals base")</f>
        <v>13.Disposals base</v>
      </c>
      <c r="B30" s="111"/>
      <c r="C30" s="207"/>
    </row>
    <row r="31" spans="1:3" ht="15">
      <c r="A31" s="201"/>
      <c r="B31" s="111"/>
      <c r="C31" s="207"/>
    </row>
    <row r="32" spans="1:3" ht="15">
      <c r="A32" s="201" t="str">
        <f>HYPERLINK("#TOCrepobxSquirrel_Hack_base_Quarter","14.Squirrel Hack base")</f>
        <v>14.Squirrel Hack base</v>
      </c>
      <c r="B32" s="111"/>
      <c r="C32" s="207"/>
    </row>
    <row r="33" spans="1:101" ht="15">
      <c r="A33" s="201"/>
      <c r="B33" s="111"/>
      <c r="C33" s="207"/>
    </row>
    <row r="34" spans="1:101" ht="15">
      <c r="A34" s="201"/>
      <c r="B34" s="111"/>
      <c r="C34" s="207"/>
    </row>
    <row r="35" spans="1:101" ht="17.649999999999999">
      <c r="A35" s="19" t="s">
        <v>308</v>
      </c>
      <c r="B35" s="19" t="s">
        <v>115</v>
      </c>
      <c r="C35" s="19" t="s">
        <v>154</v>
      </c>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row>
    <row r="36" spans="1:101" ht="15">
      <c r="A36" s="201" t="str">
        <f>HYPERLINK("#TOCobxUnallocated", "1.Unallocated")</f>
        <v>1.Unallocated</v>
      </c>
      <c r="B36" s="111"/>
      <c r="C36" s="207"/>
    </row>
    <row r="37" spans="1:101" ht="15">
      <c r="A37" s="201"/>
      <c r="B37" s="111"/>
      <c r="C37" s="207"/>
    </row>
    <row r="38" spans="1:101" ht="15">
      <c r="A38" s="201" t="str">
        <f>HYPERLINK("#TOCobxInputs", "2.Inputs")</f>
        <v>2.Inputs</v>
      </c>
      <c r="B38" s="111"/>
      <c r="C38" s="207"/>
    </row>
    <row r="39" spans="1:101" ht="15">
      <c r="A39" s="201"/>
      <c r="B39" s="111" t="str">
        <f>HYPERLINK("#TOCobxInputs.Model_Constants", "2.1.Model Constants")</f>
        <v>2.1.Model Constants</v>
      </c>
      <c r="C39" s="207"/>
    </row>
    <row r="40" spans="1:101" ht="15">
      <c r="A40" s="201"/>
      <c r="B40" s="111" t="str">
        <f>HYPERLINK("#TOCobxInputs.Opening_balance_sheet_assets", "2.2.Opening balance sheet assets")</f>
        <v>2.2.Opening balance sheet assets</v>
      </c>
      <c r="C40" s="207"/>
    </row>
    <row r="41" spans="1:101" ht="15">
      <c r="A41" s="201"/>
      <c r="B41" s="111" t="str">
        <f>HYPERLINK("#TOCobxInputs.Opening_balance_sheet_liabilities", "2.3.Opening balance sheet liabilities")</f>
        <v>2.3.Opening balance sheet liabilities</v>
      </c>
      <c r="C41" s="207"/>
    </row>
    <row r="42" spans="1:101" ht="15">
      <c r="A42" s="201"/>
      <c r="B42" s="111" t="str">
        <f>HYPERLINK("#TOCobxInputs.Opening_Repayment_Balances", "2.4.Opening Repayment Balances")</f>
        <v>2.4.Opening Repayment Balances</v>
      </c>
      <c r="C42" s="207"/>
    </row>
    <row r="43" spans="1:101" ht="15">
      <c r="A43" s="201"/>
      <c r="B43" s="111" t="str">
        <f>HYPERLINK("#TOCobxInputs.Monthly_Inputs", "2.5.Monthly Inputs")</f>
        <v>2.5.Monthly Inputs</v>
      </c>
      <c r="C43" s="207"/>
    </row>
    <row r="44" spans="1:101" ht="15">
      <c r="A44" s="201"/>
      <c r="B44" s="111" t="str">
        <f>HYPERLINK("#TOCobxInputs.Assets", "2.6.Assets")</f>
        <v>2.6.Assets</v>
      </c>
      <c r="C44" s="207"/>
    </row>
    <row r="45" spans="1:101" ht="15">
      <c r="A45" s="201"/>
      <c r="B45" s="111" t="str">
        <f>HYPERLINK("#TOCobxInputs.Debt", "2.7.Debt")</f>
        <v>2.7.Debt</v>
      </c>
      <c r="C45" s="207"/>
    </row>
    <row r="46" spans="1:101" ht="15">
      <c r="A46" s="201"/>
      <c r="B46" s="111" t="str">
        <f>HYPERLINK("#TOCobxInputs.Equity", "2.8.Equity")</f>
        <v>2.8.Equity</v>
      </c>
      <c r="C46" s="207"/>
    </row>
    <row r="47" spans="1:101" ht="15">
      <c r="A47" s="201"/>
      <c r="B47" s="111" t="str">
        <f>HYPERLINK("#TOCobxInputs.Metrics", "2.9.Metrics")</f>
        <v>2.9.Metrics</v>
      </c>
      <c r="C47" s="207"/>
    </row>
    <row r="48" spans="1:101" ht="15">
      <c r="A48" s="201"/>
      <c r="B48" s="111" t="str">
        <f>HYPERLINK("#TOCobxInputs.Flags", "2.10.Flags")</f>
        <v>2.10.Flags</v>
      </c>
      <c r="C48" s="207"/>
    </row>
    <row r="49" spans="1:3" ht="15">
      <c r="A49" s="201"/>
      <c r="B49" s="111" t="str">
        <f>HYPERLINK("#TOCobxInputs.Switches", "2.11.Switches")</f>
        <v>2.11.Switches</v>
      </c>
      <c r="C49" s="207"/>
    </row>
    <row r="50" spans="1:3" ht="15">
      <c r="A50" s="201"/>
      <c r="B50" s="111" t="str">
        <f>HYPERLINK("#TOCobxInputs.Investment_Asset_Valuation_and_Disposal_Profiles", "2.12.Investment Asset Valuation and Disposal Profiles")</f>
        <v>2.12.Investment Asset Valuation and Disposal Profiles</v>
      </c>
      <c r="C50" s="207"/>
    </row>
    <row r="51" spans="1:3" ht="15">
      <c r="A51" s="201"/>
      <c r="B51" s="111" t="str">
        <f>HYPERLINK("#TOCobxInputs.Loan_Repayment_Profiles", "2.13.Loan Repayment Profiles")</f>
        <v>2.13.Loan Repayment Profiles</v>
      </c>
      <c r="C51" s="207"/>
    </row>
    <row r="52" spans="1:3" ht="15">
      <c r="A52" s="201"/>
      <c r="B52" s="111" t="str">
        <f>HYPERLINK("#TOCobxInputs.Historical_Data", "2.14.Historical Data")</f>
        <v>2.14.Historical Data</v>
      </c>
      <c r="C52" s="207"/>
    </row>
    <row r="53" spans="1:3" ht="15">
      <c r="A53" s="201"/>
      <c r="B53" s="111" t="str">
        <f>HYPERLINK("#TOCobxInputs.Shareholders", "2.15.Shareholders")</f>
        <v>2.15.Shareholders</v>
      </c>
      <c r="C53" s="207"/>
    </row>
    <row r="54" spans="1:3" ht="15">
      <c r="A54" s="201"/>
      <c r="B54" s="111"/>
      <c r="C54" s="207"/>
    </row>
    <row r="55" spans="1:3" ht="15">
      <c r="A55" s="201" t="str">
        <f>HYPERLINK("#TOCobxTime", "3.Time")</f>
        <v>3.Time</v>
      </c>
      <c r="B55" s="111"/>
      <c r="C55" s="207"/>
    </row>
    <row r="56" spans="1:3" ht="15">
      <c r="A56" s="201"/>
      <c r="B56" s="111" t="str">
        <f>HYPERLINK("#TOCobxTime.Headers", "3.1.Headers")</f>
        <v>3.1.Headers</v>
      </c>
      <c r="C56" s="207"/>
    </row>
    <row r="57" spans="1:3" ht="15">
      <c r="A57" s="201"/>
      <c r="B57" s="111" t="str">
        <f>HYPERLINK("#TOCobxTime.Model_Timeline", "3.2.Model Timeline")</f>
        <v>3.2.Model Timeline</v>
      </c>
      <c r="C57" s="207"/>
    </row>
    <row r="58" spans="1:3" ht="15">
      <c r="A58" s="201"/>
      <c r="B58" s="111" t="str">
        <f>HYPERLINK("#TOCobxTime.Future_Fund_Conversion_Date_flag", "3.3.Future Fund Conversion Date flag")</f>
        <v>3.3.Future Fund Conversion Date flag</v>
      </c>
      <c r="C58" s="207"/>
    </row>
    <row r="59" spans="1:3" ht="15">
      <c r="A59" s="201"/>
      <c r="B59" s="111" t="str">
        <f>HYPERLINK("#TOCobxTime.Calculate_TVPI_flag", "3.4.Calculate TVPI flag")</f>
        <v>3.4.Calculate TVPI flag</v>
      </c>
      <c r="C59" s="207"/>
    </row>
    <row r="60" spans="1:3" ht="15">
      <c r="A60" s="201"/>
      <c r="B60" s="111" t="str">
        <f>HYPERLINK("#TOCobxTime.Dispose_of_Assets_flag", "3.5.Dispose of Assets flag")</f>
        <v>3.5.Dispose of Assets flag</v>
      </c>
      <c r="C60" s="207"/>
    </row>
    <row r="61" spans="1:3" ht="15">
      <c r="A61" s="201"/>
      <c r="B61" s="111" t="str">
        <f>HYPERLINK("#TOCobxTime.Repay_Debt_Flag", "3.6.Repay Debt Flag")</f>
        <v>3.6.Repay Debt Flag</v>
      </c>
      <c r="C61" s="207"/>
    </row>
    <row r="62" spans="1:3" ht="15">
      <c r="A62" s="201"/>
      <c r="B62" s="111" t="str">
        <f>HYPERLINK("#TOCobxTime.Share_Capital_Redemption_flag", "3.7.Share Capital Redemption flag")</f>
        <v>3.7.Share Capital Redemption flag</v>
      </c>
      <c r="C62" s="207"/>
    </row>
    <row r="63" spans="1:3" ht="15">
      <c r="A63" s="201"/>
      <c r="B63" s="111" t="str">
        <f>HYPERLINK("#TOCobxTime.Model_timelines", "3.8.Model timelines")</f>
        <v>3.8.Model timelines</v>
      </c>
      <c r="C63" s="207"/>
    </row>
    <row r="64" spans="1:3" ht="15">
      <c r="A64" s="201"/>
      <c r="B64" s="111"/>
      <c r="C64" s="207"/>
    </row>
    <row r="65" spans="1:3" ht="15">
      <c r="A65" s="201"/>
      <c r="B65" s="111"/>
      <c r="C65" s="207"/>
    </row>
    <row r="66" spans="1:3" ht="15">
      <c r="A66" s="201" t="str">
        <f>HYPERLINK("#TOCobxWorking_capital", "4.Working capital")</f>
        <v>4.Working capital</v>
      </c>
      <c r="B66" s="111"/>
      <c r="C66" s="207"/>
    </row>
    <row r="67" spans="1:3" ht="15">
      <c r="A67" s="201"/>
      <c r="B67" s="111"/>
      <c r="C67" s="207"/>
    </row>
    <row r="68" spans="1:3" ht="15">
      <c r="A68" s="201" t="str">
        <f>HYPERLINK("#TOCobxFinancials", "5.Financials")</f>
        <v>5.Financials</v>
      </c>
      <c r="B68" s="111"/>
      <c r="C68" s="207"/>
    </row>
    <row r="69" spans="1:3" ht="15">
      <c r="A69" s="201"/>
      <c r="B69" s="111"/>
      <c r="C69" s="207"/>
    </row>
    <row r="70" spans="1:3" ht="15">
      <c r="A70" s="201" t="str">
        <f>HYPERLINK("#TOCobxInvestment_Assets", "6.Investment Assets")</f>
        <v>6.Investment Assets</v>
      </c>
      <c r="B70" s="111"/>
      <c r="C70" s="207"/>
    </row>
    <row r="71" spans="1:3" ht="15">
      <c r="A71" s="201"/>
      <c r="B71" s="111"/>
      <c r="C71" s="207"/>
    </row>
    <row r="72" spans="1:3" ht="15">
      <c r="A72" s="201" t="str">
        <f>HYPERLINK("#TOCobxScheduled_Debt", "7.Scheduled Debt")</f>
        <v>7.Scheduled Debt</v>
      </c>
      <c r="B72" s="111"/>
      <c r="C72" s="207"/>
    </row>
    <row r="73" spans="1:3" ht="15">
      <c r="A73" s="201"/>
      <c r="B73" s="111" t="str">
        <f>HYPERLINK("#TOCobxScheduled_Debt.Guarantee_Portfolio_Loans_", "7.1.Guarantee Portfolio Loans ")</f>
        <v xml:space="preserve">7.1.Guarantee Portfolio Loans </v>
      </c>
      <c r="C73" s="207"/>
    </row>
    <row r="74" spans="1:3" ht="15">
      <c r="A74" s="201"/>
      <c r="B74" s="111" t="str">
        <f>HYPERLINK("#TOCobxScheduled_Debt.CVA_1", "7.2.CVA 1")</f>
        <v>7.2.CVA 1</v>
      </c>
      <c r="C74" s="207"/>
    </row>
    <row r="75" spans="1:3" ht="15">
      <c r="A75" s="201"/>
      <c r="B75" s="111" t="str">
        <f>HYPERLINK("#TOCobxScheduled_Debt.CVA_2", "7.3.CVA 2")</f>
        <v>7.3.CVA 2</v>
      </c>
      <c r="C75" s="207"/>
    </row>
    <row r="76" spans="1:3" ht="15">
      <c r="A76" s="201"/>
      <c r="B76" s="111"/>
      <c r="C76" s="207"/>
    </row>
    <row r="77" spans="1:3" ht="15">
      <c r="A77" s="201" t="str">
        <f>HYPERLINK("#TOCobxUnscheduled_Debt", "8.Unscheduled Debt")</f>
        <v>8.Unscheduled Debt</v>
      </c>
      <c r="B77" s="111"/>
      <c r="C77" s="207"/>
    </row>
    <row r="78" spans="1:3" ht="15">
      <c r="A78" s="201"/>
      <c r="B78" s="111" t="str">
        <f>HYPERLINK("#TOCobxUnscheduled_Debt.Senior_Debt", "8.1.Senior Debt")</f>
        <v>8.1.Senior Debt</v>
      </c>
      <c r="C78" s="207"/>
    </row>
    <row r="79" spans="1:3" ht="15">
      <c r="A79" s="201"/>
      <c r="B79" s="111" t="str">
        <f>HYPERLINK("#TOCobxUnscheduled_Debt.Shareholder_Debt", "8.2.Shareholder Debt")</f>
        <v>8.2.Shareholder Debt</v>
      </c>
      <c r="C79" s="207"/>
    </row>
    <row r="80" spans="1:3" ht="15">
      <c r="A80" s="201"/>
      <c r="B80" s="111" t="str">
        <f>HYPERLINK("#TOCobxUnscheduled_Debt.Chinese_Investor_Debt", "8.3.Chinese Investor Debt")</f>
        <v>8.3.Chinese Investor Debt</v>
      </c>
      <c r="C80" s="207"/>
    </row>
    <row r="81" spans="1:3" ht="15">
      <c r="A81" s="201"/>
      <c r="B81" s="111" t="str">
        <f>HYPERLINK("#TOCobxUnscheduled_Debt.Imported", "8.4.Imported")</f>
        <v>8.4.Imported</v>
      </c>
      <c r="C81" s="207"/>
    </row>
    <row r="82" spans="1:3" ht="15">
      <c r="A82" s="201"/>
      <c r="B82" s="111"/>
      <c r="C82" s="207"/>
    </row>
    <row r="83" spans="1:3" ht="15">
      <c r="A83" s="201" t="str">
        <f>HYPERLINK("#TOCobxEquity", "9.Equity")</f>
        <v>9.Equity</v>
      </c>
      <c r="B83" s="111"/>
      <c r="C83" s="207"/>
    </row>
    <row r="84" spans="1:3" ht="15">
      <c r="A84" s="201"/>
      <c r="B84" s="111" t="str">
        <f>HYPERLINK("#TOCobxEquity.Redemption_Preference", "9.1.Redemption Preference")</f>
        <v>9.1.Redemption Preference</v>
      </c>
      <c r="C84" s="207"/>
    </row>
    <row r="85" spans="1:3" ht="15">
      <c r="A85" s="201"/>
      <c r="B85" s="111" t="str">
        <f>HYPERLINK("#TOCobxEquity.Priority_Dividend", "9.2.Priority Dividend")</f>
        <v>9.2.Priority Dividend</v>
      </c>
      <c r="C85" s="207"/>
    </row>
    <row r="86" spans="1:3" ht="15">
      <c r="A86" s="201"/>
      <c r="B86" s="111" t="str">
        <f>HYPERLINK("#TOCobxEquity.Priority_Dividend_Catchup", "9.3.Priority Dividend Catchup")</f>
        <v>9.3.Priority Dividend Catchup</v>
      </c>
      <c r="C86" s="207"/>
    </row>
    <row r="87" spans="1:3" ht="15">
      <c r="A87" s="232"/>
      <c r="B87" s="111" t="str">
        <f>HYPERLINK("#TOCobxEquity.Redemption_Preference_Catchup", "9.4.Redemption Preference Catchup")</f>
        <v>9.4.Redemption Preference Catchup</v>
      </c>
      <c r="C87" s="207"/>
    </row>
    <row r="88" spans="1:3" ht="15">
      <c r="A88" s="232"/>
      <c r="B88" s="111" t="str">
        <f>HYPERLINK("#TOCobxEquity.Ordinary_Dividends", "9.5.Ordinary Dividends")</f>
        <v>9.5.Ordinary Dividends</v>
      </c>
      <c r="C88" s="207"/>
    </row>
    <row r="89" spans="1:3" ht="15">
      <c r="A89" s="232"/>
      <c r="B89" s="111" t="str">
        <f>HYPERLINK("#TOCobxEquity.Ordinary_Shares", "9.6.Ordinary Shares")</f>
        <v>9.6.Ordinary Shares</v>
      </c>
      <c r="C89" s="207"/>
    </row>
    <row r="90" spans="1:3" ht="15">
      <c r="A90" s="232"/>
      <c r="B90" s="111"/>
      <c r="C90" s="207"/>
    </row>
    <row r="91" spans="1:3" ht="15">
      <c r="A91" s="232"/>
      <c r="B91" s="111"/>
      <c r="C91" s="207"/>
    </row>
    <row r="92" spans="1:3" ht="15">
      <c r="A92" s="232" t="str">
        <f>HYPERLINK("#TOCobxMetrics_and_ratios", "10.Metrics and ratios")</f>
        <v>10.Metrics and ratios</v>
      </c>
      <c r="B92" s="111"/>
      <c r="C92" s="207"/>
    </row>
    <row r="93" spans="1:3" ht="15">
      <c r="A93" s="232"/>
      <c r="B93" s="111"/>
      <c r="C93" s="207"/>
    </row>
    <row r="94" spans="1:3" ht="15">
      <c r="A94" s="232" t="str">
        <f>HYPERLINK("#TOCobxModel_Checks_and_Alerts", "11.Model Checks and Alerts")</f>
        <v>11.Model Checks and Alerts</v>
      </c>
      <c r="B94" s="111"/>
      <c r="C94" s="207"/>
    </row>
    <row r="95" spans="1:3" ht="15">
      <c r="A95" s="232"/>
      <c r="B95" s="111" t="str">
        <f>HYPERLINK("#TOCobxModel_Checks_and_Alerts.Model_Checks", "11.1.Model Checks")</f>
        <v>11.1.Model Checks</v>
      </c>
      <c r="C95" s="207"/>
    </row>
    <row r="96" spans="1:3" ht="15">
      <c r="A96" s="232"/>
      <c r="B96" s="111"/>
      <c r="C96" s="207"/>
    </row>
    <row r="97" spans="1:3" ht="15">
      <c r="A97" s="232"/>
      <c r="B97" s="111"/>
      <c r="C97" s="207"/>
    </row>
    <row r="98" spans="1:3" ht="15">
      <c r="A98" s="232"/>
      <c r="B98" s="111"/>
      <c r="C98" s="207"/>
    </row>
    <row r="99" spans="1:3" ht="15">
      <c r="A99" s="232"/>
      <c r="B99" s="111"/>
      <c r="C99" s="207"/>
    </row>
    <row r="100" spans="1:3" ht="15">
      <c r="A100" s="232"/>
      <c r="B100" s="111"/>
      <c r="C100" s="207"/>
    </row>
    <row r="101" spans="1:3" ht="15">
      <c r="A101" s="232"/>
      <c r="B101" s="111"/>
      <c r="C101" s="207"/>
    </row>
    <row r="102" spans="1:3" ht="15">
      <c r="A102" s="232"/>
      <c r="B102" s="111"/>
      <c r="C102" s="207"/>
    </row>
    <row r="103" spans="1:3" ht="15">
      <c r="A103" s="232"/>
      <c r="B103" s="111"/>
      <c r="C103" s="207"/>
    </row>
    <row r="104" spans="1:3" ht="15">
      <c r="A104" s="232"/>
      <c r="B104" s="111"/>
      <c r="C104" s="207"/>
    </row>
    <row r="105" spans="1:3" ht="15">
      <c r="A105" s="232"/>
      <c r="B105" s="111"/>
      <c r="C105" s="207"/>
    </row>
    <row r="106" spans="1:3" ht="15">
      <c r="A106" s="232"/>
      <c r="B106" s="111"/>
      <c r="C106" s="207"/>
    </row>
    <row r="107" spans="1:3" ht="15">
      <c r="A107" s="232"/>
      <c r="B107" s="111"/>
      <c r="C107" s="207"/>
    </row>
    <row r="108" spans="1:3" ht="15">
      <c r="A108" s="232"/>
      <c r="B108" s="111"/>
      <c r="C108" s="207"/>
    </row>
    <row r="109" spans="1:3" ht="15">
      <c r="A109" s="232"/>
      <c r="B109" s="111"/>
      <c r="C109" s="207"/>
    </row>
    <row r="110" spans="1:3" ht="15">
      <c r="A110" s="232"/>
      <c r="B110" s="111"/>
      <c r="C110" s="207"/>
    </row>
    <row r="111" spans="1:3" ht="15">
      <c r="A111" s="232"/>
      <c r="B111" s="111"/>
      <c r="C111" s="207"/>
    </row>
    <row r="112" spans="1:3" ht="15">
      <c r="A112" s="232"/>
      <c r="B112" s="111"/>
      <c r="C112" s="207"/>
    </row>
    <row r="113" spans="1:3" ht="15">
      <c r="A113" s="232"/>
      <c r="B113" s="111"/>
      <c r="C113" s="207"/>
    </row>
    <row r="114" spans="1:3" ht="15">
      <c r="A114" s="232"/>
      <c r="B114" s="111"/>
      <c r="C114" s="207"/>
    </row>
    <row r="115" spans="1:3" ht="15">
      <c r="A115" s="232"/>
      <c r="B115" s="111"/>
      <c r="C115" s="207"/>
    </row>
    <row r="116" spans="1:3" ht="15">
      <c r="A116" s="232"/>
      <c r="B116" s="111"/>
      <c r="C116" s="207"/>
    </row>
    <row r="117" spans="1:3" ht="15">
      <c r="A117" s="232"/>
      <c r="B117" s="111"/>
      <c r="C117" s="207"/>
    </row>
    <row r="118" spans="1:3" ht="15">
      <c r="A118" s="232"/>
      <c r="B118" s="111"/>
      <c r="C118" s="207"/>
    </row>
    <row r="119" spans="1:3" ht="15">
      <c r="A119" s="232"/>
      <c r="B119" s="111"/>
      <c r="C119" s="207"/>
    </row>
    <row r="120" spans="1:3" ht="15">
      <c r="A120" s="232"/>
      <c r="B120" s="111"/>
      <c r="C120" s="207"/>
    </row>
    <row r="121" spans="1:3" ht="15">
      <c r="A121" s="232"/>
      <c r="B121" s="111"/>
      <c r="C121" s="207"/>
    </row>
    <row r="122" spans="1:3" ht="15">
      <c r="A122" s="232"/>
      <c r="B122" s="111"/>
      <c r="C122" s="207"/>
    </row>
    <row r="123" spans="1:3" ht="15">
      <c r="A123" s="232"/>
      <c r="B123" s="111"/>
      <c r="C123" s="207"/>
    </row>
    <row r="124" spans="1:3" ht="15">
      <c r="A124" s="232"/>
      <c r="B124" s="111"/>
      <c r="C124" s="207"/>
    </row>
    <row r="125" spans="1:3" ht="15">
      <c r="A125" s="232"/>
      <c r="B125" s="111"/>
      <c r="C125" s="207"/>
    </row>
    <row r="126" spans="1:3" ht="15">
      <c r="A126" s="232"/>
      <c r="B126" s="111"/>
      <c r="C126" s="207"/>
    </row>
    <row r="127" spans="1:3" ht="15">
      <c r="A127" s="232"/>
      <c r="B127" s="111"/>
      <c r="C127" s="207"/>
    </row>
    <row r="128" spans="1:3" ht="15">
      <c r="A128" s="232"/>
      <c r="B128" s="111"/>
      <c r="C128" s="207"/>
    </row>
    <row r="129" spans="1:3" ht="15">
      <c r="A129" s="232"/>
      <c r="B129" s="111"/>
      <c r="C129" s="207"/>
    </row>
    <row r="130" spans="1:3" ht="15">
      <c r="A130" s="232"/>
      <c r="B130" s="111"/>
      <c r="C130" s="207"/>
    </row>
    <row r="131" spans="1:3" ht="15">
      <c r="A131" s="232"/>
      <c r="B131" s="111"/>
      <c r="C131" s="207"/>
    </row>
    <row r="132" spans="1:3" ht="15">
      <c r="A132" s="232"/>
      <c r="B132" s="111"/>
      <c r="C132" s="207"/>
    </row>
    <row r="133" spans="1:3" ht="15">
      <c r="A133" s="232"/>
      <c r="B133" s="111"/>
      <c r="C133" s="207"/>
    </row>
    <row r="134" spans="1:3" ht="15">
      <c r="A134" s="232"/>
      <c r="B134" s="111"/>
      <c r="C134" s="207"/>
    </row>
    <row r="135" spans="1:3" ht="15">
      <c r="A135" s="232"/>
      <c r="B135" s="111"/>
      <c r="C135" s="207"/>
    </row>
    <row r="136" spans="1:3" ht="15">
      <c r="A136" s="232"/>
      <c r="B136" s="111"/>
      <c r="C136" s="207"/>
    </row>
    <row r="137" spans="1:3" ht="15">
      <c r="A137" s="232"/>
      <c r="B137" s="111"/>
      <c r="C137" s="111"/>
    </row>
    <row r="138" spans="1:3" ht="15">
      <c r="A138" s="232"/>
      <c r="B138" s="111"/>
      <c r="C138" s="111"/>
    </row>
  </sheetData>
  <pageMargins left="0.7" right="0.7" top="0.75" bottom="0.75" header="0.3" footer="0.3"/>
  <pageSetup orientation="portrait"/>
  <customProperties>
    <customPr name="MMSheetType" r:id="rId1"/>
  </customPropertie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outlinePr summaryBelow="0" summaryRight="0"/>
  </sheetPr>
  <dimension ref="A1:W79"/>
  <sheetViews>
    <sheetView showGridLines="0" defaultGridColor="0" colorId="22" zoomScale="80" workbookViewId="0">
      <pane xSplit="10" ySplit="9" topLeftCell="K52" activePane="bottomRight" state="frozen"/>
      <selection pane="topRight" activeCell="K1" sqref="K1"/>
      <selection pane="bottomLeft" activeCell="A10" sqref="A10"/>
      <selection pane="bottomRight" activeCell="F67" sqref="F67"/>
    </sheetView>
  </sheetViews>
  <sheetFormatPr defaultColWidth="0" defaultRowHeight="14.25" outlineLevelRow="2"/>
  <cols>
    <col min="1" max="1" width="1.81640625" style="271" customWidth="1"/>
    <col min="2" max="3" width="1.81640625" style="166" customWidth="1"/>
    <col min="4" max="4" width="1.81640625" style="259" customWidth="1"/>
    <col min="5" max="5" width="72.36328125" style="166" bestFit="1" customWidth="1"/>
    <col min="6" max="6" width="19.36328125" style="166" customWidth="1"/>
    <col min="7" max="8" width="47.36328125" style="98" customWidth="1"/>
    <col min="9" max="9" width="5.08984375" style="257" customWidth="1"/>
    <col min="10" max="10" width="1.453125" style="72" customWidth="1"/>
    <col min="11" max="13" width="19.36328125" style="98" customWidth="1"/>
    <col min="14" max="14" width="1.453125" style="72" customWidth="1"/>
    <col min="15" max="18" width="14.81640625" style="98" bestFit="1" customWidth="1"/>
    <col min="19" max="24" width="11.453125" style="98" hidden="1" customWidth="1"/>
    <col min="25" max="16384" width="11.453125" style="98" hidden="1"/>
  </cols>
  <sheetData>
    <row r="1" spans="1:23" ht="25.15">
      <c r="A1" s="44" t="str">
        <f ca="1">RIGHT(CELL("filename", A1), LEN(CELL("filename", A1)) - SEARCH("]", CELL("filename", A1)))</f>
        <v>InpC</v>
      </c>
      <c r="B1" s="102"/>
      <c r="C1" s="154"/>
      <c r="D1" s="143"/>
      <c r="E1" s="78"/>
      <c r="F1" s="46" t="str">
        <f>HYPERLINK("#Contents!A1","Go to contents")</f>
        <v>Go to contents</v>
      </c>
      <c r="G1" s="78"/>
      <c r="H1" s="78"/>
      <c r="I1" s="78"/>
      <c r="J1" s="129"/>
      <c r="K1" s="78"/>
      <c r="L1" s="78"/>
      <c r="M1" s="78"/>
      <c r="N1" s="129"/>
    </row>
    <row r="2" spans="1:23" ht="36.75" customHeight="1">
      <c r="A2" s="7"/>
      <c r="B2" s="7"/>
      <c r="C2" s="247"/>
      <c r="D2" s="223"/>
      <c r="E2" s="130"/>
      <c r="F2" s="130"/>
      <c r="G2" s="130"/>
      <c r="H2" s="130"/>
      <c r="I2" s="102"/>
      <c r="J2" s="167"/>
      <c r="K2" s="152" t="str">
        <f>IF(K3 = $F3, "q", "")</f>
        <v>q</v>
      </c>
      <c r="L2" s="152" t="str">
        <f>IF(L3 = $F3, "q", "")</f>
        <v/>
      </c>
      <c r="M2" s="152" t="str">
        <f>IF(M3 = $F3, "q", "")</f>
        <v/>
      </c>
      <c r="N2" s="167"/>
    </row>
    <row r="3" spans="1:23" ht="14.25" customHeight="1">
      <c r="A3" s="102"/>
      <c r="B3" s="102"/>
      <c r="C3" s="154"/>
      <c r="D3" s="143"/>
      <c r="E3" s="7"/>
      <c r="F3" s="235" t="str">
        <f>INDEX(J3:S3,MATCH(F4,J4:S4,0))</f>
        <v>Base case 1</v>
      </c>
      <c r="G3" s="252"/>
      <c r="H3" s="7"/>
      <c r="I3" s="78"/>
      <c r="J3" s="196"/>
      <c r="K3" s="109" t="s">
        <v>285</v>
      </c>
      <c r="L3" s="109" t="s">
        <v>385</v>
      </c>
      <c r="M3" s="109" t="s">
        <v>86</v>
      </c>
      <c r="N3" s="196"/>
      <c r="O3" s="109" t="s">
        <v>384</v>
      </c>
      <c r="P3" s="109" t="s">
        <v>61</v>
      </c>
      <c r="Q3" s="109" t="s">
        <v>176</v>
      </c>
      <c r="R3" s="109" t="s">
        <v>286</v>
      </c>
    </row>
    <row r="4" spans="1:23">
      <c r="A4" s="200"/>
      <c r="B4" s="200"/>
      <c r="C4" s="280"/>
      <c r="D4" s="217"/>
      <c r="E4" s="11" t="s">
        <v>153</v>
      </c>
      <c r="F4" s="294">
        <v>1</v>
      </c>
      <c r="G4" s="11"/>
      <c r="H4" s="11"/>
      <c r="I4" s="227">
        <f>MATCH(F4, $J$4:$S$4, 0)</f>
        <v>2</v>
      </c>
      <c r="J4" s="112"/>
      <c r="K4" s="96">
        <v>1</v>
      </c>
      <c r="L4" s="96">
        <v>2</v>
      </c>
      <c r="M4" s="96">
        <v>3</v>
      </c>
      <c r="N4" s="112"/>
      <c r="O4" s="134">
        <v>4</v>
      </c>
      <c r="P4" s="134">
        <v>5</v>
      </c>
      <c r="Q4" s="134">
        <v>6</v>
      </c>
      <c r="R4" s="134">
        <v>7</v>
      </c>
    </row>
    <row r="5" spans="1:23">
      <c r="A5" s="200"/>
      <c r="B5" s="200"/>
      <c r="C5" s="280"/>
      <c r="D5" s="217"/>
      <c r="E5" s="11" t="s">
        <v>175</v>
      </c>
      <c r="F5" s="275">
        <v>1</v>
      </c>
      <c r="G5" s="11"/>
      <c r="H5" s="11"/>
      <c r="I5" s="227">
        <f>MATCH(F5, $J$4:$S$4, 0)</f>
        <v>2</v>
      </c>
      <c r="J5" s="112"/>
      <c r="K5" s="11"/>
      <c r="L5" s="11"/>
      <c r="M5" s="11"/>
      <c r="N5" s="112"/>
      <c r="O5" s="11"/>
      <c r="P5" s="11"/>
      <c r="Q5" s="11"/>
      <c r="R5" s="11"/>
    </row>
    <row r="6" spans="1:23">
      <c r="A6" s="200"/>
      <c r="B6" s="200"/>
      <c r="C6" s="280"/>
      <c r="D6" s="217"/>
      <c r="E6" s="11" t="s">
        <v>207</v>
      </c>
      <c r="F6" s="274">
        <f>INDEX(J6:S6,MATCH(F4,J4:S4,0))</f>
        <v>1</v>
      </c>
      <c r="G6" s="11"/>
      <c r="H6" s="11"/>
      <c r="I6" s="227">
        <f>MATCH(F6, $J$4:$S$4, 0)</f>
        <v>2</v>
      </c>
      <c r="J6" s="112"/>
      <c r="K6" s="96">
        <v>1</v>
      </c>
      <c r="L6" s="96">
        <v>2</v>
      </c>
      <c r="M6" s="96">
        <v>3</v>
      </c>
      <c r="N6" s="112"/>
      <c r="O6" s="96">
        <v>1</v>
      </c>
      <c r="P6" s="96">
        <v>1</v>
      </c>
      <c r="Q6" s="96">
        <v>2</v>
      </c>
      <c r="R6" s="96">
        <v>2</v>
      </c>
    </row>
    <row r="7" spans="1:23">
      <c r="A7" s="102"/>
      <c r="B7" s="102"/>
      <c r="C7" s="154"/>
      <c r="D7" s="143"/>
      <c r="E7" s="11" t="s">
        <v>85</v>
      </c>
      <c r="F7" s="228">
        <f>COUNTIF( $I$13:$I$79, "tu" )</f>
        <v>0</v>
      </c>
      <c r="G7" s="11"/>
      <c r="H7" s="11"/>
      <c r="J7" s="112"/>
      <c r="K7" s="157" t="str">
        <f>IF(K6 = $F$5, "Base case", "")</f>
        <v>Base case</v>
      </c>
      <c r="L7" s="157" t="str">
        <f>IF(L6 = $F$5, "Base case", "")</f>
        <v/>
      </c>
      <c r="M7" s="157" t="str">
        <f>IF(M6 = $F$5, "Base case", "")</f>
        <v/>
      </c>
      <c r="N7" s="112"/>
      <c r="O7" s="11"/>
      <c r="P7" s="11"/>
      <c r="Q7" s="11"/>
      <c r="R7" s="11"/>
    </row>
    <row r="8" spans="1:23">
      <c r="A8" s="102"/>
      <c r="B8" s="102"/>
      <c r="C8" s="154"/>
      <c r="D8" s="143"/>
      <c r="E8" s="98"/>
      <c r="F8" s="98"/>
      <c r="I8" s="279"/>
      <c r="J8" s="129"/>
      <c r="K8" s="78"/>
      <c r="L8" s="78"/>
      <c r="M8" s="78"/>
      <c r="N8" s="129"/>
    </row>
    <row r="9" spans="1:23">
      <c r="A9" s="102"/>
      <c r="B9" s="102"/>
      <c r="C9" s="154"/>
      <c r="D9" s="143"/>
      <c r="E9" s="78"/>
      <c r="F9" s="102" t="s">
        <v>306</v>
      </c>
      <c r="G9" s="102" t="s">
        <v>283</v>
      </c>
      <c r="H9" s="102" t="s">
        <v>117</v>
      </c>
      <c r="I9" s="100"/>
      <c r="J9" s="129"/>
      <c r="K9" s="78"/>
      <c r="L9" s="78"/>
      <c r="M9" s="78"/>
      <c r="N9" s="129"/>
    </row>
    <row r="10" spans="1:23">
      <c r="A10" s="102"/>
      <c r="B10" s="102"/>
      <c r="C10" s="154"/>
      <c r="D10" s="143"/>
      <c r="E10" s="78"/>
      <c r="F10" s="102"/>
      <c r="G10" s="102"/>
      <c r="H10" s="102"/>
      <c r="I10" s="100"/>
      <c r="J10" s="129"/>
      <c r="K10" s="78"/>
      <c r="L10" s="78"/>
      <c r="M10" s="78"/>
      <c r="N10" s="129"/>
    </row>
    <row r="11" spans="1:23">
      <c r="A11" s="102"/>
      <c r="B11" s="102"/>
      <c r="C11" s="154"/>
      <c r="D11" s="143"/>
      <c r="E11" s="78"/>
      <c r="F11" s="102"/>
      <c r="G11" s="102"/>
      <c r="H11" s="102"/>
      <c r="I11" s="100"/>
      <c r="J11" s="129"/>
      <c r="K11" s="78"/>
      <c r="L11" s="78"/>
      <c r="M11" s="78"/>
      <c r="N11" s="129"/>
    </row>
    <row r="12" spans="1:23">
      <c r="A12" s="102"/>
      <c r="B12" s="102"/>
      <c r="C12" s="154"/>
      <c r="D12" s="143"/>
      <c r="E12" s="78"/>
      <c r="F12" s="102"/>
      <c r="G12" s="102"/>
      <c r="H12" s="102"/>
      <c r="I12" s="100"/>
      <c r="J12" s="129"/>
      <c r="K12" s="78"/>
      <c r="L12" s="78"/>
      <c r="M12" s="78"/>
      <c r="N12" s="129"/>
    </row>
    <row r="13" spans="1:23">
      <c r="A13" s="102" t="s">
        <v>122</v>
      </c>
      <c r="B13" s="102"/>
      <c r="C13" s="154"/>
      <c r="D13" s="143"/>
      <c r="E13" s="78"/>
      <c r="F13" s="78"/>
      <c r="G13" s="78"/>
      <c r="H13" s="78"/>
      <c r="I13" s="100" t="str">
        <f>IF( INDEX(J13:S13, I$5) = "", IF( INDEX(J13:S13, I$4) = F13, "vw", "tu"), IF(INDEX(J13:S13, I$5) = F13, "vw", "tu"))</f>
        <v>vw</v>
      </c>
      <c r="J13" s="129"/>
      <c r="K13" s="78"/>
      <c r="L13" s="78"/>
      <c r="M13" s="78"/>
      <c r="N13" s="129"/>
      <c r="O13" s="39"/>
      <c r="P13" s="39"/>
      <c r="Q13" s="39"/>
      <c r="R13" s="39"/>
    </row>
    <row r="14" spans="1:23">
      <c r="A14" s="102"/>
      <c r="B14" s="102"/>
      <c r="C14" s="154"/>
      <c r="D14" s="143"/>
      <c r="E14" s="78" t="s">
        <v>386</v>
      </c>
      <c r="F14" s="101">
        <f t="shared" ref="F14:F16" si="0">IF(INDEX(J14:X14,$I$4)="",INDEX(J14:X14,$I$6),INDEX(J14:X14,$I$4))</f>
        <v>21614586</v>
      </c>
      <c r="G14" s="78" t="s">
        <v>309</v>
      </c>
      <c r="H14" s="78"/>
      <c r="I14" s="100" t="str">
        <f>IF( INDEX(J14:S14, I$5) = "", IF( INDEX(J14:S14, I$4) = F14, "vw", "tu"), IF(INDEX(J14:S14, I$5) = F14, "vw", "tu"))</f>
        <v>vw</v>
      </c>
      <c r="J14" s="129"/>
      <c r="K14" s="20">
        <v>21614586</v>
      </c>
      <c r="L14" s="20">
        <v>500000</v>
      </c>
      <c r="M14" s="20">
        <v>0</v>
      </c>
      <c r="N14" s="129"/>
      <c r="O14" s="20">
        <v>0</v>
      </c>
      <c r="P14" s="20"/>
      <c r="Q14" s="20">
        <v>0</v>
      </c>
      <c r="R14" s="20">
        <v>0</v>
      </c>
      <c r="T14" s="39"/>
      <c r="U14" s="39"/>
      <c r="V14" s="39"/>
      <c r="W14" s="39"/>
    </row>
    <row r="15" spans="1:23">
      <c r="E15" s="69" t="s">
        <v>155</v>
      </c>
      <c r="F15" s="101">
        <f t="shared" si="0"/>
        <v>0</v>
      </c>
      <c r="G15" s="69" t="s">
        <v>309</v>
      </c>
      <c r="I15" s="100" t="str">
        <f>IF( INDEX(J15:S15, I$5) = "", IF( INDEX(J15:S15, I$4) = F15, "vw", "tu"), IF(INDEX(J15:S15, I$5) = F15, "vw", "tu"))</f>
        <v>vw</v>
      </c>
      <c r="K15" s="20">
        <v>0</v>
      </c>
      <c r="L15" s="20">
        <v>0</v>
      </c>
      <c r="M15" s="20">
        <v>0</v>
      </c>
      <c r="O15" s="20">
        <v>0</v>
      </c>
      <c r="P15" s="20">
        <v>0</v>
      </c>
      <c r="Q15" s="20">
        <v>0</v>
      </c>
      <c r="R15" s="20">
        <v>0</v>
      </c>
      <c r="T15" s="39"/>
      <c r="U15" s="39"/>
      <c r="V15" s="39"/>
      <c r="W15" s="39"/>
    </row>
    <row r="16" spans="1:23">
      <c r="E16" s="69" t="s">
        <v>209</v>
      </c>
      <c r="F16" s="101">
        <f t="shared" si="0"/>
        <v>0</v>
      </c>
      <c r="G16" s="69" t="s">
        <v>309</v>
      </c>
      <c r="I16" s="100" t="str">
        <f>IF( INDEX(J16:S16, I$5) = "", IF( INDEX(J16:S16, I$4) = F16, "vw", "tu"), IF(INDEX(J16:S16, I$5) = F16, "vw", "tu"))</f>
        <v>vw</v>
      </c>
      <c r="K16" s="20">
        <v>0</v>
      </c>
      <c r="L16" s="20">
        <v>0</v>
      </c>
      <c r="M16" s="20">
        <v>0</v>
      </c>
      <c r="O16" s="20">
        <v>0</v>
      </c>
      <c r="P16" s="20">
        <v>0</v>
      </c>
      <c r="Q16" s="20">
        <v>0</v>
      </c>
      <c r="R16" s="20">
        <v>0</v>
      </c>
      <c r="T16" s="39"/>
      <c r="U16" s="39"/>
      <c r="V16" s="39"/>
      <c r="W16" s="39"/>
    </row>
    <row r="18" spans="1:23">
      <c r="A18" s="271" t="s">
        <v>87</v>
      </c>
    </row>
    <row r="19" spans="1:23">
      <c r="E19" s="69" t="s">
        <v>88</v>
      </c>
      <c r="F19" s="101">
        <f t="shared" ref="F19:F26" si="1">IF(INDEX(J19:X19,$I$4)="",INDEX(J19:X19,$I$6),INDEX(J19:X19,$I$4))</f>
        <v>15571181</v>
      </c>
      <c r="G19" s="69" t="s">
        <v>309</v>
      </c>
      <c r="I19" s="100" t="str">
        <f t="shared" ref="I19:I26" si="2">IF( INDEX(J19:S19, I$5) = "", IF( INDEX(J19:S19, I$4) = F19, "vw", "tu"), IF(INDEX(J19:S19, I$5) = F19, "vw", "tu"))</f>
        <v>vw</v>
      </c>
      <c r="K19" s="20">
        <v>15571181</v>
      </c>
      <c r="L19" s="20"/>
      <c r="M19" s="20"/>
      <c r="O19" s="20"/>
      <c r="P19" s="20"/>
      <c r="Q19" s="20"/>
      <c r="R19" s="20"/>
      <c r="T19" s="39"/>
      <c r="U19" s="39"/>
      <c r="V19" s="39"/>
      <c r="W19" s="39"/>
    </row>
    <row r="20" spans="1:23">
      <c r="E20" s="69" t="s">
        <v>387</v>
      </c>
      <c r="F20" s="101">
        <f t="shared" si="1"/>
        <v>618410</v>
      </c>
      <c r="G20" s="69" t="s">
        <v>309</v>
      </c>
      <c r="I20" s="100" t="str">
        <f t="shared" si="2"/>
        <v>vw</v>
      </c>
      <c r="K20" s="20">
        <v>618410</v>
      </c>
      <c r="L20" s="20">
        <v>0</v>
      </c>
      <c r="M20" s="20"/>
      <c r="O20" s="20"/>
      <c r="P20" s="20"/>
      <c r="Q20" s="20"/>
      <c r="R20" s="20"/>
      <c r="T20" s="39"/>
      <c r="U20" s="39"/>
      <c r="V20" s="39"/>
      <c r="W20" s="39"/>
    </row>
    <row r="21" spans="1:23">
      <c r="E21" s="69" t="s">
        <v>180</v>
      </c>
      <c r="F21" s="101">
        <f t="shared" si="1"/>
        <v>2100000</v>
      </c>
      <c r="G21" s="69" t="s">
        <v>309</v>
      </c>
      <c r="I21" s="100" t="str">
        <f t="shared" si="2"/>
        <v>vw</v>
      </c>
      <c r="K21" s="20">
        <v>2100000</v>
      </c>
      <c r="L21" s="20">
        <v>0</v>
      </c>
      <c r="M21" s="20"/>
      <c r="O21" s="20"/>
      <c r="P21" s="20"/>
      <c r="Q21" s="20"/>
      <c r="R21" s="20"/>
      <c r="T21" s="39"/>
      <c r="U21" s="39"/>
      <c r="V21" s="39"/>
      <c r="W21" s="39"/>
    </row>
    <row r="22" spans="1:23">
      <c r="E22" s="69" t="s">
        <v>89</v>
      </c>
      <c r="F22" s="101">
        <f t="shared" si="1"/>
        <v>54840</v>
      </c>
      <c r="G22" s="69" t="s">
        <v>309</v>
      </c>
      <c r="I22" s="100" t="str">
        <f t="shared" si="2"/>
        <v>vw</v>
      </c>
      <c r="K22" s="20">
        <v>54840</v>
      </c>
      <c r="L22" s="20">
        <v>0</v>
      </c>
      <c r="M22" s="20"/>
      <c r="O22" s="20"/>
      <c r="P22" s="20"/>
      <c r="Q22" s="20"/>
      <c r="R22" s="20"/>
      <c r="T22" s="39"/>
      <c r="U22" s="39"/>
      <c r="V22" s="39"/>
      <c r="W22" s="39"/>
    </row>
    <row r="23" spans="1:23">
      <c r="E23" s="69" t="s">
        <v>288</v>
      </c>
      <c r="F23" s="101">
        <f t="shared" si="1"/>
        <v>1217119</v>
      </c>
      <c r="G23" s="69" t="s">
        <v>309</v>
      </c>
      <c r="I23" s="100" t="str">
        <f t="shared" si="2"/>
        <v>vw</v>
      </c>
      <c r="K23" s="20">
        <v>1217119</v>
      </c>
      <c r="L23" s="20">
        <v>0</v>
      </c>
      <c r="M23" s="20"/>
      <c r="O23" s="20"/>
      <c r="P23" s="20"/>
      <c r="Q23" s="20"/>
      <c r="R23" s="20"/>
      <c r="T23" s="39"/>
      <c r="U23" s="39"/>
      <c r="V23" s="39"/>
      <c r="W23" s="39"/>
    </row>
    <row r="24" spans="1:23">
      <c r="E24" s="69" t="s">
        <v>388</v>
      </c>
      <c r="F24" s="101">
        <f t="shared" si="1"/>
        <v>1150000</v>
      </c>
      <c r="G24" s="69" t="s">
        <v>309</v>
      </c>
      <c r="I24" s="100" t="str">
        <f t="shared" si="2"/>
        <v>vw</v>
      </c>
      <c r="K24" s="20">
        <v>1150000</v>
      </c>
      <c r="L24" s="20">
        <v>0</v>
      </c>
      <c r="M24" s="20"/>
      <c r="O24" s="20"/>
      <c r="P24" s="20"/>
      <c r="Q24" s="20"/>
      <c r="R24" s="20"/>
      <c r="T24" s="39"/>
      <c r="U24" s="39"/>
      <c r="V24" s="39"/>
      <c r="W24" s="39"/>
    </row>
    <row r="25" spans="1:23">
      <c r="E25" s="69" t="s">
        <v>65</v>
      </c>
      <c r="F25" s="101">
        <f t="shared" si="1"/>
        <v>900000</v>
      </c>
      <c r="G25" s="69" t="s">
        <v>309</v>
      </c>
      <c r="I25" s="100" t="str">
        <f t="shared" si="2"/>
        <v>vw</v>
      </c>
      <c r="K25" s="20">
        <v>900000</v>
      </c>
      <c r="L25" s="20">
        <v>0</v>
      </c>
      <c r="M25" s="20">
        <v>0</v>
      </c>
      <c r="O25" s="20">
        <v>0</v>
      </c>
      <c r="P25" s="20">
        <v>0</v>
      </c>
      <c r="Q25" s="20">
        <v>0</v>
      </c>
      <c r="R25" s="20">
        <v>0</v>
      </c>
      <c r="T25" s="39"/>
      <c r="U25" s="39"/>
      <c r="V25" s="39"/>
      <c r="W25" s="39"/>
    </row>
    <row r="26" spans="1:23">
      <c r="E26" s="69" t="s">
        <v>289</v>
      </c>
      <c r="F26" s="101">
        <f t="shared" si="1"/>
        <v>0</v>
      </c>
      <c r="G26" s="69" t="s">
        <v>309</v>
      </c>
      <c r="I26" s="100" t="str">
        <f t="shared" si="2"/>
        <v>vw</v>
      </c>
      <c r="K26" s="20">
        <v>0</v>
      </c>
      <c r="L26" s="20">
        <v>0</v>
      </c>
      <c r="M26" s="20">
        <v>0</v>
      </c>
      <c r="O26" s="20">
        <v>0</v>
      </c>
      <c r="P26" s="20">
        <v>0</v>
      </c>
      <c r="Q26" s="20">
        <v>0</v>
      </c>
      <c r="R26" s="20">
        <v>0</v>
      </c>
      <c r="T26" s="39"/>
      <c r="U26" s="39"/>
      <c r="V26" s="39"/>
      <c r="W26" s="39"/>
    </row>
    <row r="28" spans="1:23">
      <c r="A28" s="271" t="s">
        <v>90</v>
      </c>
    </row>
    <row r="29" spans="1:23">
      <c r="E29" s="69" t="s">
        <v>210</v>
      </c>
      <c r="F29" s="101">
        <f t="shared" ref="F29:F34" si="3">IF(INDEX(J29:X29,$I$4)="",INDEX(J29:X29,$I$6),INDEX(J29:X29,$I$4))</f>
        <v>0</v>
      </c>
      <c r="G29" s="69" t="s">
        <v>309</v>
      </c>
      <c r="I29" s="100" t="str">
        <f t="shared" ref="I29:I34" si="4">IF( INDEX(J29:S29, I$5) = "", IF( INDEX(J29:S29, I$4) = F29, "vw", "tu"), IF(INDEX(J29:S29, I$5) = F29, "vw", "tu"))</f>
        <v>vw</v>
      </c>
      <c r="K29" s="20">
        <v>0</v>
      </c>
      <c r="L29" s="20">
        <v>0</v>
      </c>
      <c r="M29" s="20">
        <v>0</v>
      </c>
      <c r="O29" s="20">
        <v>0</v>
      </c>
      <c r="P29" s="20">
        <v>0</v>
      </c>
      <c r="Q29" s="20">
        <v>0</v>
      </c>
      <c r="R29" s="20">
        <v>0</v>
      </c>
      <c r="T29" s="39"/>
      <c r="U29" s="39"/>
      <c r="V29" s="39"/>
      <c r="W29" s="39"/>
    </row>
    <row r="30" spans="1:23">
      <c r="E30" s="69" t="s">
        <v>181</v>
      </c>
      <c r="F30" s="101">
        <f t="shared" si="3"/>
        <v>0</v>
      </c>
      <c r="G30" s="69" t="s">
        <v>309</v>
      </c>
      <c r="I30" s="100" t="str">
        <f t="shared" si="4"/>
        <v>vw</v>
      </c>
      <c r="K30" s="20">
        <v>0</v>
      </c>
      <c r="L30" s="20">
        <v>0</v>
      </c>
      <c r="M30" s="20">
        <v>0</v>
      </c>
      <c r="O30" s="20">
        <v>0</v>
      </c>
      <c r="P30" s="20">
        <v>0</v>
      </c>
      <c r="Q30" s="20">
        <v>0</v>
      </c>
      <c r="R30" s="20">
        <v>0</v>
      </c>
      <c r="T30" s="39"/>
      <c r="U30" s="39"/>
      <c r="V30" s="39"/>
      <c r="W30" s="39"/>
    </row>
    <row r="31" spans="1:23">
      <c r="E31" s="69" t="s">
        <v>399</v>
      </c>
      <c r="F31" s="101">
        <f t="shared" si="3"/>
        <v>0</v>
      </c>
      <c r="G31" s="69" t="s">
        <v>309</v>
      </c>
      <c r="I31" s="100" t="str">
        <f t="shared" si="4"/>
        <v>vw</v>
      </c>
      <c r="K31" s="20">
        <v>0</v>
      </c>
      <c r="L31" s="20">
        <v>0</v>
      </c>
      <c r="M31" s="20">
        <v>0</v>
      </c>
      <c r="O31" s="20">
        <v>0</v>
      </c>
      <c r="P31" s="20">
        <v>0</v>
      </c>
      <c r="Q31" s="20">
        <v>0</v>
      </c>
      <c r="R31" s="20">
        <v>0</v>
      </c>
      <c r="T31" s="39"/>
      <c r="U31" s="39"/>
      <c r="V31" s="39"/>
      <c r="W31" s="39"/>
    </row>
    <row r="32" spans="1:23">
      <c r="E32" s="69" t="s">
        <v>3</v>
      </c>
      <c r="F32" s="101">
        <f t="shared" si="3"/>
        <v>0</v>
      </c>
      <c r="G32" s="69" t="s">
        <v>309</v>
      </c>
      <c r="I32" s="100" t="str">
        <f t="shared" si="4"/>
        <v>vw</v>
      </c>
      <c r="K32" s="20">
        <v>0</v>
      </c>
      <c r="L32" s="20">
        <v>0</v>
      </c>
      <c r="M32" s="20">
        <v>0</v>
      </c>
      <c r="O32" s="20">
        <v>0</v>
      </c>
      <c r="P32" s="20">
        <v>0</v>
      </c>
      <c r="Q32" s="20">
        <v>0</v>
      </c>
      <c r="R32" s="20">
        <v>0</v>
      </c>
      <c r="T32" s="39"/>
      <c r="U32" s="39"/>
      <c r="V32" s="39"/>
      <c r="W32" s="39"/>
    </row>
    <row r="33" spans="1:23">
      <c r="E33" s="69" t="s">
        <v>123</v>
      </c>
      <c r="F33" s="101">
        <f t="shared" si="3"/>
        <v>0</v>
      </c>
      <c r="G33" s="69" t="s">
        <v>309</v>
      </c>
      <c r="I33" s="100" t="str">
        <f t="shared" si="4"/>
        <v>vw</v>
      </c>
      <c r="K33" s="20">
        <v>0</v>
      </c>
      <c r="L33" s="20">
        <v>0</v>
      </c>
      <c r="M33" s="20">
        <v>0</v>
      </c>
      <c r="O33" s="20">
        <v>0</v>
      </c>
      <c r="P33" s="20">
        <v>0</v>
      </c>
      <c r="Q33" s="20">
        <v>0</v>
      </c>
      <c r="R33" s="20">
        <v>0</v>
      </c>
      <c r="T33" s="39"/>
      <c r="U33" s="39"/>
      <c r="V33" s="39"/>
      <c r="W33" s="39"/>
    </row>
    <row r="34" spans="1:23">
      <c r="E34" s="69" t="s">
        <v>66</v>
      </c>
      <c r="F34" s="101">
        <f t="shared" si="3"/>
        <v>0</v>
      </c>
      <c r="G34" s="69" t="s">
        <v>309</v>
      </c>
      <c r="I34" s="100" t="str">
        <f t="shared" si="4"/>
        <v>vw</v>
      </c>
      <c r="K34" s="20">
        <v>0</v>
      </c>
      <c r="L34" s="20">
        <v>0</v>
      </c>
      <c r="M34" s="20">
        <v>0</v>
      </c>
      <c r="O34" s="20">
        <v>0</v>
      </c>
      <c r="P34" s="20">
        <v>0</v>
      </c>
      <c r="Q34" s="20">
        <v>0</v>
      </c>
      <c r="R34" s="20">
        <v>0</v>
      </c>
      <c r="T34" s="39"/>
      <c r="U34" s="39"/>
      <c r="V34" s="39"/>
      <c r="W34" s="39"/>
    </row>
    <row r="36" spans="1:23">
      <c r="A36" s="271" t="s">
        <v>182</v>
      </c>
    </row>
    <row r="37" spans="1:23">
      <c r="E37" s="118" t="s">
        <v>91</v>
      </c>
      <c r="F37" s="153">
        <f>IF(INDEX(J37:X37,$I$4)="",INDEX(J37:X37,$I$6),INDEX(J37:X37,$I$4))</f>
        <v>0.24</v>
      </c>
      <c r="G37" s="118" t="s">
        <v>263</v>
      </c>
      <c r="H37" s="214"/>
      <c r="I37" s="100" t="str">
        <f>IF( INDEX(J37:S37, I$5) = "", IF( INDEX(J37:S37, I$4) = F37, "vw", "tu"), IF(INDEX(J37:S37, I$5) = F37, "vw", "tu"))</f>
        <v>vw</v>
      </c>
      <c r="J37" s="135"/>
      <c r="K37" s="63">
        <v>0.24</v>
      </c>
      <c r="L37" s="63">
        <v>0</v>
      </c>
      <c r="M37" s="63">
        <v>0</v>
      </c>
      <c r="N37" s="135"/>
      <c r="O37" s="63">
        <v>0</v>
      </c>
      <c r="P37" s="63">
        <v>0</v>
      </c>
      <c r="Q37" s="63">
        <v>0</v>
      </c>
      <c r="R37" s="63">
        <v>0</v>
      </c>
      <c r="T37" s="39"/>
      <c r="U37" s="39"/>
      <c r="V37" s="39"/>
      <c r="W37" s="39"/>
    </row>
    <row r="39" spans="1:23">
      <c r="A39" s="271" t="s">
        <v>183</v>
      </c>
    </row>
    <row r="40" spans="1:23">
      <c r="E40" s="118" t="s">
        <v>400</v>
      </c>
      <c r="F40" s="153">
        <f t="shared" ref="F40:F43" si="5">IF(INDEX(J40:X40,$I$4)="",INDEX(J40:X40,$I$6),INDEX(J40:X40,$I$4))</f>
        <v>0.08</v>
      </c>
      <c r="G40" s="118" t="s">
        <v>263</v>
      </c>
      <c r="H40" s="214"/>
      <c r="I40" s="100" t="str">
        <f>IF( INDEX(J40:S40, I$5) = "", IF( INDEX(J40:S40, I$4) = F40, "vw", "tu"), IF(INDEX(J40:S40, I$5) = F40, "vw", "tu"))</f>
        <v>vw</v>
      </c>
      <c r="J40" s="135"/>
      <c r="K40" s="63">
        <v>0.08</v>
      </c>
      <c r="L40" s="63">
        <v>0.08</v>
      </c>
      <c r="M40" s="63">
        <v>0.08</v>
      </c>
      <c r="N40" s="135"/>
      <c r="O40" s="63">
        <v>0.08</v>
      </c>
      <c r="P40" s="63">
        <v>0.08</v>
      </c>
      <c r="Q40" s="63">
        <v>0.08</v>
      </c>
      <c r="R40" s="63">
        <v>0.08</v>
      </c>
      <c r="T40" s="39"/>
      <c r="U40" s="39"/>
      <c r="V40" s="39"/>
      <c r="W40" s="39"/>
    </row>
    <row r="41" spans="1:23">
      <c r="E41" s="118" t="s">
        <v>37</v>
      </c>
      <c r="F41" s="153">
        <f t="shared" si="5"/>
        <v>0.08</v>
      </c>
      <c r="G41" s="118" t="s">
        <v>263</v>
      </c>
      <c r="H41" s="214"/>
      <c r="I41" s="100" t="str">
        <f>IF( INDEX(J41:S41, I$5) = "", IF( INDEX(J41:S41, I$4) = F41, "vw", "tu"), IF(INDEX(J41:S41, I$5) = F41, "vw", "tu"))</f>
        <v>vw</v>
      </c>
      <c r="J41" s="135"/>
      <c r="K41" s="63">
        <v>0.08</v>
      </c>
      <c r="L41" s="63">
        <v>0.08</v>
      </c>
      <c r="M41" s="63">
        <v>0.08</v>
      </c>
      <c r="N41" s="135"/>
      <c r="O41" s="63">
        <v>0.08</v>
      </c>
      <c r="P41" s="63">
        <v>0.08</v>
      </c>
      <c r="Q41" s="63">
        <v>0.08</v>
      </c>
      <c r="R41" s="63">
        <v>0.08</v>
      </c>
      <c r="T41" s="39"/>
      <c r="U41" s="39"/>
      <c r="V41" s="39"/>
      <c r="W41" s="39"/>
    </row>
    <row r="42" spans="1:23">
      <c r="E42" s="118" t="s">
        <v>38</v>
      </c>
      <c r="F42" s="153">
        <f t="shared" si="5"/>
        <v>0.03</v>
      </c>
      <c r="G42" s="118" t="s">
        <v>263</v>
      </c>
      <c r="H42" s="214"/>
      <c r="I42" s="100" t="str">
        <f>IF( INDEX(J42:S42, I$5) = "", IF( INDEX(J42:S42, I$4) = F42, "vw", "tu"), IF(INDEX(J42:S42, I$5) = F42, "vw", "tu"))</f>
        <v>vw</v>
      </c>
      <c r="J42" s="135"/>
      <c r="K42" s="63">
        <v>0.03</v>
      </c>
      <c r="L42" s="63">
        <v>0.08</v>
      </c>
      <c r="M42" s="63">
        <v>0.08</v>
      </c>
      <c r="N42" s="135"/>
      <c r="O42" s="63">
        <v>0.08</v>
      </c>
      <c r="P42" s="63">
        <v>0.08</v>
      </c>
      <c r="Q42" s="63">
        <v>0.08</v>
      </c>
      <c r="R42" s="63">
        <v>0.08</v>
      </c>
      <c r="T42" s="39"/>
      <c r="U42" s="39"/>
      <c r="V42" s="39"/>
      <c r="W42" s="39"/>
    </row>
    <row r="43" spans="1:23">
      <c r="E43" s="69" t="s">
        <v>184</v>
      </c>
      <c r="F43" s="101">
        <f t="shared" si="5"/>
        <v>200000</v>
      </c>
      <c r="G43" s="69" t="s">
        <v>309</v>
      </c>
      <c r="I43" s="100" t="str">
        <f>IF( INDEX(J43:S43, I$5) = "", IF( INDEX(J43:S43, I$4) = F43, "vw", "tu"), IF(INDEX(J43:S43, I$5) = F43, "vw", "tu"))</f>
        <v>vw</v>
      </c>
      <c r="K43" s="20">
        <v>200000</v>
      </c>
      <c r="L43" s="20">
        <v>200000</v>
      </c>
      <c r="M43" s="20">
        <v>200000</v>
      </c>
      <c r="O43" s="20">
        <v>200000</v>
      </c>
      <c r="P43" s="20">
        <v>200000</v>
      </c>
      <c r="Q43" s="20">
        <v>200000</v>
      </c>
      <c r="R43" s="20">
        <v>200000</v>
      </c>
      <c r="T43" s="39"/>
      <c r="U43" s="39"/>
      <c r="V43" s="39"/>
      <c r="W43" s="39"/>
    </row>
    <row r="45" spans="1:23">
      <c r="A45" s="271" t="s">
        <v>124</v>
      </c>
    </row>
    <row r="46" spans="1:23">
      <c r="E46" s="69" t="s">
        <v>125</v>
      </c>
      <c r="F46" s="101">
        <f t="shared" ref="F46:F55" si="6">IF(INDEX(J46:X46,$I$4)="",INDEX(J46:X46,$I$6),INDEX(J46:X46,$I$4))</f>
        <v>450000</v>
      </c>
      <c r="G46" s="69" t="s">
        <v>309</v>
      </c>
      <c r="I46" s="100" t="str">
        <f t="shared" ref="I46:I55" si="7">IF( INDEX(J46:S46, I$5) = "", IF( INDEX(J46:S46, I$4) = F46, "vw", "tu"), IF(INDEX(J46:S46, I$5) = F46, "vw", "tu"))</f>
        <v>vw</v>
      </c>
      <c r="K46" s="20">
        <v>450000</v>
      </c>
      <c r="L46" s="20">
        <v>0</v>
      </c>
      <c r="M46" s="20">
        <v>0</v>
      </c>
      <c r="O46" s="20">
        <v>0</v>
      </c>
      <c r="P46" s="20">
        <v>0</v>
      </c>
      <c r="Q46" s="20">
        <v>0</v>
      </c>
      <c r="R46" s="20">
        <v>0</v>
      </c>
      <c r="T46" s="39"/>
      <c r="U46" s="39"/>
      <c r="V46" s="39"/>
      <c r="W46" s="39"/>
    </row>
    <row r="47" spans="1:23">
      <c r="E47" s="69" t="s">
        <v>359</v>
      </c>
      <c r="F47" s="101">
        <f t="shared" si="6"/>
        <v>3036</v>
      </c>
      <c r="G47" s="69" t="s">
        <v>309</v>
      </c>
      <c r="I47" s="100" t="str">
        <f t="shared" si="7"/>
        <v>vw</v>
      </c>
      <c r="K47" s="20">
        <v>3036</v>
      </c>
      <c r="L47" s="20">
        <v>0</v>
      </c>
      <c r="M47" s="20">
        <v>0</v>
      </c>
      <c r="O47" s="20">
        <v>0</v>
      </c>
      <c r="P47" s="20">
        <v>0</v>
      </c>
      <c r="Q47" s="20">
        <v>0</v>
      </c>
      <c r="R47" s="20">
        <v>0</v>
      </c>
      <c r="T47" s="39"/>
      <c r="U47" s="39"/>
      <c r="V47" s="39"/>
      <c r="W47" s="39"/>
    </row>
    <row r="48" spans="1:23">
      <c r="E48" s="69" t="s">
        <v>39</v>
      </c>
      <c r="F48" s="101">
        <f t="shared" si="6"/>
        <v>0</v>
      </c>
      <c r="G48" s="69" t="s">
        <v>309</v>
      </c>
      <c r="I48" s="100" t="str">
        <f t="shared" si="7"/>
        <v>vw</v>
      </c>
      <c r="K48" s="20">
        <v>0</v>
      </c>
      <c r="L48" s="20">
        <v>0</v>
      </c>
      <c r="M48" s="20">
        <v>0</v>
      </c>
      <c r="O48" s="20">
        <v>0</v>
      </c>
      <c r="P48" s="20">
        <v>0</v>
      </c>
      <c r="Q48" s="20">
        <v>0</v>
      </c>
      <c r="R48" s="20">
        <v>0</v>
      </c>
      <c r="T48" s="39"/>
      <c r="U48" s="39"/>
      <c r="V48" s="39"/>
      <c r="W48" s="39"/>
    </row>
    <row r="49" spans="1:23">
      <c r="E49" s="69" t="s">
        <v>401</v>
      </c>
      <c r="F49" s="101">
        <f t="shared" si="6"/>
        <v>300000</v>
      </c>
      <c r="G49" s="69" t="s">
        <v>309</v>
      </c>
      <c r="I49" s="100" t="str">
        <f t="shared" si="7"/>
        <v>vw</v>
      </c>
      <c r="K49" s="20">
        <v>300000</v>
      </c>
      <c r="L49" s="20">
        <v>0</v>
      </c>
      <c r="M49" s="20">
        <v>0</v>
      </c>
      <c r="O49" s="20">
        <v>0</v>
      </c>
      <c r="P49" s="20">
        <v>0</v>
      </c>
      <c r="Q49" s="20">
        <v>0</v>
      </c>
      <c r="R49" s="20">
        <v>0</v>
      </c>
      <c r="T49" s="39"/>
      <c r="U49" s="39"/>
      <c r="V49" s="39"/>
      <c r="W49" s="39"/>
    </row>
    <row r="50" spans="1:23">
      <c r="E50" s="69" t="s">
        <v>402</v>
      </c>
      <c r="F50" s="101">
        <f t="shared" si="6"/>
        <v>0</v>
      </c>
      <c r="G50" s="69" t="s">
        <v>309</v>
      </c>
      <c r="I50" s="100" t="str">
        <f t="shared" si="7"/>
        <v>vw</v>
      </c>
      <c r="K50" s="20"/>
      <c r="L50" s="20"/>
      <c r="M50" s="20"/>
      <c r="O50" s="20"/>
      <c r="P50" s="20"/>
      <c r="Q50" s="20"/>
      <c r="R50" s="20"/>
      <c r="T50" s="39"/>
      <c r="U50" s="39"/>
      <c r="V50" s="39"/>
      <c r="W50" s="39"/>
    </row>
    <row r="51" spans="1:23">
      <c r="E51" s="69" t="s">
        <v>211</v>
      </c>
      <c r="F51" s="101">
        <f t="shared" si="6"/>
        <v>20463400</v>
      </c>
      <c r="G51" s="69" t="s">
        <v>309</v>
      </c>
      <c r="I51" s="100" t="str">
        <f t="shared" si="7"/>
        <v>vw</v>
      </c>
      <c r="K51" s="20">
        <v>20463400</v>
      </c>
      <c r="L51" s="20"/>
      <c r="M51" s="20"/>
      <c r="O51" s="20"/>
      <c r="P51" s="20"/>
      <c r="Q51" s="20"/>
      <c r="R51" s="20"/>
      <c r="T51" s="39"/>
      <c r="U51" s="39"/>
      <c r="V51" s="39"/>
      <c r="W51" s="39"/>
    </row>
    <row r="52" spans="1:23">
      <c r="E52" s="69" t="s">
        <v>403</v>
      </c>
      <c r="F52" s="101">
        <f t="shared" si="6"/>
        <v>0</v>
      </c>
      <c r="G52" s="69" t="s">
        <v>309</v>
      </c>
      <c r="I52" s="100" t="str">
        <f t="shared" si="7"/>
        <v>vw</v>
      </c>
      <c r="K52" s="20"/>
      <c r="L52" s="20"/>
      <c r="M52" s="20"/>
      <c r="O52" s="20"/>
      <c r="P52" s="20"/>
      <c r="Q52" s="20"/>
      <c r="R52" s="20"/>
      <c r="T52" s="39"/>
      <c r="U52" s="39"/>
      <c r="V52" s="39"/>
      <c r="W52" s="39"/>
    </row>
    <row r="53" spans="1:23">
      <c r="E53" s="69" t="s">
        <v>233</v>
      </c>
      <c r="F53" s="101">
        <f t="shared" si="6"/>
        <v>4770848</v>
      </c>
      <c r="G53" s="69" t="s">
        <v>309</v>
      </c>
      <c r="I53" s="100" t="str">
        <f t="shared" si="7"/>
        <v>vw</v>
      </c>
      <c r="K53" s="20">
        <v>4770848</v>
      </c>
      <c r="L53" s="20"/>
      <c r="M53" s="20"/>
      <c r="O53" s="20"/>
      <c r="P53" s="20"/>
      <c r="Q53" s="20"/>
      <c r="R53" s="20"/>
      <c r="T53" s="39"/>
      <c r="U53" s="39"/>
      <c r="V53" s="39"/>
      <c r="W53" s="39"/>
    </row>
    <row r="54" spans="1:23">
      <c r="E54" s="69" t="s">
        <v>389</v>
      </c>
      <c r="F54" s="101">
        <f t="shared" si="6"/>
        <v>0</v>
      </c>
      <c r="G54" s="69" t="s">
        <v>309</v>
      </c>
      <c r="I54" s="100" t="str">
        <f t="shared" si="7"/>
        <v>vw</v>
      </c>
      <c r="K54" s="20"/>
      <c r="L54" s="20"/>
      <c r="M54" s="20"/>
      <c r="O54" s="20"/>
      <c r="P54" s="20"/>
      <c r="Q54" s="20"/>
      <c r="R54" s="20"/>
      <c r="T54" s="39"/>
      <c r="U54" s="39"/>
      <c r="V54" s="39"/>
      <c r="W54" s="39"/>
    </row>
    <row r="55" spans="1:23">
      <c r="E55" s="69" t="s">
        <v>212</v>
      </c>
      <c r="F55" s="101">
        <f t="shared" si="6"/>
        <v>0</v>
      </c>
      <c r="G55" s="69" t="s">
        <v>309</v>
      </c>
      <c r="I55" s="100" t="str">
        <f t="shared" si="7"/>
        <v>vw</v>
      </c>
      <c r="K55" s="20">
        <v>0</v>
      </c>
      <c r="L55" s="20">
        <v>0</v>
      </c>
      <c r="M55" s="20">
        <v>0</v>
      </c>
      <c r="O55" s="20">
        <v>0</v>
      </c>
      <c r="P55" s="20">
        <v>0</v>
      </c>
      <c r="Q55" s="20">
        <v>0</v>
      </c>
      <c r="R55" s="20">
        <v>0</v>
      </c>
      <c r="T55" s="39"/>
      <c r="U55" s="39"/>
      <c r="V55" s="39"/>
      <c r="W55" s="39"/>
    </row>
    <row r="57" spans="1:23">
      <c r="A57" s="271" t="s">
        <v>126</v>
      </c>
    </row>
    <row r="58" spans="1:23">
      <c r="E58" s="69" t="s">
        <v>67</v>
      </c>
      <c r="F58" s="101">
        <f>IF(INDEX(J58:X58,$I$4)="",INDEX(J58:X58,$I$6),INDEX(J58:X58,$I$4))</f>
        <v>3952675</v>
      </c>
      <c r="G58" s="69" t="s">
        <v>309</v>
      </c>
      <c r="I58" s="100" t="str">
        <f>IF( INDEX(J58:S58, I$5) = "", IF( INDEX(J58:S58, I$4) = F58, "vw", "tu"), IF(INDEX(J58:S58, I$5) = F58, "vw", "tu"))</f>
        <v>vw</v>
      </c>
      <c r="K58" s="20">
        <v>3952675</v>
      </c>
      <c r="L58" s="20"/>
      <c r="M58" s="20"/>
      <c r="O58" s="20"/>
      <c r="P58" s="20"/>
      <c r="Q58" s="20"/>
      <c r="R58" s="20"/>
      <c r="T58" s="39"/>
      <c r="U58" s="39"/>
      <c r="V58" s="39"/>
      <c r="W58" s="39"/>
    </row>
    <row r="60" spans="1:23">
      <c r="A60" s="271" t="s">
        <v>185</v>
      </c>
    </row>
    <row r="61" spans="1:23">
      <c r="E61" s="69" t="s">
        <v>310</v>
      </c>
      <c r="F61" s="101">
        <f t="shared" ref="F61:F64" si="8">IF(INDEX(J61:X61,$I$4)="",INDEX(J61:X61,$I$6),INDEX(J61:X61,$I$4))</f>
        <v>4</v>
      </c>
      <c r="G61" s="69" t="s">
        <v>186</v>
      </c>
      <c r="I61" s="100" t="str">
        <f>IF( INDEX(J61:S61, I$5) = "", IF( INDEX(J61:S61, I$4) = F61, "vw", "tu"), IF(INDEX(J61:S61, I$5) = F61, "vw", "tu"))</f>
        <v>vw</v>
      </c>
      <c r="K61" s="20">
        <v>4</v>
      </c>
      <c r="L61" s="20">
        <v>4</v>
      </c>
      <c r="M61" s="20"/>
      <c r="O61" s="20"/>
      <c r="P61" s="20"/>
      <c r="Q61" s="20"/>
      <c r="R61" s="20"/>
      <c r="T61" s="39"/>
      <c r="U61" s="39"/>
      <c r="V61" s="39"/>
      <c r="W61" s="39"/>
    </row>
    <row r="62" spans="1:23">
      <c r="E62" s="115" t="s">
        <v>290</v>
      </c>
      <c r="F62" s="202">
        <f t="shared" si="8"/>
        <v>45170</v>
      </c>
      <c r="G62" s="115" t="s">
        <v>264</v>
      </c>
      <c r="H62" s="170"/>
      <c r="I62" s="100" t="str">
        <f>IF( INDEX(J62:S62, I$5) = "", IF( INDEX(J62:S62, I$4) = F62, "vw", "tu"), IF(INDEX(J62:S62, I$5) = F62, "vw", "tu"))</f>
        <v>vw</v>
      </c>
      <c r="J62" s="125"/>
      <c r="K62" s="74">
        <v>45170</v>
      </c>
      <c r="L62" s="74">
        <v>45170</v>
      </c>
      <c r="M62" s="74"/>
      <c r="N62" s="125"/>
      <c r="O62" s="74"/>
      <c r="P62" s="74"/>
      <c r="Q62" s="74"/>
      <c r="R62" s="74"/>
      <c r="T62" s="39"/>
      <c r="U62" s="39"/>
      <c r="V62" s="39"/>
      <c r="W62" s="39"/>
    </row>
    <row r="63" spans="1:23">
      <c r="E63" s="69" t="s">
        <v>127</v>
      </c>
      <c r="F63" s="101">
        <f t="shared" si="8"/>
        <v>4</v>
      </c>
      <c r="G63" s="69" t="s">
        <v>186</v>
      </c>
      <c r="I63" s="100" t="str">
        <f>IF( INDEX(J63:S63, I$5) = "", IF( INDEX(J63:S63, I$4) = F63, "vw", "tu"), IF(INDEX(J63:S63, I$5) = F63, "vw", "tu"))</f>
        <v>vw</v>
      </c>
      <c r="K63" s="20">
        <v>4</v>
      </c>
      <c r="L63" s="20">
        <v>4</v>
      </c>
      <c r="M63" s="20"/>
      <c r="O63" s="20"/>
      <c r="P63" s="20"/>
      <c r="Q63" s="20"/>
      <c r="R63" s="20"/>
      <c r="T63" s="39"/>
      <c r="U63" s="39"/>
      <c r="V63" s="39"/>
      <c r="W63" s="39"/>
    </row>
    <row r="64" spans="1:23">
      <c r="E64" s="115" t="s">
        <v>187</v>
      </c>
      <c r="F64" s="202">
        <f t="shared" si="8"/>
        <v>45016</v>
      </c>
      <c r="G64" s="115" t="s">
        <v>264</v>
      </c>
      <c r="H64" s="170"/>
      <c r="I64" s="100" t="str">
        <f>IF( INDEX(J64:S64, I$5) = "", IF( INDEX(J64:S64, I$4) = F64, "vw", "tu"), IF(INDEX(J64:S64, I$5) = F64, "vw", "tu"))</f>
        <v>vw</v>
      </c>
      <c r="J64" s="125"/>
      <c r="K64" s="74">
        <v>45016</v>
      </c>
      <c r="L64" s="74">
        <v>45016</v>
      </c>
      <c r="M64" s="74"/>
      <c r="N64" s="125"/>
      <c r="O64" s="74"/>
      <c r="P64" s="74"/>
      <c r="Q64" s="74"/>
      <c r="R64" s="74"/>
      <c r="T64" s="39"/>
      <c r="U64" s="39"/>
      <c r="V64" s="39"/>
      <c r="W64" s="39"/>
    </row>
    <row r="66" spans="1:23">
      <c r="A66" s="271" t="s">
        <v>128</v>
      </c>
    </row>
    <row r="67" spans="1:23">
      <c r="A67" s="336"/>
      <c r="B67" s="337"/>
      <c r="C67" s="337"/>
      <c r="D67" s="338"/>
      <c r="E67" s="69" t="s">
        <v>334</v>
      </c>
      <c r="F67" s="202">
        <f t="shared" ref="F67" si="9">IF(INDEX(J67:X67,$I$4)="",INDEX(J67:X67,$I$6),INDEX(J67:X67,$I$4))</f>
        <v>0</v>
      </c>
      <c r="G67" s="69" t="s">
        <v>309</v>
      </c>
      <c r="I67" s="100" t="str">
        <f>IF( INDEX(J67:S67, I$5) = "", IF( INDEX(J67:S67, I$4) = F67, "vw", "tu"), IF(INDEX(J67:S67, I$5) = F67, "vw", "tu"))</f>
        <v>vw</v>
      </c>
      <c r="K67" s="20">
        <f>SquirrelBindings!E20</f>
        <v>0</v>
      </c>
      <c r="L67" s="20">
        <v>1</v>
      </c>
      <c r="M67" s="20">
        <v>1</v>
      </c>
      <c r="O67" s="20">
        <v>1</v>
      </c>
      <c r="P67" s="20">
        <v>1</v>
      </c>
      <c r="Q67" s="20">
        <v>1</v>
      </c>
      <c r="R67" s="20">
        <v>1</v>
      </c>
      <c r="T67" s="39"/>
      <c r="U67" s="39"/>
      <c r="V67" s="39"/>
      <c r="W67" s="39"/>
    </row>
    <row r="68" spans="1:23" s="233" customFormat="1">
      <c r="A68" s="269"/>
      <c r="B68" s="178"/>
      <c r="C68" s="178"/>
      <c r="D68" s="245"/>
      <c r="E68" s="197" t="s">
        <v>360</v>
      </c>
      <c r="F68" s="153">
        <f t="shared" ref="F68" si="10">IF(INDEX(J68:X68,$I$4)="",INDEX(J68:X68,$I$6),INDEX(J68:X68,$I$4))</f>
        <v>0</v>
      </c>
      <c r="G68" s="197" t="s">
        <v>263</v>
      </c>
      <c r="H68" s="155"/>
      <c r="I68" s="100" t="str">
        <f>IF( INDEX(J68:S68, I$5) = "", IF( INDEX(J68:S68, I$4) = F68, "vw", "tu"), IF(INDEX(J68:S68, I$5) = F68, "vw", "tu"))</f>
        <v>vw</v>
      </c>
      <c r="J68" s="155"/>
      <c r="K68" s="108"/>
      <c r="L68" s="108"/>
      <c r="M68" s="108"/>
      <c r="N68" s="155"/>
      <c r="O68" s="108"/>
      <c r="P68" s="108"/>
      <c r="Q68" s="108"/>
      <c r="R68" s="108"/>
      <c r="T68" s="39"/>
      <c r="U68" s="39"/>
      <c r="V68" s="39"/>
      <c r="W68" s="39"/>
    </row>
    <row r="69" spans="1:23" outlineLevel="2"/>
    <row r="70" spans="1:23" outlineLevel="2">
      <c r="A70" s="271" t="s">
        <v>40</v>
      </c>
    </row>
    <row r="71" spans="1:23" outlineLevel="1">
      <c r="E71" s="69" t="s">
        <v>234</v>
      </c>
      <c r="F71" s="20">
        <v>3</v>
      </c>
      <c r="G71" s="69" t="s">
        <v>4</v>
      </c>
    </row>
    <row r="72" spans="1:23" outlineLevel="1">
      <c r="E72" s="69" t="s">
        <v>404</v>
      </c>
      <c r="F72" s="20">
        <v>0</v>
      </c>
      <c r="G72" s="69" t="s">
        <v>309</v>
      </c>
    </row>
    <row r="73" spans="1:23" outlineLevel="1">
      <c r="E73" s="69" t="s">
        <v>188</v>
      </c>
      <c r="F73" s="20">
        <v>12</v>
      </c>
      <c r="G73" s="69" t="s">
        <v>311</v>
      </c>
    </row>
    <row r="74" spans="1:23" outlineLevel="1">
      <c r="E74" s="115" t="s">
        <v>390</v>
      </c>
      <c r="F74" s="74">
        <v>45017</v>
      </c>
      <c r="G74" s="69" t="s">
        <v>264</v>
      </c>
    </row>
    <row r="75" spans="1:23" outlineLevel="1">
      <c r="E75" s="118" t="s">
        <v>335</v>
      </c>
      <c r="F75" s="63"/>
      <c r="G75" s="69" t="s">
        <v>263</v>
      </c>
    </row>
    <row r="76" spans="1:23" outlineLevel="1">
      <c r="E76" s="69" t="s">
        <v>189</v>
      </c>
      <c r="F76" s="20">
        <v>3</v>
      </c>
      <c r="G76" s="69" t="s">
        <v>4</v>
      </c>
    </row>
    <row r="77" spans="1:23" outlineLevel="1">
      <c r="E77" s="115" t="s">
        <v>156</v>
      </c>
      <c r="F77" s="74">
        <v>45311</v>
      </c>
      <c r="G77" s="69" t="s">
        <v>264</v>
      </c>
    </row>
    <row r="78" spans="1:23" outlineLevel="1"/>
    <row r="79" spans="1:23" outlineLevel="1"/>
  </sheetData>
  <conditionalFormatting sqref="I9:I16 I19:I26 I29:I34 I37 I40:I43 I46:I55 I58 I61:I64 I67:I68">
    <cfRule type="cellIs" dxfId="255" priority="4" operator="equal">
      <formula>"tu"</formula>
    </cfRule>
  </conditionalFormatting>
  <conditionalFormatting sqref="O13:R13 T14:W16 T19:W26 T29:W34 T37:W37 T40:W43 T46:W55 T58:W58 T61:W64 T67:W68">
    <cfRule type="cellIs" dxfId="254" priority="1" operator="equal">
      <formula>""</formula>
    </cfRule>
  </conditionalFormatting>
  <printOptions verticalCentered="1" headings="1"/>
  <pageMargins left="0.74803149606299213" right="0.74803149606299213" top="0.98425196850393704" bottom="0.98425196850393704" header="0.51181102362204722" footer="0.51181102362204722"/>
  <pageSetup paperSize="9" scale="55" orientation="landscape" blackAndWhite="1" horizontalDpi="300" verticalDpi="300"/>
  <customProperties>
    <customPr name="MMSheetType" r:id="rId1"/>
  </customProperties>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outlinePr summaryBelow="0" summaryRight="0"/>
  </sheetPr>
  <dimension ref="A1:AC44"/>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30" customWidth="1"/>
    <col min="3" max="3" width="1.453125" style="64" customWidth="1"/>
    <col min="4" max="4" width="1.453125" style="195" customWidth="1"/>
    <col min="5" max="5" width="36.81640625" style="42" bestFit="1" customWidth="1"/>
    <col min="6" max="6" width="20.54296875" style="42" bestFit="1" customWidth="1"/>
    <col min="7" max="7" width="13.1796875" style="42" bestFit="1" customWidth="1"/>
    <col min="8" max="8" width="7.6328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RIGHT(CELL("filename", A1), LEN(CELL("filename", A1)) - SEARCH("]", CELL("filename", A1)))</f>
        <v>InpS</v>
      </c>
      <c r="B1" s="85"/>
      <c r="C1" s="86"/>
      <c r="D1" s="194"/>
      <c r="F1" s="46" t="str">
        <f>HYPERLINK("#Contents!A1","Go to contents")</f>
        <v>Go to contents</v>
      </c>
      <c r="H1" s="61"/>
      <c r="J1" s="61"/>
    </row>
    <row r="2" spans="1:29" s="53" customFormat="1">
      <c r="A2" s="59"/>
      <c r="B2" s="59"/>
      <c r="C2" s="87"/>
      <c r="D2" s="161"/>
      <c r="E2" s="210" t="s">
        <v>332</v>
      </c>
      <c r="F2" s="47">
        <f>'Model Checks and Alerts'!F11</f>
        <v>0</v>
      </c>
      <c r="G2" s="54" t="s">
        <v>177</v>
      </c>
      <c r="H2" s="21"/>
      <c r="I2" s="21"/>
      <c r="J2" s="7">
        <f>Time!J$12</f>
        <v>45107</v>
      </c>
      <c r="K2" s="7">
        <f>Time!K$12</f>
        <v>45199</v>
      </c>
      <c r="L2" s="7">
        <f>Time!L$12</f>
        <v>45291</v>
      </c>
      <c r="M2" s="7">
        <f>Time!M$12</f>
        <v>45382</v>
      </c>
      <c r="N2" s="7">
        <f>Time!N$12</f>
        <v>45473</v>
      </c>
      <c r="O2" s="7">
        <f>Time!O$12</f>
        <v>45565</v>
      </c>
      <c r="P2" s="7">
        <f>Time!P$12</f>
        <v>45657</v>
      </c>
      <c r="Q2" s="7">
        <f>Time!Q$12</f>
        <v>45747</v>
      </c>
      <c r="R2" s="7">
        <f>Time!R$12</f>
        <v>45838</v>
      </c>
      <c r="S2" s="7">
        <f>Time!S$12</f>
        <v>45930</v>
      </c>
      <c r="T2" s="7">
        <f>Time!T$12</f>
        <v>46022</v>
      </c>
      <c r="U2" s="7">
        <f>Time!U$12</f>
        <v>46112</v>
      </c>
      <c r="V2" s="7">
        <f>Time!V$12</f>
        <v>46203</v>
      </c>
      <c r="W2" s="7">
        <f>Time!W$12</f>
        <v>46295</v>
      </c>
      <c r="X2" s="7">
        <f>Time!X$12</f>
        <v>46387</v>
      </c>
      <c r="Y2" s="7">
        <f>Time!Y$12</f>
        <v>46477</v>
      </c>
      <c r="Z2" s="7">
        <f>Time!Z$12</f>
        <v>46568</v>
      </c>
      <c r="AA2" s="7">
        <f>Time!AA$12</f>
        <v>46660</v>
      </c>
      <c r="AB2" s="7">
        <f>Time!AB$12</f>
        <v>46752</v>
      </c>
      <c r="AC2" s="7">
        <f>Time!AC$12</f>
        <v>46843</v>
      </c>
    </row>
    <row r="3" spans="1:29" s="53" customFormat="1">
      <c r="A3" s="59"/>
      <c r="B3" s="59"/>
      <c r="C3" s="87"/>
      <c r="D3" s="161"/>
      <c r="E3" s="11" t="s">
        <v>261</v>
      </c>
      <c r="F3" s="47"/>
      <c r="G3" s="54" t="s">
        <v>121</v>
      </c>
      <c r="H3" s="21"/>
      <c r="I3" s="21"/>
      <c r="J3" s="8" t="str">
        <f>Time!J$17</f>
        <v>Q2 2023</v>
      </c>
      <c r="K3" s="8" t="str">
        <f>Time!K$17</f>
        <v>Q3 2023</v>
      </c>
      <c r="L3" s="8" t="str">
        <f>Time!L$17</f>
        <v>Q4 2023</v>
      </c>
      <c r="M3" s="8" t="str">
        <f>Time!M$17</f>
        <v>Q1 2024</v>
      </c>
      <c r="N3" s="8" t="str">
        <f>Time!N$17</f>
        <v>Q2 2024</v>
      </c>
      <c r="O3" s="8" t="str">
        <f>Time!O$17</f>
        <v>Q3 2024</v>
      </c>
      <c r="P3" s="8" t="str">
        <f>Time!P$17</f>
        <v>Q4 2024</v>
      </c>
      <c r="Q3" s="8" t="str">
        <f>Time!Q$17</f>
        <v>Q1 2025</v>
      </c>
      <c r="R3" s="8" t="str">
        <f>Time!R$17</f>
        <v>Q2 2025</v>
      </c>
      <c r="S3" s="8" t="str">
        <f>Time!S$17</f>
        <v>Q3 2025</v>
      </c>
      <c r="T3" s="8" t="str">
        <f>Time!T$17</f>
        <v>Q4 2025</v>
      </c>
      <c r="U3" s="8" t="str">
        <f>Time!U$17</f>
        <v>Q1 2026</v>
      </c>
      <c r="V3" s="8" t="str">
        <f>Time!V$17</f>
        <v>Q2 2026</v>
      </c>
      <c r="W3" s="8" t="str">
        <f>Time!W$17</f>
        <v>Q3 2026</v>
      </c>
      <c r="X3" s="8" t="str">
        <f>Time!X$17</f>
        <v>Q4 2026</v>
      </c>
      <c r="Y3" s="8" t="str">
        <f>Time!Y$17</f>
        <v>Q1 2027</v>
      </c>
      <c r="Z3" s="8" t="str">
        <f>Time!Z$17</f>
        <v>Q2 2027</v>
      </c>
      <c r="AA3" s="8" t="str">
        <f>Time!AA$17</f>
        <v>Q3 2027</v>
      </c>
      <c r="AB3" s="8" t="str">
        <f>Time!AB$17</f>
        <v>Q4 2027</v>
      </c>
      <c r="AC3" s="8" t="str">
        <f>Time!AC$17</f>
        <v>Q1 2028</v>
      </c>
    </row>
    <row r="4" spans="1:29" s="53" customFormat="1">
      <c r="A4" s="59"/>
      <c r="B4" s="59"/>
      <c r="C4" s="87"/>
      <c r="D4" s="161"/>
      <c r="E4" s="34" t="s">
        <v>35</v>
      </c>
      <c r="F4" s="42"/>
      <c r="G4" s="42"/>
      <c r="H4" s="21"/>
      <c r="I4" s="21"/>
      <c r="J4" s="34" t="str">
        <f>Time!J$23</f>
        <v>Y1</v>
      </c>
      <c r="K4" s="34" t="str">
        <f>Time!K$23</f>
        <v>Y1</v>
      </c>
      <c r="L4" s="34" t="str">
        <f>Time!L$23</f>
        <v>Y1</v>
      </c>
      <c r="M4" s="34" t="str">
        <f>Time!M$23</f>
        <v>Y1</v>
      </c>
      <c r="N4" s="34" t="str">
        <f>Time!N$23</f>
        <v>Y2</v>
      </c>
      <c r="O4" s="34" t="str">
        <f>Time!O$23</f>
        <v>Y2</v>
      </c>
      <c r="P4" s="34" t="str">
        <f>Time!P$23</f>
        <v>Y2</v>
      </c>
      <c r="Q4" s="34" t="str">
        <f>Time!Q$23</f>
        <v>Y2</v>
      </c>
      <c r="R4" s="34" t="str">
        <f>Time!R$23</f>
        <v>Y3</v>
      </c>
      <c r="S4" s="34" t="str">
        <f>Time!S$23</f>
        <v>Y3</v>
      </c>
      <c r="T4" s="34" t="str">
        <f>Time!T$23</f>
        <v>Y3</v>
      </c>
      <c r="U4" s="34" t="str">
        <f>Time!U$23</f>
        <v>Y3</v>
      </c>
      <c r="V4" s="34" t="str">
        <f>Time!V$23</f>
        <v>Y4</v>
      </c>
      <c r="W4" s="34" t="str">
        <f>Time!W$23</f>
        <v>Y4</v>
      </c>
      <c r="X4" s="34" t="str">
        <f>Time!X$23</f>
        <v>Y4</v>
      </c>
      <c r="Y4" s="34" t="str">
        <f>Time!Y$23</f>
        <v>Y4</v>
      </c>
      <c r="Z4" s="34" t="str">
        <f>Time!Z$23</f>
        <v>Y5</v>
      </c>
      <c r="AA4" s="34" t="str">
        <f>Time!AA$23</f>
        <v>Y5</v>
      </c>
      <c r="AB4" s="34" t="str">
        <f>Time!AB$23</f>
        <v>Y5</v>
      </c>
      <c r="AC4" s="34" t="str">
        <f>Time!AC$23</f>
        <v>Y5</v>
      </c>
    </row>
    <row r="5" spans="1:29" s="53" customFormat="1">
      <c r="A5" s="59"/>
      <c r="B5" s="59"/>
      <c r="C5" s="87"/>
      <c r="D5" s="161"/>
      <c r="E5" s="11" t="s">
        <v>60</v>
      </c>
      <c r="F5" s="30" t="s">
        <v>306</v>
      </c>
      <c r="G5" s="30" t="s">
        <v>283</v>
      </c>
      <c r="H5" s="30" t="s">
        <v>260</v>
      </c>
      <c r="I5" s="21"/>
      <c r="J5" s="11"/>
      <c r="K5" s="11"/>
      <c r="L5" s="11"/>
      <c r="M5" s="11"/>
      <c r="N5" s="11"/>
      <c r="O5" s="11"/>
    </row>
    <row r="8" spans="1:29">
      <c r="A8" s="30" t="s">
        <v>291</v>
      </c>
    </row>
    <row r="10" spans="1:29" outlineLevel="1">
      <c r="A10" s="30" t="s">
        <v>235</v>
      </c>
    </row>
    <row r="11" spans="1:29" outlineLevel="1">
      <c r="E11" s="37" t="s">
        <v>5</v>
      </c>
      <c r="G11" s="37" t="s">
        <v>309</v>
      </c>
      <c r="H11" s="42">
        <f>SUM( J11:AC11 )</f>
        <v>0</v>
      </c>
      <c r="J11" s="20"/>
      <c r="K11" s="20"/>
      <c r="L11" s="20"/>
      <c r="M11" s="20"/>
      <c r="N11" s="20"/>
      <c r="O11" s="20"/>
      <c r="P11" s="20"/>
      <c r="Q11" s="20"/>
      <c r="R11" s="20"/>
      <c r="S11" s="20"/>
      <c r="T11" s="20"/>
      <c r="U11" s="20"/>
      <c r="V11" s="20"/>
      <c r="W11" s="20"/>
      <c r="X11" s="20"/>
      <c r="Y11" s="20"/>
      <c r="Z11" s="20"/>
      <c r="AA11" s="20"/>
      <c r="AB11" s="20"/>
      <c r="AC11" s="20"/>
    </row>
    <row r="12" spans="1:29" outlineLevel="1">
      <c r="E12" s="37" t="s">
        <v>68</v>
      </c>
      <c r="G12" s="37" t="s">
        <v>309</v>
      </c>
      <c r="H12" s="42">
        <f>SUM( J12:AC12 )</f>
        <v>0</v>
      </c>
      <c r="J12" s="20"/>
      <c r="K12" s="20"/>
      <c r="L12" s="20"/>
      <c r="M12" s="20"/>
      <c r="N12" s="20"/>
      <c r="O12" s="20"/>
      <c r="P12" s="20"/>
      <c r="Q12" s="20"/>
      <c r="R12" s="20"/>
      <c r="S12" s="20"/>
      <c r="T12" s="20"/>
      <c r="U12" s="20"/>
      <c r="V12" s="20"/>
      <c r="W12" s="20"/>
      <c r="X12" s="20"/>
      <c r="Y12" s="20"/>
      <c r="Z12" s="20"/>
      <c r="AA12" s="20"/>
      <c r="AB12" s="20"/>
      <c r="AC12" s="20"/>
    </row>
    <row r="13" spans="1:29" outlineLevel="1">
      <c r="E13" s="37" t="s">
        <v>213</v>
      </c>
      <c r="G13" s="37" t="s">
        <v>309</v>
      </c>
      <c r="H13" s="42">
        <f>SUM( J13:AC13 )</f>
        <v>0</v>
      </c>
      <c r="J13" s="20"/>
      <c r="K13" s="20"/>
      <c r="L13" s="20"/>
      <c r="M13" s="20"/>
      <c r="N13" s="20"/>
      <c r="O13" s="20"/>
      <c r="P13" s="20"/>
      <c r="Q13" s="20"/>
      <c r="R13" s="20"/>
      <c r="S13" s="20"/>
      <c r="T13" s="20"/>
      <c r="U13" s="20"/>
      <c r="V13" s="20"/>
      <c r="W13" s="20"/>
      <c r="X13" s="20"/>
      <c r="Y13" s="20"/>
      <c r="Z13" s="20"/>
      <c r="AA13" s="20"/>
      <c r="AB13" s="20"/>
      <c r="AC13" s="20"/>
    </row>
    <row r="14" spans="1:29" outlineLevel="1">
      <c r="E14" s="37" t="s">
        <v>361</v>
      </c>
      <c r="G14" s="37" t="s">
        <v>309</v>
      </c>
      <c r="H14" s="42">
        <f>SUM( J14:AC14 )</f>
        <v>0</v>
      </c>
      <c r="J14" s="20"/>
      <c r="K14" s="20"/>
      <c r="L14" s="20"/>
      <c r="M14" s="20"/>
      <c r="N14" s="20"/>
      <c r="O14" s="20"/>
      <c r="P14" s="20"/>
      <c r="Q14" s="20"/>
      <c r="R14" s="20"/>
      <c r="S14" s="20"/>
      <c r="T14" s="20"/>
      <c r="U14" s="20"/>
      <c r="V14" s="20"/>
      <c r="W14" s="20"/>
      <c r="X14" s="20"/>
      <c r="Y14" s="20"/>
      <c r="Z14" s="20"/>
      <c r="AA14" s="20"/>
      <c r="AB14" s="20"/>
      <c r="AC14" s="20"/>
    </row>
    <row r="15" spans="1:29" outlineLevel="1">
      <c r="E15" s="37" t="s">
        <v>405</v>
      </c>
      <c r="G15" s="37" t="s">
        <v>309</v>
      </c>
      <c r="H15" s="42">
        <f>SUM( J15:AC15 )</f>
        <v>0</v>
      </c>
      <c r="J15" s="20"/>
      <c r="K15" s="20"/>
      <c r="L15" s="20"/>
      <c r="M15" s="20"/>
      <c r="N15" s="20"/>
      <c r="O15" s="20"/>
      <c r="P15" s="20"/>
      <c r="Q15" s="20"/>
      <c r="R15" s="20"/>
      <c r="S15" s="20"/>
      <c r="T15" s="20"/>
      <c r="U15" s="20"/>
      <c r="V15" s="20"/>
      <c r="W15" s="20"/>
      <c r="X15" s="20"/>
      <c r="Y15" s="20"/>
      <c r="Z15" s="20"/>
      <c r="AA15" s="20"/>
      <c r="AB15" s="20"/>
      <c r="AC15" s="20"/>
    </row>
    <row r="17" spans="1:29" outlineLevel="1">
      <c r="A17" s="30" t="s">
        <v>183</v>
      </c>
    </row>
    <row r="18" spans="1:29" outlineLevel="1">
      <c r="E18" s="37" t="s">
        <v>190</v>
      </c>
      <c r="G18" s="37" t="s">
        <v>309</v>
      </c>
      <c r="H18" s="42">
        <f>SUM( J18:AC18 )</f>
        <v>0</v>
      </c>
      <c r="J18" s="20"/>
      <c r="K18" s="20"/>
      <c r="L18" s="20"/>
      <c r="M18" s="20"/>
      <c r="N18" s="20"/>
      <c r="O18" s="20"/>
      <c r="P18" s="20"/>
      <c r="Q18" s="20"/>
      <c r="R18" s="20"/>
      <c r="S18" s="20"/>
      <c r="T18" s="20"/>
      <c r="U18" s="20"/>
      <c r="V18" s="20"/>
      <c r="W18" s="20"/>
      <c r="X18" s="20"/>
      <c r="Y18" s="20"/>
      <c r="Z18" s="20"/>
      <c r="AA18" s="20"/>
      <c r="AB18" s="20"/>
      <c r="AC18" s="20"/>
    </row>
    <row r="19" spans="1:29" outlineLevel="1">
      <c r="E19" s="37" t="s">
        <v>292</v>
      </c>
      <c r="G19" s="37" t="s">
        <v>309</v>
      </c>
      <c r="H19" s="42">
        <f>SUM( J19:AC19 )</f>
        <v>0</v>
      </c>
      <c r="J19" s="20"/>
      <c r="K19" s="20"/>
      <c r="L19" s="20"/>
      <c r="M19" s="20"/>
      <c r="N19" s="20"/>
      <c r="O19" s="20"/>
      <c r="P19" s="20"/>
      <c r="Q19" s="20"/>
      <c r="R19" s="20"/>
      <c r="S19" s="20"/>
      <c r="T19" s="20"/>
      <c r="U19" s="20"/>
      <c r="V19" s="20"/>
      <c r="W19" s="20"/>
      <c r="X19" s="20"/>
      <c r="Y19" s="20"/>
      <c r="Z19" s="20"/>
      <c r="AA19" s="20"/>
      <c r="AB19" s="20"/>
      <c r="AC19" s="20"/>
    </row>
    <row r="20" spans="1:29" outlineLevel="1">
      <c r="E20" s="37" t="s">
        <v>92</v>
      </c>
      <c r="G20" s="37" t="s">
        <v>309</v>
      </c>
      <c r="H20" s="42">
        <f>SUM( J20:AC20 )</f>
        <v>0</v>
      </c>
      <c r="J20" s="20"/>
      <c r="K20" s="20"/>
      <c r="L20" s="20"/>
      <c r="M20" s="20"/>
      <c r="N20" s="20"/>
      <c r="O20" s="20"/>
      <c r="P20" s="20"/>
      <c r="Q20" s="20"/>
      <c r="R20" s="20"/>
      <c r="S20" s="20"/>
      <c r="T20" s="20"/>
      <c r="U20" s="20"/>
      <c r="V20" s="20"/>
      <c r="W20" s="20"/>
      <c r="X20" s="20"/>
      <c r="Y20" s="20"/>
      <c r="Z20" s="20"/>
      <c r="AA20" s="20"/>
      <c r="AB20" s="20"/>
      <c r="AC20" s="20"/>
    </row>
    <row r="27" spans="1:29">
      <c r="A27" s="30" t="s">
        <v>420</v>
      </c>
    </row>
    <row r="28" spans="1:29">
      <c r="A28" s="30" t="s">
        <v>107</v>
      </c>
    </row>
    <row r="29" spans="1:29">
      <c r="A29" s="30" t="s">
        <v>140</v>
      </c>
    </row>
    <row r="30" spans="1:29">
      <c r="A30" s="30" t="s">
        <v>223</v>
      </c>
    </row>
    <row r="31" spans="1:29">
      <c r="A31" s="30" t="s">
        <v>141</v>
      </c>
    </row>
    <row r="32" spans="1:29">
      <c r="A32" s="30" t="s">
        <v>108</v>
      </c>
    </row>
    <row r="33" spans="1:2">
      <c r="A33" s="30" t="s">
        <v>21</v>
      </c>
    </row>
    <row r="34" spans="1:2">
      <c r="A34" s="30" t="s">
        <v>48</v>
      </c>
    </row>
    <row r="35" spans="1:2">
      <c r="A35" s="30" t="s">
        <v>275</v>
      </c>
    </row>
    <row r="36" spans="1:2">
      <c r="A36" s="30" t="s">
        <v>352</v>
      </c>
    </row>
    <row r="37" spans="1:2">
      <c r="A37" s="30" t="s">
        <v>421</v>
      </c>
    </row>
    <row r="38" spans="1:2">
      <c r="A38" s="30" t="s">
        <v>353</v>
      </c>
    </row>
    <row r="39" spans="1:2">
      <c r="A39" s="30" t="s">
        <v>109</v>
      </c>
    </row>
    <row r="40" spans="1:2">
      <c r="A40" s="30" t="s">
        <v>54</v>
      </c>
    </row>
    <row r="41" spans="1:2">
      <c r="A41" s="30" t="s">
        <v>322</v>
      </c>
    </row>
    <row r="44" spans="1:2">
      <c r="B44" s="30" t="s">
        <v>329</v>
      </c>
    </row>
  </sheetData>
  <conditionalFormatting sqref="J3:AC3">
    <cfRule type="cellIs" dxfId="253" priority="6" stopIfTrue="1" operator="equal">
      <formula>"Construction"</formula>
    </cfRule>
    <cfRule type="cellIs" dxfId="252" priority="7" stopIfTrue="1" operator="equal">
      <formula>"Operations"</formula>
    </cfRule>
  </conditionalFormatting>
  <conditionalFormatting sqref="J3:AC3">
    <cfRule type="cellIs" dxfId="251" priority="5" operator="equal">
      <formula>"Fin Close"</formula>
    </cfRule>
  </conditionalFormatting>
  <conditionalFormatting sqref="J3:AC3">
    <cfRule type="cellIs" dxfId="250" priority="3" operator="equal">
      <formula>"PPA ext."</formula>
    </cfRule>
    <cfRule type="cellIs" dxfId="249" priority="4" operator="equal">
      <formula>"Delay"</formula>
    </cfRule>
  </conditionalFormatting>
  <conditionalFormatting sqref="F2:F3">
    <cfRule type="cellIs" dxfId="248" priority="1" stopIfTrue="1" operator="notEqual">
      <formula>0</formula>
    </cfRule>
    <cfRule type="cellIs" dxfId="247"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99"/>
    <outlinePr summaryBelow="0" summaryRight="0"/>
  </sheetPr>
  <dimension ref="A1:Q48"/>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10" sqref="J10:N11"/>
    </sheetView>
  </sheetViews>
  <sheetFormatPr defaultColWidth="0" defaultRowHeight="13.15" outlineLevelRow="2"/>
  <cols>
    <col min="1" max="2" width="1.453125" style="30" customWidth="1"/>
    <col min="3" max="3" width="1.453125" style="64" customWidth="1"/>
    <col min="4" max="4" width="1.453125" style="195" customWidth="1"/>
    <col min="5" max="5" width="71.453125" style="42" customWidth="1"/>
    <col min="6" max="6" width="16.36328125" style="42" customWidth="1"/>
    <col min="7" max="8" width="15.08984375" style="42" customWidth="1"/>
    <col min="9" max="9" width="3.453125" style="42" customWidth="1"/>
    <col min="10" max="17" width="15.08984375" style="42" customWidth="1"/>
    <col min="18" max="18" width="15.08984375" style="42" hidden="1" customWidth="1"/>
    <col min="19" max="16384" width="15.08984375" style="42" hidden="1"/>
  </cols>
  <sheetData>
    <row r="1" spans="1:17" s="73" customFormat="1" ht="25.15">
      <c r="A1" s="44" t="str">
        <f ca="1" xml:space="preserve"> RIGHT(CELL("filename", A1), LEN(CELL("filename", A1)) - SEARCH("]", CELL("filename", A1)))</f>
        <v>InpT</v>
      </c>
      <c r="B1" s="85"/>
      <c r="C1" s="86"/>
      <c r="D1" s="194"/>
      <c r="F1" s="46" t="str">
        <f>HYPERLINK("#Contents!A1","Go to contents")</f>
        <v>Go to contents</v>
      </c>
      <c r="H1" s="61"/>
      <c r="J1" s="61"/>
    </row>
    <row r="2" spans="1:17" s="53" customFormat="1">
      <c r="A2" s="59"/>
      <c r="B2" s="59"/>
      <c r="C2" s="87"/>
      <c r="D2" s="161"/>
      <c r="E2" s="210" t="s">
        <v>332</v>
      </c>
      <c r="F2" s="47">
        <f xml:space="preserve"> 'Model Checks and Alerts'!F11</f>
        <v>0</v>
      </c>
      <c r="G2" s="54" t="s">
        <v>177</v>
      </c>
      <c r="H2" s="21"/>
      <c r="I2" s="21"/>
      <c r="J2" s="7"/>
      <c r="K2" s="7"/>
      <c r="L2" s="7"/>
      <c r="M2" s="7"/>
      <c r="N2" s="7"/>
      <c r="O2" s="7"/>
    </row>
    <row r="3" spans="1:17" s="53" customFormat="1">
      <c r="A3" s="59"/>
      <c r="B3" s="59"/>
      <c r="C3" s="87"/>
      <c r="D3" s="161"/>
      <c r="E3" s="11" t="s">
        <v>261</v>
      </c>
      <c r="F3" s="47"/>
      <c r="G3" s="54" t="s">
        <v>121</v>
      </c>
      <c r="H3" s="21"/>
      <c r="I3" s="21"/>
      <c r="J3" s="8"/>
      <c r="K3" s="8"/>
      <c r="L3" s="8"/>
      <c r="M3" s="8"/>
      <c r="N3" s="8"/>
      <c r="O3" s="8"/>
    </row>
    <row r="4" spans="1:17" s="53" customFormat="1">
      <c r="A4" s="59"/>
      <c r="B4" s="59"/>
      <c r="C4" s="87"/>
      <c r="D4" s="161"/>
      <c r="E4" s="34" t="s">
        <v>35</v>
      </c>
      <c r="F4" s="42"/>
      <c r="G4" s="42"/>
      <c r="H4" s="21"/>
      <c r="I4" s="21"/>
      <c r="J4" s="34"/>
      <c r="K4" s="34"/>
      <c r="L4" s="34"/>
      <c r="M4" s="34"/>
      <c r="N4" s="34"/>
      <c r="O4" s="34"/>
    </row>
    <row r="5" spans="1:17" s="53" customFormat="1">
      <c r="A5" s="59"/>
      <c r="B5" s="59"/>
      <c r="C5" s="87"/>
      <c r="D5" s="161"/>
      <c r="E5" s="11" t="s">
        <v>60</v>
      </c>
      <c r="F5" s="30"/>
      <c r="G5" s="30" t="s">
        <v>283</v>
      </c>
      <c r="H5" s="30"/>
      <c r="I5" s="21"/>
      <c r="J5" s="11"/>
      <c r="K5" s="11"/>
      <c r="L5" s="11"/>
      <c r="M5" s="11"/>
      <c r="N5" s="11"/>
      <c r="O5" s="11"/>
    </row>
    <row r="8" spans="1:17" outlineLevel="1">
      <c r="A8" s="30" t="s">
        <v>214</v>
      </c>
      <c r="J8" s="42" t="s">
        <v>191</v>
      </c>
      <c r="K8" s="42" t="s">
        <v>293</v>
      </c>
      <c r="L8" s="42" t="s">
        <v>406</v>
      </c>
      <c r="M8" s="42" t="s">
        <v>93</v>
      </c>
      <c r="N8" s="42" t="s">
        <v>215</v>
      </c>
    </row>
    <row r="9" spans="1:17" outlineLevel="2">
      <c r="E9" s="75" t="s">
        <v>192</v>
      </c>
      <c r="F9" s="75"/>
      <c r="G9" s="75" t="s">
        <v>263</v>
      </c>
      <c r="H9" s="75"/>
      <c r="I9" s="75"/>
      <c r="J9" s="63">
        <v>0.05</v>
      </c>
      <c r="K9" s="63">
        <v>0</v>
      </c>
      <c r="L9" s="63">
        <v>0.5</v>
      </c>
      <c r="M9" s="63">
        <v>0.75</v>
      </c>
      <c r="N9" s="63">
        <v>1</v>
      </c>
    </row>
    <row r="10" spans="1:17" outlineLevel="2">
      <c r="E10" s="42" t="s">
        <v>6</v>
      </c>
      <c r="G10" s="42" t="s">
        <v>309</v>
      </c>
      <c r="J10" s="20">
        <f>SquirrelBindings!B25</f>
        <v>0</v>
      </c>
      <c r="K10" s="20">
        <f>SquirrelBindings!C25</f>
        <v>0</v>
      </c>
      <c r="L10" s="20">
        <f>SquirrelBindings!D25</f>
        <v>0</v>
      </c>
      <c r="M10" s="20">
        <f>SquirrelBindings!E25</f>
        <v>0</v>
      </c>
      <c r="N10" s="20">
        <f>SquirrelBindings!F25</f>
        <v>0</v>
      </c>
    </row>
    <row r="11" spans="1:17" outlineLevel="1">
      <c r="E11" s="42" t="s">
        <v>193</v>
      </c>
      <c r="G11" s="42" t="s">
        <v>309</v>
      </c>
      <c r="J11" s="20">
        <f>SquirrelBindings!B26</f>
        <v>0</v>
      </c>
      <c r="K11" s="20">
        <f>SquirrelBindings!C26</f>
        <v>0</v>
      </c>
      <c r="L11" s="20">
        <f>SquirrelBindings!D26</f>
        <v>0</v>
      </c>
      <c r="M11" s="20">
        <f>SquirrelBindings!E26</f>
        <v>0</v>
      </c>
      <c r="N11" s="20">
        <f>SquirrelBindings!F26</f>
        <v>0</v>
      </c>
    </row>
    <row r="12" spans="1:17" outlineLevel="1">
      <c r="A12" s="30" t="s">
        <v>94</v>
      </c>
      <c r="J12" s="42" t="s">
        <v>191</v>
      </c>
      <c r="K12" s="42" t="s">
        <v>293</v>
      </c>
      <c r="L12" s="42" t="s">
        <v>406</v>
      </c>
      <c r="M12" s="42" t="s">
        <v>93</v>
      </c>
      <c r="N12" s="42" t="s">
        <v>215</v>
      </c>
    </row>
    <row r="13" spans="1:17" outlineLevel="2">
      <c r="E13" s="75" t="s">
        <v>236</v>
      </c>
      <c r="F13" s="75"/>
      <c r="G13" s="75" t="s">
        <v>263</v>
      </c>
      <c r="H13" s="75"/>
      <c r="I13" s="75"/>
      <c r="J13" s="63">
        <v>0.15</v>
      </c>
      <c r="K13" s="63">
        <v>0.15</v>
      </c>
      <c r="L13" s="63">
        <v>0.15</v>
      </c>
      <c r="M13" s="63">
        <v>0.15</v>
      </c>
      <c r="N13" s="63">
        <v>0.4</v>
      </c>
    </row>
    <row r="14" spans="1:17" outlineLevel="2">
      <c r="E14" s="75" t="s">
        <v>407</v>
      </c>
      <c r="F14" s="75"/>
      <c r="G14" s="75" t="s">
        <v>263</v>
      </c>
      <c r="H14" s="75"/>
      <c r="I14" s="75"/>
      <c r="J14" s="63">
        <v>0.04</v>
      </c>
      <c r="K14" s="63">
        <v>0.06</v>
      </c>
      <c r="L14" s="63">
        <v>0.1</v>
      </c>
      <c r="M14" s="63">
        <v>0.3</v>
      </c>
      <c r="N14" s="63">
        <v>0.5</v>
      </c>
    </row>
    <row r="15" spans="1:17" outlineLevel="1">
      <c r="E15" s="75" t="s">
        <v>336</v>
      </c>
      <c r="F15" s="75"/>
      <c r="G15" s="75" t="s">
        <v>263</v>
      </c>
      <c r="H15" s="75"/>
      <c r="I15" s="75"/>
      <c r="J15" s="63">
        <v>0.04</v>
      </c>
      <c r="K15" s="63">
        <v>0.06</v>
      </c>
      <c r="L15" s="63">
        <v>0.1</v>
      </c>
      <c r="M15" s="63">
        <v>0.3</v>
      </c>
      <c r="N15" s="63">
        <v>0.5</v>
      </c>
    </row>
    <row r="16" spans="1:17" outlineLevel="1">
      <c r="A16" s="30" t="s">
        <v>237</v>
      </c>
      <c r="J16" s="42" t="s">
        <v>95</v>
      </c>
      <c r="K16" s="42" t="s">
        <v>216</v>
      </c>
      <c r="L16" s="42" t="s">
        <v>312</v>
      </c>
      <c r="M16" s="42" t="s">
        <v>408</v>
      </c>
      <c r="N16" s="42" t="s">
        <v>194</v>
      </c>
      <c r="O16" s="42" t="s">
        <v>294</v>
      </c>
      <c r="P16" s="42" t="s">
        <v>409</v>
      </c>
      <c r="Q16" s="42" t="s">
        <v>96</v>
      </c>
    </row>
    <row r="17" spans="5:17" outlineLevel="1">
      <c r="E17" s="42" t="s">
        <v>7</v>
      </c>
      <c r="G17" s="42" t="s">
        <v>309</v>
      </c>
      <c r="J17" s="20"/>
      <c r="K17" s="20"/>
      <c r="L17" s="20"/>
      <c r="M17" s="20"/>
      <c r="N17" s="20"/>
      <c r="O17" s="20"/>
      <c r="P17" s="20"/>
      <c r="Q17" s="20"/>
    </row>
    <row r="18" spans="5:17" outlineLevel="1">
      <c r="E18" s="42" t="s">
        <v>337</v>
      </c>
      <c r="G18" s="42" t="s">
        <v>309</v>
      </c>
      <c r="J18" s="20"/>
      <c r="K18" s="20"/>
      <c r="L18" s="20"/>
      <c r="M18" s="20"/>
      <c r="N18" s="20"/>
      <c r="O18" s="20"/>
      <c r="P18" s="20"/>
      <c r="Q18" s="20"/>
    </row>
    <row r="19" spans="5:17" outlineLevel="1">
      <c r="E19" s="42" t="s">
        <v>69</v>
      </c>
      <c r="G19" s="42" t="s">
        <v>309</v>
      </c>
      <c r="J19" s="20"/>
      <c r="K19" s="20"/>
      <c r="L19" s="20"/>
      <c r="M19" s="20"/>
      <c r="N19" s="20"/>
      <c r="O19" s="20"/>
      <c r="P19" s="20"/>
      <c r="Q19" s="20"/>
    </row>
    <row r="20" spans="5:17" outlineLevel="1">
      <c r="E20" s="42" t="s">
        <v>8</v>
      </c>
      <c r="G20" s="42" t="s">
        <v>309</v>
      </c>
      <c r="J20" s="20"/>
      <c r="K20" s="20"/>
      <c r="L20" s="20"/>
      <c r="M20" s="20"/>
      <c r="N20" s="20"/>
      <c r="O20" s="20"/>
      <c r="P20" s="20"/>
      <c r="Q20" s="20"/>
    </row>
    <row r="21" spans="5:17" outlineLevel="1">
      <c r="E21" s="42" t="s">
        <v>195</v>
      </c>
      <c r="G21" s="42" t="s">
        <v>309</v>
      </c>
      <c r="J21" s="20"/>
      <c r="K21" s="20"/>
      <c r="L21" s="20"/>
      <c r="M21" s="20"/>
      <c r="N21" s="20"/>
      <c r="O21" s="20"/>
      <c r="P21" s="20"/>
      <c r="Q21" s="20"/>
    </row>
    <row r="22" spans="5:17" outlineLevel="1">
      <c r="E22" s="42" t="s">
        <v>338</v>
      </c>
      <c r="G22" s="42" t="s">
        <v>309</v>
      </c>
      <c r="J22" s="20"/>
      <c r="K22" s="20"/>
      <c r="L22" s="20"/>
      <c r="M22" s="20"/>
      <c r="N22" s="20"/>
      <c r="O22" s="20"/>
      <c r="P22" s="20"/>
      <c r="Q22" s="20"/>
    </row>
    <row r="23" spans="5:17" outlineLevel="1">
      <c r="E23" s="42" t="s">
        <v>9</v>
      </c>
      <c r="G23" s="42" t="s">
        <v>309</v>
      </c>
      <c r="J23" s="20"/>
      <c r="K23" s="20"/>
      <c r="L23" s="20"/>
      <c r="M23" s="20"/>
      <c r="N23" s="20"/>
      <c r="O23" s="20"/>
      <c r="P23" s="20"/>
      <c r="Q23" s="20"/>
    </row>
    <row r="24" spans="5:17" outlineLevel="1">
      <c r="E24" s="42" t="s">
        <v>10</v>
      </c>
      <c r="G24" s="42" t="s">
        <v>309</v>
      </c>
      <c r="J24" s="20"/>
      <c r="K24" s="20"/>
      <c r="L24" s="20"/>
      <c r="M24" s="20"/>
      <c r="N24" s="20"/>
      <c r="O24" s="20"/>
      <c r="P24" s="20"/>
      <c r="Q24" s="20"/>
    </row>
    <row r="25" spans="5:17" outlineLevel="1">
      <c r="E25" s="42" t="s">
        <v>157</v>
      </c>
      <c r="G25" s="42" t="s">
        <v>309</v>
      </c>
      <c r="J25" s="20"/>
      <c r="K25" s="20"/>
      <c r="L25" s="20"/>
      <c r="M25" s="20"/>
      <c r="N25" s="20"/>
      <c r="O25" s="20"/>
      <c r="P25" s="20"/>
      <c r="Q25" s="20"/>
    </row>
    <row r="26" spans="5:17" outlineLevel="1">
      <c r="E26" s="42" t="s">
        <v>11</v>
      </c>
      <c r="G26" s="42" t="s">
        <v>309</v>
      </c>
      <c r="J26" s="20"/>
      <c r="K26" s="20"/>
      <c r="L26" s="20"/>
      <c r="M26" s="20"/>
      <c r="N26" s="20"/>
      <c r="O26" s="20"/>
      <c r="P26" s="20"/>
      <c r="Q26" s="20"/>
    </row>
    <row r="27" spans="5:17" outlineLevel="1">
      <c r="E27" s="42" t="s">
        <v>70</v>
      </c>
      <c r="G27" s="42" t="s">
        <v>309</v>
      </c>
      <c r="J27" s="20"/>
      <c r="K27" s="20"/>
      <c r="L27" s="20"/>
      <c r="M27" s="20"/>
      <c r="N27" s="20"/>
      <c r="O27" s="20"/>
      <c r="P27" s="20"/>
      <c r="Q27" s="20"/>
    </row>
    <row r="28" spans="5:17" outlineLevel="1">
      <c r="E28" s="42" t="s">
        <v>97</v>
      </c>
      <c r="G28" s="42" t="s">
        <v>309</v>
      </c>
      <c r="J28" s="20"/>
      <c r="K28" s="20"/>
      <c r="L28" s="20"/>
      <c r="M28" s="20"/>
      <c r="N28" s="20"/>
      <c r="O28" s="20"/>
      <c r="P28" s="20"/>
      <c r="Q28" s="20"/>
    </row>
    <row r="29" spans="5:17" outlineLevel="1">
      <c r="E29" s="42" t="s">
        <v>313</v>
      </c>
      <c r="G29" s="42" t="s">
        <v>309</v>
      </c>
      <c r="J29" s="20"/>
      <c r="K29" s="20"/>
      <c r="L29" s="20"/>
      <c r="M29" s="20"/>
      <c r="N29" s="20"/>
      <c r="O29" s="20"/>
      <c r="P29" s="20"/>
      <c r="Q29" s="20"/>
    </row>
    <row r="30" spans="5:17" outlineLevel="1">
      <c r="E30" s="42" t="s">
        <v>158</v>
      </c>
      <c r="G30" s="42" t="s">
        <v>309</v>
      </c>
      <c r="J30" s="20"/>
      <c r="K30" s="20"/>
      <c r="L30" s="20"/>
      <c r="M30" s="20"/>
      <c r="N30" s="20"/>
      <c r="O30" s="20"/>
      <c r="P30" s="20"/>
      <c r="Q30" s="20"/>
    </row>
    <row r="31" spans="5:17" outlineLevel="1">
      <c r="E31" s="42" t="s">
        <v>98</v>
      </c>
      <c r="G31" s="42" t="s">
        <v>309</v>
      </c>
      <c r="J31" s="20"/>
      <c r="K31" s="20"/>
      <c r="L31" s="20"/>
      <c r="M31" s="20"/>
      <c r="N31" s="20"/>
      <c r="O31" s="20"/>
      <c r="P31" s="20"/>
      <c r="Q31" s="20"/>
    </row>
    <row r="33" spans="1:12" outlineLevel="1">
      <c r="A33" s="30" t="s">
        <v>339</v>
      </c>
      <c r="J33" s="158" t="s">
        <v>159</v>
      </c>
      <c r="K33" s="158" t="s">
        <v>99</v>
      </c>
      <c r="L33" s="158" t="s">
        <v>41</v>
      </c>
    </row>
    <row r="34" spans="1:12" outlineLevel="1">
      <c r="E34" s="75" t="s">
        <v>391</v>
      </c>
      <c r="F34" s="75"/>
      <c r="G34" s="75" t="s">
        <v>263</v>
      </c>
      <c r="H34" s="75"/>
      <c r="I34" s="75"/>
      <c r="J34" s="63"/>
      <c r="K34" s="63"/>
      <c r="L34" s="63"/>
    </row>
    <row r="35" spans="1:12" outlineLevel="1">
      <c r="E35" s="75" t="s">
        <v>12</v>
      </c>
      <c r="F35" s="75"/>
      <c r="G35" s="75" t="s">
        <v>263</v>
      </c>
      <c r="H35" s="75"/>
      <c r="I35" s="75"/>
      <c r="J35" s="63"/>
      <c r="K35" s="63"/>
      <c r="L35" s="63"/>
    </row>
    <row r="36" spans="1:12" outlineLevel="1">
      <c r="E36" s="75" t="s">
        <v>160</v>
      </c>
      <c r="F36" s="75"/>
      <c r="G36" s="75" t="s">
        <v>263</v>
      </c>
      <c r="H36" s="75"/>
      <c r="I36" s="75"/>
      <c r="J36" s="63"/>
      <c r="K36" s="63"/>
      <c r="L36" s="63"/>
    </row>
    <row r="37" spans="1:12" outlineLevel="1">
      <c r="E37" s="75" t="s">
        <v>100</v>
      </c>
      <c r="F37" s="75"/>
      <c r="G37" s="75" t="s">
        <v>263</v>
      </c>
      <c r="H37" s="75"/>
      <c r="I37" s="75"/>
      <c r="J37" s="63"/>
      <c r="K37" s="63"/>
      <c r="L37" s="63"/>
    </row>
    <row r="38" spans="1:12" outlineLevel="1">
      <c r="E38" s="75" t="s">
        <v>13</v>
      </c>
      <c r="F38" s="75"/>
      <c r="G38" s="75" t="s">
        <v>263</v>
      </c>
      <c r="H38" s="75"/>
      <c r="I38" s="75"/>
      <c r="J38" s="63"/>
      <c r="K38" s="63"/>
      <c r="L38" s="63"/>
    </row>
    <row r="39" spans="1:12" outlineLevel="1">
      <c r="E39" s="75" t="s">
        <v>196</v>
      </c>
      <c r="F39" s="75"/>
      <c r="G39" s="75" t="s">
        <v>263</v>
      </c>
      <c r="H39" s="75"/>
      <c r="I39" s="75"/>
      <c r="J39" s="63"/>
      <c r="K39" s="63"/>
      <c r="L39" s="63"/>
    </row>
    <row r="40" spans="1:12" outlineLevel="1">
      <c r="E40" s="75" t="s">
        <v>295</v>
      </c>
      <c r="F40" s="75"/>
      <c r="G40" s="75" t="s">
        <v>263</v>
      </c>
      <c r="H40" s="75"/>
      <c r="I40" s="75"/>
      <c r="J40" s="63"/>
      <c r="K40" s="63"/>
      <c r="L40" s="63"/>
    </row>
    <row r="41" spans="1:12" outlineLevel="1">
      <c r="E41" s="75" t="s">
        <v>296</v>
      </c>
      <c r="F41" s="75"/>
      <c r="G41" s="75" t="s">
        <v>263</v>
      </c>
      <c r="H41" s="75"/>
      <c r="I41" s="75"/>
      <c r="J41" s="63"/>
      <c r="K41" s="63"/>
      <c r="L41" s="63"/>
    </row>
    <row r="42" spans="1:12" outlineLevel="1">
      <c r="E42" s="75" t="s">
        <v>410</v>
      </c>
      <c r="F42" s="75"/>
      <c r="G42" s="75" t="s">
        <v>263</v>
      </c>
      <c r="H42" s="75"/>
      <c r="I42" s="75"/>
      <c r="J42" s="63"/>
      <c r="K42" s="63"/>
      <c r="L42" s="63"/>
    </row>
    <row r="43" spans="1:12" outlineLevel="1">
      <c r="E43" s="75" t="s">
        <v>411</v>
      </c>
      <c r="F43" s="75"/>
      <c r="G43" s="75" t="s">
        <v>263</v>
      </c>
      <c r="H43" s="75"/>
      <c r="I43" s="75"/>
      <c r="J43" s="63"/>
      <c r="K43" s="63"/>
      <c r="L43" s="63"/>
    </row>
    <row r="44" spans="1:12" outlineLevel="1">
      <c r="E44" s="75" t="s">
        <v>161</v>
      </c>
      <c r="F44" s="75"/>
      <c r="G44" s="75" t="s">
        <v>263</v>
      </c>
      <c r="H44" s="75"/>
      <c r="I44" s="75"/>
      <c r="J44" s="63"/>
      <c r="K44" s="63"/>
      <c r="L44" s="63"/>
    </row>
    <row r="45" spans="1:12" outlineLevel="1">
      <c r="E45" s="75" t="s">
        <v>340</v>
      </c>
      <c r="F45" s="75"/>
      <c r="G45" s="75" t="s">
        <v>263</v>
      </c>
      <c r="H45" s="75"/>
      <c r="I45" s="75"/>
      <c r="J45" s="63"/>
      <c r="K45" s="63"/>
      <c r="L45" s="63"/>
    </row>
    <row r="46" spans="1:12" outlineLevel="1">
      <c r="E46" s="75" t="s">
        <v>129</v>
      </c>
      <c r="F46" s="75"/>
      <c r="G46" s="75" t="s">
        <v>263</v>
      </c>
      <c r="H46" s="75"/>
      <c r="I46" s="75"/>
      <c r="J46" s="63"/>
      <c r="K46" s="63"/>
      <c r="L46" s="63"/>
    </row>
    <row r="47" spans="1:12" outlineLevel="1">
      <c r="E47" s="75" t="s">
        <v>238</v>
      </c>
      <c r="F47" s="75"/>
      <c r="G47" s="75" t="s">
        <v>263</v>
      </c>
      <c r="H47" s="75"/>
      <c r="I47" s="75"/>
      <c r="J47" s="63"/>
      <c r="K47" s="63"/>
      <c r="L47" s="63"/>
    </row>
    <row r="48" spans="1:12" outlineLevel="1">
      <c r="E48" s="75" t="s">
        <v>362</v>
      </c>
      <c r="F48" s="75"/>
      <c r="G48" s="75" t="s">
        <v>263</v>
      </c>
      <c r="H48" s="75"/>
      <c r="I48" s="75"/>
      <c r="J48" s="63"/>
      <c r="K48" s="63"/>
      <c r="L48" s="63"/>
    </row>
  </sheetData>
  <conditionalFormatting sqref="J3:O3">
    <cfRule type="cellIs" dxfId="246" priority="6" stopIfTrue="1" operator="equal">
      <formula>"Construction"</formula>
    </cfRule>
    <cfRule type="cellIs" dxfId="245" priority="7" stopIfTrue="1" operator="equal">
      <formula>"Operations"</formula>
    </cfRule>
  </conditionalFormatting>
  <conditionalFormatting sqref="J3:O3">
    <cfRule type="cellIs" dxfId="244" priority="5" operator="equal">
      <formula>"Fin Close"</formula>
    </cfRule>
  </conditionalFormatting>
  <conditionalFormatting sqref="J3:O3">
    <cfRule type="cellIs" dxfId="243" priority="3" operator="equal">
      <formula>"PPA ext."</formula>
    </cfRule>
    <cfRule type="cellIs" dxfId="242" priority="4" operator="equal">
      <formula>"Delay"</formula>
    </cfRule>
  </conditionalFormatting>
  <conditionalFormatting sqref="F2:F3">
    <cfRule type="cellIs" dxfId="241" priority="1" stopIfTrue="1" operator="notEqual">
      <formula>0</formula>
    </cfRule>
    <cfRule type="cellIs" dxfId="240" priority="2" stopIfTrue="1" operator="equal">
      <formula>""</formula>
    </cfRule>
  </conditionalFormatting>
  <printOptions headings="1"/>
  <pageMargins left="0.75" right="0.75" top="1" bottom="1" header="0.5" footer="0.5"/>
  <pageSetup paperSize="9" scale="55" orientation="landscape" blackAndWhite="1"/>
  <headerFooter>
    <oddHeader>&amp;LPROJECT [XXX]&amp;CSheet:&amp;A&amp;RSTRICTLY CONFIDENTIAL</oddHeader>
    <oddFooter>&amp;L&amp;F ( Printed on &amp;D at &amp;T )&amp;RPage &amp;P of &amp;N</oddFooter>
  </headerFooter>
  <customProperties>
    <customPr name="MMSheetType"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213"/>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30" customWidth="1"/>
    <col min="3" max="3" width="1.453125" style="64" customWidth="1"/>
    <col min="4" max="4" width="1.453125" style="91" customWidth="1"/>
    <col min="5" max="5" width="69.36328125" style="42" bestFit="1" customWidth="1"/>
    <col min="6" max="6" width="20.54296875" style="42" bestFit="1" customWidth="1"/>
    <col min="7" max="7" width="13.1796875" style="42" bestFit="1" customWidth="1"/>
    <col min="8" max="8" width="7.6328125" style="42" bestFit="1" customWidth="1"/>
    <col min="9" max="9" width="3.453125" style="42" customWidth="1"/>
    <col min="10" max="22" width="13.17968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Time</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t="shared" ref="J2:AC2" si="0" xml:space="preserve"> J$12</f>
        <v>45107</v>
      </c>
      <c r="K2" s="7">
        <f t="shared" si="0"/>
        <v>45199</v>
      </c>
      <c r="L2" s="7">
        <f t="shared" si="0"/>
        <v>45291</v>
      </c>
      <c r="M2" s="7">
        <f t="shared" si="0"/>
        <v>45382</v>
      </c>
      <c r="N2" s="7">
        <f t="shared" si="0"/>
        <v>45473</v>
      </c>
      <c r="O2" s="7">
        <f t="shared" si="0"/>
        <v>45565</v>
      </c>
      <c r="P2" s="7">
        <f t="shared" si="0"/>
        <v>45657</v>
      </c>
      <c r="Q2" s="7">
        <f t="shared" si="0"/>
        <v>45747</v>
      </c>
      <c r="R2" s="7">
        <f t="shared" si="0"/>
        <v>45838</v>
      </c>
      <c r="S2" s="7">
        <f t="shared" si="0"/>
        <v>45930</v>
      </c>
      <c r="T2" s="7">
        <f t="shared" si="0"/>
        <v>46022</v>
      </c>
      <c r="U2" s="7">
        <f t="shared" si="0"/>
        <v>46112</v>
      </c>
      <c r="V2" s="7">
        <f t="shared" si="0"/>
        <v>46203</v>
      </c>
      <c r="W2" s="7">
        <f t="shared" si="0"/>
        <v>46295</v>
      </c>
      <c r="X2" s="7">
        <f t="shared" si="0"/>
        <v>46387</v>
      </c>
      <c r="Y2" s="7">
        <f t="shared" si="0"/>
        <v>46477</v>
      </c>
      <c r="Z2" s="7">
        <f t="shared" si="0"/>
        <v>46568</v>
      </c>
      <c r="AA2" s="7">
        <f t="shared" si="0"/>
        <v>46660</v>
      </c>
      <c r="AB2" s="7">
        <f t="shared" si="0"/>
        <v>46752</v>
      </c>
      <c r="AC2" s="7">
        <f t="shared" si="0"/>
        <v>46843</v>
      </c>
    </row>
    <row r="3" spans="1:29" s="35" customFormat="1">
      <c r="A3" s="59"/>
      <c r="B3" s="59"/>
      <c r="C3" s="87"/>
      <c r="D3" s="88"/>
      <c r="E3" s="37" t="s">
        <v>261</v>
      </c>
      <c r="F3" s="47"/>
      <c r="G3" s="54" t="s">
        <v>121</v>
      </c>
      <c r="H3" s="21"/>
      <c r="I3" s="21"/>
      <c r="J3" s="8" t="str">
        <f t="shared" ref="J3:AC3" si="1" xml:space="preserve"> J$17</f>
        <v>Q2 2023</v>
      </c>
      <c r="K3" s="8" t="str">
        <f t="shared" si="1"/>
        <v>Q3 2023</v>
      </c>
      <c r="L3" s="8" t="str">
        <f t="shared" si="1"/>
        <v>Q4 2023</v>
      </c>
      <c r="M3" s="8" t="str">
        <f t="shared" si="1"/>
        <v>Q1 2024</v>
      </c>
      <c r="N3" s="8" t="str">
        <f t="shared" si="1"/>
        <v>Q2 2024</v>
      </c>
      <c r="O3" s="8" t="str">
        <f t="shared" si="1"/>
        <v>Q3 2024</v>
      </c>
      <c r="P3" s="8" t="str">
        <f t="shared" si="1"/>
        <v>Q4 2024</v>
      </c>
      <c r="Q3" s="8" t="str">
        <f t="shared" si="1"/>
        <v>Q1 2025</v>
      </c>
      <c r="R3" s="8" t="str">
        <f t="shared" si="1"/>
        <v>Q2 2025</v>
      </c>
      <c r="S3" s="8" t="str">
        <f t="shared" si="1"/>
        <v>Q3 2025</v>
      </c>
      <c r="T3" s="8" t="str">
        <f t="shared" si="1"/>
        <v>Q4 2025</v>
      </c>
      <c r="U3" s="8" t="str">
        <f t="shared" si="1"/>
        <v>Q1 2026</v>
      </c>
      <c r="V3" s="8" t="str">
        <f t="shared" si="1"/>
        <v>Q2 2026</v>
      </c>
      <c r="W3" s="8" t="str">
        <f t="shared" si="1"/>
        <v>Q3 2026</v>
      </c>
      <c r="X3" s="8" t="str">
        <f t="shared" si="1"/>
        <v>Q4 2026</v>
      </c>
      <c r="Y3" s="8" t="str">
        <f t="shared" si="1"/>
        <v>Q1 2027</v>
      </c>
      <c r="Z3" s="8" t="str">
        <f t="shared" si="1"/>
        <v>Q2 2027</v>
      </c>
      <c r="AA3" s="8" t="str">
        <f t="shared" si="1"/>
        <v>Q3 2027</v>
      </c>
      <c r="AB3" s="8" t="str">
        <f t="shared" si="1"/>
        <v>Q4 2027</v>
      </c>
      <c r="AC3" s="8" t="str">
        <f t="shared" si="1"/>
        <v>Q1 2028</v>
      </c>
    </row>
    <row r="4" spans="1:29" s="34" customFormat="1">
      <c r="A4" s="59"/>
      <c r="B4" s="59"/>
      <c r="C4" s="87"/>
      <c r="D4" s="88"/>
      <c r="E4" s="21" t="s">
        <v>35</v>
      </c>
      <c r="F4" s="30"/>
      <c r="G4" s="21"/>
      <c r="H4" s="21"/>
      <c r="I4" s="21"/>
      <c r="J4" s="34" t="str">
        <f t="shared" ref="J4:AC4" si="2" xml:space="preserve"> J$23</f>
        <v>Y1</v>
      </c>
      <c r="K4" s="34" t="str">
        <f t="shared" si="2"/>
        <v>Y1</v>
      </c>
      <c r="L4" s="34" t="str">
        <f t="shared" si="2"/>
        <v>Y1</v>
      </c>
      <c r="M4" s="34" t="str">
        <f t="shared" si="2"/>
        <v>Y1</v>
      </c>
      <c r="N4" s="34" t="str">
        <f t="shared" si="2"/>
        <v>Y2</v>
      </c>
      <c r="O4" s="34" t="str">
        <f t="shared" si="2"/>
        <v>Y2</v>
      </c>
      <c r="P4" s="34" t="str">
        <f t="shared" si="2"/>
        <v>Y2</v>
      </c>
      <c r="Q4" s="34" t="str">
        <f t="shared" si="2"/>
        <v>Y2</v>
      </c>
      <c r="R4" s="34" t="str">
        <f t="shared" si="2"/>
        <v>Y3</v>
      </c>
      <c r="S4" s="34" t="str">
        <f t="shared" si="2"/>
        <v>Y3</v>
      </c>
      <c r="T4" s="34" t="str">
        <f t="shared" si="2"/>
        <v>Y3</v>
      </c>
      <c r="U4" s="34" t="str">
        <f t="shared" si="2"/>
        <v>Y3</v>
      </c>
      <c r="V4" s="34" t="str">
        <f t="shared" si="2"/>
        <v>Y4</v>
      </c>
      <c r="W4" s="34" t="str">
        <f t="shared" si="2"/>
        <v>Y4</v>
      </c>
      <c r="X4" s="34" t="str">
        <f t="shared" si="2"/>
        <v>Y4</v>
      </c>
      <c r="Y4" s="34" t="str">
        <f t="shared" si="2"/>
        <v>Y4</v>
      </c>
      <c r="Z4" s="34" t="str">
        <f t="shared" si="2"/>
        <v>Y5</v>
      </c>
      <c r="AA4" s="34" t="str">
        <f t="shared" si="2"/>
        <v>Y5</v>
      </c>
      <c r="AB4" s="34" t="str">
        <f t="shared" si="2"/>
        <v>Y5</v>
      </c>
      <c r="AC4" s="34" t="str">
        <f t="shared" si="2"/>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A8" s="30" t="s">
        <v>217</v>
      </c>
    </row>
    <row r="9" spans="1:29" outlineLevel="1">
      <c r="B9" s="30" t="s">
        <v>412</v>
      </c>
    </row>
    <row r="10" spans="1:29" outlineLevel="2">
      <c r="E10" s="2" t="str">
        <f xml:space="preserve">  InpC!E$71</f>
        <v>Months per period (Primary)</v>
      </c>
      <c r="F10" s="2">
        <f xml:space="preserve">  InpC!F$71</f>
        <v>3</v>
      </c>
      <c r="G10" s="2" t="str">
        <f xml:space="preserve">  InpC!G$71</f>
        <v>month</v>
      </c>
      <c r="M10" s="2"/>
    </row>
    <row r="11" spans="1:29" outlineLevel="2">
      <c r="E11" s="10" t="str">
        <f t="shared" ref="E11:AC11" si="3" xml:space="preserve">  E$62</f>
        <v>Model period start</v>
      </c>
      <c r="F11" s="10">
        <f t="shared" si="3"/>
        <v>0</v>
      </c>
      <c r="G11" s="10" t="str">
        <f t="shared" si="3"/>
        <v>date</v>
      </c>
      <c r="H11" s="10">
        <f t="shared" si="3"/>
        <v>0</v>
      </c>
      <c r="I11" s="10">
        <f t="shared" si="3"/>
        <v>0</v>
      </c>
      <c r="J11" s="10">
        <f t="shared" si="3"/>
        <v>45017</v>
      </c>
      <c r="K11" s="10">
        <f t="shared" si="3"/>
        <v>45108</v>
      </c>
      <c r="L11" s="10">
        <f t="shared" si="3"/>
        <v>45200</v>
      </c>
      <c r="M11" s="10">
        <f t="shared" si="3"/>
        <v>45292</v>
      </c>
      <c r="N11" s="10">
        <f t="shared" si="3"/>
        <v>45383</v>
      </c>
      <c r="O11" s="10">
        <f t="shared" si="3"/>
        <v>45474</v>
      </c>
      <c r="P11" s="10">
        <f t="shared" si="3"/>
        <v>45566</v>
      </c>
      <c r="Q11" s="10">
        <f t="shared" si="3"/>
        <v>45658</v>
      </c>
      <c r="R11" s="10">
        <f t="shared" si="3"/>
        <v>45748</v>
      </c>
      <c r="S11" s="10">
        <f t="shared" si="3"/>
        <v>45839</v>
      </c>
      <c r="T11" s="10">
        <f t="shared" si="3"/>
        <v>45931</v>
      </c>
      <c r="U11" s="10">
        <f t="shared" si="3"/>
        <v>46023</v>
      </c>
      <c r="V11" s="10">
        <f t="shared" si="3"/>
        <v>46113</v>
      </c>
      <c r="W11" s="10">
        <f t="shared" si="3"/>
        <v>46204</v>
      </c>
      <c r="X11" s="10">
        <f t="shared" si="3"/>
        <v>46296</v>
      </c>
      <c r="Y11" s="10">
        <f t="shared" si="3"/>
        <v>46388</v>
      </c>
      <c r="Z11" s="10">
        <f t="shared" si="3"/>
        <v>46478</v>
      </c>
      <c r="AA11" s="10">
        <f t="shared" si="3"/>
        <v>46569</v>
      </c>
      <c r="AB11" s="10">
        <f t="shared" si="3"/>
        <v>46661</v>
      </c>
      <c r="AC11" s="10">
        <f t="shared" si="3"/>
        <v>46753</v>
      </c>
    </row>
    <row r="12" spans="1:29" outlineLevel="2">
      <c r="A12" s="31"/>
      <c r="B12" s="31"/>
      <c r="C12" s="52"/>
      <c r="D12" s="51"/>
      <c r="E12" s="17" t="s">
        <v>412</v>
      </c>
      <c r="F12" s="17"/>
      <c r="G12" s="17" t="s">
        <v>264</v>
      </c>
      <c r="H12" s="17"/>
      <c r="I12" s="17"/>
      <c r="J12" s="18">
        <f t="shared" ref="J12:AC12" si="4" xml:space="preserve">  EDATE( J11, $F10 ) - 1</f>
        <v>45107</v>
      </c>
      <c r="K12" s="18">
        <f t="shared" si="4"/>
        <v>45199</v>
      </c>
      <c r="L12" s="18">
        <f t="shared" si="4"/>
        <v>45291</v>
      </c>
      <c r="M12" s="18">
        <f t="shared" si="4"/>
        <v>45382</v>
      </c>
      <c r="N12" s="18">
        <f t="shared" si="4"/>
        <v>45473</v>
      </c>
      <c r="O12" s="18">
        <f t="shared" si="4"/>
        <v>45565</v>
      </c>
      <c r="P12" s="18">
        <f t="shared" si="4"/>
        <v>45657</v>
      </c>
      <c r="Q12" s="18">
        <f t="shared" si="4"/>
        <v>45747</v>
      </c>
      <c r="R12" s="18">
        <f t="shared" si="4"/>
        <v>45838</v>
      </c>
      <c r="S12" s="18">
        <f t="shared" si="4"/>
        <v>45930</v>
      </c>
      <c r="T12" s="18">
        <f t="shared" si="4"/>
        <v>46022</v>
      </c>
      <c r="U12" s="18">
        <f t="shared" si="4"/>
        <v>46112</v>
      </c>
      <c r="V12" s="18">
        <f t="shared" si="4"/>
        <v>46203</v>
      </c>
      <c r="W12" s="18">
        <f t="shared" si="4"/>
        <v>46295</v>
      </c>
      <c r="X12" s="18">
        <f t="shared" si="4"/>
        <v>46387</v>
      </c>
      <c r="Y12" s="18">
        <f t="shared" si="4"/>
        <v>46477</v>
      </c>
      <c r="Z12" s="18">
        <f t="shared" si="4"/>
        <v>46568</v>
      </c>
      <c r="AA12" s="18">
        <f t="shared" si="4"/>
        <v>46660</v>
      </c>
      <c r="AB12" s="18">
        <f t="shared" si="4"/>
        <v>46752</v>
      </c>
      <c r="AC12" s="18">
        <f t="shared" si="4"/>
        <v>46843</v>
      </c>
    </row>
    <row r="13" spans="1:29" outlineLevel="1"/>
    <row r="14" spans="1:29" outlineLevel="1"/>
    <row r="15" spans="1:29" outlineLevel="1">
      <c r="B15" s="30" t="s">
        <v>261</v>
      </c>
    </row>
    <row r="16" spans="1:29" outlineLevel="2">
      <c r="E16" s="10" t="str">
        <f t="shared" ref="E16:AC16" si="5" xml:space="preserve">  E$12</f>
        <v>Model period end</v>
      </c>
      <c r="F16" s="10">
        <f t="shared" si="5"/>
        <v>0</v>
      </c>
      <c r="G16" s="10" t="str">
        <f t="shared" si="5"/>
        <v>date</v>
      </c>
      <c r="H16" s="10">
        <f t="shared" si="5"/>
        <v>0</v>
      </c>
      <c r="I16" s="10">
        <f t="shared" si="5"/>
        <v>0</v>
      </c>
      <c r="J16" s="10">
        <f t="shared" si="5"/>
        <v>45107</v>
      </c>
      <c r="K16" s="10">
        <f t="shared" si="5"/>
        <v>45199</v>
      </c>
      <c r="L16" s="10">
        <f t="shared" si="5"/>
        <v>45291</v>
      </c>
      <c r="M16" s="10">
        <f t="shared" si="5"/>
        <v>45382</v>
      </c>
      <c r="N16" s="10">
        <f t="shared" si="5"/>
        <v>45473</v>
      </c>
      <c r="O16" s="10">
        <f t="shared" si="5"/>
        <v>45565</v>
      </c>
      <c r="P16" s="10">
        <f t="shared" si="5"/>
        <v>45657</v>
      </c>
      <c r="Q16" s="10">
        <f t="shared" si="5"/>
        <v>45747</v>
      </c>
      <c r="R16" s="10">
        <f t="shared" si="5"/>
        <v>45838</v>
      </c>
      <c r="S16" s="10">
        <f t="shared" si="5"/>
        <v>45930</v>
      </c>
      <c r="T16" s="10">
        <f t="shared" si="5"/>
        <v>46022</v>
      </c>
      <c r="U16" s="10">
        <f t="shared" si="5"/>
        <v>46112</v>
      </c>
      <c r="V16" s="10">
        <f t="shared" si="5"/>
        <v>46203</v>
      </c>
      <c r="W16" s="10">
        <f t="shared" si="5"/>
        <v>46295</v>
      </c>
      <c r="X16" s="10">
        <f t="shared" si="5"/>
        <v>46387</v>
      </c>
      <c r="Y16" s="10">
        <f t="shared" si="5"/>
        <v>46477</v>
      </c>
      <c r="Z16" s="10">
        <f t="shared" si="5"/>
        <v>46568</v>
      </c>
      <c r="AA16" s="10">
        <f t="shared" si="5"/>
        <v>46660</v>
      </c>
      <c r="AB16" s="10">
        <f t="shared" si="5"/>
        <v>46752</v>
      </c>
      <c r="AC16" s="10">
        <f t="shared" si="5"/>
        <v>46843</v>
      </c>
    </row>
    <row r="17" spans="1:29" outlineLevel="2">
      <c r="A17" s="31"/>
      <c r="B17" s="31"/>
      <c r="C17" s="52"/>
      <c r="D17" s="51"/>
      <c r="E17" s="17" t="s">
        <v>261</v>
      </c>
      <c r="F17" s="17"/>
      <c r="G17" s="17" t="s">
        <v>264</v>
      </c>
      <c r="H17" s="17"/>
      <c r="I17" s="17"/>
      <c r="J17" s="18" t="str">
        <f t="shared" ref="J17:AC17" si="6" xml:space="preserve">  "Q" &amp; INT( ( MONTH( J16 ) + 2 ) / 3 ) &amp; " " &amp; YEAR( J16 )</f>
        <v>Q2 2023</v>
      </c>
      <c r="K17" s="18" t="str">
        <f t="shared" si="6"/>
        <v>Q3 2023</v>
      </c>
      <c r="L17" s="18" t="str">
        <f t="shared" si="6"/>
        <v>Q4 2023</v>
      </c>
      <c r="M17" s="18" t="str">
        <f t="shared" si="6"/>
        <v>Q1 2024</v>
      </c>
      <c r="N17" s="18" t="str">
        <f t="shared" si="6"/>
        <v>Q2 2024</v>
      </c>
      <c r="O17" s="18" t="str">
        <f t="shared" si="6"/>
        <v>Q3 2024</v>
      </c>
      <c r="P17" s="18" t="str">
        <f t="shared" si="6"/>
        <v>Q4 2024</v>
      </c>
      <c r="Q17" s="18" t="str">
        <f t="shared" si="6"/>
        <v>Q1 2025</v>
      </c>
      <c r="R17" s="18" t="str">
        <f t="shared" si="6"/>
        <v>Q2 2025</v>
      </c>
      <c r="S17" s="18" t="str">
        <f t="shared" si="6"/>
        <v>Q3 2025</v>
      </c>
      <c r="T17" s="18" t="str">
        <f t="shared" si="6"/>
        <v>Q4 2025</v>
      </c>
      <c r="U17" s="18" t="str">
        <f t="shared" si="6"/>
        <v>Q1 2026</v>
      </c>
      <c r="V17" s="18" t="str">
        <f t="shared" si="6"/>
        <v>Q2 2026</v>
      </c>
      <c r="W17" s="18" t="str">
        <f t="shared" si="6"/>
        <v>Q3 2026</v>
      </c>
      <c r="X17" s="18" t="str">
        <f t="shared" si="6"/>
        <v>Q4 2026</v>
      </c>
      <c r="Y17" s="18" t="str">
        <f t="shared" si="6"/>
        <v>Q1 2027</v>
      </c>
      <c r="Z17" s="18" t="str">
        <f t="shared" si="6"/>
        <v>Q2 2027</v>
      </c>
      <c r="AA17" s="18" t="str">
        <f t="shared" si="6"/>
        <v>Q3 2027</v>
      </c>
      <c r="AB17" s="18" t="str">
        <f t="shared" si="6"/>
        <v>Q4 2027</v>
      </c>
      <c r="AC17" s="18" t="str">
        <f t="shared" si="6"/>
        <v>Q1 2028</v>
      </c>
    </row>
    <row r="18" spans="1:29" outlineLevel="1"/>
    <row r="19" spans="1:29" outlineLevel="1"/>
    <row r="20" spans="1:29" outlineLevel="1">
      <c r="B20" s="30" t="s">
        <v>35</v>
      </c>
    </row>
    <row r="21" spans="1:29" outlineLevel="2">
      <c r="E21" s="2" t="str">
        <f t="shared" ref="E21:G21" si="7" xml:space="preserve">  E$51</f>
        <v>Periods per year</v>
      </c>
      <c r="F21" s="2">
        <f t="shared" si="7"/>
        <v>4</v>
      </c>
      <c r="G21" s="2" t="str">
        <f t="shared" si="7"/>
        <v>periods</v>
      </c>
      <c r="M21" s="2"/>
    </row>
    <row r="22" spans="1:29" outlineLevel="2">
      <c r="E22" s="2" t="str">
        <f t="shared" ref="E22:AC22" si="8" xml:space="preserve">  E$55</f>
        <v>Period number</v>
      </c>
      <c r="F22" s="2">
        <f t="shared" si="8"/>
        <v>0</v>
      </c>
      <c r="G22" s="2" t="str">
        <f t="shared" si="8"/>
        <v>GBP</v>
      </c>
      <c r="H22" s="2">
        <f t="shared" si="8"/>
        <v>210</v>
      </c>
      <c r="I22" s="2">
        <f t="shared" si="8"/>
        <v>0</v>
      </c>
      <c r="J22" s="2">
        <f t="shared" si="8"/>
        <v>1</v>
      </c>
      <c r="K22" s="2">
        <f t="shared" si="8"/>
        <v>2</v>
      </c>
      <c r="L22" s="2">
        <f t="shared" si="8"/>
        <v>3</v>
      </c>
      <c r="M22" s="2">
        <f t="shared" si="8"/>
        <v>4</v>
      </c>
      <c r="N22" s="2">
        <f t="shared" si="8"/>
        <v>5</v>
      </c>
      <c r="O22" s="2">
        <f t="shared" si="8"/>
        <v>6</v>
      </c>
      <c r="P22" s="2">
        <f t="shared" si="8"/>
        <v>7</v>
      </c>
      <c r="Q22" s="2">
        <f t="shared" si="8"/>
        <v>8</v>
      </c>
      <c r="R22" s="2">
        <f t="shared" si="8"/>
        <v>9</v>
      </c>
      <c r="S22" s="2">
        <f t="shared" si="8"/>
        <v>10</v>
      </c>
      <c r="T22" s="2">
        <f t="shared" si="8"/>
        <v>11</v>
      </c>
      <c r="U22" s="2">
        <f t="shared" si="8"/>
        <v>12</v>
      </c>
      <c r="V22" s="2">
        <f t="shared" si="8"/>
        <v>13</v>
      </c>
      <c r="W22" s="2">
        <f t="shared" si="8"/>
        <v>14</v>
      </c>
      <c r="X22" s="2">
        <f t="shared" si="8"/>
        <v>15</v>
      </c>
      <c r="Y22" s="2">
        <f t="shared" si="8"/>
        <v>16</v>
      </c>
      <c r="Z22" s="2">
        <f t="shared" si="8"/>
        <v>17</v>
      </c>
      <c r="AA22" s="2">
        <f t="shared" si="8"/>
        <v>18</v>
      </c>
      <c r="AB22" s="2">
        <f t="shared" si="8"/>
        <v>19</v>
      </c>
      <c r="AC22" s="2">
        <f t="shared" si="8"/>
        <v>20</v>
      </c>
    </row>
    <row r="23" spans="1:29" outlineLevel="2">
      <c r="A23" s="31"/>
      <c r="B23" s="31"/>
      <c r="C23" s="52"/>
      <c r="D23" s="51"/>
      <c r="E23" s="17" t="s">
        <v>35</v>
      </c>
      <c r="F23" s="17"/>
      <c r="G23" s="17" t="s">
        <v>264</v>
      </c>
      <c r="H23" s="17"/>
      <c r="I23" s="17"/>
      <c r="J23" s="18" t="str">
        <f t="shared" ref="J23:AC23" si="9" xml:space="preserve">  CONCATENATE( "Y", ROUNDUP( J22 / $F21, 0 ) )</f>
        <v>Y1</v>
      </c>
      <c r="K23" s="18" t="str">
        <f t="shared" si="9"/>
        <v>Y1</v>
      </c>
      <c r="L23" s="18" t="str">
        <f t="shared" si="9"/>
        <v>Y1</v>
      </c>
      <c r="M23" s="18" t="str">
        <f t="shared" si="9"/>
        <v>Y1</v>
      </c>
      <c r="N23" s="18" t="str">
        <f t="shared" si="9"/>
        <v>Y2</v>
      </c>
      <c r="O23" s="18" t="str">
        <f t="shared" si="9"/>
        <v>Y2</v>
      </c>
      <c r="P23" s="18" t="str">
        <f t="shared" si="9"/>
        <v>Y2</v>
      </c>
      <c r="Q23" s="18" t="str">
        <f t="shared" si="9"/>
        <v>Y2</v>
      </c>
      <c r="R23" s="18" t="str">
        <f t="shared" si="9"/>
        <v>Y3</v>
      </c>
      <c r="S23" s="18" t="str">
        <f t="shared" si="9"/>
        <v>Y3</v>
      </c>
      <c r="T23" s="18" t="str">
        <f t="shared" si="9"/>
        <v>Y3</v>
      </c>
      <c r="U23" s="18" t="str">
        <f t="shared" si="9"/>
        <v>Y3</v>
      </c>
      <c r="V23" s="18" t="str">
        <f t="shared" si="9"/>
        <v>Y4</v>
      </c>
      <c r="W23" s="18" t="str">
        <f t="shared" si="9"/>
        <v>Y4</v>
      </c>
      <c r="X23" s="18" t="str">
        <f t="shared" si="9"/>
        <v>Y4</v>
      </c>
      <c r="Y23" s="18" t="str">
        <f t="shared" si="9"/>
        <v>Y4</v>
      </c>
      <c r="Z23" s="18" t="str">
        <f t="shared" si="9"/>
        <v>Y5</v>
      </c>
      <c r="AA23" s="18" t="str">
        <f t="shared" si="9"/>
        <v>Y5</v>
      </c>
      <c r="AB23" s="18" t="str">
        <f t="shared" si="9"/>
        <v>Y5</v>
      </c>
      <c r="AC23" s="18" t="str">
        <f t="shared" si="9"/>
        <v>Y5</v>
      </c>
    </row>
    <row r="24" spans="1:29" outlineLevel="1"/>
    <row r="25" spans="1:29" outlineLevel="1"/>
    <row r="26" spans="1:29" outlineLevel="1">
      <c r="B26" s="30" t="s">
        <v>218</v>
      </c>
    </row>
    <row r="27" spans="1:29" outlineLevel="2">
      <c r="E27" s="10" t="str">
        <f t="shared" ref="E27:AC27" si="10" xml:space="preserve">  E$12</f>
        <v>Model period end</v>
      </c>
      <c r="F27" s="10">
        <f t="shared" si="10"/>
        <v>0</v>
      </c>
      <c r="G27" s="10" t="str">
        <f t="shared" si="10"/>
        <v>date</v>
      </c>
      <c r="H27" s="10">
        <f t="shared" si="10"/>
        <v>0</v>
      </c>
      <c r="I27" s="10">
        <f t="shared" si="10"/>
        <v>0</v>
      </c>
      <c r="J27" s="10">
        <f t="shared" si="10"/>
        <v>45107</v>
      </c>
      <c r="K27" s="10">
        <f t="shared" si="10"/>
        <v>45199</v>
      </c>
      <c r="L27" s="10">
        <f t="shared" si="10"/>
        <v>45291</v>
      </c>
      <c r="M27" s="10">
        <f t="shared" si="10"/>
        <v>45382</v>
      </c>
      <c r="N27" s="10">
        <f t="shared" si="10"/>
        <v>45473</v>
      </c>
      <c r="O27" s="10">
        <f t="shared" si="10"/>
        <v>45565</v>
      </c>
      <c r="P27" s="10">
        <f t="shared" si="10"/>
        <v>45657</v>
      </c>
      <c r="Q27" s="10">
        <f t="shared" si="10"/>
        <v>45747</v>
      </c>
      <c r="R27" s="10">
        <f t="shared" si="10"/>
        <v>45838</v>
      </c>
      <c r="S27" s="10">
        <f t="shared" si="10"/>
        <v>45930</v>
      </c>
      <c r="T27" s="10">
        <f t="shared" si="10"/>
        <v>46022</v>
      </c>
      <c r="U27" s="10">
        <f t="shared" si="10"/>
        <v>46112</v>
      </c>
      <c r="V27" s="10">
        <f t="shared" si="10"/>
        <v>46203</v>
      </c>
      <c r="W27" s="10">
        <f t="shared" si="10"/>
        <v>46295</v>
      </c>
      <c r="X27" s="10">
        <f t="shared" si="10"/>
        <v>46387</v>
      </c>
      <c r="Y27" s="10">
        <f t="shared" si="10"/>
        <v>46477</v>
      </c>
      <c r="Z27" s="10">
        <f t="shared" si="10"/>
        <v>46568</v>
      </c>
      <c r="AA27" s="10">
        <f t="shared" si="10"/>
        <v>46660</v>
      </c>
      <c r="AB27" s="10">
        <f t="shared" si="10"/>
        <v>46752</v>
      </c>
      <c r="AC27" s="10">
        <f t="shared" si="10"/>
        <v>46843</v>
      </c>
    </row>
    <row r="28" spans="1:29" outlineLevel="2">
      <c r="E28" s="2" t="str">
        <f t="shared" ref="E28:AC28" si="11" xml:space="preserve">  E$55</f>
        <v>Period number</v>
      </c>
      <c r="F28" s="2">
        <f t="shared" si="11"/>
        <v>0</v>
      </c>
      <c r="G28" s="2" t="str">
        <f t="shared" si="11"/>
        <v>GBP</v>
      </c>
      <c r="H28" s="2">
        <f t="shared" si="11"/>
        <v>210</v>
      </c>
      <c r="I28" s="2">
        <f t="shared" si="11"/>
        <v>0</v>
      </c>
      <c r="J28" s="2">
        <f t="shared" si="11"/>
        <v>1</v>
      </c>
      <c r="K28" s="2">
        <f t="shared" si="11"/>
        <v>2</v>
      </c>
      <c r="L28" s="2">
        <f t="shared" si="11"/>
        <v>3</v>
      </c>
      <c r="M28" s="2">
        <f t="shared" si="11"/>
        <v>4</v>
      </c>
      <c r="N28" s="2">
        <f t="shared" si="11"/>
        <v>5</v>
      </c>
      <c r="O28" s="2">
        <f t="shared" si="11"/>
        <v>6</v>
      </c>
      <c r="P28" s="2">
        <f t="shared" si="11"/>
        <v>7</v>
      </c>
      <c r="Q28" s="2">
        <f t="shared" si="11"/>
        <v>8</v>
      </c>
      <c r="R28" s="2">
        <f t="shared" si="11"/>
        <v>9</v>
      </c>
      <c r="S28" s="2">
        <f t="shared" si="11"/>
        <v>10</v>
      </c>
      <c r="T28" s="2">
        <f t="shared" si="11"/>
        <v>11</v>
      </c>
      <c r="U28" s="2">
        <f t="shared" si="11"/>
        <v>12</v>
      </c>
      <c r="V28" s="2">
        <f t="shared" si="11"/>
        <v>13</v>
      </c>
      <c r="W28" s="2">
        <f t="shared" si="11"/>
        <v>14</v>
      </c>
      <c r="X28" s="2">
        <f t="shared" si="11"/>
        <v>15</v>
      </c>
      <c r="Y28" s="2">
        <f t="shared" si="11"/>
        <v>16</v>
      </c>
      <c r="Z28" s="2">
        <f t="shared" si="11"/>
        <v>17</v>
      </c>
      <c r="AA28" s="2">
        <f t="shared" si="11"/>
        <v>18</v>
      </c>
      <c r="AB28" s="2">
        <f t="shared" si="11"/>
        <v>19</v>
      </c>
      <c r="AC28" s="2">
        <f t="shared" si="11"/>
        <v>20</v>
      </c>
    </row>
    <row r="29" spans="1:29" outlineLevel="2">
      <c r="E29" s="15" t="str">
        <f t="shared" ref="E29:AC29" si="12" xml:space="preserve">  E$204</f>
        <v>Quarter to Year (financial year) : period end flag</v>
      </c>
      <c r="F29" s="15">
        <f t="shared" si="12"/>
        <v>0</v>
      </c>
      <c r="G29" s="15" t="str">
        <f t="shared" si="12"/>
        <v>counter</v>
      </c>
      <c r="H29" s="15">
        <f t="shared" si="12"/>
        <v>0</v>
      </c>
      <c r="I29" s="15">
        <f t="shared" si="12"/>
        <v>0</v>
      </c>
      <c r="J29" s="15">
        <f t="shared" si="12"/>
        <v>0</v>
      </c>
      <c r="K29" s="15">
        <f t="shared" si="12"/>
        <v>0</v>
      </c>
      <c r="L29" s="15">
        <f t="shared" si="12"/>
        <v>0</v>
      </c>
      <c r="M29" s="15">
        <f t="shared" si="12"/>
        <v>1</v>
      </c>
      <c r="N29" s="15">
        <f t="shared" si="12"/>
        <v>0</v>
      </c>
      <c r="O29" s="15">
        <f t="shared" si="12"/>
        <v>0</v>
      </c>
      <c r="P29" s="15">
        <f t="shared" si="12"/>
        <v>0</v>
      </c>
      <c r="Q29" s="15">
        <f t="shared" si="12"/>
        <v>2</v>
      </c>
      <c r="R29" s="15">
        <f t="shared" si="12"/>
        <v>0</v>
      </c>
      <c r="S29" s="15">
        <f t="shared" si="12"/>
        <v>0</v>
      </c>
      <c r="T29" s="15">
        <f t="shared" si="12"/>
        <v>0</v>
      </c>
      <c r="U29" s="15">
        <f t="shared" si="12"/>
        <v>3</v>
      </c>
      <c r="V29" s="15">
        <f t="shared" si="12"/>
        <v>0</v>
      </c>
      <c r="W29" s="15">
        <f t="shared" si="12"/>
        <v>0</v>
      </c>
      <c r="X29" s="15">
        <f t="shared" si="12"/>
        <v>0</v>
      </c>
      <c r="Y29" s="15">
        <f t="shared" si="12"/>
        <v>4</v>
      </c>
      <c r="Z29" s="15">
        <f t="shared" si="12"/>
        <v>0</v>
      </c>
      <c r="AA29" s="15">
        <f t="shared" si="12"/>
        <v>0</v>
      </c>
      <c r="AB29" s="15">
        <f t="shared" si="12"/>
        <v>0</v>
      </c>
      <c r="AC29" s="15">
        <f t="shared" si="12"/>
        <v>5</v>
      </c>
    </row>
    <row r="30" spans="1:29" outlineLevel="2">
      <c r="A30" s="31"/>
      <c r="B30" s="31"/>
      <c r="C30" s="52"/>
      <c r="D30" s="51"/>
      <c r="E30" s="17" t="s">
        <v>218</v>
      </c>
      <c r="F30" s="17"/>
      <c r="G30" s="17" t="s">
        <v>264</v>
      </c>
      <c r="H30" s="17"/>
      <c r="I30" s="17"/>
      <c r="J30" s="18">
        <f t="shared" ref="J30:AC30" si="13" xml:space="preserve">  INDEX( $J27:$AC27, MATCH( J28, $J29:$AC29, 0 ) )</f>
        <v>45382</v>
      </c>
      <c r="K30" s="18">
        <f t="shared" si="13"/>
        <v>45747</v>
      </c>
      <c r="L30" s="18">
        <f t="shared" si="13"/>
        <v>46112</v>
      </c>
      <c r="M30" s="18">
        <f t="shared" si="13"/>
        <v>46477</v>
      </c>
      <c r="N30" s="18">
        <f t="shared" si="13"/>
        <v>46843</v>
      </c>
      <c r="O30" s="18" t="e">
        <f t="shared" si="13"/>
        <v>#N/A</v>
      </c>
      <c r="P30" s="18" t="e">
        <f t="shared" si="13"/>
        <v>#N/A</v>
      </c>
      <c r="Q30" s="18" t="e">
        <f t="shared" si="13"/>
        <v>#N/A</v>
      </c>
      <c r="R30" s="18" t="e">
        <f t="shared" si="13"/>
        <v>#N/A</v>
      </c>
      <c r="S30" s="18" t="e">
        <f t="shared" si="13"/>
        <v>#N/A</v>
      </c>
      <c r="T30" s="18" t="e">
        <f t="shared" si="13"/>
        <v>#N/A</v>
      </c>
      <c r="U30" s="18" t="e">
        <f t="shared" si="13"/>
        <v>#N/A</v>
      </c>
      <c r="V30" s="18" t="e">
        <f t="shared" si="13"/>
        <v>#N/A</v>
      </c>
      <c r="W30" s="18" t="e">
        <f t="shared" si="13"/>
        <v>#N/A</v>
      </c>
      <c r="X30" s="18" t="e">
        <f t="shared" si="13"/>
        <v>#N/A</v>
      </c>
      <c r="Y30" s="18" t="e">
        <f t="shared" si="13"/>
        <v>#N/A</v>
      </c>
      <c r="Z30" s="18" t="e">
        <f t="shared" si="13"/>
        <v>#N/A</v>
      </c>
      <c r="AA30" s="18" t="e">
        <f t="shared" si="13"/>
        <v>#N/A</v>
      </c>
      <c r="AB30" s="18" t="e">
        <f t="shared" si="13"/>
        <v>#N/A</v>
      </c>
      <c r="AC30" s="18" t="e">
        <f t="shared" si="13"/>
        <v>#N/A</v>
      </c>
    </row>
    <row r="31" spans="1:29" outlineLevel="1"/>
    <row r="32" spans="1:29" outlineLevel="1"/>
    <row r="33" spans="1:29" outlineLevel="1">
      <c r="B33" s="30" t="s">
        <v>239</v>
      </c>
    </row>
    <row r="34" spans="1:29" outlineLevel="2">
      <c r="E34" s="10" t="str">
        <f t="shared" ref="E34:AC34" si="14" xml:space="preserve">  E$17</f>
        <v>Timeline label</v>
      </c>
      <c r="F34" s="10">
        <f t="shared" si="14"/>
        <v>0</v>
      </c>
      <c r="G34" s="10" t="str">
        <f t="shared" si="14"/>
        <v>date</v>
      </c>
      <c r="H34" s="10">
        <f t="shared" si="14"/>
        <v>0</v>
      </c>
      <c r="I34" s="10">
        <f t="shared" si="14"/>
        <v>0</v>
      </c>
      <c r="J34" s="10" t="str">
        <f t="shared" si="14"/>
        <v>Q2 2023</v>
      </c>
      <c r="K34" s="10" t="str">
        <f t="shared" si="14"/>
        <v>Q3 2023</v>
      </c>
      <c r="L34" s="10" t="str">
        <f t="shared" si="14"/>
        <v>Q4 2023</v>
      </c>
      <c r="M34" s="10" t="str">
        <f t="shared" si="14"/>
        <v>Q1 2024</v>
      </c>
      <c r="N34" s="10" t="str">
        <f t="shared" si="14"/>
        <v>Q2 2024</v>
      </c>
      <c r="O34" s="10" t="str">
        <f t="shared" si="14"/>
        <v>Q3 2024</v>
      </c>
      <c r="P34" s="10" t="str">
        <f t="shared" si="14"/>
        <v>Q4 2024</v>
      </c>
      <c r="Q34" s="10" t="str">
        <f t="shared" si="14"/>
        <v>Q1 2025</v>
      </c>
      <c r="R34" s="10" t="str">
        <f t="shared" si="14"/>
        <v>Q2 2025</v>
      </c>
      <c r="S34" s="10" t="str">
        <f t="shared" si="14"/>
        <v>Q3 2025</v>
      </c>
      <c r="T34" s="10" t="str">
        <f t="shared" si="14"/>
        <v>Q4 2025</v>
      </c>
      <c r="U34" s="10" t="str">
        <f t="shared" si="14"/>
        <v>Q1 2026</v>
      </c>
      <c r="V34" s="10" t="str">
        <f t="shared" si="14"/>
        <v>Q2 2026</v>
      </c>
      <c r="W34" s="10" t="str">
        <f t="shared" si="14"/>
        <v>Q3 2026</v>
      </c>
      <c r="X34" s="10" t="str">
        <f t="shared" si="14"/>
        <v>Q4 2026</v>
      </c>
      <c r="Y34" s="10" t="str">
        <f t="shared" si="14"/>
        <v>Q1 2027</v>
      </c>
      <c r="Z34" s="10" t="str">
        <f t="shared" si="14"/>
        <v>Q2 2027</v>
      </c>
      <c r="AA34" s="10" t="str">
        <f t="shared" si="14"/>
        <v>Q3 2027</v>
      </c>
      <c r="AB34" s="10" t="str">
        <f t="shared" si="14"/>
        <v>Q4 2027</v>
      </c>
      <c r="AC34" s="10" t="str">
        <f t="shared" si="14"/>
        <v>Q1 2028</v>
      </c>
    </row>
    <row r="35" spans="1:29" outlineLevel="2">
      <c r="E35" s="2" t="str">
        <f t="shared" ref="E35:AC35" si="15" xml:space="preserve">  E$55</f>
        <v>Period number</v>
      </c>
      <c r="F35" s="2">
        <f t="shared" si="15"/>
        <v>0</v>
      </c>
      <c r="G35" s="2" t="str">
        <f t="shared" si="15"/>
        <v>GBP</v>
      </c>
      <c r="H35" s="2">
        <f t="shared" si="15"/>
        <v>210</v>
      </c>
      <c r="I35" s="2">
        <f t="shared" si="15"/>
        <v>0</v>
      </c>
      <c r="J35" s="2">
        <f t="shared" si="15"/>
        <v>1</v>
      </c>
      <c r="K35" s="2">
        <f t="shared" si="15"/>
        <v>2</v>
      </c>
      <c r="L35" s="2">
        <f t="shared" si="15"/>
        <v>3</v>
      </c>
      <c r="M35" s="2">
        <f t="shared" si="15"/>
        <v>4</v>
      </c>
      <c r="N35" s="2">
        <f t="shared" si="15"/>
        <v>5</v>
      </c>
      <c r="O35" s="2">
        <f t="shared" si="15"/>
        <v>6</v>
      </c>
      <c r="P35" s="2">
        <f t="shared" si="15"/>
        <v>7</v>
      </c>
      <c r="Q35" s="2">
        <f t="shared" si="15"/>
        <v>8</v>
      </c>
      <c r="R35" s="2">
        <f t="shared" si="15"/>
        <v>9</v>
      </c>
      <c r="S35" s="2">
        <f t="shared" si="15"/>
        <v>10</v>
      </c>
      <c r="T35" s="2">
        <f t="shared" si="15"/>
        <v>11</v>
      </c>
      <c r="U35" s="2">
        <f t="shared" si="15"/>
        <v>12</v>
      </c>
      <c r="V35" s="2">
        <f t="shared" si="15"/>
        <v>13</v>
      </c>
      <c r="W35" s="2">
        <f t="shared" si="15"/>
        <v>14</v>
      </c>
      <c r="X35" s="2">
        <f t="shared" si="15"/>
        <v>15</v>
      </c>
      <c r="Y35" s="2">
        <f t="shared" si="15"/>
        <v>16</v>
      </c>
      <c r="Z35" s="2">
        <f t="shared" si="15"/>
        <v>17</v>
      </c>
      <c r="AA35" s="2">
        <f t="shared" si="15"/>
        <v>18</v>
      </c>
      <c r="AB35" s="2">
        <f t="shared" si="15"/>
        <v>19</v>
      </c>
      <c r="AC35" s="2">
        <f t="shared" si="15"/>
        <v>20</v>
      </c>
    </row>
    <row r="36" spans="1:29" outlineLevel="2">
      <c r="E36" s="15" t="str">
        <f t="shared" ref="E36:AC36" si="16" xml:space="preserve">  E$204</f>
        <v>Quarter to Year (financial year) : period end flag</v>
      </c>
      <c r="F36" s="15">
        <f t="shared" si="16"/>
        <v>0</v>
      </c>
      <c r="G36" s="15" t="str">
        <f t="shared" si="16"/>
        <v>counter</v>
      </c>
      <c r="H36" s="15">
        <f t="shared" si="16"/>
        <v>0</v>
      </c>
      <c r="I36" s="15">
        <f t="shared" si="16"/>
        <v>0</v>
      </c>
      <c r="J36" s="15">
        <f t="shared" si="16"/>
        <v>0</v>
      </c>
      <c r="K36" s="15">
        <f t="shared" si="16"/>
        <v>0</v>
      </c>
      <c r="L36" s="15">
        <f t="shared" si="16"/>
        <v>0</v>
      </c>
      <c r="M36" s="15">
        <f t="shared" si="16"/>
        <v>1</v>
      </c>
      <c r="N36" s="15">
        <f t="shared" si="16"/>
        <v>0</v>
      </c>
      <c r="O36" s="15">
        <f t="shared" si="16"/>
        <v>0</v>
      </c>
      <c r="P36" s="15">
        <f t="shared" si="16"/>
        <v>0</v>
      </c>
      <c r="Q36" s="15">
        <f t="shared" si="16"/>
        <v>2</v>
      </c>
      <c r="R36" s="15">
        <f t="shared" si="16"/>
        <v>0</v>
      </c>
      <c r="S36" s="15">
        <f t="shared" si="16"/>
        <v>0</v>
      </c>
      <c r="T36" s="15">
        <f t="shared" si="16"/>
        <v>0</v>
      </c>
      <c r="U36" s="15">
        <f t="shared" si="16"/>
        <v>3</v>
      </c>
      <c r="V36" s="15">
        <f t="shared" si="16"/>
        <v>0</v>
      </c>
      <c r="W36" s="15">
        <f t="shared" si="16"/>
        <v>0</v>
      </c>
      <c r="X36" s="15">
        <f t="shared" si="16"/>
        <v>0</v>
      </c>
      <c r="Y36" s="15">
        <f t="shared" si="16"/>
        <v>4</v>
      </c>
      <c r="Z36" s="15">
        <f t="shared" si="16"/>
        <v>0</v>
      </c>
      <c r="AA36" s="15">
        <f t="shared" si="16"/>
        <v>0</v>
      </c>
      <c r="AB36" s="15">
        <f t="shared" si="16"/>
        <v>0</v>
      </c>
      <c r="AC36" s="15">
        <f t="shared" si="16"/>
        <v>5</v>
      </c>
    </row>
    <row r="37" spans="1:29" outlineLevel="2">
      <c r="A37" s="31"/>
      <c r="B37" s="31"/>
      <c r="C37" s="52"/>
      <c r="D37" s="51"/>
      <c r="E37" s="17" t="s">
        <v>239</v>
      </c>
      <c r="F37" s="17"/>
      <c r="G37" s="17" t="s">
        <v>264</v>
      </c>
      <c r="H37" s="17"/>
      <c r="I37" s="17"/>
      <c r="J37" s="18" t="str">
        <f t="shared" ref="J37:AC37" si="17" xml:space="preserve">  INDEX( $J34:$AC34, MATCH( J35, $J36:$AC36, 0 ) )</f>
        <v>Q1 2024</v>
      </c>
      <c r="K37" s="18" t="str">
        <f t="shared" si="17"/>
        <v>Q1 2025</v>
      </c>
      <c r="L37" s="18" t="str">
        <f t="shared" si="17"/>
        <v>Q1 2026</v>
      </c>
      <c r="M37" s="18" t="str">
        <f t="shared" si="17"/>
        <v>Q1 2027</v>
      </c>
      <c r="N37" s="18" t="str">
        <f t="shared" si="17"/>
        <v>Q1 2028</v>
      </c>
      <c r="O37" s="18" t="e">
        <f t="shared" si="17"/>
        <v>#N/A</v>
      </c>
      <c r="P37" s="18" t="e">
        <f t="shared" si="17"/>
        <v>#N/A</v>
      </c>
      <c r="Q37" s="18" t="e">
        <f t="shared" si="17"/>
        <v>#N/A</v>
      </c>
      <c r="R37" s="18" t="e">
        <f t="shared" si="17"/>
        <v>#N/A</v>
      </c>
      <c r="S37" s="18" t="e">
        <f t="shared" si="17"/>
        <v>#N/A</v>
      </c>
      <c r="T37" s="18" t="e">
        <f t="shared" si="17"/>
        <v>#N/A</v>
      </c>
      <c r="U37" s="18" t="e">
        <f t="shared" si="17"/>
        <v>#N/A</v>
      </c>
      <c r="V37" s="18" t="e">
        <f t="shared" si="17"/>
        <v>#N/A</v>
      </c>
      <c r="W37" s="18" t="e">
        <f t="shared" si="17"/>
        <v>#N/A</v>
      </c>
      <c r="X37" s="18" t="e">
        <f t="shared" si="17"/>
        <v>#N/A</v>
      </c>
      <c r="Y37" s="18" t="e">
        <f t="shared" si="17"/>
        <v>#N/A</v>
      </c>
      <c r="Z37" s="18" t="e">
        <f t="shared" si="17"/>
        <v>#N/A</v>
      </c>
      <c r="AA37" s="18" t="e">
        <f t="shared" si="17"/>
        <v>#N/A</v>
      </c>
      <c r="AB37" s="18" t="e">
        <f t="shared" si="17"/>
        <v>#N/A</v>
      </c>
      <c r="AC37" s="18" t="e">
        <f t="shared" si="17"/>
        <v>#N/A</v>
      </c>
    </row>
    <row r="38" spans="1:29" outlineLevel="1"/>
    <row r="39" spans="1:29" outlineLevel="1"/>
    <row r="40" spans="1:29" outlineLevel="1">
      <c r="B40" s="30" t="s">
        <v>265</v>
      </c>
    </row>
    <row r="41" spans="1:29" outlineLevel="2">
      <c r="E41" s="10" t="str">
        <f t="shared" ref="E41:AC41" si="18" xml:space="preserve">  E$23</f>
        <v>Contract year</v>
      </c>
      <c r="F41" s="10">
        <f t="shared" si="18"/>
        <v>0</v>
      </c>
      <c r="G41" s="10" t="str">
        <f t="shared" si="18"/>
        <v>date</v>
      </c>
      <c r="H41" s="10">
        <f t="shared" si="18"/>
        <v>0</v>
      </c>
      <c r="I41" s="10">
        <f t="shared" si="18"/>
        <v>0</v>
      </c>
      <c r="J41" s="10" t="str">
        <f t="shared" si="18"/>
        <v>Y1</v>
      </c>
      <c r="K41" s="10" t="str">
        <f t="shared" si="18"/>
        <v>Y1</v>
      </c>
      <c r="L41" s="10" t="str">
        <f t="shared" si="18"/>
        <v>Y1</v>
      </c>
      <c r="M41" s="10" t="str">
        <f t="shared" si="18"/>
        <v>Y1</v>
      </c>
      <c r="N41" s="10" t="str">
        <f t="shared" si="18"/>
        <v>Y2</v>
      </c>
      <c r="O41" s="10" t="str">
        <f t="shared" si="18"/>
        <v>Y2</v>
      </c>
      <c r="P41" s="10" t="str">
        <f t="shared" si="18"/>
        <v>Y2</v>
      </c>
      <c r="Q41" s="10" t="str">
        <f t="shared" si="18"/>
        <v>Y2</v>
      </c>
      <c r="R41" s="10" t="str">
        <f t="shared" si="18"/>
        <v>Y3</v>
      </c>
      <c r="S41" s="10" t="str">
        <f t="shared" si="18"/>
        <v>Y3</v>
      </c>
      <c r="T41" s="10" t="str">
        <f t="shared" si="18"/>
        <v>Y3</v>
      </c>
      <c r="U41" s="10" t="str">
        <f t="shared" si="18"/>
        <v>Y3</v>
      </c>
      <c r="V41" s="10" t="str">
        <f t="shared" si="18"/>
        <v>Y4</v>
      </c>
      <c r="W41" s="10" t="str">
        <f t="shared" si="18"/>
        <v>Y4</v>
      </c>
      <c r="X41" s="10" t="str">
        <f t="shared" si="18"/>
        <v>Y4</v>
      </c>
      <c r="Y41" s="10" t="str">
        <f t="shared" si="18"/>
        <v>Y4</v>
      </c>
      <c r="Z41" s="10" t="str">
        <f t="shared" si="18"/>
        <v>Y5</v>
      </c>
      <c r="AA41" s="10" t="str">
        <f t="shared" si="18"/>
        <v>Y5</v>
      </c>
      <c r="AB41" s="10" t="str">
        <f t="shared" si="18"/>
        <v>Y5</v>
      </c>
      <c r="AC41" s="10" t="str">
        <f t="shared" si="18"/>
        <v>Y5</v>
      </c>
    </row>
    <row r="42" spans="1:29" outlineLevel="2">
      <c r="E42" s="2" t="str">
        <f t="shared" ref="E42:AC42" si="19" xml:space="preserve">  E$55</f>
        <v>Period number</v>
      </c>
      <c r="F42" s="2">
        <f t="shared" si="19"/>
        <v>0</v>
      </c>
      <c r="G42" s="2" t="str">
        <f t="shared" si="19"/>
        <v>GBP</v>
      </c>
      <c r="H42" s="2">
        <f t="shared" si="19"/>
        <v>210</v>
      </c>
      <c r="I42" s="2">
        <f t="shared" si="19"/>
        <v>0</v>
      </c>
      <c r="J42" s="2">
        <f t="shared" si="19"/>
        <v>1</v>
      </c>
      <c r="K42" s="2">
        <f t="shared" si="19"/>
        <v>2</v>
      </c>
      <c r="L42" s="2">
        <f t="shared" si="19"/>
        <v>3</v>
      </c>
      <c r="M42" s="2">
        <f t="shared" si="19"/>
        <v>4</v>
      </c>
      <c r="N42" s="2">
        <f t="shared" si="19"/>
        <v>5</v>
      </c>
      <c r="O42" s="2">
        <f t="shared" si="19"/>
        <v>6</v>
      </c>
      <c r="P42" s="2">
        <f t="shared" si="19"/>
        <v>7</v>
      </c>
      <c r="Q42" s="2">
        <f t="shared" si="19"/>
        <v>8</v>
      </c>
      <c r="R42" s="2">
        <f t="shared" si="19"/>
        <v>9</v>
      </c>
      <c r="S42" s="2">
        <f t="shared" si="19"/>
        <v>10</v>
      </c>
      <c r="T42" s="2">
        <f t="shared" si="19"/>
        <v>11</v>
      </c>
      <c r="U42" s="2">
        <f t="shared" si="19"/>
        <v>12</v>
      </c>
      <c r="V42" s="2">
        <f t="shared" si="19"/>
        <v>13</v>
      </c>
      <c r="W42" s="2">
        <f t="shared" si="19"/>
        <v>14</v>
      </c>
      <c r="X42" s="2">
        <f t="shared" si="19"/>
        <v>15</v>
      </c>
      <c r="Y42" s="2">
        <f t="shared" si="19"/>
        <v>16</v>
      </c>
      <c r="Z42" s="2">
        <f t="shared" si="19"/>
        <v>17</v>
      </c>
      <c r="AA42" s="2">
        <f t="shared" si="19"/>
        <v>18</v>
      </c>
      <c r="AB42" s="2">
        <f t="shared" si="19"/>
        <v>19</v>
      </c>
      <c r="AC42" s="2">
        <f t="shared" si="19"/>
        <v>20</v>
      </c>
    </row>
    <row r="43" spans="1:29" outlineLevel="2">
      <c r="E43" s="15" t="str">
        <f t="shared" ref="E43:AC43" si="20" xml:space="preserve">  E$204</f>
        <v>Quarter to Year (financial year) : period end flag</v>
      </c>
      <c r="F43" s="15">
        <f t="shared" si="20"/>
        <v>0</v>
      </c>
      <c r="G43" s="15" t="str">
        <f t="shared" si="20"/>
        <v>counter</v>
      </c>
      <c r="H43" s="15">
        <f t="shared" si="20"/>
        <v>0</v>
      </c>
      <c r="I43" s="15">
        <f t="shared" si="20"/>
        <v>0</v>
      </c>
      <c r="J43" s="15">
        <f t="shared" si="20"/>
        <v>0</v>
      </c>
      <c r="K43" s="15">
        <f t="shared" si="20"/>
        <v>0</v>
      </c>
      <c r="L43" s="15">
        <f t="shared" si="20"/>
        <v>0</v>
      </c>
      <c r="M43" s="15">
        <f t="shared" si="20"/>
        <v>1</v>
      </c>
      <c r="N43" s="15">
        <f t="shared" si="20"/>
        <v>0</v>
      </c>
      <c r="O43" s="15">
        <f t="shared" si="20"/>
        <v>0</v>
      </c>
      <c r="P43" s="15">
        <f t="shared" si="20"/>
        <v>0</v>
      </c>
      <c r="Q43" s="15">
        <f t="shared" si="20"/>
        <v>2</v>
      </c>
      <c r="R43" s="15">
        <f t="shared" si="20"/>
        <v>0</v>
      </c>
      <c r="S43" s="15">
        <f t="shared" si="20"/>
        <v>0</v>
      </c>
      <c r="T43" s="15">
        <f t="shared" si="20"/>
        <v>0</v>
      </c>
      <c r="U43" s="15">
        <f t="shared" si="20"/>
        <v>3</v>
      </c>
      <c r="V43" s="15">
        <f t="shared" si="20"/>
        <v>0</v>
      </c>
      <c r="W43" s="15">
        <f t="shared" si="20"/>
        <v>0</v>
      </c>
      <c r="X43" s="15">
        <f t="shared" si="20"/>
        <v>0</v>
      </c>
      <c r="Y43" s="15">
        <f t="shared" si="20"/>
        <v>4</v>
      </c>
      <c r="Z43" s="15">
        <f t="shared" si="20"/>
        <v>0</v>
      </c>
      <c r="AA43" s="15">
        <f t="shared" si="20"/>
        <v>0</v>
      </c>
      <c r="AB43" s="15">
        <f t="shared" si="20"/>
        <v>0</v>
      </c>
      <c r="AC43" s="15">
        <f t="shared" si="20"/>
        <v>5</v>
      </c>
    </row>
    <row r="44" spans="1:29" outlineLevel="2">
      <c r="A44" s="31"/>
      <c r="B44" s="31"/>
      <c r="C44" s="52"/>
      <c r="D44" s="51"/>
      <c r="E44" s="17" t="s">
        <v>265</v>
      </c>
      <c r="F44" s="17"/>
      <c r="G44" s="17" t="s">
        <v>264</v>
      </c>
      <c r="H44" s="17"/>
      <c r="I44" s="17"/>
      <c r="J44" s="18" t="str">
        <f t="shared" ref="J44:AC44" si="21" xml:space="preserve">  INDEX( $J41:$AC41, MATCH( J42, $J43:$AC43, 0 ) )</f>
        <v>Y1</v>
      </c>
      <c r="K44" s="18" t="str">
        <f t="shared" si="21"/>
        <v>Y2</v>
      </c>
      <c r="L44" s="18" t="str">
        <f t="shared" si="21"/>
        <v>Y3</v>
      </c>
      <c r="M44" s="18" t="str">
        <f t="shared" si="21"/>
        <v>Y4</v>
      </c>
      <c r="N44" s="18" t="str">
        <f t="shared" si="21"/>
        <v>Y5</v>
      </c>
      <c r="O44" s="18" t="e">
        <f t="shared" si="21"/>
        <v>#N/A</v>
      </c>
      <c r="P44" s="18" t="e">
        <f t="shared" si="21"/>
        <v>#N/A</v>
      </c>
      <c r="Q44" s="18" t="e">
        <f t="shared" si="21"/>
        <v>#N/A</v>
      </c>
      <c r="R44" s="18" t="e">
        <f t="shared" si="21"/>
        <v>#N/A</v>
      </c>
      <c r="S44" s="18" t="e">
        <f t="shared" si="21"/>
        <v>#N/A</v>
      </c>
      <c r="T44" s="18" t="e">
        <f t="shared" si="21"/>
        <v>#N/A</v>
      </c>
      <c r="U44" s="18" t="e">
        <f t="shared" si="21"/>
        <v>#N/A</v>
      </c>
      <c r="V44" s="18" t="e">
        <f t="shared" si="21"/>
        <v>#N/A</v>
      </c>
      <c r="W44" s="18" t="e">
        <f t="shared" si="21"/>
        <v>#N/A</v>
      </c>
      <c r="X44" s="18" t="e">
        <f t="shared" si="21"/>
        <v>#N/A</v>
      </c>
      <c r="Y44" s="18" t="e">
        <f t="shared" si="21"/>
        <v>#N/A</v>
      </c>
      <c r="Z44" s="18" t="e">
        <f t="shared" si="21"/>
        <v>#N/A</v>
      </c>
      <c r="AA44" s="18" t="e">
        <f t="shared" si="21"/>
        <v>#N/A</v>
      </c>
      <c r="AB44" s="18" t="e">
        <f t="shared" si="21"/>
        <v>#N/A</v>
      </c>
      <c r="AC44" s="18" t="e">
        <f t="shared" si="21"/>
        <v>#N/A</v>
      </c>
    </row>
    <row r="45" spans="1:29" outlineLevel="1"/>
    <row r="47" spans="1:29">
      <c r="A47" s="30" t="s">
        <v>413</v>
      </c>
    </row>
    <row r="48" spans="1:29" outlineLevel="1">
      <c r="B48" s="30" t="s">
        <v>162</v>
      </c>
    </row>
    <row r="49" spans="1:29" outlineLevel="2">
      <c r="A49" s="13"/>
      <c r="B49" s="13"/>
      <c r="C49" s="26"/>
      <c r="D49" s="27"/>
      <c r="E49" s="3" t="str">
        <f xml:space="preserve">  InpC!E$73</f>
        <v>Months per year</v>
      </c>
      <c r="F49" s="3">
        <f xml:space="preserve">  InpC!F$73</f>
        <v>12</v>
      </c>
      <c r="G49" s="3" t="str">
        <f xml:space="preserve">  InpC!G$73</f>
        <v>months</v>
      </c>
      <c r="M49" s="2"/>
    </row>
    <row r="50" spans="1:29" outlineLevel="2">
      <c r="A50" s="13"/>
      <c r="B50" s="13"/>
      <c r="C50" s="26"/>
      <c r="D50" s="27"/>
      <c r="E50" s="3" t="str">
        <f xml:space="preserve">  InpC!E$71</f>
        <v>Months per period (Primary)</v>
      </c>
      <c r="F50" s="3">
        <f xml:space="preserve">  InpC!F$71</f>
        <v>3</v>
      </c>
      <c r="G50" s="3" t="str">
        <f xml:space="preserve">  InpC!G$71</f>
        <v>month</v>
      </c>
      <c r="M50" s="2"/>
    </row>
    <row r="51" spans="1:29" outlineLevel="2">
      <c r="A51" s="31"/>
      <c r="B51" s="31"/>
      <c r="C51" s="52"/>
      <c r="D51" s="51"/>
      <c r="E51" s="17" t="s">
        <v>162</v>
      </c>
      <c r="F51" s="4">
        <f xml:space="preserve">  $F49 / $F50</f>
        <v>4</v>
      </c>
      <c r="G51" s="17" t="s">
        <v>186</v>
      </c>
      <c r="M51" s="2"/>
    </row>
    <row r="52" spans="1:29" outlineLevel="1"/>
    <row r="53" spans="1:29" outlineLevel="1"/>
    <row r="54" spans="1:29" outlineLevel="1">
      <c r="B54" s="30" t="s">
        <v>392</v>
      </c>
    </row>
    <row r="55" spans="1:29" outlineLevel="1">
      <c r="A55" s="31"/>
      <c r="B55" s="31"/>
      <c r="C55" s="52"/>
      <c r="D55" s="51"/>
      <c r="E55" s="17" t="s">
        <v>392</v>
      </c>
      <c r="F55" s="17"/>
      <c r="G55" s="17" t="s">
        <v>309</v>
      </c>
      <c r="H55" s="4">
        <f xml:space="preserve"> SUM( J55:AC55 )</f>
        <v>210</v>
      </c>
      <c r="I55" s="17"/>
      <c r="J55" s="4">
        <f t="shared" ref="J55:AC55" si="22" xml:space="preserve">  I55 + 1</f>
        <v>1</v>
      </c>
      <c r="K55" s="4">
        <f t="shared" si="22"/>
        <v>2</v>
      </c>
      <c r="L55" s="4">
        <f t="shared" si="22"/>
        <v>3</v>
      </c>
      <c r="M55" s="4">
        <f t="shared" si="22"/>
        <v>4</v>
      </c>
      <c r="N55" s="4">
        <f t="shared" si="22"/>
        <v>5</v>
      </c>
      <c r="O55" s="4">
        <f t="shared" si="22"/>
        <v>6</v>
      </c>
      <c r="P55" s="4">
        <f t="shared" si="22"/>
        <v>7</v>
      </c>
      <c r="Q55" s="4">
        <f t="shared" si="22"/>
        <v>8</v>
      </c>
      <c r="R55" s="4">
        <f t="shared" si="22"/>
        <v>9</v>
      </c>
      <c r="S55" s="4">
        <f t="shared" si="22"/>
        <v>10</v>
      </c>
      <c r="T55" s="4">
        <f t="shared" si="22"/>
        <v>11</v>
      </c>
      <c r="U55" s="4">
        <f t="shared" si="22"/>
        <v>12</v>
      </c>
      <c r="V55" s="4">
        <f t="shared" si="22"/>
        <v>13</v>
      </c>
      <c r="W55" s="4">
        <f t="shared" si="22"/>
        <v>14</v>
      </c>
      <c r="X55" s="4">
        <f t="shared" si="22"/>
        <v>15</v>
      </c>
      <c r="Y55" s="4">
        <f t="shared" si="22"/>
        <v>16</v>
      </c>
      <c r="Z55" s="4">
        <f t="shared" si="22"/>
        <v>17</v>
      </c>
      <c r="AA55" s="4">
        <f t="shared" si="22"/>
        <v>18</v>
      </c>
      <c r="AB55" s="4">
        <f t="shared" si="22"/>
        <v>19</v>
      </c>
      <c r="AC55" s="4">
        <f t="shared" si="22"/>
        <v>20</v>
      </c>
    </row>
    <row r="56" spans="1:29" outlineLevel="1"/>
    <row r="57" spans="1:29" outlineLevel="1"/>
    <row r="58" spans="1:29" outlineLevel="1">
      <c r="B58" s="30" t="s">
        <v>42</v>
      </c>
    </row>
    <row r="59" spans="1:29" outlineLevel="2">
      <c r="A59" s="13"/>
      <c r="B59" s="13"/>
      <c r="C59" s="26"/>
      <c r="D59" s="27"/>
      <c r="E59" s="12" t="str">
        <f xml:space="preserve">  InpC!E$74</f>
        <v>Start date</v>
      </c>
      <c r="F59" s="12">
        <f xml:space="preserve">  InpC!F$74</f>
        <v>45017</v>
      </c>
      <c r="G59" s="12" t="str">
        <f xml:space="preserve">  InpC!G$74</f>
        <v>date</v>
      </c>
      <c r="M59" s="10"/>
    </row>
    <row r="60" spans="1:29" outlineLevel="2">
      <c r="A60" s="13"/>
      <c r="B60" s="13"/>
      <c r="C60" s="26"/>
      <c r="D60" s="27"/>
      <c r="E60" s="3" t="str">
        <f xml:space="preserve">  InpC!E$71</f>
        <v>Months per period (Primary)</v>
      </c>
      <c r="F60" s="3">
        <f xml:space="preserve">  InpC!F$71</f>
        <v>3</v>
      </c>
      <c r="G60" s="3" t="str">
        <f xml:space="preserve">  InpC!G$71</f>
        <v>month</v>
      </c>
      <c r="M60" s="2"/>
    </row>
    <row r="61" spans="1:29" outlineLevel="2">
      <c r="E61" s="2" t="str">
        <f t="shared" ref="E61:AC61" si="23" xml:space="preserve">  E$55</f>
        <v>Period number</v>
      </c>
      <c r="F61" s="2">
        <f t="shared" si="23"/>
        <v>0</v>
      </c>
      <c r="G61" s="2" t="str">
        <f t="shared" si="23"/>
        <v>GBP</v>
      </c>
      <c r="H61" s="2">
        <f t="shared" si="23"/>
        <v>210</v>
      </c>
      <c r="I61" s="2">
        <f t="shared" si="23"/>
        <v>0</v>
      </c>
      <c r="J61" s="2">
        <f t="shared" si="23"/>
        <v>1</v>
      </c>
      <c r="K61" s="2">
        <f t="shared" si="23"/>
        <v>2</v>
      </c>
      <c r="L61" s="2">
        <f t="shared" si="23"/>
        <v>3</v>
      </c>
      <c r="M61" s="2">
        <f t="shared" si="23"/>
        <v>4</v>
      </c>
      <c r="N61" s="2">
        <f t="shared" si="23"/>
        <v>5</v>
      </c>
      <c r="O61" s="2">
        <f t="shared" si="23"/>
        <v>6</v>
      </c>
      <c r="P61" s="2">
        <f t="shared" si="23"/>
        <v>7</v>
      </c>
      <c r="Q61" s="2">
        <f t="shared" si="23"/>
        <v>8</v>
      </c>
      <c r="R61" s="2">
        <f t="shared" si="23"/>
        <v>9</v>
      </c>
      <c r="S61" s="2">
        <f t="shared" si="23"/>
        <v>10</v>
      </c>
      <c r="T61" s="2">
        <f t="shared" si="23"/>
        <v>11</v>
      </c>
      <c r="U61" s="2">
        <f t="shared" si="23"/>
        <v>12</v>
      </c>
      <c r="V61" s="2">
        <f t="shared" si="23"/>
        <v>13</v>
      </c>
      <c r="W61" s="2">
        <f t="shared" si="23"/>
        <v>14</v>
      </c>
      <c r="X61" s="2">
        <f t="shared" si="23"/>
        <v>15</v>
      </c>
      <c r="Y61" s="2">
        <f t="shared" si="23"/>
        <v>16</v>
      </c>
      <c r="Z61" s="2">
        <f t="shared" si="23"/>
        <v>17</v>
      </c>
      <c r="AA61" s="2">
        <f t="shared" si="23"/>
        <v>18</v>
      </c>
      <c r="AB61" s="2">
        <f t="shared" si="23"/>
        <v>19</v>
      </c>
      <c r="AC61" s="2">
        <f t="shared" si="23"/>
        <v>20</v>
      </c>
    </row>
    <row r="62" spans="1:29" outlineLevel="2">
      <c r="E62" s="42" t="s">
        <v>42</v>
      </c>
      <c r="G62" s="42" t="s">
        <v>264</v>
      </c>
      <c r="J62" s="10">
        <f t="shared" ref="J62:AC62" si="24" xml:space="preserve">  IF( J61 = 1, $F59, EDATE( I62, $F60 ) )</f>
        <v>45017</v>
      </c>
      <c r="K62" s="10">
        <f t="shared" si="24"/>
        <v>45108</v>
      </c>
      <c r="L62" s="10">
        <f t="shared" si="24"/>
        <v>45200</v>
      </c>
      <c r="M62" s="10">
        <f t="shared" si="24"/>
        <v>45292</v>
      </c>
      <c r="N62" s="10">
        <f t="shared" si="24"/>
        <v>45383</v>
      </c>
      <c r="O62" s="10">
        <f t="shared" si="24"/>
        <v>45474</v>
      </c>
      <c r="P62" s="10">
        <f t="shared" si="24"/>
        <v>45566</v>
      </c>
      <c r="Q62" s="10">
        <f t="shared" si="24"/>
        <v>45658</v>
      </c>
      <c r="R62" s="10">
        <f t="shared" si="24"/>
        <v>45748</v>
      </c>
      <c r="S62" s="10">
        <f t="shared" si="24"/>
        <v>45839</v>
      </c>
      <c r="T62" s="10">
        <f t="shared" si="24"/>
        <v>45931</v>
      </c>
      <c r="U62" s="10">
        <f t="shared" si="24"/>
        <v>46023</v>
      </c>
      <c r="V62" s="10">
        <f t="shared" si="24"/>
        <v>46113</v>
      </c>
      <c r="W62" s="10">
        <f t="shared" si="24"/>
        <v>46204</v>
      </c>
      <c r="X62" s="10">
        <f t="shared" si="24"/>
        <v>46296</v>
      </c>
      <c r="Y62" s="10">
        <f t="shared" si="24"/>
        <v>46388</v>
      </c>
      <c r="Z62" s="10">
        <f t="shared" si="24"/>
        <v>46478</v>
      </c>
      <c r="AA62" s="10">
        <f t="shared" si="24"/>
        <v>46569</v>
      </c>
      <c r="AB62" s="10">
        <f t="shared" si="24"/>
        <v>46661</v>
      </c>
      <c r="AC62" s="10">
        <f t="shared" si="24"/>
        <v>46753</v>
      </c>
    </row>
    <row r="63" spans="1:29" outlineLevel="1"/>
    <row r="64" spans="1:29" outlineLevel="1"/>
    <row r="65" spans="1:29" outlineLevel="1">
      <c r="B65" s="30" t="s">
        <v>163</v>
      </c>
    </row>
    <row r="66" spans="1:29" outlineLevel="2">
      <c r="A66" s="13"/>
      <c r="B66" s="13"/>
      <c r="C66" s="26"/>
      <c r="D66" s="27"/>
      <c r="E66" s="12" t="str">
        <f xml:space="preserve">  InpC!E$74</f>
        <v>Start date</v>
      </c>
      <c r="F66" s="12">
        <f xml:space="preserve">  InpC!F$74</f>
        <v>45017</v>
      </c>
      <c r="G66" s="12" t="str">
        <f xml:space="preserve">  InpC!G$74</f>
        <v>date</v>
      </c>
      <c r="M66" s="10"/>
    </row>
    <row r="67" spans="1:29" outlineLevel="2">
      <c r="A67" s="13"/>
      <c r="B67" s="13"/>
      <c r="C67" s="26"/>
      <c r="D67" s="27"/>
      <c r="E67" s="3" t="str">
        <f xml:space="preserve">  InpC!E$76</f>
        <v>Financial year end month</v>
      </c>
      <c r="F67" s="3">
        <f xml:space="preserve">  InpC!F$76</f>
        <v>3</v>
      </c>
      <c r="G67" s="3" t="str">
        <f xml:space="preserve">  InpC!G$76</f>
        <v>month</v>
      </c>
      <c r="M67" s="2"/>
    </row>
    <row r="68" spans="1:29" outlineLevel="2">
      <c r="E68" s="42" t="s">
        <v>163</v>
      </c>
      <c r="F68" s="15">
        <f xml:space="preserve">  IF( MONTH( $F66 ) &lt;= $F67, YEAR( $F66 ), YEAR( $F66 ) + 1 )</f>
        <v>2024</v>
      </c>
      <c r="G68" s="42" t="s">
        <v>23</v>
      </c>
      <c r="M68" s="15"/>
    </row>
    <row r="69" spans="1:29" outlineLevel="1"/>
    <row r="70" spans="1:29" outlineLevel="1"/>
    <row r="71" spans="1:29" outlineLevel="1">
      <c r="B71" s="30" t="s">
        <v>414</v>
      </c>
    </row>
    <row r="72" spans="1:29" outlineLevel="2">
      <c r="E72" s="15" t="str">
        <f t="shared" ref="E72:G72" si="25" xml:space="preserve">  E$68</f>
        <v>First modelling column financial year number</v>
      </c>
      <c r="F72" s="15">
        <f t="shared" si="25"/>
        <v>2024</v>
      </c>
      <c r="G72" s="15" t="str">
        <f t="shared" si="25"/>
        <v>year</v>
      </c>
      <c r="M72" s="15"/>
    </row>
    <row r="73" spans="1:29" outlineLevel="2">
      <c r="A73" s="13"/>
      <c r="B73" s="13"/>
      <c r="C73" s="26"/>
      <c r="D73" s="27"/>
      <c r="E73" s="3" t="str">
        <f xml:space="preserve">  InpC!E$76</f>
        <v>Financial year end month</v>
      </c>
      <c r="F73" s="3">
        <f xml:space="preserve">  InpC!F$76</f>
        <v>3</v>
      </c>
      <c r="G73" s="3" t="str">
        <f xml:space="preserve">  InpC!G$76</f>
        <v>month</v>
      </c>
      <c r="M73" s="2"/>
    </row>
    <row r="74" spans="1:29" outlineLevel="2">
      <c r="E74" s="2" t="str">
        <f t="shared" ref="E74:AC74" si="26" xml:space="preserve">  E$55</f>
        <v>Period number</v>
      </c>
      <c r="F74" s="2">
        <f t="shared" si="26"/>
        <v>0</v>
      </c>
      <c r="G74" s="2" t="str">
        <f t="shared" si="26"/>
        <v>GBP</v>
      </c>
      <c r="H74" s="2">
        <f t="shared" si="26"/>
        <v>210</v>
      </c>
      <c r="I74" s="2">
        <f t="shared" si="26"/>
        <v>0</v>
      </c>
      <c r="J74" s="2">
        <f t="shared" si="26"/>
        <v>1</v>
      </c>
      <c r="K74" s="2">
        <f t="shared" si="26"/>
        <v>2</v>
      </c>
      <c r="L74" s="2">
        <f t="shared" si="26"/>
        <v>3</v>
      </c>
      <c r="M74" s="2">
        <f t="shared" si="26"/>
        <v>4</v>
      </c>
      <c r="N74" s="2">
        <f t="shared" si="26"/>
        <v>5</v>
      </c>
      <c r="O74" s="2">
        <f t="shared" si="26"/>
        <v>6</v>
      </c>
      <c r="P74" s="2">
        <f t="shared" si="26"/>
        <v>7</v>
      </c>
      <c r="Q74" s="2">
        <f t="shared" si="26"/>
        <v>8</v>
      </c>
      <c r="R74" s="2">
        <f t="shared" si="26"/>
        <v>9</v>
      </c>
      <c r="S74" s="2">
        <f t="shared" si="26"/>
        <v>10</v>
      </c>
      <c r="T74" s="2">
        <f t="shared" si="26"/>
        <v>11</v>
      </c>
      <c r="U74" s="2">
        <f t="shared" si="26"/>
        <v>12</v>
      </c>
      <c r="V74" s="2">
        <f t="shared" si="26"/>
        <v>13</v>
      </c>
      <c r="W74" s="2">
        <f t="shared" si="26"/>
        <v>14</v>
      </c>
      <c r="X74" s="2">
        <f t="shared" si="26"/>
        <v>15</v>
      </c>
      <c r="Y74" s="2">
        <f t="shared" si="26"/>
        <v>16</v>
      </c>
      <c r="Z74" s="2">
        <f t="shared" si="26"/>
        <v>17</v>
      </c>
      <c r="AA74" s="2">
        <f t="shared" si="26"/>
        <v>18</v>
      </c>
      <c r="AB74" s="2">
        <f t="shared" si="26"/>
        <v>19</v>
      </c>
      <c r="AC74" s="2">
        <f t="shared" si="26"/>
        <v>20</v>
      </c>
    </row>
    <row r="75" spans="1:29" outlineLevel="2">
      <c r="E75" s="10" t="str">
        <f t="shared" ref="E75:AC75" si="27" xml:space="preserve">  E$12</f>
        <v>Model period end</v>
      </c>
      <c r="F75" s="10">
        <f t="shared" si="27"/>
        <v>0</v>
      </c>
      <c r="G75" s="10" t="str">
        <f t="shared" si="27"/>
        <v>date</v>
      </c>
      <c r="H75" s="10">
        <f t="shared" si="27"/>
        <v>0</v>
      </c>
      <c r="I75" s="10">
        <f t="shared" si="27"/>
        <v>0</v>
      </c>
      <c r="J75" s="10">
        <f t="shared" si="27"/>
        <v>45107</v>
      </c>
      <c r="K75" s="10">
        <f t="shared" si="27"/>
        <v>45199</v>
      </c>
      <c r="L75" s="10">
        <f t="shared" si="27"/>
        <v>45291</v>
      </c>
      <c r="M75" s="10">
        <f t="shared" si="27"/>
        <v>45382</v>
      </c>
      <c r="N75" s="10">
        <f t="shared" si="27"/>
        <v>45473</v>
      </c>
      <c r="O75" s="10">
        <f t="shared" si="27"/>
        <v>45565</v>
      </c>
      <c r="P75" s="10">
        <f t="shared" si="27"/>
        <v>45657</v>
      </c>
      <c r="Q75" s="10">
        <f t="shared" si="27"/>
        <v>45747</v>
      </c>
      <c r="R75" s="10">
        <f t="shared" si="27"/>
        <v>45838</v>
      </c>
      <c r="S75" s="10">
        <f t="shared" si="27"/>
        <v>45930</v>
      </c>
      <c r="T75" s="10">
        <f t="shared" si="27"/>
        <v>46022</v>
      </c>
      <c r="U75" s="10">
        <f t="shared" si="27"/>
        <v>46112</v>
      </c>
      <c r="V75" s="10">
        <f t="shared" si="27"/>
        <v>46203</v>
      </c>
      <c r="W75" s="10">
        <f t="shared" si="27"/>
        <v>46295</v>
      </c>
      <c r="X75" s="10">
        <f t="shared" si="27"/>
        <v>46387</v>
      </c>
      <c r="Y75" s="10">
        <f t="shared" si="27"/>
        <v>46477</v>
      </c>
      <c r="Z75" s="10">
        <f t="shared" si="27"/>
        <v>46568</v>
      </c>
      <c r="AA75" s="10">
        <f t="shared" si="27"/>
        <v>46660</v>
      </c>
      <c r="AB75" s="10">
        <f t="shared" si="27"/>
        <v>46752</v>
      </c>
      <c r="AC75" s="10">
        <f t="shared" si="27"/>
        <v>46843</v>
      </c>
    </row>
    <row r="76" spans="1:29" outlineLevel="2">
      <c r="E76" s="42" t="s">
        <v>414</v>
      </c>
      <c r="G76" s="42" t="s">
        <v>23</v>
      </c>
      <c r="J76" s="15">
        <f t="shared" ref="J76:AC76" si="28" xml:space="preserve">  IF( J74 = 1, $F72, IF( J75 &gt; ( DATE( I76, $F73 + 1, 1 ) - 1 ), I76 + 1, I76 ) )</f>
        <v>2024</v>
      </c>
      <c r="K76" s="15">
        <f t="shared" si="28"/>
        <v>2024</v>
      </c>
      <c r="L76" s="15">
        <f t="shared" si="28"/>
        <v>2024</v>
      </c>
      <c r="M76" s="15">
        <f t="shared" si="28"/>
        <v>2024</v>
      </c>
      <c r="N76" s="15">
        <f t="shared" si="28"/>
        <v>2025</v>
      </c>
      <c r="O76" s="15">
        <f t="shared" si="28"/>
        <v>2025</v>
      </c>
      <c r="P76" s="15">
        <f t="shared" si="28"/>
        <v>2025</v>
      </c>
      <c r="Q76" s="15">
        <f t="shared" si="28"/>
        <v>2025</v>
      </c>
      <c r="R76" s="15">
        <f t="shared" si="28"/>
        <v>2026</v>
      </c>
      <c r="S76" s="15">
        <f t="shared" si="28"/>
        <v>2026</v>
      </c>
      <c r="T76" s="15">
        <f t="shared" si="28"/>
        <v>2026</v>
      </c>
      <c r="U76" s="15">
        <f t="shared" si="28"/>
        <v>2026</v>
      </c>
      <c r="V76" s="15">
        <f t="shared" si="28"/>
        <v>2027</v>
      </c>
      <c r="W76" s="15">
        <f t="shared" si="28"/>
        <v>2027</v>
      </c>
      <c r="X76" s="15">
        <f t="shared" si="28"/>
        <v>2027</v>
      </c>
      <c r="Y76" s="15">
        <f t="shared" si="28"/>
        <v>2027</v>
      </c>
      <c r="Z76" s="15">
        <f t="shared" si="28"/>
        <v>2028</v>
      </c>
      <c r="AA76" s="15">
        <f t="shared" si="28"/>
        <v>2028</v>
      </c>
      <c r="AB76" s="15">
        <f t="shared" si="28"/>
        <v>2028</v>
      </c>
      <c r="AC76" s="15">
        <f t="shared" si="28"/>
        <v>2028</v>
      </c>
    </row>
    <row r="77" spans="1:29" outlineLevel="1"/>
    <row r="79" spans="1:29">
      <c r="A79" s="30" t="s">
        <v>219</v>
      </c>
    </row>
    <row r="80" spans="1:29" outlineLevel="1">
      <c r="B80" s="30" t="s">
        <v>219</v>
      </c>
    </row>
    <row r="81" spans="1:29" outlineLevel="2">
      <c r="A81" s="13"/>
      <c r="B81" s="13"/>
      <c r="C81" s="26"/>
      <c r="D81" s="27"/>
      <c r="E81" s="12" t="str">
        <f xml:space="preserve">  InpC!E$77</f>
        <v>Future Fund Conversion Date</v>
      </c>
      <c r="F81" s="12">
        <f xml:space="preserve">  InpC!F$77</f>
        <v>45311</v>
      </c>
      <c r="G81" s="12" t="str">
        <f xml:space="preserve">  InpC!G$77</f>
        <v>date</v>
      </c>
      <c r="M81" s="10"/>
    </row>
    <row r="82" spans="1:29" outlineLevel="2">
      <c r="E82" s="10" t="str">
        <f t="shared" ref="E82:AC82" si="29" xml:space="preserve">  E$62</f>
        <v>Model period start</v>
      </c>
      <c r="F82" s="10">
        <f t="shared" si="29"/>
        <v>0</v>
      </c>
      <c r="G82" s="10" t="str">
        <f t="shared" si="29"/>
        <v>date</v>
      </c>
      <c r="H82" s="10">
        <f t="shared" si="29"/>
        <v>0</v>
      </c>
      <c r="I82" s="10">
        <f t="shared" si="29"/>
        <v>0</v>
      </c>
      <c r="J82" s="10">
        <f t="shared" si="29"/>
        <v>45017</v>
      </c>
      <c r="K82" s="10">
        <f t="shared" si="29"/>
        <v>45108</v>
      </c>
      <c r="L82" s="10">
        <f t="shared" si="29"/>
        <v>45200</v>
      </c>
      <c r="M82" s="10">
        <f t="shared" si="29"/>
        <v>45292</v>
      </c>
      <c r="N82" s="10">
        <f t="shared" si="29"/>
        <v>45383</v>
      </c>
      <c r="O82" s="10">
        <f t="shared" si="29"/>
        <v>45474</v>
      </c>
      <c r="P82" s="10">
        <f t="shared" si="29"/>
        <v>45566</v>
      </c>
      <c r="Q82" s="10">
        <f t="shared" si="29"/>
        <v>45658</v>
      </c>
      <c r="R82" s="10">
        <f t="shared" si="29"/>
        <v>45748</v>
      </c>
      <c r="S82" s="10">
        <f t="shared" si="29"/>
        <v>45839</v>
      </c>
      <c r="T82" s="10">
        <f t="shared" si="29"/>
        <v>45931</v>
      </c>
      <c r="U82" s="10">
        <f t="shared" si="29"/>
        <v>46023</v>
      </c>
      <c r="V82" s="10">
        <f t="shared" si="29"/>
        <v>46113</v>
      </c>
      <c r="W82" s="10">
        <f t="shared" si="29"/>
        <v>46204</v>
      </c>
      <c r="X82" s="10">
        <f t="shared" si="29"/>
        <v>46296</v>
      </c>
      <c r="Y82" s="10">
        <f t="shared" si="29"/>
        <v>46388</v>
      </c>
      <c r="Z82" s="10">
        <f t="shared" si="29"/>
        <v>46478</v>
      </c>
      <c r="AA82" s="10">
        <f t="shared" si="29"/>
        <v>46569</v>
      </c>
      <c r="AB82" s="10">
        <f t="shared" si="29"/>
        <v>46661</v>
      </c>
      <c r="AC82" s="10">
        <f t="shared" si="29"/>
        <v>46753</v>
      </c>
    </row>
    <row r="83" spans="1:29" outlineLevel="2">
      <c r="E83" s="10" t="str">
        <f t="shared" ref="E83:AC83" si="30" xml:space="preserve">  E$12</f>
        <v>Model period end</v>
      </c>
      <c r="F83" s="10">
        <f t="shared" si="30"/>
        <v>0</v>
      </c>
      <c r="G83" s="10" t="str">
        <f t="shared" si="30"/>
        <v>date</v>
      </c>
      <c r="H83" s="10">
        <f t="shared" si="30"/>
        <v>0</v>
      </c>
      <c r="I83" s="10">
        <f t="shared" si="30"/>
        <v>0</v>
      </c>
      <c r="J83" s="10">
        <f t="shared" si="30"/>
        <v>45107</v>
      </c>
      <c r="K83" s="10">
        <f t="shared" si="30"/>
        <v>45199</v>
      </c>
      <c r="L83" s="10">
        <f t="shared" si="30"/>
        <v>45291</v>
      </c>
      <c r="M83" s="10">
        <f t="shared" si="30"/>
        <v>45382</v>
      </c>
      <c r="N83" s="10">
        <f t="shared" si="30"/>
        <v>45473</v>
      </c>
      <c r="O83" s="10">
        <f t="shared" si="30"/>
        <v>45565</v>
      </c>
      <c r="P83" s="10">
        <f t="shared" si="30"/>
        <v>45657</v>
      </c>
      <c r="Q83" s="10">
        <f t="shared" si="30"/>
        <v>45747</v>
      </c>
      <c r="R83" s="10">
        <f t="shared" si="30"/>
        <v>45838</v>
      </c>
      <c r="S83" s="10">
        <f t="shared" si="30"/>
        <v>45930</v>
      </c>
      <c r="T83" s="10">
        <f t="shared" si="30"/>
        <v>46022</v>
      </c>
      <c r="U83" s="10">
        <f t="shared" si="30"/>
        <v>46112</v>
      </c>
      <c r="V83" s="10">
        <f t="shared" si="30"/>
        <v>46203</v>
      </c>
      <c r="W83" s="10">
        <f t="shared" si="30"/>
        <v>46295</v>
      </c>
      <c r="X83" s="10">
        <f t="shared" si="30"/>
        <v>46387</v>
      </c>
      <c r="Y83" s="10">
        <f t="shared" si="30"/>
        <v>46477</v>
      </c>
      <c r="Z83" s="10">
        <f t="shared" si="30"/>
        <v>46568</v>
      </c>
      <c r="AA83" s="10">
        <f t="shared" si="30"/>
        <v>46660</v>
      </c>
      <c r="AB83" s="10">
        <f t="shared" si="30"/>
        <v>46752</v>
      </c>
      <c r="AC83" s="10">
        <f t="shared" si="30"/>
        <v>46843</v>
      </c>
    </row>
    <row r="84" spans="1:29" outlineLevel="2">
      <c r="E84" s="42" t="s">
        <v>219</v>
      </c>
      <c r="G84" s="42" t="s">
        <v>24</v>
      </c>
      <c r="H84" s="2">
        <f xml:space="preserve"> SUM( J84:AC84 )</f>
        <v>1</v>
      </c>
      <c r="J84" s="2">
        <f t="shared" ref="J84:AC84" si="31" xml:space="preserve">  IF( AND( J82 &lt;= $F81, J83 &gt;= $F81 ), 1, 0 )</f>
        <v>0</v>
      </c>
      <c r="K84" s="2">
        <f t="shared" si="31"/>
        <v>0</v>
      </c>
      <c r="L84" s="2">
        <f t="shared" si="31"/>
        <v>0</v>
      </c>
      <c r="M84" s="2">
        <f t="shared" si="31"/>
        <v>1</v>
      </c>
      <c r="N84" s="2">
        <f t="shared" si="31"/>
        <v>0</v>
      </c>
      <c r="O84" s="2">
        <f t="shared" si="31"/>
        <v>0</v>
      </c>
      <c r="P84" s="2">
        <f t="shared" si="31"/>
        <v>0</v>
      </c>
      <c r="Q84" s="2">
        <f t="shared" si="31"/>
        <v>0</v>
      </c>
      <c r="R84" s="2">
        <f t="shared" si="31"/>
        <v>0</v>
      </c>
      <c r="S84" s="2">
        <f t="shared" si="31"/>
        <v>0</v>
      </c>
      <c r="T84" s="2">
        <f t="shared" si="31"/>
        <v>0</v>
      </c>
      <c r="U84" s="2">
        <f t="shared" si="31"/>
        <v>0</v>
      </c>
      <c r="V84" s="2">
        <f t="shared" si="31"/>
        <v>0</v>
      </c>
      <c r="W84" s="2">
        <f t="shared" si="31"/>
        <v>0</v>
      </c>
      <c r="X84" s="2">
        <f t="shared" si="31"/>
        <v>0</v>
      </c>
      <c r="Y84" s="2">
        <f t="shared" si="31"/>
        <v>0</v>
      </c>
      <c r="Z84" s="2">
        <f t="shared" si="31"/>
        <v>0</v>
      </c>
      <c r="AA84" s="2">
        <f t="shared" si="31"/>
        <v>0</v>
      </c>
      <c r="AB84" s="2">
        <f t="shared" si="31"/>
        <v>0</v>
      </c>
      <c r="AC84" s="2">
        <f t="shared" si="31"/>
        <v>0</v>
      </c>
    </row>
    <row r="85" spans="1:29" outlineLevel="1"/>
    <row r="87" spans="1:29">
      <c r="A87" s="30" t="s">
        <v>71</v>
      </c>
    </row>
    <row r="88" spans="1:29" outlineLevel="1">
      <c r="B88" s="30" t="s">
        <v>363</v>
      </c>
    </row>
    <row r="89" spans="1:29" outlineLevel="2">
      <c r="E89" s="2" t="str">
        <f t="shared" ref="E89:G89" si="32" xml:space="preserve">  E$104</f>
        <v>Calculate Metrics first period number constant</v>
      </c>
      <c r="F89" s="2">
        <f t="shared" si="32"/>
        <v>0</v>
      </c>
      <c r="G89" s="2" t="str">
        <f t="shared" si="32"/>
        <v>GBP</v>
      </c>
      <c r="M89" s="2"/>
    </row>
    <row r="90" spans="1:29" outlineLevel="2">
      <c r="A90" s="13"/>
      <c r="B90" s="13"/>
      <c r="C90" s="26"/>
      <c r="D90" s="27"/>
      <c r="E90" s="3" t="str">
        <f xml:space="preserve">  InpC!E$63</f>
        <v>Calculate TVPI flag every x periods</v>
      </c>
      <c r="F90" s="3">
        <f xml:space="preserve">  InpC!F$63</f>
        <v>4</v>
      </c>
      <c r="G90" s="3" t="str">
        <f xml:space="preserve">  InpC!G$63</f>
        <v>periods</v>
      </c>
      <c r="M90" s="2"/>
    </row>
    <row r="91" spans="1:29" outlineLevel="2">
      <c r="E91" s="2" t="str">
        <f t="shared" ref="E91:G91" si="33" xml:space="preserve">  E$99</f>
        <v>Calculate Metrics flag mod of period number</v>
      </c>
      <c r="F91" s="2">
        <f t="shared" si="33"/>
        <v>0</v>
      </c>
      <c r="G91" s="2" t="str">
        <f t="shared" si="33"/>
        <v>GBP</v>
      </c>
      <c r="M91" s="2"/>
    </row>
    <row r="92" spans="1:29" outlineLevel="2">
      <c r="E92" s="2" t="str">
        <f t="shared" ref="E92:AC92" si="34" xml:space="preserve">  E$55</f>
        <v>Period number</v>
      </c>
      <c r="F92" s="2">
        <f t="shared" si="34"/>
        <v>0</v>
      </c>
      <c r="G92" s="2" t="str">
        <f t="shared" si="34"/>
        <v>GBP</v>
      </c>
      <c r="H92" s="2">
        <f t="shared" si="34"/>
        <v>210</v>
      </c>
      <c r="I92" s="2">
        <f t="shared" si="34"/>
        <v>0</v>
      </c>
      <c r="J92" s="2">
        <f t="shared" si="34"/>
        <v>1</v>
      </c>
      <c r="K92" s="2">
        <f t="shared" si="34"/>
        <v>2</v>
      </c>
      <c r="L92" s="2">
        <f t="shared" si="34"/>
        <v>3</v>
      </c>
      <c r="M92" s="2">
        <f t="shared" si="34"/>
        <v>4</v>
      </c>
      <c r="N92" s="2">
        <f t="shared" si="34"/>
        <v>5</v>
      </c>
      <c r="O92" s="2">
        <f t="shared" si="34"/>
        <v>6</v>
      </c>
      <c r="P92" s="2">
        <f t="shared" si="34"/>
        <v>7</v>
      </c>
      <c r="Q92" s="2">
        <f t="shared" si="34"/>
        <v>8</v>
      </c>
      <c r="R92" s="2">
        <f t="shared" si="34"/>
        <v>9</v>
      </c>
      <c r="S92" s="2">
        <f t="shared" si="34"/>
        <v>10</v>
      </c>
      <c r="T92" s="2">
        <f t="shared" si="34"/>
        <v>11</v>
      </c>
      <c r="U92" s="2">
        <f t="shared" si="34"/>
        <v>12</v>
      </c>
      <c r="V92" s="2">
        <f t="shared" si="34"/>
        <v>13</v>
      </c>
      <c r="W92" s="2">
        <f t="shared" si="34"/>
        <v>14</v>
      </c>
      <c r="X92" s="2">
        <f t="shared" si="34"/>
        <v>15</v>
      </c>
      <c r="Y92" s="2">
        <f t="shared" si="34"/>
        <v>16</v>
      </c>
      <c r="Z92" s="2">
        <f t="shared" si="34"/>
        <v>17</v>
      </c>
      <c r="AA92" s="2">
        <f t="shared" si="34"/>
        <v>18</v>
      </c>
      <c r="AB92" s="2">
        <f t="shared" si="34"/>
        <v>19</v>
      </c>
      <c r="AC92" s="2">
        <f t="shared" si="34"/>
        <v>20</v>
      </c>
    </row>
    <row r="93" spans="1:29" outlineLevel="2">
      <c r="A93" s="31"/>
      <c r="B93" s="31"/>
      <c r="C93" s="52"/>
      <c r="D93" s="51"/>
      <c r="E93" s="17" t="s">
        <v>363</v>
      </c>
      <c r="F93" s="17"/>
      <c r="G93" s="17" t="s">
        <v>24</v>
      </c>
      <c r="H93" s="4">
        <f xml:space="preserve"> SUM( J93:AC93 )</f>
        <v>5</v>
      </c>
      <c r="I93" s="17"/>
      <c r="J93" s="4">
        <f t="shared" ref="J93:AC93" si="35" xml:space="preserve">  IF( AND( J92 &gt;= $F89, MOD( J92, $F90 ) = $F91 ), 1, 0 )</f>
        <v>0</v>
      </c>
      <c r="K93" s="4">
        <f t="shared" si="35"/>
        <v>0</v>
      </c>
      <c r="L93" s="4">
        <f t="shared" si="35"/>
        <v>0</v>
      </c>
      <c r="M93" s="4">
        <f t="shared" si="35"/>
        <v>1</v>
      </c>
      <c r="N93" s="4">
        <f t="shared" si="35"/>
        <v>0</v>
      </c>
      <c r="O93" s="4">
        <f t="shared" si="35"/>
        <v>0</v>
      </c>
      <c r="P93" s="4">
        <f t="shared" si="35"/>
        <v>0</v>
      </c>
      <c r="Q93" s="4">
        <f t="shared" si="35"/>
        <v>1</v>
      </c>
      <c r="R93" s="4">
        <f t="shared" si="35"/>
        <v>0</v>
      </c>
      <c r="S93" s="4">
        <f t="shared" si="35"/>
        <v>0</v>
      </c>
      <c r="T93" s="4">
        <f t="shared" si="35"/>
        <v>0</v>
      </c>
      <c r="U93" s="4">
        <f t="shared" si="35"/>
        <v>1</v>
      </c>
      <c r="V93" s="4">
        <f t="shared" si="35"/>
        <v>0</v>
      </c>
      <c r="W93" s="4">
        <f t="shared" si="35"/>
        <v>0</v>
      </c>
      <c r="X93" s="4">
        <f t="shared" si="35"/>
        <v>0</v>
      </c>
      <c r="Y93" s="4">
        <f t="shared" si="35"/>
        <v>1</v>
      </c>
      <c r="Z93" s="4">
        <f t="shared" si="35"/>
        <v>0</v>
      </c>
      <c r="AA93" s="4">
        <f t="shared" si="35"/>
        <v>0</v>
      </c>
      <c r="AB93" s="4">
        <f t="shared" si="35"/>
        <v>0</v>
      </c>
      <c r="AC93" s="4">
        <f t="shared" si="35"/>
        <v>1</v>
      </c>
    </row>
    <row r="94" spans="1:29" outlineLevel="1"/>
    <row r="95" spans="1:29" outlineLevel="1"/>
    <row r="96" spans="1:29" outlineLevel="1">
      <c r="B96" s="30" t="s">
        <v>364</v>
      </c>
    </row>
    <row r="97" spans="1:29" outlineLevel="2">
      <c r="E97" s="2" t="str">
        <f t="shared" ref="E97:G97" si="36" xml:space="preserve">  E$104</f>
        <v>Calculate Metrics first period number constant</v>
      </c>
      <c r="F97" s="2">
        <f t="shared" si="36"/>
        <v>0</v>
      </c>
      <c r="G97" s="2" t="str">
        <f t="shared" si="36"/>
        <v>GBP</v>
      </c>
      <c r="M97" s="2"/>
    </row>
    <row r="98" spans="1:29" outlineLevel="2">
      <c r="A98" s="13"/>
      <c r="B98" s="13"/>
      <c r="C98" s="26"/>
      <c r="D98" s="27"/>
      <c r="E98" s="3" t="str">
        <f xml:space="preserve">  InpC!E$63</f>
        <v>Calculate TVPI flag every x periods</v>
      </c>
      <c r="F98" s="3">
        <f xml:space="preserve">  InpC!F$63</f>
        <v>4</v>
      </c>
      <c r="G98" s="3" t="str">
        <f xml:space="preserve">  InpC!G$63</f>
        <v>periods</v>
      </c>
      <c r="M98" s="2"/>
    </row>
    <row r="99" spans="1:29" outlineLevel="2">
      <c r="E99" s="42" t="s">
        <v>364</v>
      </c>
      <c r="F99" s="2">
        <f xml:space="preserve">  MOD( $F97, $F98 )</f>
        <v>0</v>
      </c>
      <c r="G99" s="42" t="s">
        <v>309</v>
      </c>
      <c r="M99" s="2"/>
    </row>
    <row r="100" spans="1:29" outlineLevel="1"/>
    <row r="101" spans="1:29" outlineLevel="1"/>
    <row r="102" spans="1:29" outlineLevel="1">
      <c r="B102" s="30" t="s">
        <v>341</v>
      </c>
    </row>
    <row r="103" spans="1:29" outlineLevel="2">
      <c r="E103" s="2" t="str">
        <f t="shared" ref="E103:AC103" si="37" xml:space="preserve">  E$110</f>
        <v>Calculate Metrics first period number</v>
      </c>
      <c r="F103" s="2">
        <f t="shared" si="37"/>
        <v>0</v>
      </c>
      <c r="G103" s="2" t="str">
        <f t="shared" si="37"/>
        <v>GBP</v>
      </c>
      <c r="H103" s="2">
        <f t="shared" si="37"/>
        <v>0</v>
      </c>
      <c r="I103" s="2">
        <f t="shared" si="37"/>
        <v>0</v>
      </c>
      <c r="J103" s="2">
        <f t="shared" si="37"/>
        <v>0</v>
      </c>
      <c r="K103" s="2">
        <f t="shared" si="37"/>
        <v>0</v>
      </c>
      <c r="L103" s="2">
        <f t="shared" si="37"/>
        <v>0</v>
      </c>
      <c r="M103" s="2">
        <f t="shared" si="37"/>
        <v>0</v>
      </c>
      <c r="N103" s="2">
        <f t="shared" si="37"/>
        <v>0</v>
      </c>
      <c r="O103" s="2">
        <f t="shared" si="37"/>
        <v>0</v>
      </c>
      <c r="P103" s="2">
        <f t="shared" si="37"/>
        <v>0</v>
      </c>
      <c r="Q103" s="2">
        <f t="shared" si="37"/>
        <v>0</v>
      </c>
      <c r="R103" s="2">
        <f t="shared" si="37"/>
        <v>0</v>
      </c>
      <c r="S103" s="2">
        <f t="shared" si="37"/>
        <v>0</v>
      </c>
      <c r="T103" s="2">
        <f t="shared" si="37"/>
        <v>0</v>
      </c>
      <c r="U103" s="2">
        <f t="shared" si="37"/>
        <v>0</v>
      </c>
      <c r="V103" s="2">
        <f t="shared" si="37"/>
        <v>0</v>
      </c>
      <c r="W103" s="2">
        <f t="shared" si="37"/>
        <v>0</v>
      </c>
      <c r="X103" s="2">
        <f t="shared" si="37"/>
        <v>0</v>
      </c>
      <c r="Y103" s="2">
        <f t="shared" si="37"/>
        <v>0</v>
      </c>
      <c r="Z103" s="2">
        <f t="shared" si="37"/>
        <v>0</v>
      </c>
      <c r="AA103" s="2">
        <f t="shared" si="37"/>
        <v>0</v>
      </c>
      <c r="AB103" s="2">
        <f t="shared" si="37"/>
        <v>0</v>
      </c>
      <c r="AC103" s="2">
        <f t="shared" si="37"/>
        <v>0</v>
      </c>
    </row>
    <row r="104" spans="1:29" outlineLevel="2">
      <c r="E104" s="42" t="s">
        <v>341</v>
      </c>
      <c r="F104" s="2">
        <f xml:space="preserve">  SUM( $J103:$AC103 )</f>
        <v>0</v>
      </c>
      <c r="G104" s="42" t="s">
        <v>309</v>
      </c>
      <c r="M104" s="2"/>
    </row>
    <row r="105" spans="1:29" outlineLevel="1"/>
    <row r="106" spans="1:29" outlineLevel="1"/>
    <row r="107" spans="1:29" outlineLevel="1">
      <c r="B107" s="30" t="s">
        <v>14</v>
      </c>
    </row>
    <row r="108" spans="1:29" outlineLevel="2">
      <c r="E108" s="2" t="str">
        <f t="shared" ref="E108:AC108" si="38" xml:space="preserve">  E$55</f>
        <v>Period number</v>
      </c>
      <c r="F108" s="2">
        <f t="shared" si="38"/>
        <v>0</v>
      </c>
      <c r="G108" s="2" t="str">
        <f t="shared" si="38"/>
        <v>GBP</v>
      </c>
      <c r="H108" s="2">
        <f t="shared" si="38"/>
        <v>210</v>
      </c>
      <c r="I108" s="2">
        <f t="shared" si="38"/>
        <v>0</v>
      </c>
      <c r="J108" s="2">
        <f t="shared" si="38"/>
        <v>1</v>
      </c>
      <c r="K108" s="2">
        <f t="shared" si="38"/>
        <v>2</v>
      </c>
      <c r="L108" s="2">
        <f t="shared" si="38"/>
        <v>3</v>
      </c>
      <c r="M108" s="2">
        <f t="shared" si="38"/>
        <v>4</v>
      </c>
      <c r="N108" s="2">
        <f t="shared" si="38"/>
        <v>5</v>
      </c>
      <c r="O108" s="2">
        <f t="shared" si="38"/>
        <v>6</v>
      </c>
      <c r="P108" s="2">
        <f t="shared" si="38"/>
        <v>7</v>
      </c>
      <c r="Q108" s="2">
        <f t="shared" si="38"/>
        <v>8</v>
      </c>
      <c r="R108" s="2">
        <f t="shared" si="38"/>
        <v>9</v>
      </c>
      <c r="S108" s="2">
        <f t="shared" si="38"/>
        <v>10</v>
      </c>
      <c r="T108" s="2">
        <f t="shared" si="38"/>
        <v>11</v>
      </c>
      <c r="U108" s="2">
        <f t="shared" si="38"/>
        <v>12</v>
      </c>
      <c r="V108" s="2">
        <f t="shared" si="38"/>
        <v>13</v>
      </c>
      <c r="W108" s="2">
        <f t="shared" si="38"/>
        <v>14</v>
      </c>
      <c r="X108" s="2">
        <f t="shared" si="38"/>
        <v>15</v>
      </c>
      <c r="Y108" s="2">
        <f t="shared" si="38"/>
        <v>16</v>
      </c>
      <c r="Z108" s="2">
        <f t="shared" si="38"/>
        <v>17</v>
      </c>
      <c r="AA108" s="2">
        <f t="shared" si="38"/>
        <v>18</v>
      </c>
      <c r="AB108" s="2">
        <f t="shared" si="38"/>
        <v>19</v>
      </c>
      <c r="AC108" s="2">
        <f t="shared" si="38"/>
        <v>20</v>
      </c>
    </row>
    <row r="109" spans="1:29" outlineLevel="2">
      <c r="E109" s="2" t="str">
        <f t="shared" ref="E109:AC109" si="39" xml:space="preserve">  E$117</f>
        <v>Calculate Metrics first period flag</v>
      </c>
      <c r="F109" s="2">
        <f t="shared" si="39"/>
        <v>0</v>
      </c>
      <c r="G109" s="2" t="str">
        <f t="shared" si="39"/>
        <v>flag</v>
      </c>
      <c r="H109" s="2">
        <f t="shared" si="39"/>
        <v>0</v>
      </c>
      <c r="I109" s="2">
        <f t="shared" si="39"/>
        <v>0</v>
      </c>
      <c r="J109" s="2">
        <f t="shared" si="39"/>
        <v>0</v>
      </c>
      <c r="K109" s="2">
        <f t="shared" si="39"/>
        <v>0</v>
      </c>
      <c r="L109" s="2">
        <f t="shared" si="39"/>
        <v>0</v>
      </c>
      <c r="M109" s="2">
        <f t="shared" si="39"/>
        <v>0</v>
      </c>
      <c r="N109" s="2">
        <f t="shared" si="39"/>
        <v>0</v>
      </c>
      <c r="O109" s="2">
        <f t="shared" si="39"/>
        <v>0</v>
      </c>
      <c r="P109" s="2">
        <f t="shared" si="39"/>
        <v>0</v>
      </c>
      <c r="Q109" s="2">
        <f t="shared" si="39"/>
        <v>0</v>
      </c>
      <c r="R109" s="2">
        <f t="shared" si="39"/>
        <v>0</v>
      </c>
      <c r="S109" s="2">
        <f t="shared" si="39"/>
        <v>0</v>
      </c>
      <c r="T109" s="2">
        <f t="shared" si="39"/>
        <v>0</v>
      </c>
      <c r="U109" s="2">
        <f t="shared" si="39"/>
        <v>0</v>
      </c>
      <c r="V109" s="2">
        <f t="shared" si="39"/>
        <v>0</v>
      </c>
      <c r="W109" s="2">
        <f t="shared" si="39"/>
        <v>0</v>
      </c>
      <c r="X109" s="2">
        <f t="shared" si="39"/>
        <v>0</v>
      </c>
      <c r="Y109" s="2">
        <f t="shared" si="39"/>
        <v>0</v>
      </c>
      <c r="Z109" s="2">
        <f t="shared" si="39"/>
        <v>0</v>
      </c>
      <c r="AA109" s="2">
        <f t="shared" si="39"/>
        <v>0</v>
      </c>
      <c r="AB109" s="2">
        <f t="shared" si="39"/>
        <v>0</v>
      </c>
      <c r="AC109" s="2">
        <f t="shared" si="39"/>
        <v>0</v>
      </c>
    </row>
    <row r="110" spans="1:29" outlineLevel="2">
      <c r="E110" s="42" t="s">
        <v>14</v>
      </c>
      <c r="G110" s="42" t="s">
        <v>309</v>
      </c>
      <c r="H110" s="2">
        <f xml:space="preserve"> SUM( J110:AC110 )</f>
        <v>0</v>
      </c>
      <c r="J110" s="2">
        <f t="shared" ref="J110:AC110" si="40" xml:space="preserve">  J108 * J109</f>
        <v>0</v>
      </c>
      <c r="K110" s="2">
        <f t="shared" si="40"/>
        <v>0</v>
      </c>
      <c r="L110" s="2">
        <f t="shared" si="40"/>
        <v>0</v>
      </c>
      <c r="M110" s="2">
        <f t="shared" si="40"/>
        <v>0</v>
      </c>
      <c r="N110" s="2">
        <f t="shared" si="40"/>
        <v>0</v>
      </c>
      <c r="O110" s="2">
        <f t="shared" si="40"/>
        <v>0</v>
      </c>
      <c r="P110" s="2">
        <f t="shared" si="40"/>
        <v>0</v>
      </c>
      <c r="Q110" s="2">
        <f t="shared" si="40"/>
        <v>0</v>
      </c>
      <c r="R110" s="2">
        <f t="shared" si="40"/>
        <v>0</v>
      </c>
      <c r="S110" s="2">
        <f t="shared" si="40"/>
        <v>0</v>
      </c>
      <c r="T110" s="2">
        <f t="shared" si="40"/>
        <v>0</v>
      </c>
      <c r="U110" s="2">
        <f t="shared" si="40"/>
        <v>0</v>
      </c>
      <c r="V110" s="2">
        <f t="shared" si="40"/>
        <v>0</v>
      </c>
      <c r="W110" s="2">
        <f t="shared" si="40"/>
        <v>0</v>
      </c>
      <c r="X110" s="2">
        <f t="shared" si="40"/>
        <v>0</v>
      </c>
      <c r="Y110" s="2">
        <f t="shared" si="40"/>
        <v>0</v>
      </c>
      <c r="Z110" s="2">
        <f t="shared" si="40"/>
        <v>0</v>
      </c>
      <c r="AA110" s="2">
        <f t="shared" si="40"/>
        <v>0</v>
      </c>
      <c r="AB110" s="2">
        <f t="shared" si="40"/>
        <v>0</v>
      </c>
      <c r="AC110" s="2">
        <f t="shared" si="40"/>
        <v>0</v>
      </c>
    </row>
    <row r="111" spans="1:29" outlineLevel="1"/>
    <row r="112" spans="1:29" outlineLevel="1"/>
    <row r="113" spans="1:29" outlineLevel="1">
      <c r="B113" s="30" t="s">
        <v>297</v>
      </c>
    </row>
    <row r="114" spans="1:29" outlineLevel="2">
      <c r="A114" s="13"/>
      <c r="B114" s="13"/>
      <c r="C114" s="26"/>
      <c r="D114" s="27"/>
      <c r="E114" s="12" t="str">
        <f xml:space="preserve">  InpC!E$64</f>
        <v>Calculate TVPI flag beginning date</v>
      </c>
      <c r="F114" s="12">
        <f xml:space="preserve">  InpC!F$64</f>
        <v>45016</v>
      </c>
      <c r="G114" s="12" t="str">
        <f xml:space="preserve">  InpC!G$64</f>
        <v>date</v>
      </c>
      <c r="M114" s="10"/>
    </row>
    <row r="115" spans="1:29" outlineLevel="2">
      <c r="E115" s="10" t="str">
        <f t="shared" ref="E115:AC115" si="41" xml:space="preserve">  E$12</f>
        <v>Model period end</v>
      </c>
      <c r="F115" s="10">
        <f t="shared" si="41"/>
        <v>0</v>
      </c>
      <c r="G115" s="10" t="str">
        <f t="shared" si="41"/>
        <v>date</v>
      </c>
      <c r="H115" s="10">
        <f t="shared" si="41"/>
        <v>0</v>
      </c>
      <c r="I115" s="10">
        <f t="shared" si="41"/>
        <v>0</v>
      </c>
      <c r="J115" s="10">
        <f t="shared" si="41"/>
        <v>45107</v>
      </c>
      <c r="K115" s="10">
        <f t="shared" si="41"/>
        <v>45199</v>
      </c>
      <c r="L115" s="10">
        <f t="shared" si="41"/>
        <v>45291</v>
      </c>
      <c r="M115" s="10">
        <f t="shared" si="41"/>
        <v>45382</v>
      </c>
      <c r="N115" s="10">
        <f t="shared" si="41"/>
        <v>45473</v>
      </c>
      <c r="O115" s="10">
        <f t="shared" si="41"/>
        <v>45565</v>
      </c>
      <c r="P115" s="10">
        <f t="shared" si="41"/>
        <v>45657</v>
      </c>
      <c r="Q115" s="10">
        <f t="shared" si="41"/>
        <v>45747</v>
      </c>
      <c r="R115" s="10">
        <f t="shared" si="41"/>
        <v>45838</v>
      </c>
      <c r="S115" s="10">
        <f t="shared" si="41"/>
        <v>45930</v>
      </c>
      <c r="T115" s="10">
        <f t="shared" si="41"/>
        <v>46022</v>
      </c>
      <c r="U115" s="10">
        <f t="shared" si="41"/>
        <v>46112</v>
      </c>
      <c r="V115" s="10">
        <f t="shared" si="41"/>
        <v>46203</v>
      </c>
      <c r="W115" s="10">
        <f t="shared" si="41"/>
        <v>46295</v>
      </c>
      <c r="X115" s="10">
        <f t="shared" si="41"/>
        <v>46387</v>
      </c>
      <c r="Y115" s="10">
        <f t="shared" si="41"/>
        <v>46477</v>
      </c>
      <c r="Z115" s="10">
        <f t="shared" si="41"/>
        <v>46568</v>
      </c>
      <c r="AA115" s="10">
        <f t="shared" si="41"/>
        <v>46660</v>
      </c>
      <c r="AB115" s="10">
        <f t="shared" si="41"/>
        <v>46752</v>
      </c>
      <c r="AC115" s="10">
        <f t="shared" si="41"/>
        <v>46843</v>
      </c>
    </row>
    <row r="116" spans="1:29" outlineLevel="2">
      <c r="E116" s="10" t="str">
        <f t="shared" ref="E116:AC116" si="42" xml:space="preserve">  E$62</f>
        <v>Model period start</v>
      </c>
      <c r="F116" s="10">
        <f t="shared" si="42"/>
        <v>0</v>
      </c>
      <c r="G116" s="10" t="str">
        <f t="shared" si="42"/>
        <v>date</v>
      </c>
      <c r="H116" s="10">
        <f t="shared" si="42"/>
        <v>0</v>
      </c>
      <c r="I116" s="10">
        <f t="shared" si="42"/>
        <v>0</v>
      </c>
      <c r="J116" s="10">
        <f t="shared" si="42"/>
        <v>45017</v>
      </c>
      <c r="K116" s="10">
        <f t="shared" si="42"/>
        <v>45108</v>
      </c>
      <c r="L116" s="10">
        <f t="shared" si="42"/>
        <v>45200</v>
      </c>
      <c r="M116" s="10">
        <f t="shared" si="42"/>
        <v>45292</v>
      </c>
      <c r="N116" s="10">
        <f t="shared" si="42"/>
        <v>45383</v>
      </c>
      <c r="O116" s="10">
        <f t="shared" si="42"/>
        <v>45474</v>
      </c>
      <c r="P116" s="10">
        <f t="shared" si="42"/>
        <v>45566</v>
      </c>
      <c r="Q116" s="10">
        <f t="shared" si="42"/>
        <v>45658</v>
      </c>
      <c r="R116" s="10">
        <f t="shared" si="42"/>
        <v>45748</v>
      </c>
      <c r="S116" s="10">
        <f t="shared" si="42"/>
        <v>45839</v>
      </c>
      <c r="T116" s="10">
        <f t="shared" si="42"/>
        <v>45931</v>
      </c>
      <c r="U116" s="10">
        <f t="shared" si="42"/>
        <v>46023</v>
      </c>
      <c r="V116" s="10">
        <f t="shared" si="42"/>
        <v>46113</v>
      </c>
      <c r="W116" s="10">
        <f t="shared" si="42"/>
        <v>46204</v>
      </c>
      <c r="X116" s="10">
        <f t="shared" si="42"/>
        <v>46296</v>
      </c>
      <c r="Y116" s="10">
        <f t="shared" si="42"/>
        <v>46388</v>
      </c>
      <c r="Z116" s="10">
        <f t="shared" si="42"/>
        <v>46478</v>
      </c>
      <c r="AA116" s="10">
        <f t="shared" si="42"/>
        <v>46569</v>
      </c>
      <c r="AB116" s="10">
        <f t="shared" si="42"/>
        <v>46661</v>
      </c>
      <c r="AC116" s="10">
        <f t="shared" si="42"/>
        <v>46753</v>
      </c>
    </row>
    <row r="117" spans="1:29" outlineLevel="2">
      <c r="E117" s="42" t="s">
        <v>297</v>
      </c>
      <c r="G117" s="42" t="s">
        <v>24</v>
      </c>
      <c r="H117" s="2">
        <f xml:space="preserve"> SUM( J117:AC117 )</f>
        <v>0</v>
      </c>
      <c r="J117" s="2">
        <f t="shared" ref="J117:AC117" si="43" xml:space="preserve">  IF( AND( J115 &gt;= $F114, J116 &lt;= $F114 ), 1, 0 )</f>
        <v>0</v>
      </c>
      <c r="K117" s="2">
        <f t="shared" si="43"/>
        <v>0</v>
      </c>
      <c r="L117" s="2">
        <f t="shared" si="43"/>
        <v>0</v>
      </c>
      <c r="M117" s="2">
        <f t="shared" si="43"/>
        <v>0</v>
      </c>
      <c r="N117" s="2">
        <f t="shared" si="43"/>
        <v>0</v>
      </c>
      <c r="O117" s="2">
        <f t="shared" si="43"/>
        <v>0</v>
      </c>
      <c r="P117" s="2">
        <f t="shared" si="43"/>
        <v>0</v>
      </c>
      <c r="Q117" s="2">
        <f t="shared" si="43"/>
        <v>0</v>
      </c>
      <c r="R117" s="2">
        <f t="shared" si="43"/>
        <v>0</v>
      </c>
      <c r="S117" s="2">
        <f t="shared" si="43"/>
        <v>0</v>
      </c>
      <c r="T117" s="2">
        <f t="shared" si="43"/>
        <v>0</v>
      </c>
      <c r="U117" s="2">
        <f t="shared" si="43"/>
        <v>0</v>
      </c>
      <c r="V117" s="2">
        <f t="shared" si="43"/>
        <v>0</v>
      </c>
      <c r="W117" s="2">
        <f t="shared" si="43"/>
        <v>0</v>
      </c>
      <c r="X117" s="2">
        <f t="shared" si="43"/>
        <v>0</v>
      </c>
      <c r="Y117" s="2">
        <f t="shared" si="43"/>
        <v>0</v>
      </c>
      <c r="Z117" s="2">
        <f t="shared" si="43"/>
        <v>0</v>
      </c>
      <c r="AA117" s="2">
        <f t="shared" si="43"/>
        <v>0</v>
      </c>
      <c r="AB117" s="2">
        <f t="shared" si="43"/>
        <v>0</v>
      </c>
      <c r="AC117" s="2">
        <f t="shared" si="43"/>
        <v>0</v>
      </c>
    </row>
    <row r="118" spans="1:29" outlineLevel="1"/>
    <row r="120" spans="1:29">
      <c r="A120" s="30" t="s">
        <v>240</v>
      </c>
    </row>
    <row r="121" spans="1:29" outlineLevel="1">
      <c r="B121" s="30" t="s">
        <v>240</v>
      </c>
    </row>
    <row r="122" spans="1:29" outlineLevel="2">
      <c r="E122" s="2" t="str">
        <f t="shared" ref="E122:G122" si="44" xml:space="preserve">  E$142</f>
        <v>Dispose of Assets first period number constant</v>
      </c>
      <c r="F122" s="2">
        <f t="shared" si="44"/>
        <v>2</v>
      </c>
      <c r="G122" s="2" t="str">
        <f t="shared" si="44"/>
        <v>GBP</v>
      </c>
      <c r="M122" s="2"/>
    </row>
    <row r="123" spans="1:29" outlineLevel="2">
      <c r="A123" s="13"/>
      <c r="B123" s="13"/>
      <c r="C123" s="26"/>
      <c r="D123" s="27"/>
      <c r="E123" s="3" t="str">
        <f xml:space="preserve">  InpC!E$61</f>
        <v>Dispose of Assets every x periods</v>
      </c>
      <c r="F123" s="3">
        <f xml:space="preserve">  InpC!F$61</f>
        <v>4</v>
      </c>
      <c r="G123" s="3" t="str">
        <f xml:space="preserve">  InpC!G$61</f>
        <v>periods</v>
      </c>
      <c r="M123" s="2"/>
    </row>
    <row r="124" spans="1:29" outlineLevel="2">
      <c r="E124" s="2" t="str">
        <f t="shared" ref="E124:G124" si="45" xml:space="preserve">  E$137</f>
        <v>Dispose of Assets mod of period number</v>
      </c>
      <c r="F124" s="2">
        <f t="shared" si="45"/>
        <v>2</v>
      </c>
      <c r="G124" s="2" t="str">
        <f t="shared" si="45"/>
        <v>GBP</v>
      </c>
      <c r="M124" s="2"/>
    </row>
    <row r="125" spans="1:29" outlineLevel="2">
      <c r="E125" s="2" t="str">
        <f t="shared" ref="E125:AC125" si="46" xml:space="preserve">  E$55</f>
        <v>Period number</v>
      </c>
      <c r="F125" s="2">
        <f t="shared" si="46"/>
        <v>0</v>
      </c>
      <c r="G125" s="2" t="str">
        <f t="shared" si="46"/>
        <v>GBP</v>
      </c>
      <c r="H125" s="2">
        <f t="shared" si="46"/>
        <v>210</v>
      </c>
      <c r="I125" s="2">
        <f t="shared" si="46"/>
        <v>0</v>
      </c>
      <c r="J125" s="2">
        <f t="shared" si="46"/>
        <v>1</v>
      </c>
      <c r="K125" s="2">
        <f t="shared" si="46"/>
        <v>2</v>
      </c>
      <c r="L125" s="2">
        <f t="shared" si="46"/>
        <v>3</v>
      </c>
      <c r="M125" s="2">
        <f t="shared" si="46"/>
        <v>4</v>
      </c>
      <c r="N125" s="2">
        <f t="shared" si="46"/>
        <v>5</v>
      </c>
      <c r="O125" s="2">
        <f t="shared" si="46"/>
        <v>6</v>
      </c>
      <c r="P125" s="2">
        <f t="shared" si="46"/>
        <v>7</v>
      </c>
      <c r="Q125" s="2">
        <f t="shared" si="46"/>
        <v>8</v>
      </c>
      <c r="R125" s="2">
        <f t="shared" si="46"/>
        <v>9</v>
      </c>
      <c r="S125" s="2">
        <f t="shared" si="46"/>
        <v>10</v>
      </c>
      <c r="T125" s="2">
        <f t="shared" si="46"/>
        <v>11</v>
      </c>
      <c r="U125" s="2">
        <f t="shared" si="46"/>
        <v>12</v>
      </c>
      <c r="V125" s="2">
        <f t="shared" si="46"/>
        <v>13</v>
      </c>
      <c r="W125" s="2">
        <f t="shared" si="46"/>
        <v>14</v>
      </c>
      <c r="X125" s="2">
        <f t="shared" si="46"/>
        <v>15</v>
      </c>
      <c r="Y125" s="2">
        <f t="shared" si="46"/>
        <v>16</v>
      </c>
      <c r="Z125" s="2">
        <f t="shared" si="46"/>
        <v>17</v>
      </c>
      <c r="AA125" s="2">
        <f t="shared" si="46"/>
        <v>18</v>
      </c>
      <c r="AB125" s="2">
        <f t="shared" si="46"/>
        <v>19</v>
      </c>
      <c r="AC125" s="2">
        <f t="shared" si="46"/>
        <v>20</v>
      </c>
    </row>
    <row r="126" spans="1:29" outlineLevel="2">
      <c r="A126" s="31"/>
      <c r="B126" s="31"/>
      <c r="C126" s="52"/>
      <c r="D126" s="51"/>
      <c r="E126" s="17" t="s">
        <v>240</v>
      </c>
      <c r="F126" s="17"/>
      <c r="G126" s="17" t="s">
        <v>24</v>
      </c>
      <c r="H126" s="4">
        <f xml:space="preserve"> SUM( J126:AC126 )</f>
        <v>5</v>
      </c>
      <c r="I126" s="17"/>
      <c r="J126" s="4">
        <f t="shared" ref="J126:AC126" si="47" xml:space="preserve">  IF( AND( J125 &gt;= $F122, MOD( J125, $F123 ) = $F124 ), 1, 0 )</f>
        <v>0</v>
      </c>
      <c r="K126" s="4">
        <f t="shared" si="47"/>
        <v>1</v>
      </c>
      <c r="L126" s="4">
        <f t="shared" si="47"/>
        <v>0</v>
      </c>
      <c r="M126" s="4">
        <f t="shared" si="47"/>
        <v>0</v>
      </c>
      <c r="N126" s="4">
        <f t="shared" si="47"/>
        <v>0</v>
      </c>
      <c r="O126" s="4">
        <f t="shared" si="47"/>
        <v>1</v>
      </c>
      <c r="P126" s="4">
        <f t="shared" si="47"/>
        <v>0</v>
      </c>
      <c r="Q126" s="4">
        <f t="shared" si="47"/>
        <v>0</v>
      </c>
      <c r="R126" s="4">
        <f t="shared" si="47"/>
        <v>0</v>
      </c>
      <c r="S126" s="4">
        <f t="shared" si="47"/>
        <v>1</v>
      </c>
      <c r="T126" s="4">
        <f t="shared" si="47"/>
        <v>0</v>
      </c>
      <c r="U126" s="4">
        <f t="shared" si="47"/>
        <v>0</v>
      </c>
      <c r="V126" s="4">
        <f t="shared" si="47"/>
        <v>0</v>
      </c>
      <c r="W126" s="4">
        <f t="shared" si="47"/>
        <v>1</v>
      </c>
      <c r="X126" s="4">
        <f t="shared" si="47"/>
        <v>0</v>
      </c>
      <c r="Y126" s="4">
        <f t="shared" si="47"/>
        <v>0</v>
      </c>
      <c r="Z126" s="4">
        <f t="shared" si="47"/>
        <v>0</v>
      </c>
      <c r="AA126" s="4">
        <f t="shared" si="47"/>
        <v>1</v>
      </c>
      <c r="AB126" s="4">
        <f t="shared" si="47"/>
        <v>0</v>
      </c>
      <c r="AC126" s="4">
        <f t="shared" si="47"/>
        <v>0</v>
      </c>
    </row>
    <row r="127" spans="1:29" outlineLevel="1"/>
    <row r="128" spans="1:29" outlineLevel="1"/>
    <row r="129" spans="1:29" outlineLevel="1">
      <c r="B129" s="30" t="s">
        <v>314</v>
      </c>
    </row>
    <row r="130" spans="1:29" outlineLevel="2">
      <c r="E130" s="2" t="str">
        <f t="shared" ref="E130:AC130" si="48" xml:space="preserve">  E$126</f>
        <v>Dispose of Assets flag</v>
      </c>
      <c r="F130" s="2">
        <f t="shared" si="48"/>
        <v>0</v>
      </c>
      <c r="G130" s="2" t="str">
        <f t="shared" si="48"/>
        <v>flag</v>
      </c>
      <c r="H130" s="2">
        <f t="shared" si="48"/>
        <v>5</v>
      </c>
      <c r="I130" s="2">
        <f t="shared" si="48"/>
        <v>0</v>
      </c>
      <c r="J130" s="2">
        <f t="shared" si="48"/>
        <v>0</v>
      </c>
      <c r="K130" s="2">
        <f t="shared" si="48"/>
        <v>1</v>
      </c>
      <c r="L130" s="2">
        <f t="shared" si="48"/>
        <v>0</v>
      </c>
      <c r="M130" s="2">
        <f t="shared" si="48"/>
        <v>0</v>
      </c>
      <c r="N130" s="2">
        <f t="shared" si="48"/>
        <v>0</v>
      </c>
      <c r="O130" s="2">
        <f t="shared" si="48"/>
        <v>1</v>
      </c>
      <c r="P130" s="2">
        <f t="shared" si="48"/>
        <v>0</v>
      </c>
      <c r="Q130" s="2">
        <f t="shared" si="48"/>
        <v>0</v>
      </c>
      <c r="R130" s="2">
        <f t="shared" si="48"/>
        <v>0</v>
      </c>
      <c r="S130" s="2">
        <f t="shared" si="48"/>
        <v>1</v>
      </c>
      <c r="T130" s="2">
        <f t="shared" si="48"/>
        <v>0</v>
      </c>
      <c r="U130" s="2">
        <f t="shared" si="48"/>
        <v>0</v>
      </c>
      <c r="V130" s="2">
        <f t="shared" si="48"/>
        <v>0</v>
      </c>
      <c r="W130" s="2">
        <f t="shared" si="48"/>
        <v>1</v>
      </c>
      <c r="X130" s="2">
        <f t="shared" si="48"/>
        <v>0</v>
      </c>
      <c r="Y130" s="2">
        <f t="shared" si="48"/>
        <v>0</v>
      </c>
      <c r="Z130" s="2">
        <f t="shared" si="48"/>
        <v>0</v>
      </c>
      <c r="AA130" s="2">
        <f t="shared" si="48"/>
        <v>1</v>
      </c>
      <c r="AB130" s="2">
        <f t="shared" si="48"/>
        <v>0</v>
      </c>
      <c r="AC130" s="2">
        <f t="shared" si="48"/>
        <v>0</v>
      </c>
    </row>
    <row r="131" spans="1:29" outlineLevel="2">
      <c r="A131" s="31"/>
      <c r="B131" s="31"/>
      <c r="C131" s="52"/>
      <c r="D131" s="51"/>
      <c r="E131" s="17" t="s">
        <v>314</v>
      </c>
      <c r="F131" s="17"/>
      <c r="G131" s="17" t="s">
        <v>24</v>
      </c>
      <c r="H131" s="4">
        <f xml:space="preserve"> SUM( J131:AC131 )</f>
        <v>5</v>
      </c>
      <c r="I131" s="17"/>
      <c r="J131" s="4">
        <f t="shared" ref="J131:AC131" si="49" xml:space="preserve">  J130</f>
        <v>0</v>
      </c>
      <c r="K131" s="4">
        <f t="shared" si="49"/>
        <v>1</v>
      </c>
      <c r="L131" s="4">
        <f t="shared" si="49"/>
        <v>0</v>
      </c>
      <c r="M131" s="4">
        <f t="shared" si="49"/>
        <v>0</v>
      </c>
      <c r="N131" s="4">
        <f t="shared" si="49"/>
        <v>0</v>
      </c>
      <c r="O131" s="4">
        <f t="shared" si="49"/>
        <v>1</v>
      </c>
      <c r="P131" s="4">
        <f t="shared" si="49"/>
        <v>0</v>
      </c>
      <c r="Q131" s="4">
        <f t="shared" si="49"/>
        <v>0</v>
      </c>
      <c r="R131" s="4">
        <f t="shared" si="49"/>
        <v>0</v>
      </c>
      <c r="S131" s="4">
        <f t="shared" si="49"/>
        <v>1</v>
      </c>
      <c r="T131" s="4">
        <f t="shared" si="49"/>
        <v>0</v>
      </c>
      <c r="U131" s="4">
        <f t="shared" si="49"/>
        <v>0</v>
      </c>
      <c r="V131" s="4">
        <f t="shared" si="49"/>
        <v>0</v>
      </c>
      <c r="W131" s="4">
        <f t="shared" si="49"/>
        <v>1</v>
      </c>
      <c r="X131" s="4">
        <f t="shared" si="49"/>
        <v>0</v>
      </c>
      <c r="Y131" s="4">
        <f t="shared" si="49"/>
        <v>0</v>
      </c>
      <c r="Z131" s="4">
        <f t="shared" si="49"/>
        <v>0</v>
      </c>
      <c r="AA131" s="4">
        <f t="shared" si="49"/>
        <v>1</v>
      </c>
      <c r="AB131" s="4">
        <f t="shared" si="49"/>
        <v>0</v>
      </c>
      <c r="AC131" s="4">
        <f t="shared" si="49"/>
        <v>0</v>
      </c>
    </row>
    <row r="132" spans="1:29" outlineLevel="1"/>
    <row r="133" spans="1:29" outlineLevel="1"/>
    <row r="134" spans="1:29" outlineLevel="1">
      <c r="B134" s="30" t="s">
        <v>164</v>
      </c>
    </row>
    <row r="135" spans="1:29" outlineLevel="2">
      <c r="E135" s="2" t="str">
        <f t="shared" ref="E135:G135" si="50" xml:space="preserve">  E$142</f>
        <v>Dispose of Assets first period number constant</v>
      </c>
      <c r="F135" s="2">
        <f t="shared" si="50"/>
        <v>2</v>
      </c>
      <c r="G135" s="2" t="str">
        <f t="shared" si="50"/>
        <v>GBP</v>
      </c>
      <c r="M135" s="2"/>
    </row>
    <row r="136" spans="1:29" outlineLevel="2">
      <c r="A136" s="13"/>
      <c r="B136" s="13"/>
      <c r="C136" s="26"/>
      <c r="D136" s="27"/>
      <c r="E136" s="3" t="str">
        <f xml:space="preserve">  InpC!E$61</f>
        <v>Dispose of Assets every x periods</v>
      </c>
      <c r="F136" s="3">
        <f xml:space="preserve">  InpC!F$61</f>
        <v>4</v>
      </c>
      <c r="G136" s="3" t="str">
        <f xml:space="preserve">  InpC!G$61</f>
        <v>periods</v>
      </c>
      <c r="M136" s="2"/>
    </row>
    <row r="137" spans="1:29" outlineLevel="2">
      <c r="E137" s="42" t="s">
        <v>164</v>
      </c>
      <c r="F137" s="2">
        <f xml:space="preserve">  MOD( $F135, $F136 )</f>
        <v>2</v>
      </c>
      <c r="G137" s="42" t="s">
        <v>309</v>
      </c>
      <c r="M137" s="2"/>
    </row>
    <row r="138" spans="1:29" outlineLevel="1"/>
    <row r="139" spans="1:29" outlineLevel="1"/>
    <row r="140" spans="1:29" outlineLevel="1">
      <c r="B140" s="30" t="s">
        <v>197</v>
      </c>
    </row>
    <row r="141" spans="1:29" outlineLevel="2">
      <c r="E141" s="2" t="str">
        <f t="shared" ref="E141:AC141" si="51" xml:space="preserve">  E$148</f>
        <v>Dispose of Assets first period number</v>
      </c>
      <c r="F141" s="2">
        <f t="shared" si="51"/>
        <v>0</v>
      </c>
      <c r="G141" s="2" t="str">
        <f t="shared" si="51"/>
        <v>GBP</v>
      </c>
      <c r="H141" s="2">
        <f t="shared" si="51"/>
        <v>2</v>
      </c>
      <c r="I141" s="2">
        <f t="shared" si="51"/>
        <v>0</v>
      </c>
      <c r="J141" s="2">
        <f t="shared" si="51"/>
        <v>0</v>
      </c>
      <c r="K141" s="2">
        <f t="shared" si="51"/>
        <v>2</v>
      </c>
      <c r="L141" s="2">
        <f t="shared" si="51"/>
        <v>0</v>
      </c>
      <c r="M141" s="2">
        <f t="shared" si="51"/>
        <v>0</v>
      </c>
      <c r="N141" s="2">
        <f t="shared" si="51"/>
        <v>0</v>
      </c>
      <c r="O141" s="2">
        <f t="shared" si="51"/>
        <v>0</v>
      </c>
      <c r="P141" s="2">
        <f t="shared" si="51"/>
        <v>0</v>
      </c>
      <c r="Q141" s="2">
        <f t="shared" si="51"/>
        <v>0</v>
      </c>
      <c r="R141" s="2">
        <f t="shared" si="51"/>
        <v>0</v>
      </c>
      <c r="S141" s="2">
        <f t="shared" si="51"/>
        <v>0</v>
      </c>
      <c r="T141" s="2">
        <f t="shared" si="51"/>
        <v>0</v>
      </c>
      <c r="U141" s="2">
        <f t="shared" si="51"/>
        <v>0</v>
      </c>
      <c r="V141" s="2">
        <f t="shared" si="51"/>
        <v>0</v>
      </c>
      <c r="W141" s="2">
        <f t="shared" si="51"/>
        <v>0</v>
      </c>
      <c r="X141" s="2">
        <f t="shared" si="51"/>
        <v>0</v>
      </c>
      <c r="Y141" s="2">
        <f t="shared" si="51"/>
        <v>0</v>
      </c>
      <c r="Z141" s="2">
        <f t="shared" si="51"/>
        <v>0</v>
      </c>
      <c r="AA141" s="2">
        <f t="shared" si="51"/>
        <v>0</v>
      </c>
      <c r="AB141" s="2">
        <f t="shared" si="51"/>
        <v>0</v>
      </c>
      <c r="AC141" s="2">
        <f t="shared" si="51"/>
        <v>0</v>
      </c>
    </row>
    <row r="142" spans="1:29" outlineLevel="2">
      <c r="E142" s="42" t="s">
        <v>197</v>
      </c>
      <c r="F142" s="2">
        <f xml:space="preserve">  SUM( $J141:$AC141 )</f>
        <v>2</v>
      </c>
      <c r="G142" s="42" t="s">
        <v>309</v>
      </c>
      <c r="M142" s="2"/>
    </row>
    <row r="143" spans="1:29" outlineLevel="1"/>
    <row r="144" spans="1:29" outlineLevel="1"/>
    <row r="145" spans="1:29" outlineLevel="1">
      <c r="B145" s="30" t="s">
        <v>266</v>
      </c>
    </row>
    <row r="146" spans="1:29" outlineLevel="2">
      <c r="E146" s="2" t="str">
        <f t="shared" ref="E146:AC146" si="52" xml:space="preserve">  E$55</f>
        <v>Period number</v>
      </c>
      <c r="F146" s="2">
        <f t="shared" si="52"/>
        <v>0</v>
      </c>
      <c r="G146" s="2" t="str">
        <f t="shared" si="52"/>
        <v>GBP</v>
      </c>
      <c r="H146" s="2">
        <f t="shared" si="52"/>
        <v>210</v>
      </c>
      <c r="I146" s="2">
        <f t="shared" si="52"/>
        <v>0</v>
      </c>
      <c r="J146" s="2">
        <f t="shared" si="52"/>
        <v>1</v>
      </c>
      <c r="K146" s="2">
        <f t="shared" si="52"/>
        <v>2</v>
      </c>
      <c r="L146" s="2">
        <f t="shared" si="52"/>
        <v>3</v>
      </c>
      <c r="M146" s="2">
        <f t="shared" si="52"/>
        <v>4</v>
      </c>
      <c r="N146" s="2">
        <f t="shared" si="52"/>
        <v>5</v>
      </c>
      <c r="O146" s="2">
        <f t="shared" si="52"/>
        <v>6</v>
      </c>
      <c r="P146" s="2">
        <f t="shared" si="52"/>
        <v>7</v>
      </c>
      <c r="Q146" s="2">
        <f t="shared" si="52"/>
        <v>8</v>
      </c>
      <c r="R146" s="2">
        <f t="shared" si="52"/>
        <v>9</v>
      </c>
      <c r="S146" s="2">
        <f t="shared" si="52"/>
        <v>10</v>
      </c>
      <c r="T146" s="2">
        <f t="shared" si="52"/>
        <v>11</v>
      </c>
      <c r="U146" s="2">
        <f t="shared" si="52"/>
        <v>12</v>
      </c>
      <c r="V146" s="2">
        <f t="shared" si="52"/>
        <v>13</v>
      </c>
      <c r="W146" s="2">
        <f t="shared" si="52"/>
        <v>14</v>
      </c>
      <c r="X146" s="2">
        <f t="shared" si="52"/>
        <v>15</v>
      </c>
      <c r="Y146" s="2">
        <f t="shared" si="52"/>
        <v>16</v>
      </c>
      <c r="Z146" s="2">
        <f t="shared" si="52"/>
        <v>17</v>
      </c>
      <c r="AA146" s="2">
        <f t="shared" si="52"/>
        <v>18</v>
      </c>
      <c r="AB146" s="2">
        <f t="shared" si="52"/>
        <v>19</v>
      </c>
      <c r="AC146" s="2">
        <f t="shared" si="52"/>
        <v>20</v>
      </c>
    </row>
    <row r="147" spans="1:29" outlineLevel="2">
      <c r="E147" s="2" t="str">
        <f t="shared" ref="E147:AC147" si="53" xml:space="preserve">  E$155</f>
        <v>Dispose of Assets first period flag</v>
      </c>
      <c r="F147" s="2">
        <f t="shared" si="53"/>
        <v>0</v>
      </c>
      <c r="G147" s="2" t="str">
        <f t="shared" si="53"/>
        <v>flag</v>
      </c>
      <c r="H147" s="2">
        <f t="shared" si="53"/>
        <v>1</v>
      </c>
      <c r="I147" s="2">
        <f t="shared" si="53"/>
        <v>0</v>
      </c>
      <c r="J147" s="2">
        <f t="shared" si="53"/>
        <v>0</v>
      </c>
      <c r="K147" s="2">
        <f t="shared" si="53"/>
        <v>1</v>
      </c>
      <c r="L147" s="2">
        <f t="shared" si="53"/>
        <v>0</v>
      </c>
      <c r="M147" s="2">
        <f t="shared" si="53"/>
        <v>0</v>
      </c>
      <c r="N147" s="2">
        <f t="shared" si="53"/>
        <v>0</v>
      </c>
      <c r="O147" s="2">
        <f t="shared" si="53"/>
        <v>0</v>
      </c>
      <c r="P147" s="2">
        <f t="shared" si="53"/>
        <v>0</v>
      </c>
      <c r="Q147" s="2">
        <f t="shared" si="53"/>
        <v>0</v>
      </c>
      <c r="R147" s="2">
        <f t="shared" si="53"/>
        <v>0</v>
      </c>
      <c r="S147" s="2">
        <f t="shared" si="53"/>
        <v>0</v>
      </c>
      <c r="T147" s="2">
        <f t="shared" si="53"/>
        <v>0</v>
      </c>
      <c r="U147" s="2">
        <f t="shared" si="53"/>
        <v>0</v>
      </c>
      <c r="V147" s="2">
        <f t="shared" si="53"/>
        <v>0</v>
      </c>
      <c r="W147" s="2">
        <f t="shared" si="53"/>
        <v>0</v>
      </c>
      <c r="X147" s="2">
        <f t="shared" si="53"/>
        <v>0</v>
      </c>
      <c r="Y147" s="2">
        <f t="shared" si="53"/>
        <v>0</v>
      </c>
      <c r="Z147" s="2">
        <f t="shared" si="53"/>
        <v>0</v>
      </c>
      <c r="AA147" s="2">
        <f t="shared" si="53"/>
        <v>0</v>
      </c>
      <c r="AB147" s="2">
        <f t="shared" si="53"/>
        <v>0</v>
      </c>
      <c r="AC147" s="2">
        <f t="shared" si="53"/>
        <v>0</v>
      </c>
    </row>
    <row r="148" spans="1:29" outlineLevel="2">
      <c r="E148" s="42" t="s">
        <v>266</v>
      </c>
      <c r="G148" s="42" t="s">
        <v>309</v>
      </c>
      <c r="H148" s="2">
        <f xml:space="preserve"> SUM( J148:AC148 )</f>
        <v>2</v>
      </c>
      <c r="J148" s="2">
        <f t="shared" ref="J148:AC148" si="54" xml:space="preserve">  J146 * J147</f>
        <v>0</v>
      </c>
      <c r="K148" s="2">
        <f t="shared" si="54"/>
        <v>2</v>
      </c>
      <c r="L148" s="2">
        <f t="shared" si="54"/>
        <v>0</v>
      </c>
      <c r="M148" s="2">
        <f t="shared" si="54"/>
        <v>0</v>
      </c>
      <c r="N148" s="2">
        <f t="shared" si="54"/>
        <v>0</v>
      </c>
      <c r="O148" s="2">
        <f t="shared" si="54"/>
        <v>0</v>
      </c>
      <c r="P148" s="2">
        <f t="shared" si="54"/>
        <v>0</v>
      </c>
      <c r="Q148" s="2">
        <f t="shared" si="54"/>
        <v>0</v>
      </c>
      <c r="R148" s="2">
        <f t="shared" si="54"/>
        <v>0</v>
      </c>
      <c r="S148" s="2">
        <f t="shared" si="54"/>
        <v>0</v>
      </c>
      <c r="T148" s="2">
        <f t="shared" si="54"/>
        <v>0</v>
      </c>
      <c r="U148" s="2">
        <f t="shared" si="54"/>
        <v>0</v>
      </c>
      <c r="V148" s="2">
        <f t="shared" si="54"/>
        <v>0</v>
      </c>
      <c r="W148" s="2">
        <f t="shared" si="54"/>
        <v>0</v>
      </c>
      <c r="X148" s="2">
        <f t="shared" si="54"/>
        <v>0</v>
      </c>
      <c r="Y148" s="2">
        <f t="shared" si="54"/>
        <v>0</v>
      </c>
      <c r="Z148" s="2">
        <f t="shared" si="54"/>
        <v>0</v>
      </c>
      <c r="AA148" s="2">
        <f t="shared" si="54"/>
        <v>0</v>
      </c>
      <c r="AB148" s="2">
        <f t="shared" si="54"/>
        <v>0</v>
      </c>
      <c r="AC148" s="2">
        <f t="shared" si="54"/>
        <v>0</v>
      </c>
    </row>
    <row r="149" spans="1:29" outlineLevel="1"/>
    <row r="150" spans="1:29" outlineLevel="1"/>
    <row r="151" spans="1:29" outlineLevel="1">
      <c r="B151" s="30" t="s">
        <v>315</v>
      </c>
    </row>
    <row r="152" spans="1:29" outlineLevel="2">
      <c r="A152" s="13"/>
      <c r="B152" s="13"/>
      <c r="C152" s="26"/>
      <c r="D152" s="27"/>
      <c r="E152" s="12" t="str">
        <f xml:space="preserve">  InpC!E$62</f>
        <v>Dispose of Assets beginning date</v>
      </c>
      <c r="F152" s="12">
        <f xml:space="preserve">  InpC!F$62</f>
        <v>45170</v>
      </c>
      <c r="G152" s="12" t="str">
        <f xml:space="preserve">  InpC!G$62</f>
        <v>date</v>
      </c>
      <c r="M152" s="10"/>
    </row>
    <row r="153" spans="1:29" outlineLevel="2">
      <c r="E153" s="10" t="str">
        <f t="shared" ref="E153:AC153" si="55" xml:space="preserve">  E$12</f>
        <v>Model period end</v>
      </c>
      <c r="F153" s="10">
        <f t="shared" si="55"/>
        <v>0</v>
      </c>
      <c r="G153" s="10" t="str">
        <f t="shared" si="55"/>
        <v>date</v>
      </c>
      <c r="H153" s="10">
        <f t="shared" si="55"/>
        <v>0</v>
      </c>
      <c r="I153" s="10">
        <f t="shared" si="55"/>
        <v>0</v>
      </c>
      <c r="J153" s="10">
        <f t="shared" si="55"/>
        <v>45107</v>
      </c>
      <c r="K153" s="10">
        <f t="shared" si="55"/>
        <v>45199</v>
      </c>
      <c r="L153" s="10">
        <f t="shared" si="55"/>
        <v>45291</v>
      </c>
      <c r="M153" s="10">
        <f t="shared" si="55"/>
        <v>45382</v>
      </c>
      <c r="N153" s="10">
        <f t="shared" si="55"/>
        <v>45473</v>
      </c>
      <c r="O153" s="10">
        <f t="shared" si="55"/>
        <v>45565</v>
      </c>
      <c r="P153" s="10">
        <f t="shared" si="55"/>
        <v>45657</v>
      </c>
      <c r="Q153" s="10">
        <f t="shared" si="55"/>
        <v>45747</v>
      </c>
      <c r="R153" s="10">
        <f t="shared" si="55"/>
        <v>45838</v>
      </c>
      <c r="S153" s="10">
        <f t="shared" si="55"/>
        <v>45930</v>
      </c>
      <c r="T153" s="10">
        <f t="shared" si="55"/>
        <v>46022</v>
      </c>
      <c r="U153" s="10">
        <f t="shared" si="55"/>
        <v>46112</v>
      </c>
      <c r="V153" s="10">
        <f t="shared" si="55"/>
        <v>46203</v>
      </c>
      <c r="W153" s="10">
        <f t="shared" si="55"/>
        <v>46295</v>
      </c>
      <c r="X153" s="10">
        <f t="shared" si="55"/>
        <v>46387</v>
      </c>
      <c r="Y153" s="10">
        <f t="shared" si="55"/>
        <v>46477</v>
      </c>
      <c r="Z153" s="10">
        <f t="shared" si="55"/>
        <v>46568</v>
      </c>
      <c r="AA153" s="10">
        <f t="shared" si="55"/>
        <v>46660</v>
      </c>
      <c r="AB153" s="10">
        <f t="shared" si="55"/>
        <v>46752</v>
      </c>
      <c r="AC153" s="10">
        <f t="shared" si="55"/>
        <v>46843</v>
      </c>
    </row>
    <row r="154" spans="1:29" outlineLevel="2">
      <c r="E154" s="10" t="str">
        <f t="shared" ref="E154:AC154" si="56" xml:space="preserve">  E$62</f>
        <v>Model period start</v>
      </c>
      <c r="F154" s="10">
        <f t="shared" si="56"/>
        <v>0</v>
      </c>
      <c r="G154" s="10" t="str">
        <f t="shared" si="56"/>
        <v>date</v>
      </c>
      <c r="H154" s="10">
        <f t="shared" si="56"/>
        <v>0</v>
      </c>
      <c r="I154" s="10">
        <f t="shared" si="56"/>
        <v>0</v>
      </c>
      <c r="J154" s="10">
        <f t="shared" si="56"/>
        <v>45017</v>
      </c>
      <c r="K154" s="10">
        <f t="shared" si="56"/>
        <v>45108</v>
      </c>
      <c r="L154" s="10">
        <f t="shared" si="56"/>
        <v>45200</v>
      </c>
      <c r="M154" s="10">
        <f t="shared" si="56"/>
        <v>45292</v>
      </c>
      <c r="N154" s="10">
        <f t="shared" si="56"/>
        <v>45383</v>
      </c>
      <c r="O154" s="10">
        <f t="shared" si="56"/>
        <v>45474</v>
      </c>
      <c r="P154" s="10">
        <f t="shared" si="56"/>
        <v>45566</v>
      </c>
      <c r="Q154" s="10">
        <f t="shared" si="56"/>
        <v>45658</v>
      </c>
      <c r="R154" s="10">
        <f t="shared" si="56"/>
        <v>45748</v>
      </c>
      <c r="S154" s="10">
        <f t="shared" si="56"/>
        <v>45839</v>
      </c>
      <c r="T154" s="10">
        <f t="shared" si="56"/>
        <v>45931</v>
      </c>
      <c r="U154" s="10">
        <f t="shared" si="56"/>
        <v>46023</v>
      </c>
      <c r="V154" s="10">
        <f t="shared" si="56"/>
        <v>46113</v>
      </c>
      <c r="W154" s="10">
        <f t="shared" si="56"/>
        <v>46204</v>
      </c>
      <c r="X154" s="10">
        <f t="shared" si="56"/>
        <v>46296</v>
      </c>
      <c r="Y154" s="10">
        <f t="shared" si="56"/>
        <v>46388</v>
      </c>
      <c r="Z154" s="10">
        <f t="shared" si="56"/>
        <v>46478</v>
      </c>
      <c r="AA154" s="10">
        <f t="shared" si="56"/>
        <v>46569</v>
      </c>
      <c r="AB154" s="10">
        <f t="shared" si="56"/>
        <v>46661</v>
      </c>
      <c r="AC154" s="10">
        <f t="shared" si="56"/>
        <v>46753</v>
      </c>
    </row>
    <row r="155" spans="1:29" outlineLevel="2">
      <c r="E155" s="42" t="s">
        <v>315</v>
      </c>
      <c r="G155" s="42" t="s">
        <v>24</v>
      </c>
      <c r="H155" s="2">
        <f xml:space="preserve"> SUM( J155:AC155 )</f>
        <v>1</v>
      </c>
      <c r="J155" s="2">
        <f t="shared" ref="J155:AC155" si="57" xml:space="preserve">  IF( AND( J153 &gt;= $F152, J154 &lt;= $F152 ), 1, 0 )</f>
        <v>0</v>
      </c>
      <c r="K155" s="2">
        <f t="shared" si="57"/>
        <v>1</v>
      </c>
      <c r="L155" s="2">
        <f t="shared" si="57"/>
        <v>0</v>
      </c>
      <c r="M155" s="2">
        <f t="shared" si="57"/>
        <v>0</v>
      </c>
      <c r="N155" s="2">
        <f t="shared" si="57"/>
        <v>0</v>
      </c>
      <c r="O155" s="2">
        <f t="shared" si="57"/>
        <v>0</v>
      </c>
      <c r="P155" s="2">
        <f t="shared" si="57"/>
        <v>0</v>
      </c>
      <c r="Q155" s="2">
        <f t="shared" si="57"/>
        <v>0</v>
      </c>
      <c r="R155" s="2">
        <f t="shared" si="57"/>
        <v>0</v>
      </c>
      <c r="S155" s="2">
        <f t="shared" si="57"/>
        <v>0</v>
      </c>
      <c r="T155" s="2">
        <f t="shared" si="57"/>
        <v>0</v>
      </c>
      <c r="U155" s="2">
        <f t="shared" si="57"/>
        <v>0</v>
      </c>
      <c r="V155" s="2">
        <f t="shared" si="57"/>
        <v>0</v>
      </c>
      <c r="W155" s="2">
        <f t="shared" si="57"/>
        <v>0</v>
      </c>
      <c r="X155" s="2">
        <f t="shared" si="57"/>
        <v>0</v>
      </c>
      <c r="Y155" s="2">
        <f t="shared" si="57"/>
        <v>0</v>
      </c>
      <c r="Z155" s="2">
        <f t="shared" si="57"/>
        <v>0</v>
      </c>
      <c r="AA155" s="2">
        <f t="shared" si="57"/>
        <v>0</v>
      </c>
      <c r="AB155" s="2">
        <f t="shared" si="57"/>
        <v>0</v>
      </c>
      <c r="AC155" s="2">
        <f t="shared" si="57"/>
        <v>0</v>
      </c>
    </row>
    <row r="156" spans="1:29" outlineLevel="1"/>
    <row r="158" spans="1:29">
      <c r="A158" s="30" t="s">
        <v>43</v>
      </c>
    </row>
    <row r="159" spans="1:29" outlineLevel="1">
      <c r="B159" s="30" t="s">
        <v>130</v>
      </c>
    </row>
    <row r="160" spans="1:29" outlineLevel="2">
      <c r="A160" s="13"/>
      <c r="B160" s="13"/>
      <c r="C160" s="26"/>
      <c r="D160" s="27"/>
      <c r="E160" s="3" t="str">
        <f xml:space="preserve">  'Unscheduled Debt'!E$35</f>
        <v>Senior Debt BEG</v>
      </c>
      <c r="F160" s="3">
        <f xml:space="preserve">  'Unscheduled Debt'!F$35</f>
        <v>0</v>
      </c>
      <c r="G160" s="3" t="str">
        <f xml:space="preserve">  'Unscheduled Debt'!G$35</f>
        <v>GBP</v>
      </c>
      <c r="H160" s="3">
        <f xml:space="preserve">  'Unscheduled Debt'!H$35</f>
        <v>0</v>
      </c>
      <c r="I160" s="3">
        <f xml:space="preserve">  'Unscheduled Debt'!I$35</f>
        <v>0</v>
      </c>
      <c r="J160" s="3">
        <f xml:space="preserve">  'Unscheduled Debt'!J$35</f>
        <v>1217119</v>
      </c>
      <c r="K160" s="3">
        <f xml:space="preserve">  'Unscheduled Debt'!K$35</f>
        <v>1241461.3799999999</v>
      </c>
      <c r="L160" s="3">
        <f xml:space="preserve">  'Unscheduled Debt'!L$35</f>
        <v>341460.71611999976</v>
      </c>
      <c r="M160" s="3">
        <f xml:space="preserve">  'Unscheduled Debt'!M$35</f>
        <v>348289.93044239975</v>
      </c>
      <c r="N160" s="3">
        <f xml:space="preserve">  'Unscheduled Debt'!N$35</f>
        <v>355255.72905124776</v>
      </c>
      <c r="O160" s="3">
        <f xml:space="preserve">  'Unscheduled Debt'!O$35</f>
        <v>362360.84363227274</v>
      </c>
      <c r="P160" s="3">
        <f xml:space="preserve">  'Unscheduled Debt'!P$35</f>
        <v>369608.06050491822</v>
      </c>
      <c r="Q160" s="3">
        <f xml:space="preserve">  'Unscheduled Debt'!Q$35</f>
        <v>377000.22171501658</v>
      </c>
      <c r="R160" s="3">
        <f xml:space="preserve">  'Unscheduled Debt'!R$35</f>
        <v>384540.22614931694</v>
      </c>
      <c r="S160" s="3">
        <f xml:space="preserve">  'Unscheduled Debt'!S$35</f>
        <v>392231.03067230328</v>
      </c>
      <c r="T160" s="3">
        <f xml:space="preserve">  'Unscheduled Debt'!T$35</f>
        <v>0</v>
      </c>
      <c r="U160" s="3">
        <f xml:space="preserve">  'Unscheduled Debt'!U$35</f>
        <v>0</v>
      </c>
      <c r="V160" s="3">
        <f xml:space="preserve">  'Unscheduled Debt'!V$35</f>
        <v>0</v>
      </c>
      <c r="W160" s="3">
        <f xml:space="preserve">  'Unscheduled Debt'!W$35</f>
        <v>0</v>
      </c>
      <c r="X160" s="3">
        <f xml:space="preserve">  'Unscheduled Debt'!X$35</f>
        <v>0</v>
      </c>
      <c r="Y160" s="3">
        <f xml:space="preserve">  'Unscheduled Debt'!Y$35</f>
        <v>0</v>
      </c>
      <c r="Z160" s="3">
        <f xml:space="preserve">  'Unscheduled Debt'!Z$35</f>
        <v>0</v>
      </c>
      <c r="AA160" s="3">
        <f xml:space="preserve">  'Unscheduled Debt'!AA$35</f>
        <v>0</v>
      </c>
      <c r="AB160" s="3">
        <f xml:space="preserve">  'Unscheduled Debt'!AB$35</f>
        <v>0</v>
      </c>
      <c r="AC160" s="3">
        <f xml:space="preserve">  'Unscheduled Debt'!AC$35</f>
        <v>0</v>
      </c>
    </row>
    <row r="161" spans="1:29" outlineLevel="2">
      <c r="A161" s="13"/>
      <c r="B161" s="13"/>
      <c r="C161" s="26"/>
      <c r="D161" s="27"/>
      <c r="E161" s="3" t="str">
        <f xml:space="preserve">  'Unscheduled Debt'!E$79</f>
        <v>Shareholder Debt BEG</v>
      </c>
      <c r="F161" s="3">
        <f xml:space="preserve">  'Unscheduled Debt'!F$79</f>
        <v>0</v>
      </c>
      <c r="G161" s="3" t="str">
        <f xml:space="preserve">  'Unscheduled Debt'!G$79</f>
        <v>GBP</v>
      </c>
      <c r="H161" s="3">
        <f xml:space="preserve">  'Unscheduled Debt'!H$79</f>
        <v>0</v>
      </c>
      <c r="I161" s="3">
        <f xml:space="preserve">  'Unscheduled Debt'!I$79</f>
        <v>0</v>
      </c>
      <c r="J161" s="3">
        <f xml:space="preserve">  'Unscheduled Debt'!J$79</f>
        <v>1150000</v>
      </c>
      <c r="K161" s="3">
        <f xml:space="preserve">  'Unscheduled Debt'!K$79</f>
        <v>1173000</v>
      </c>
      <c r="L161" s="3">
        <f xml:space="preserve">  'Unscheduled Debt'!L$79</f>
        <v>1196460</v>
      </c>
      <c r="M161" s="3">
        <f xml:space="preserve">  'Unscheduled Debt'!M$79</f>
        <v>1220389.2</v>
      </c>
      <c r="N161" s="3">
        <f xml:space="preserve">  'Unscheduled Debt'!N$79</f>
        <v>1244796.9839999999</v>
      </c>
      <c r="O161" s="3">
        <f xml:space="preserve">  'Unscheduled Debt'!O$79</f>
        <v>1269692.92368</v>
      </c>
      <c r="P161" s="3">
        <f xml:space="preserve">  'Unscheduled Debt'!P$79</f>
        <v>1295086.7821535999</v>
      </c>
      <c r="Q161" s="3">
        <f xml:space="preserve">  'Unscheduled Debt'!Q$79</f>
        <v>1320988.5177966719</v>
      </c>
      <c r="R161" s="3">
        <f xml:space="preserve">  'Unscheduled Debt'!R$79</f>
        <v>1347408.2881526053</v>
      </c>
      <c r="S161" s="3">
        <f xml:space="preserve">  'Unscheduled Debt'!S$79</f>
        <v>1374356.4539156575</v>
      </c>
      <c r="T161" s="3">
        <f xml:space="preserve">  'Unscheduled Debt'!T$79</f>
        <v>0</v>
      </c>
      <c r="U161" s="3">
        <f xml:space="preserve">  'Unscheduled Debt'!U$79</f>
        <v>0</v>
      </c>
      <c r="V161" s="3">
        <f xml:space="preserve">  'Unscheduled Debt'!V$79</f>
        <v>0</v>
      </c>
      <c r="W161" s="3">
        <f xml:space="preserve">  'Unscheduled Debt'!W$79</f>
        <v>0</v>
      </c>
      <c r="X161" s="3">
        <f xml:space="preserve">  'Unscheduled Debt'!X$79</f>
        <v>0</v>
      </c>
      <c r="Y161" s="3">
        <f xml:space="preserve">  'Unscheduled Debt'!Y$79</f>
        <v>0</v>
      </c>
      <c r="Z161" s="3">
        <f xml:space="preserve">  'Unscheduled Debt'!Z$79</f>
        <v>0</v>
      </c>
      <c r="AA161" s="3">
        <f xml:space="preserve">  'Unscheduled Debt'!AA$79</f>
        <v>0</v>
      </c>
      <c r="AB161" s="3">
        <f xml:space="preserve">  'Unscheduled Debt'!AB$79</f>
        <v>0</v>
      </c>
      <c r="AC161" s="3">
        <f xml:space="preserve">  'Unscheduled Debt'!AC$79</f>
        <v>0</v>
      </c>
    </row>
    <row r="162" spans="1:29" outlineLevel="2">
      <c r="A162" s="13"/>
      <c r="B162" s="13"/>
      <c r="C162" s="26"/>
      <c r="D162" s="27"/>
      <c r="E162" s="3" t="str">
        <f xml:space="preserve">  'Unscheduled Debt'!E$123</f>
        <v>Chinese Investor Debt BEG</v>
      </c>
      <c r="F162" s="3">
        <f xml:space="preserve">  'Unscheduled Debt'!F$123</f>
        <v>0</v>
      </c>
      <c r="G162" s="3" t="str">
        <f xml:space="preserve">  'Unscheduled Debt'!G$123</f>
        <v>GBP</v>
      </c>
      <c r="H162" s="3">
        <f xml:space="preserve">  'Unscheduled Debt'!H$123</f>
        <v>0</v>
      </c>
      <c r="I162" s="3">
        <f xml:space="preserve">  'Unscheduled Debt'!I$123</f>
        <v>0</v>
      </c>
      <c r="J162" s="3">
        <f xml:space="preserve">  'Unscheduled Debt'!J$123</f>
        <v>900000</v>
      </c>
      <c r="K162" s="3">
        <f xml:space="preserve">  'Unscheduled Debt'!K$123</f>
        <v>906750</v>
      </c>
      <c r="L162" s="3">
        <f xml:space="preserve">  'Unscheduled Debt'!L$123</f>
        <v>913550.625</v>
      </c>
      <c r="M162" s="3">
        <f xml:space="preserve">  'Unscheduled Debt'!M$123</f>
        <v>920402.25468749995</v>
      </c>
      <c r="N162" s="3">
        <f xml:space="preserve">  'Unscheduled Debt'!N$123</f>
        <v>927305.27159765619</v>
      </c>
      <c r="O162" s="3">
        <f xml:space="preserve">  'Unscheduled Debt'!O$123</f>
        <v>934260.06113463861</v>
      </c>
      <c r="P162" s="3">
        <f xml:space="preserve">  'Unscheduled Debt'!P$123</f>
        <v>941267.01159314835</v>
      </c>
      <c r="Q162" s="3">
        <f xml:space="preserve">  'Unscheduled Debt'!Q$123</f>
        <v>948326.51418009691</v>
      </c>
      <c r="R162" s="3">
        <f xml:space="preserve">  'Unscheduled Debt'!R$123</f>
        <v>955438.96303644765</v>
      </c>
      <c r="S162" s="3">
        <f xml:space="preserve">  'Unscheduled Debt'!S$123</f>
        <v>962604.75525922095</v>
      </c>
      <c r="T162" s="3">
        <f xml:space="preserve">  'Unscheduled Debt'!T$123</f>
        <v>0</v>
      </c>
      <c r="U162" s="3">
        <f xml:space="preserve">  'Unscheduled Debt'!U$123</f>
        <v>0</v>
      </c>
      <c r="V162" s="3">
        <f xml:space="preserve">  'Unscheduled Debt'!V$123</f>
        <v>0</v>
      </c>
      <c r="W162" s="3">
        <f xml:space="preserve">  'Unscheduled Debt'!W$123</f>
        <v>0</v>
      </c>
      <c r="X162" s="3">
        <f xml:space="preserve">  'Unscheduled Debt'!X$123</f>
        <v>0</v>
      </c>
      <c r="Y162" s="3">
        <f xml:space="preserve">  'Unscheduled Debt'!Y$123</f>
        <v>0</v>
      </c>
      <c r="Z162" s="3">
        <f xml:space="preserve">  'Unscheduled Debt'!Z$123</f>
        <v>0</v>
      </c>
      <c r="AA162" s="3">
        <f xml:space="preserve">  'Unscheduled Debt'!AA$123</f>
        <v>0</v>
      </c>
      <c r="AB162" s="3">
        <f xml:space="preserve">  'Unscheduled Debt'!AB$123</f>
        <v>0</v>
      </c>
      <c r="AC162" s="3">
        <f xml:space="preserve">  'Unscheduled Debt'!AC$123</f>
        <v>0</v>
      </c>
    </row>
    <row r="163" spans="1:29" outlineLevel="2">
      <c r="A163" s="13"/>
      <c r="B163" s="13"/>
      <c r="C163" s="26"/>
      <c r="D163" s="27"/>
      <c r="E163" s="3" t="str">
        <f xml:space="preserve">  'Investment Assets'!E$14</f>
        <v>Investment Assets</v>
      </c>
      <c r="F163" s="3">
        <f xml:space="preserve">  'Investment Assets'!F$14</f>
        <v>0</v>
      </c>
      <c r="G163" s="3" t="str">
        <f xml:space="preserve">  'Investment Assets'!G$14</f>
        <v>GBP</v>
      </c>
      <c r="H163" s="3">
        <f xml:space="preserve">  'Investment Assets'!H$14</f>
        <v>0</v>
      </c>
      <c r="I163" s="3">
        <f xml:space="preserve">  'Investment Assets'!I$14</f>
        <v>21614586</v>
      </c>
      <c r="J163" s="3">
        <f xml:space="preserve">  'Investment Assets'!J$14</f>
        <v>22911461.16</v>
      </c>
      <c r="K163" s="3">
        <f xml:space="preserve">  'Investment Assets'!K$14</f>
        <v>23071841.388119999</v>
      </c>
      <c r="L163" s="3">
        <f xml:space="preserve">  'Investment Assets'!L$14</f>
        <v>24456151.8714072</v>
      </c>
      <c r="M163" s="3">
        <f xml:space="preserve">  'Investment Assets'!M$14</f>
        <v>25923520.983691633</v>
      </c>
      <c r="N163" s="3">
        <f xml:space="preserve">  'Investment Assets'!N$14</f>
        <v>27478932.242713131</v>
      </c>
      <c r="O163" s="3">
        <f xml:space="preserve">  'Investment Assets'!O$14</f>
        <v>29127668.177275918</v>
      </c>
      <c r="P163" s="3">
        <f xml:space="preserve">  'Investment Assets'!P$14</f>
        <v>30875328.267912474</v>
      </c>
      <c r="Q163" s="3">
        <f xml:space="preserve">  'Investment Assets'!Q$14</f>
        <v>32727847.963987224</v>
      </c>
      <c r="R163" s="3">
        <f xml:space="preserve">  'Investment Assets'!R$14</f>
        <v>34691518.841826454</v>
      </c>
      <c r="S163" s="3">
        <f xml:space="preserve">  'Investment Assets'!S$14</f>
        <v>18386504.986168023</v>
      </c>
      <c r="T163" s="3">
        <f xml:space="preserve">  'Investment Assets'!T$14</f>
        <v>19489695.285338104</v>
      </c>
      <c r="U163" s="3">
        <f xml:space="preserve">  'Investment Assets'!U$14</f>
        <v>20659077.00245839</v>
      </c>
      <c r="V163" s="3">
        <f xml:space="preserve">  'Investment Assets'!V$14</f>
        <v>21898621.622605894</v>
      </c>
      <c r="W163" s="3">
        <f xml:space="preserve">  'Investment Assets'!W$14</f>
        <v>5803134.7299905624</v>
      </c>
      <c r="X163" s="3">
        <f xml:space="preserve">  'Investment Assets'!X$14</f>
        <v>6151322.8137899963</v>
      </c>
      <c r="Y163" s="3">
        <f xml:space="preserve">  'Investment Assets'!Y$14</f>
        <v>6520402.1826173961</v>
      </c>
      <c r="Z163" s="3">
        <f xml:space="preserve">  'Investment Assets'!Z$14</f>
        <v>6911626.3135744398</v>
      </c>
      <c r="AA163" s="3">
        <f xml:space="preserve">  'Investment Assets'!AA$14</f>
        <v>-1.1641532182693481E-10</v>
      </c>
      <c r="AB163" s="3">
        <f xml:space="preserve">  'Investment Assets'!AB$14</f>
        <v>-2.3283064365386963E-10</v>
      </c>
      <c r="AC163" s="3">
        <f xml:space="preserve">  'Investment Assets'!AC$14</f>
        <v>-4.6566128730773926E-10</v>
      </c>
    </row>
    <row r="164" spans="1:29" outlineLevel="2">
      <c r="A164" s="31"/>
      <c r="B164" s="31"/>
      <c r="C164" s="52"/>
      <c r="D164" s="51"/>
      <c r="E164" s="17" t="s">
        <v>130</v>
      </c>
      <c r="F164" s="17"/>
      <c r="G164" s="17" t="s">
        <v>309</v>
      </c>
      <c r="H164" s="4">
        <f xml:space="preserve"> SUM( J164:AC164 )</f>
        <v>3</v>
      </c>
      <c r="I164" s="17"/>
      <c r="J164" s="4">
        <f t="shared" ref="J164:AC164" si="58" xml:space="preserve">  IF( J160 + J161 + J162 &gt; 0, 0, IF( J163 &gt; 0, 0, 1 ) )</f>
        <v>0</v>
      </c>
      <c r="K164" s="4">
        <f t="shared" si="58"/>
        <v>0</v>
      </c>
      <c r="L164" s="4">
        <f t="shared" si="58"/>
        <v>0</v>
      </c>
      <c r="M164" s="4">
        <f t="shared" si="58"/>
        <v>0</v>
      </c>
      <c r="N164" s="4">
        <f t="shared" si="58"/>
        <v>0</v>
      </c>
      <c r="O164" s="4">
        <f t="shared" si="58"/>
        <v>0</v>
      </c>
      <c r="P164" s="4">
        <f t="shared" si="58"/>
        <v>0</v>
      </c>
      <c r="Q164" s="4">
        <f t="shared" si="58"/>
        <v>0</v>
      </c>
      <c r="R164" s="4">
        <f t="shared" si="58"/>
        <v>0</v>
      </c>
      <c r="S164" s="4">
        <f t="shared" si="58"/>
        <v>0</v>
      </c>
      <c r="T164" s="4">
        <f t="shared" si="58"/>
        <v>0</v>
      </c>
      <c r="U164" s="4">
        <f t="shared" si="58"/>
        <v>0</v>
      </c>
      <c r="V164" s="4">
        <f t="shared" si="58"/>
        <v>0</v>
      </c>
      <c r="W164" s="4">
        <f t="shared" si="58"/>
        <v>0</v>
      </c>
      <c r="X164" s="4">
        <f t="shared" si="58"/>
        <v>0</v>
      </c>
      <c r="Y164" s="4">
        <f t="shared" si="58"/>
        <v>0</v>
      </c>
      <c r="Z164" s="4">
        <f t="shared" si="58"/>
        <v>0</v>
      </c>
      <c r="AA164" s="4">
        <f t="shared" si="58"/>
        <v>1</v>
      </c>
      <c r="AB164" s="4">
        <f t="shared" si="58"/>
        <v>1</v>
      </c>
      <c r="AC164" s="4">
        <f t="shared" si="58"/>
        <v>1</v>
      </c>
    </row>
    <row r="165" spans="1:29" outlineLevel="1"/>
    <row r="166" spans="1:29" outlineLevel="1"/>
    <row r="167" spans="1:29" outlineLevel="1">
      <c r="B167" s="30" t="s">
        <v>101</v>
      </c>
    </row>
    <row r="168" spans="1:29" outlineLevel="2">
      <c r="A168" s="13"/>
      <c r="B168" s="13"/>
      <c r="C168" s="26"/>
      <c r="D168" s="27"/>
      <c r="E168" s="3" t="str">
        <f xml:space="preserve">  'Unscheduled Debt'!E$35</f>
        <v>Senior Debt BEG</v>
      </c>
      <c r="F168" s="3">
        <f xml:space="preserve">  'Unscheduled Debt'!F$35</f>
        <v>0</v>
      </c>
      <c r="G168" s="3" t="str">
        <f xml:space="preserve">  'Unscheduled Debt'!G$35</f>
        <v>GBP</v>
      </c>
      <c r="H168" s="3">
        <f xml:space="preserve">  'Unscheduled Debt'!H$35</f>
        <v>0</v>
      </c>
      <c r="I168" s="3">
        <f xml:space="preserve">  'Unscheduled Debt'!I$35</f>
        <v>0</v>
      </c>
      <c r="J168" s="3">
        <f xml:space="preserve">  'Unscheduled Debt'!J$35</f>
        <v>1217119</v>
      </c>
      <c r="K168" s="3">
        <f xml:space="preserve">  'Unscheduled Debt'!K$35</f>
        <v>1241461.3799999999</v>
      </c>
      <c r="L168" s="3">
        <f xml:space="preserve">  'Unscheduled Debt'!L$35</f>
        <v>341460.71611999976</v>
      </c>
      <c r="M168" s="3">
        <f xml:space="preserve">  'Unscheduled Debt'!M$35</f>
        <v>348289.93044239975</v>
      </c>
      <c r="N168" s="3">
        <f xml:space="preserve">  'Unscheduled Debt'!N$35</f>
        <v>355255.72905124776</v>
      </c>
      <c r="O168" s="3">
        <f xml:space="preserve">  'Unscheduled Debt'!O$35</f>
        <v>362360.84363227274</v>
      </c>
      <c r="P168" s="3">
        <f xml:space="preserve">  'Unscheduled Debt'!P$35</f>
        <v>369608.06050491822</v>
      </c>
      <c r="Q168" s="3">
        <f xml:space="preserve">  'Unscheduled Debt'!Q$35</f>
        <v>377000.22171501658</v>
      </c>
      <c r="R168" s="3">
        <f xml:space="preserve">  'Unscheduled Debt'!R$35</f>
        <v>384540.22614931694</v>
      </c>
      <c r="S168" s="3">
        <f xml:space="preserve">  'Unscheduled Debt'!S$35</f>
        <v>392231.03067230328</v>
      </c>
      <c r="T168" s="3">
        <f xml:space="preserve">  'Unscheduled Debt'!T$35</f>
        <v>0</v>
      </c>
      <c r="U168" s="3">
        <f xml:space="preserve">  'Unscheduled Debt'!U$35</f>
        <v>0</v>
      </c>
      <c r="V168" s="3">
        <f xml:space="preserve">  'Unscheduled Debt'!V$35</f>
        <v>0</v>
      </c>
      <c r="W168" s="3">
        <f xml:space="preserve">  'Unscheduled Debt'!W$35</f>
        <v>0</v>
      </c>
      <c r="X168" s="3">
        <f xml:space="preserve">  'Unscheduled Debt'!X$35</f>
        <v>0</v>
      </c>
      <c r="Y168" s="3">
        <f xml:space="preserve">  'Unscheduled Debt'!Y$35</f>
        <v>0</v>
      </c>
      <c r="Z168" s="3">
        <f xml:space="preserve">  'Unscheduled Debt'!Z$35</f>
        <v>0</v>
      </c>
      <c r="AA168" s="3">
        <f xml:space="preserve">  'Unscheduled Debt'!AA$35</f>
        <v>0</v>
      </c>
      <c r="AB168" s="3">
        <f xml:space="preserve">  'Unscheduled Debt'!AB$35</f>
        <v>0</v>
      </c>
      <c r="AC168" s="3">
        <f xml:space="preserve">  'Unscheduled Debt'!AC$35</f>
        <v>0</v>
      </c>
    </row>
    <row r="169" spans="1:29" outlineLevel="2">
      <c r="A169" s="13"/>
      <c r="B169" s="13"/>
      <c r="C169" s="26"/>
      <c r="D169" s="27"/>
      <c r="E169" s="3" t="str">
        <f xml:space="preserve">  'Unscheduled Debt'!E$79</f>
        <v>Shareholder Debt BEG</v>
      </c>
      <c r="F169" s="3">
        <f xml:space="preserve">  'Unscheduled Debt'!F$79</f>
        <v>0</v>
      </c>
      <c r="G169" s="3" t="str">
        <f xml:space="preserve">  'Unscheduled Debt'!G$79</f>
        <v>GBP</v>
      </c>
      <c r="H169" s="3">
        <f xml:space="preserve">  'Unscheduled Debt'!H$79</f>
        <v>0</v>
      </c>
      <c r="I169" s="3">
        <f xml:space="preserve">  'Unscheduled Debt'!I$79</f>
        <v>0</v>
      </c>
      <c r="J169" s="3">
        <f xml:space="preserve">  'Unscheduled Debt'!J$79</f>
        <v>1150000</v>
      </c>
      <c r="K169" s="3">
        <f xml:space="preserve">  'Unscheduled Debt'!K$79</f>
        <v>1173000</v>
      </c>
      <c r="L169" s="3">
        <f xml:space="preserve">  'Unscheduled Debt'!L$79</f>
        <v>1196460</v>
      </c>
      <c r="M169" s="3">
        <f xml:space="preserve">  'Unscheduled Debt'!M$79</f>
        <v>1220389.2</v>
      </c>
      <c r="N169" s="3">
        <f xml:space="preserve">  'Unscheduled Debt'!N$79</f>
        <v>1244796.9839999999</v>
      </c>
      <c r="O169" s="3">
        <f xml:space="preserve">  'Unscheduled Debt'!O$79</f>
        <v>1269692.92368</v>
      </c>
      <c r="P169" s="3">
        <f xml:space="preserve">  'Unscheduled Debt'!P$79</f>
        <v>1295086.7821535999</v>
      </c>
      <c r="Q169" s="3">
        <f xml:space="preserve">  'Unscheduled Debt'!Q$79</f>
        <v>1320988.5177966719</v>
      </c>
      <c r="R169" s="3">
        <f xml:space="preserve">  'Unscheduled Debt'!R$79</f>
        <v>1347408.2881526053</v>
      </c>
      <c r="S169" s="3">
        <f xml:space="preserve">  'Unscheduled Debt'!S$79</f>
        <v>1374356.4539156575</v>
      </c>
      <c r="T169" s="3">
        <f xml:space="preserve">  'Unscheduled Debt'!T$79</f>
        <v>0</v>
      </c>
      <c r="U169" s="3">
        <f xml:space="preserve">  'Unscheduled Debt'!U$79</f>
        <v>0</v>
      </c>
      <c r="V169" s="3">
        <f xml:space="preserve">  'Unscheduled Debt'!V$79</f>
        <v>0</v>
      </c>
      <c r="W169" s="3">
        <f xml:space="preserve">  'Unscheduled Debt'!W$79</f>
        <v>0</v>
      </c>
      <c r="X169" s="3">
        <f xml:space="preserve">  'Unscheduled Debt'!X$79</f>
        <v>0</v>
      </c>
      <c r="Y169" s="3">
        <f xml:space="preserve">  'Unscheduled Debt'!Y$79</f>
        <v>0</v>
      </c>
      <c r="Z169" s="3">
        <f xml:space="preserve">  'Unscheduled Debt'!Z$79</f>
        <v>0</v>
      </c>
      <c r="AA169" s="3">
        <f xml:space="preserve">  'Unscheduled Debt'!AA$79</f>
        <v>0</v>
      </c>
      <c r="AB169" s="3">
        <f xml:space="preserve">  'Unscheduled Debt'!AB$79</f>
        <v>0</v>
      </c>
      <c r="AC169" s="3">
        <f xml:space="preserve">  'Unscheduled Debt'!AC$79</f>
        <v>0</v>
      </c>
    </row>
    <row r="170" spans="1:29" outlineLevel="2">
      <c r="A170" s="13"/>
      <c r="B170" s="13"/>
      <c r="C170" s="26"/>
      <c r="D170" s="27"/>
      <c r="E170" s="3" t="str">
        <f xml:space="preserve">  'Unscheduled Debt'!E$123</f>
        <v>Chinese Investor Debt BEG</v>
      </c>
      <c r="F170" s="3">
        <f xml:space="preserve">  'Unscheduled Debt'!F$123</f>
        <v>0</v>
      </c>
      <c r="G170" s="3" t="str">
        <f xml:space="preserve">  'Unscheduled Debt'!G$123</f>
        <v>GBP</v>
      </c>
      <c r="H170" s="3">
        <f xml:space="preserve">  'Unscheduled Debt'!H$123</f>
        <v>0</v>
      </c>
      <c r="I170" s="3">
        <f xml:space="preserve">  'Unscheduled Debt'!I$123</f>
        <v>0</v>
      </c>
      <c r="J170" s="3">
        <f xml:space="preserve">  'Unscheduled Debt'!J$123</f>
        <v>900000</v>
      </c>
      <c r="K170" s="3">
        <f xml:space="preserve">  'Unscheduled Debt'!K$123</f>
        <v>906750</v>
      </c>
      <c r="L170" s="3">
        <f xml:space="preserve">  'Unscheduled Debt'!L$123</f>
        <v>913550.625</v>
      </c>
      <c r="M170" s="3">
        <f xml:space="preserve">  'Unscheduled Debt'!M$123</f>
        <v>920402.25468749995</v>
      </c>
      <c r="N170" s="3">
        <f xml:space="preserve">  'Unscheduled Debt'!N$123</f>
        <v>927305.27159765619</v>
      </c>
      <c r="O170" s="3">
        <f xml:space="preserve">  'Unscheduled Debt'!O$123</f>
        <v>934260.06113463861</v>
      </c>
      <c r="P170" s="3">
        <f xml:space="preserve">  'Unscheduled Debt'!P$123</f>
        <v>941267.01159314835</v>
      </c>
      <c r="Q170" s="3">
        <f xml:space="preserve">  'Unscheduled Debt'!Q$123</f>
        <v>948326.51418009691</v>
      </c>
      <c r="R170" s="3">
        <f xml:space="preserve">  'Unscheduled Debt'!R$123</f>
        <v>955438.96303644765</v>
      </c>
      <c r="S170" s="3">
        <f xml:space="preserve">  'Unscheduled Debt'!S$123</f>
        <v>962604.75525922095</v>
      </c>
      <c r="T170" s="3">
        <f xml:space="preserve">  'Unscheduled Debt'!T$123</f>
        <v>0</v>
      </c>
      <c r="U170" s="3">
        <f xml:space="preserve">  'Unscheduled Debt'!U$123</f>
        <v>0</v>
      </c>
      <c r="V170" s="3">
        <f xml:space="preserve">  'Unscheduled Debt'!V$123</f>
        <v>0</v>
      </c>
      <c r="W170" s="3">
        <f xml:space="preserve">  'Unscheduled Debt'!W$123</f>
        <v>0</v>
      </c>
      <c r="X170" s="3">
        <f xml:space="preserve">  'Unscheduled Debt'!X$123</f>
        <v>0</v>
      </c>
      <c r="Y170" s="3">
        <f xml:space="preserve">  'Unscheduled Debt'!Y$123</f>
        <v>0</v>
      </c>
      <c r="Z170" s="3">
        <f xml:space="preserve">  'Unscheduled Debt'!Z$123</f>
        <v>0</v>
      </c>
      <c r="AA170" s="3">
        <f xml:space="preserve">  'Unscheduled Debt'!AA$123</f>
        <v>0</v>
      </c>
      <c r="AB170" s="3">
        <f xml:space="preserve">  'Unscheduled Debt'!AB$123</f>
        <v>0</v>
      </c>
      <c r="AC170" s="3">
        <f xml:space="preserve">  'Unscheduled Debt'!AC$123</f>
        <v>0</v>
      </c>
    </row>
    <row r="171" spans="1:29" outlineLevel="2">
      <c r="A171" s="13"/>
      <c r="B171" s="13"/>
      <c r="C171" s="26"/>
      <c r="D171" s="27"/>
      <c r="E171" s="3" t="str">
        <f xml:space="preserve">  'Scheduled Debt'!E$45</f>
        <v>Guaranteed Portfolio Loans</v>
      </c>
      <c r="F171" s="3">
        <f xml:space="preserve">  'Scheduled Debt'!F$45</f>
        <v>0</v>
      </c>
      <c r="G171" s="3" t="str">
        <f xml:space="preserve">  'Scheduled Debt'!G$45</f>
        <v>GBP</v>
      </c>
      <c r="H171" s="3">
        <f xml:space="preserve">  'Scheduled Debt'!H$45</f>
        <v>0</v>
      </c>
      <c r="I171" s="3">
        <f xml:space="preserve">  'Scheduled Debt'!I$45</f>
        <v>618410</v>
      </c>
      <c r="J171" s="3">
        <f xml:space="preserve">  'Scheduled Debt'!J$45</f>
        <v>595219.625</v>
      </c>
      <c r="K171" s="3">
        <f xml:space="preserve">  'Scheduled Debt'!K$45</f>
        <v>572029.25</v>
      </c>
      <c r="L171" s="3">
        <f xml:space="preserve">  'Scheduled Debt'!L$45</f>
        <v>548838.875</v>
      </c>
      <c r="M171" s="3">
        <f xml:space="preserve">  'Scheduled Debt'!M$45</f>
        <v>525648.5</v>
      </c>
      <c r="N171" s="3">
        <f xml:space="preserve">  'Scheduled Debt'!N$45</f>
        <v>502458.125</v>
      </c>
      <c r="O171" s="3">
        <f xml:space="preserve">  'Scheduled Debt'!O$45</f>
        <v>479267.75</v>
      </c>
      <c r="P171" s="3">
        <f xml:space="preserve">  'Scheduled Debt'!P$45</f>
        <v>456077.375</v>
      </c>
      <c r="Q171" s="3">
        <f xml:space="preserve">  'Scheduled Debt'!Q$45</f>
        <v>432887</v>
      </c>
      <c r="R171" s="3">
        <f xml:space="preserve">  'Scheduled Debt'!R$45</f>
        <v>409696.625</v>
      </c>
      <c r="S171" s="3">
        <f xml:space="preserve">  'Scheduled Debt'!S$45</f>
        <v>386506.25</v>
      </c>
      <c r="T171" s="3">
        <f xml:space="preserve">  'Scheduled Debt'!T$45</f>
        <v>363315.875</v>
      </c>
      <c r="U171" s="3">
        <f xml:space="preserve">  'Scheduled Debt'!U$45</f>
        <v>340125.5</v>
      </c>
      <c r="V171" s="3">
        <f xml:space="preserve">  'Scheduled Debt'!V$45</f>
        <v>316935.125</v>
      </c>
      <c r="W171" s="3">
        <f xml:space="preserve">  'Scheduled Debt'!W$45</f>
        <v>293744.75</v>
      </c>
      <c r="X171" s="3">
        <f xml:space="preserve">  'Scheduled Debt'!X$45</f>
        <v>270554.375</v>
      </c>
      <c r="Y171" s="3">
        <f xml:space="preserve">  'Scheduled Debt'!Y$45</f>
        <v>247364</v>
      </c>
      <c r="Z171" s="3">
        <f xml:space="preserve">  'Scheduled Debt'!Z$45</f>
        <v>185523</v>
      </c>
      <c r="AA171" s="3">
        <f xml:space="preserve">  'Scheduled Debt'!AA$45</f>
        <v>0</v>
      </c>
      <c r="AB171" s="3">
        <f xml:space="preserve">  'Scheduled Debt'!AB$45</f>
        <v>0</v>
      </c>
      <c r="AC171" s="3">
        <f xml:space="preserve">  'Scheduled Debt'!AC$45</f>
        <v>0</v>
      </c>
    </row>
    <row r="172" spans="1:29" outlineLevel="2">
      <c r="A172" s="13"/>
      <c r="B172" s="13"/>
      <c r="C172" s="26"/>
      <c r="D172" s="27"/>
      <c r="E172" s="3" t="str">
        <f xml:space="preserve">  'Investment Assets'!E$14</f>
        <v>Investment Assets</v>
      </c>
      <c r="F172" s="3">
        <f xml:space="preserve">  'Investment Assets'!F$14</f>
        <v>0</v>
      </c>
      <c r="G172" s="3" t="str">
        <f xml:space="preserve">  'Investment Assets'!G$14</f>
        <v>GBP</v>
      </c>
      <c r="H172" s="3">
        <f xml:space="preserve">  'Investment Assets'!H$14</f>
        <v>0</v>
      </c>
      <c r="I172" s="3">
        <f xml:space="preserve">  'Investment Assets'!I$14</f>
        <v>21614586</v>
      </c>
      <c r="J172" s="3">
        <f xml:space="preserve">  'Investment Assets'!J$14</f>
        <v>22911461.16</v>
      </c>
      <c r="K172" s="3">
        <f xml:space="preserve">  'Investment Assets'!K$14</f>
        <v>23071841.388119999</v>
      </c>
      <c r="L172" s="3">
        <f xml:space="preserve">  'Investment Assets'!L$14</f>
        <v>24456151.8714072</v>
      </c>
      <c r="M172" s="3">
        <f xml:space="preserve">  'Investment Assets'!M$14</f>
        <v>25923520.983691633</v>
      </c>
      <c r="N172" s="3">
        <f xml:space="preserve">  'Investment Assets'!N$14</f>
        <v>27478932.242713131</v>
      </c>
      <c r="O172" s="3">
        <f xml:space="preserve">  'Investment Assets'!O$14</f>
        <v>29127668.177275918</v>
      </c>
      <c r="P172" s="3">
        <f xml:space="preserve">  'Investment Assets'!P$14</f>
        <v>30875328.267912474</v>
      </c>
      <c r="Q172" s="3">
        <f xml:space="preserve">  'Investment Assets'!Q$14</f>
        <v>32727847.963987224</v>
      </c>
      <c r="R172" s="3">
        <f xml:space="preserve">  'Investment Assets'!R$14</f>
        <v>34691518.841826454</v>
      </c>
      <c r="S172" s="3">
        <f xml:space="preserve">  'Investment Assets'!S$14</f>
        <v>18386504.986168023</v>
      </c>
      <c r="T172" s="3">
        <f xml:space="preserve">  'Investment Assets'!T$14</f>
        <v>19489695.285338104</v>
      </c>
      <c r="U172" s="3">
        <f xml:space="preserve">  'Investment Assets'!U$14</f>
        <v>20659077.00245839</v>
      </c>
      <c r="V172" s="3">
        <f xml:space="preserve">  'Investment Assets'!V$14</f>
        <v>21898621.622605894</v>
      </c>
      <c r="W172" s="3">
        <f xml:space="preserve">  'Investment Assets'!W$14</f>
        <v>5803134.7299905624</v>
      </c>
      <c r="X172" s="3">
        <f xml:space="preserve">  'Investment Assets'!X$14</f>
        <v>6151322.8137899963</v>
      </c>
      <c r="Y172" s="3">
        <f xml:space="preserve">  'Investment Assets'!Y$14</f>
        <v>6520402.1826173961</v>
      </c>
      <c r="Z172" s="3">
        <f xml:space="preserve">  'Investment Assets'!Z$14</f>
        <v>6911626.3135744398</v>
      </c>
      <c r="AA172" s="3">
        <f xml:space="preserve">  'Investment Assets'!AA$14</f>
        <v>-1.1641532182693481E-10</v>
      </c>
      <c r="AB172" s="3">
        <f xml:space="preserve">  'Investment Assets'!AB$14</f>
        <v>-2.3283064365386963E-10</v>
      </c>
      <c r="AC172" s="3">
        <f xml:space="preserve">  'Investment Assets'!AC$14</f>
        <v>-4.6566128730773926E-10</v>
      </c>
    </row>
    <row r="173" spans="1:29" outlineLevel="2">
      <c r="A173" s="31"/>
      <c r="B173" s="31"/>
      <c r="C173" s="52"/>
      <c r="D173" s="51"/>
      <c r="E173" s="17" t="s">
        <v>101</v>
      </c>
      <c r="F173" s="17"/>
      <c r="G173" s="17" t="s">
        <v>309</v>
      </c>
      <c r="H173" s="4">
        <f xml:space="preserve"> SUM( J173:AC173 )</f>
        <v>3</v>
      </c>
      <c r="I173" s="17"/>
      <c r="J173" s="4">
        <f t="shared" ref="J173:AC173" si="59" xml:space="preserve">  IF( J168 + J169 + J170 + J171 &gt; 0, 0, IF( J172 &gt; 0, 0, 1 ) )</f>
        <v>0</v>
      </c>
      <c r="K173" s="4">
        <f t="shared" si="59"/>
        <v>0</v>
      </c>
      <c r="L173" s="4">
        <f t="shared" si="59"/>
        <v>0</v>
      </c>
      <c r="M173" s="4">
        <f t="shared" si="59"/>
        <v>0</v>
      </c>
      <c r="N173" s="4">
        <f t="shared" si="59"/>
        <v>0</v>
      </c>
      <c r="O173" s="4">
        <f t="shared" si="59"/>
        <v>0</v>
      </c>
      <c r="P173" s="4">
        <f t="shared" si="59"/>
        <v>0</v>
      </c>
      <c r="Q173" s="4">
        <f t="shared" si="59"/>
        <v>0</v>
      </c>
      <c r="R173" s="4">
        <f t="shared" si="59"/>
        <v>0</v>
      </c>
      <c r="S173" s="4">
        <f t="shared" si="59"/>
        <v>0</v>
      </c>
      <c r="T173" s="4">
        <f t="shared" si="59"/>
        <v>0</v>
      </c>
      <c r="U173" s="4">
        <f t="shared" si="59"/>
        <v>0</v>
      </c>
      <c r="V173" s="4">
        <f t="shared" si="59"/>
        <v>0</v>
      </c>
      <c r="W173" s="4">
        <f t="shared" si="59"/>
        <v>0</v>
      </c>
      <c r="X173" s="4">
        <f t="shared" si="59"/>
        <v>0</v>
      </c>
      <c r="Y173" s="4">
        <f t="shared" si="59"/>
        <v>0</v>
      </c>
      <c r="Z173" s="4">
        <f t="shared" si="59"/>
        <v>0</v>
      </c>
      <c r="AA173" s="4">
        <f t="shared" si="59"/>
        <v>1</v>
      </c>
      <c r="AB173" s="4">
        <f t="shared" si="59"/>
        <v>1</v>
      </c>
      <c r="AC173" s="4">
        <f t="shared" si="59"/>
        <v>1</v>
      </c>
    </row>
    <row r="174" spans="1:29" outlineLevel="1"/>
    <row r="175" spans="1:29" outlineLevel="1"/>
    <row r="176" spans="1:29" outlineLevel="1">
      <c r="B176" s="30" t="s">
        <v>15</v>
      </c>
    </row>
    <row r="177" spans="1:29" outlineLevel="2">
      <c r="A177" s="13"/>
      <c r="B177" s="13"/>
      <c r="C177" s="26"/>
      <c r="D177" s="27"/>
      <c r="E177" s="3" t="str">
        <f xml:space="preserve">  'Unscheduled Debt'!E$35</f>
        <v>Senior Debt BEG</v>
      </c>
      <c r="F177" s="3">
        <f xml:space="preserve">  'Unscheduled Debt'!F$35</f>
        <v>0</v>
      </c>
      <c r="G177" s="3" t="str">
        <f xml:space="preserve">  'Unscheduled Debt'!G$35</f>
        <v>GBP</v>
      </c>
      <c r="H177" s="3">
        <f xml:space="preserve">  'Unscheduled Debt'!H$35</f>
        <v>0</v>
      </c>
      <c r="I177" s="3">
        <f xml:space="preserve">  'Unscheduled Debt'!I$35</f>
        <v>0</v>
      </c>
      <c r="J177" s="3">
        <f xml:space="preserve">  'Unscheduled Debt'!J$35</f>
        <v>1217119</v>
      </c>
      <c r="K177" s="3">
        <f xml:space="preserve">  'Unscheduled Debt'!K$35</f>
        <v>1241461.3799999999</v>
      </c>
      <c r="L177" s="3">
        <f xml:space="preserve">  'Unscheduled Debt'!L$35</f>
        <v>341460.71611999976</v>
      </c>
      <c r="M177" s="3">
        <f xml:space="preserve">  'Unscheduled Debt'!M$35</f>
        <v>348289.93044239975</v>
      </c>
      <c r="N177" s="3">
        <f xml:space="preserve">  'Unscheduled Debt'!N$35</f>
        <v>355255.72905124776</v>
      </c>
      <c r="O177" s="3">
        <f xml:space="preserve">  'Unscheduled Debt'!O$35</f>
        <v>362360.84363227274</v>
      </c>
      <c r="P177" s="3">
        <f xml:space="preserve">  'Unscheduled Debt'!P$35</f>
        <v>369608.06050491822</v>
      </c>
      <c r="Q177" s="3">
        <f xml:space="preserve">  'Unscheduled Debt'!Q$35</f>
        <v>377000.22171501658</v>
      </c>
      <c r="R177" s="3">
        <f xml:space="preserve">  'Unscheduled Debt'!R$35</f>
        <v>384540.22614931694</v>
      </c>
      <c r="S177" s="3">
        <f xml:space="preserve">  'Unscheduled Debt'!S$35</f>
        <v>392231.03067230328</v>
      </c>
      <c r="T177" s="3">
        <f xml:space="preserve">  'Unscheduled Debt'!T$35</f>
        <v>0</v>
      </c>
      <c r="U177" s="3">
        <f xml:space="preserve">  'Unscheduled Debt'!U$35</f>
        <v>0</v>
      </c>
      <c r="V177" s="3">
        <f xml:space="preserve">  'Unscheduled Debt'!V$35</f>
        <v>0</v>
      </c>
      <c r="W177" s="3">
        <f xml:space="preserve">  'Unscheduled Debt'!W$35</f>
        <v>0</v>
      </c>
      <c r="X177" s="3">
        <f xml:space="preserve">  'Unscheduled Debt'!X$35</f>
        <v>0</v>
      </c>
      <c r="Y177" s="3">
        <f xml:space="preserve">  'Unscheduled Debt'!Y$35</f>
        <v>0</v>
      </c>
      <c r="Z177" s="3">
        <f xml:space="preserve">  'Unscheduled Debt'!Z$35</f>
        <v>0</v>
      </c>
      <c r="AA177" s="3">
        <f xml:space="preserve">  'Unscheduled Debt'!AA$35</f>
        <v>0</v>
      </c>
      <c r="AB177" s="3">
        <f xml:space="preserve">  'Unscheduled Debt'!AB$35</f>
        <v>0</v>
      </c>
      <c r="AC177" s="3">
        <f xml:space="preserve">  'Unscheduled Debt'!AC$35</f>
        <v>0</v>
      </c>
    </row>
    <row r="178" spans="1:29" outlineLevel="2">
      <c r="A178" s="13"/>
      <c r="B178" s="13"/>
      <c r="C178" s="26"/>
      <c r="D178" s="27"/>
      <c r="E178" s="3" t="str">
        <f xml:space="preserve">  'Unscheduled Debt'!E$79</f>
        <v>Shareholder Debt BEG</v>
      </c>
      <c r="F178" s="3">
        <f xml:space="preserve">  'Unscheduled Debt'!F$79</f>
        <v>0</v>
      </c>
      <c r="G178" s="3" t="str">
        <f xml:space="preserve">  'Unscheduled Debt'!G$79</f>
        <v>GBP</v>
      </c>
      <c r="H178" s="3">
        <f xml:space="preserve">  'Unscheduled Debt'!H$79</f>
        <v>0</v>
      </c>
      <c r="I178" s="3">
        <f xml:space="preserve">  'Unscheduled Debt'!I$79</f>
        <v>0</v>
      </c>
      <c r="J178" s="3">
        <f xml:space="preserve">  'Unscheduled Debt'!J$79</f>
        <v>1150000</v>
      </c>
      <c r="K178" s="3">
        <f xml:space="preserve">  'Unscheduled Debt'!K$79</f>
        <v>1173000</v>
      </c>
      <c r="L178" s="3">
        <f xml:space="preserve">  'Unscheduled Debt'!L$79</f>
        <v>1196460</v>
      </c>
      <c r="M178" s="3">
        <f xml:space="preserve">  'Unscheduled Debt'!M$79</f>
        <v>1220389.2</v>
      </c>
      <c r="N178" s="3">
        <f xml:space="preserve">  'Unscheduled Debt'!N$79</f>
        <v>1244796.9839999999</v>
      </c>
      <c r="O178" s="3">
        <f xml:space="preserve">  'Unscheduled Debt'!O$79</f>
        <v>1269692.92368</v>
      </c>
      <c r="P178" s="3">
        <f xml:space="preserve">  'Unscheduled Debt'!P$79</f>
        <v>1295086.7821535999</v>
      </c>
      <c r="Q178" s="3">
        <f xml:space="preserve">  'Unscheduled Debt'!Q$79</f>
        <v>1320988.5177966719</v>
      </c>
      <c r="R178" s="3">
        <f xml:space="preserve">  'Unscheduled Debt'!R$79</f>
        <v>1347408.2881526053</v>
      </c>
      <c r="S178" s="3">
        <f xml:space="preserve">  'Unscheduled Debt'!S$79</f>
        <v>1374356.4539156575</v>
      </c>
      <c r="T178" s="3">
        <f xml:space="preserve">  'Unscheduled Debt'!T$79</f>
        <v>0</v>
      </c>
      <c r="U178" s="3">
        <f xml:space="preserve">  'Unscheduled Debt'!U$79</f>
        <v>0</v>
      </c>
      <c r="V178" s="3">
        <f xml:space="preserve">  'Unscheduled Debt'!V$79</f>
        <v>0</v>
      </c>
      <c r="W178" s="3">
        <f xml:space="preserve">  'Unscheduled Debt'!W$79</f>
        <v>0</v>
      </c>
      <c r="X178" s="3">
        <f xml:space="preserve">  'Unscheduled Debt'!X$79</f>
        <v>0</v>
      </c>
      <c r="Y178" s="3">
        <f xml:space="preserve">  'Unscheduled Debt'!Y$79</f>
        <v>0</v>
      </c>
      <c r="Z178" s="3">
        <f xml:space="preserve">  'Unscheduled Debt'!Z$79</f>
        <v>0</v>
      </c>
      <c r="AA178" s="3">
        <f xml:space="preserve">  'Unscheduled Debt'!AA$79</f>
        <v>0</v>
      </c>
      <c r="AB178" s="3">
        <f xml:space="preserve">  'Unscheduled Debt'!AB$79</f>
        <v>0</v>
      </c>
      <c r="AC178" s="3">
        <f xml:space="preserve">  'Unscheduled Debt'!AC$79</f>
        <v>0</v>
      </c>
    </row>
    <row r="179" spans="1:29" outlineLevel="2">
      <c r="A179" s="13"/>
      <c r="B179" s="13"/>
      <c r="C179" s="26"/>
      <c r="D179" s="27"/>
      <c r="E179" s="3" t="str">
        <f xml:space="preserve">  'Unscheduled Debt'!E$123</f>
        <v>Chinese Investor Debt BEG</v>
      </c>
      <c r="F179" s="3">
        <f xml:space="preserve">  'Unscheduled Debt'!F$123</f>
        <v>0</v>
      </c>
      <c r="G179" s="3" t="str">
        <f xml:space="preserve">  'Unscheduled Debt'!G$123</f>
        <v>GBP</v>
      </c>
      <c r="H179" s="3">
        <f xml:space="preserve">  'Unscheduled Debt'!H$123</f>
        <v>0</v>
      </c>
      <c r="I179" s="3">
        <f xml:space="preserve">  'Unscheduled Debt'!I$123</f>
        <v>0</v>
      </c>
      <c r="J179" s="3">
        <f xml:space="preserve">  'Unscheduled Debt'!J$123</f>
        <v>900000</v>
      </c>
      <c r="K179" s="3">
        <f xml:space="preserve">  'Unscheduled Debt'!K$123</f>
        <v>906750</v>
      </c>
      <c r="L179" s="3">
        <f xml:space="preserve">  'Unscheduled Debt'!L$123</f>
        <v>913550.625</v>
      </c>
      <c r="M179" s="3">
        <f xml:space="preserve">  'Unscheduled Debt'!M$123</f>
        <v>920402.25468749995</v>
      </c>
      <c r="N179" s="3">
        <f xml:space="preserve">  'Unscheduled Debt'!N$123</f>
        <v>927305.27159765619</v>
      </c>
      <c r="O179" s="3">
        <f xml:space="preserve">  'Unscheduled Debt'!O$123</f>
        <v>934260.06113463861</v>
      </c>
      <c r="P179" s="3">
        <f xml:space="preserve">  'Unscheduled Debt'!P$123</f>
        <v>941267.01159314835</v>
      </c>
      <c r="Q179" s="3">
        <f xml:space="preserve">  'Unscheduled Debt'!Q$123</f>
        <v>948326.51418009691</v>
      </c>
      <c r="R179" s="3">
        <f xml:space="preserve">  'Unscheduled Debt'!R$123</f>
        <v>955438.96303644765</v>
      </c>
      <c r="S179" s="3">
        <f xml:space="preserve">  'Unscheduled Debt'!S$123</f>
        <v>962604.75525922095</v>
      </c>
      <c r="T179" s="3">
        <f xml:space="preserve">  'Unscheduled Debt'!T$123</f>
        <v>0</v>
      </c>
      <c r="U179" s="3">
        <f xml:space="preserve">  'Unscheduled Debt'!U$123</f>
        <v>0</v>
      </c>
      <c r="V179" s="3">
        <f xml:space="preserve">  'Unscheduled Debt'!V$123</f>
        <v>0</v>
      </c>
      <c r="W179" s="3">
        <f xml:space="preserve">  'Unscheduled Debt'!W$123</f>
        <v>0</v>
      </c>
      <c r="X179" s="3">
        <f xml:space="preserve">  'Unscheduled Debt'!X$123</f>
        <v>0</v>
      </c>
      <c r="Y179" s="3">
        <f xml:space="preserve">  'Unscheduled Debt'!Y$123</f>
        <v>0</v>
      </c>
      <c r="Z179" s="3">
        <f xml:space="preserve">  'Unscheduled Debt'!Z$123</f>
        <v>0</v>
      </c>
      <c r="AA179" s="3">
        <f xml:space="preserve">  'Unscheduled Debt'!AA$123</f>
        <v>0</v>
      </c>
      <c r="AB179" s="3">
        <f xml:space="preserve">  'Unscheduled Debt'!AB$123</f>
        <v>0</v>
      </c>
      <c r="AC179" s="3">
        <f xml:space="preserve">  'Unscheduled Debt'!AC$123</f>
        <v>0</v>
      </c>
    </row>
    <row r="180" spans="1:29" outlineLevel="2">
      <c r="A180" s="13"/>
      <c r="B180" s="13"/>
      <c r="C180" s="26"/>
      <c r="D180" s="27"/>
      <c r="E180" s="3" t="str">
        <f xml:space="preserve">  'Scheduled Debt'!E$45</f>
        <v>Guaranteed Portfolio Loans</v>
      </c>
      <c r="F180" s="3">
        <f xml:space="preserve">  'Scheduled Debt'!F$45</f>
        <v>0</v>
      </c>
      <c r="G180" s="3" t="str">
        <f xml:space="preserve">  'Scheduled Debt'!G$45</f>
        <v>GBP</v>
      </c>
      <c r="H180" s="3">
        <f xml:space="preserve">  'Scheduled Debt'!H$45</f>
        <v>0</v>
      </c>
      <c r="I180" s="3">
        <f xml:space="preserve">  'Scheduled Debt'!I$45</f>
        <v>618410</v>
      </c>
      <c r="J180" s="3">
        <f xml:space="preserve">  'Scheduled Debt'!J$45</f>
        <v>595219.625</v>
      </c>
      <c r="K180" s="3">
        <f xml:space="preserve">  'Scheduled Debt'!K$45</f>
        <v>572029.25</v>
      </c>
      <c r="L180" s="3">
        <f xml:space="preserve">  'Scheduled Debt'!L$45</f>
        <v>548838.875</v>
      </c>
      <c r="M180" s="3">
        <f xml:space="preserve">  'Scheduled Debt'!M$45</f>
        <v>525648.5</v>
      </c>
      <c r="N180" s="3">
        <f xml:space="preserve">  'Scheduled Debt'!N$45</f>
        <v>502458.125</v>
      </c>
      <c r="O180" s="3">
        <f xml:space="preserve">  'Scheduled Debt'!O$45</f>
        <v>479267.75</v>
      </c>
      <c r="P180" s="3">
        <f xml:space="preserve">  'Scheduled Debt'!P$45</f>
        <v>456077.375</v>
      </c>
      <c r="Q180" s="3">
        <f xml:space="preserve">  'Scheduled Debt'!Q$45</f>
        <v>432887</v>
      </c>
      <c r="R180" s="3">
        <f xml:space="preserve">  'Scheduled Debt'!R$45</f>
        <v>409696.625</v>
      </c>
      <c r="S180" s="3">
        <f xml:space="preserve">  'Scheduled Debt'!S$45</f>
        <v>386506.25</v>
      </c>
      <c r="T180" s="3">
        <f xml:space="preserve">  'Scheduled Debt'!T$45</f>
        <v>363315.875</v>
      </c>
      <c r="U180" s="3">
        <f xml:space="preserve">  'Scheduled Debt'!U$45</f>
        <v>340125.5</v>
      </c>
      <c r="V180" s="3">
        <f xml:space="preserve">  'Scheduled Debt'!V$45</f>
        <v>316935.125</v>
      </c>
      <c r="W180" s="3">
        <f xml:space="preserve">  'Scheduled Debt'!W$45</f>
        <v>293744.75</v>
      </c>
      <c r="X180" s="3">
        <f xml:space="preserve">  'Scheduled Debt'!X$45</f>
        <v>270554.375</v>
      </c>
      <c r="Y180" s="3">
        <f xml:space="preserve">  'Scheduled Debt'!Y$45</f>
        <v>247364</v>
      </c>
      <c r="Z180" s="3">
        <f xml:space="preserve">  'Scheduled Debt'!Z$45</f>
        <v>185523</v>
      </c>
      <c r="AA180" s="3">
        <f xml:space="preserve">  'Scheduled Debt'!AA$45</f>
        <v>0</v>
      </c>
      <c r="AB180" s="3">
        <f xml:space="preserve">  'Scheduled Debt'!AB$45</f>
        <v>0</v>
      </c>
      <c r="AC180" s="3">
        <f xml:space="preserve">  'Scheduled Debt'!AC$45</f>
        <v>0</v>
      </c>
    </row>
    <row r="181" spans="1:29" outlineLevel="2">
      <c r="A181" s="13"/>
      <c r="B181" s="13"/>
      <c r="C181" s="26"/>
      <c r="D181" s="27"/>
      <c r="E181" s="3" t="str">
        <f xml:space="preserve">  'Scheduled Debt'!E$75</f>
        <v>CVA 1 Debt</v>
      </c>
      <c r="F181" s="3">
        <f xml:space="preserve">  'Scheduled Debt'!F$75</f>
        <v>0</v>
      </c>
      <c r="G181" s="3" t="str">
        <f xml:space="preserve">  'Scheduled Debt'!G$75</f>
        <v>GBP</v>
      </c>
      <c r="H181" s="3">
        <f xml:space="preserve">  'Scheduled Debt'!H$75</f>
        <v>0</v>
      </c>
      <c r="I181" s="3">
        <f xml:space="preserve">  'Scheduled Debt'!I$75</f>
        <v>2100000</v>
      </c>
      <c r="J181" s="3">
        <f xml:space="preserve">  'Scheduled Debt'!J$75</f>
        <v>2079000</v>
      </c>
      <c r="K181" s="3">
        <f xml:space="preserve">  'Scheduled Debt'!K$75</f>
        <v>2058000</v>
      </c>
      <c r="L181" s="3">
        <f xml:space="preserve">  'Scheduled Debt'!L$75</f>
        <v>2037000</v>
      </c>
      <c r="M181" s="3">
        <f xml:space="preserve">  'Scheduled Debt'!M$75</f>
        <v>2016000</v>
      </c>
      <c r="N181" s="3">
        <f xml:space="preserve">  'Scheduled Debt'!N$75</f>
        <v>1984500</v>
      </c>
      <c r="O181" s="3">
        <f xml:space="preserve">  'Scheduled Debt'!O$75</f>
        <v>1953000</v>
      </c>
      <c r="P181" s="3">
        <f xml:space="preserve">  'Scheduled Debt'!P$75</f>
        <v>1921500</v>
      </c>
      <c r="Q181" s="3">
        <f xml:space="preserve">  'Scheduled Debt'!Q$75</f>
        <v>1890000</v>
      </c>
      <c r="R181" s="3">
        <f xml:space="preserve">  'Scheduled Debt'!R$75</f>
        <v>1837500</v>
      </c>
      <c r="S181" s="3">
        <f xml:space="preserve">  'Scheduled Debt'!S$75</f>
        <v>1785000</v>
      </c>
      <c r="T181" s="3">
        <f xml:space="preserve">  'Scheduled Debt'!T$75</f>
        <v>1732500</v>
      </c>
      <c r="U181" s="3">
        <f xml:space="preserve">  'Scheduled Debt'!U$75</f>
        <v>1680000</v>
      </c>
      <c r="V181" s="3">
        <f xml:space="preserve">  'Scheduled Debt'!V$75</f>
        <v>1522500</v>
      </c>
      <c r="W181" s="3">
        <f xml:space="preserve">  'Scheduled Debt'!W$75</f>
        <v>1365000</v>
      </c>
      <c r="X181" s="3">
        <f xml:space="preserve">  'Scheduled Debt'!X$75</f>
        <v>1207500</v>
      </c>
      <c r="Y181" s="3">
        <f xml:space="preserve">  'Scheduled Debt'!Y$75</f>
        <v>1050000</v>
      </c>
      <c r="Z181" s="3">
        <f xml:space="preserve">  'Scheduled Debt'!Z$75</f>
        <v>787500</v>
      </c>
      <c r="AA181" s="3">
        <f xml:space="preserve">  'Scheduled Debt'!AA$75</f>
        <v>0</v>
      </c>
      <c r="AB181" s="3">
        <f xml:space="preserve">  'Scheduled Debt'!AB$75</f>
        <v>0</v>
      </c>
      <c r="AC181" s="3">
        <f xml:space="preserve">  'Scheduled Debt'!AC$75</f>
        <v>0</v>
      </c>
    </row>
    <row r="182" spans="1:29" outlineLevel="2">
      <c r="A182" s="13"/>
      <c r="B182" s="13"/>
      <c r="C182" s="26"/>
      <c r="D182" s="27"/>
      <c r="E182" s="3" t="str">
        <f xml:space="preserve">  'Investment Assets'!E$14</f>
        <v>Investment Assets</v>
      </c>
      <c r="F182" s="3">
        <f xml:space="preserve">  'Investment Assets'!F$14</f>
        <v>0</v>
      </c>
      <c r="G182" s="3" t="str">
        <f xml:space="preserve">  'Investment Assets'!G$14</f>
        <v>GBP</v>
      </c>
      <c r="H182" s="3">
        <f xml:space="preserve">  'Investment Assets'!H$14</f>
        <v>0</v>
      </c>
      <c r="I182" s="3">
        <f xml:space="preserve">  'Investment Assets'!I$14</f>
        <v>21614586</v>
      </c>
      <c r="J182" s="3">
        <f xml:space="preserve">  'Investment Assets'!J$14</f>
        <v>22911461.16</v>
      </c>
      <c r="K182" s="3">
        <f xml:space="preserve">  'Investment Assets'!K$14</f>
        <v>23071841.388119999</v>
      </c>
      <c r="L182" s="3">
        <f xml:space="preserve">  'Investment Assets'!L$14</f>
        <v>24456151.8714072</v>
      </c>
      <c r="M182" s="3">
        <f xml:space="preserve">  'Investment Assets'!M$14</f>
        <v>25923520.983691633</v>
      </c>
      <c r="N182" s="3">
        <f xml:space="preserve">  'Investment Assets'!N$14</f>
        <v>27478932.242713131</v>
      </c>
      <c r="O182" s="3">
        <f xml:space="preserve">  'Investment Assets'!O$14</f>
        <v>29127668.177275918</v>
      </c>
      <c r="P182" s="3">
        <f xml:space="preserve">  'Investment Assets'!P$14</f>
        <v>30875328.267912474</v>
      </c>
      <c r="Q182" s="3">
        <f xml:space="preserve">  'Investment Assets'!Q$14</f>
        <v>32727847.963987224</v>
      </c>
      <c r="R182" s="3">
        <f xml:space="preserve">  'Investment Assets'!R$14</f>
        <v>34691518.841826454</v>
      </c>
      <c r="S182" s="3">
        <f xml:space="preserve">  'Investment Assets'!S$14</f>
        <v>18386504.986168023</v>
      </c>
      <c r="T182" s="3">
        <f xml:space="preserve">  'Investment Assets'!T$14</f>
        <v>19489695.285338104</v>
      </c>
      <c r="U182" s="3">
        <f xml:space="preserve">  'Investment Assets'!U$14</f>
        <v>20659077.00245839</v>
      </c>
      <c r="V182" s="3">
        <f xml:space="preserve">  'Investment Assets'!V$14</f>
        <v>21898621.622605894</v>
      </c>
      <c r="W182" s="3">
        <f xml:space="preserve">  'Investment Assets'!W$14</f>
        <v>5803134.7299905624</v>
      </c>
      <c r="X182" s="3">
        <f xml:space="preserve">  'Investment Assets'!X$14</f>
        <v>6151322.8137899963</v>
      </c>
      <c r="Y182" s="3">
        <f xml:space="preserve">  'Investment Assets'!Y$14</f>
        <v>6520402.1826173961</v>
      </c>
      <c r="Z182" s="3">
        <f xml:space="preserve">  'Investment Assets'!Z$14</f>
        <v>6911626.3135744398</v>
      </c>
      <c r="AA182" s="3">
        <f xml:space="preserve">  'Investment Assets'!AA$14</f>
        <v>-1.1641532182693481E-10</v>
      </c>
      <c r="AB182" s="3">
        <f xml:space="preserve">  'Investment Assets'!AB$14</f>
        <v>-2.3283064365386963E-10</v>
      </c>
      <c r="AC182" s="3">
        <f xml:space="preserve">  'Investment Assets'!AC$14</f>
        <v>-4.6566128730773926E-10</v>
      </c>
    </row>
    <row r="183" spans="1:29" outlineLevel="2">
      <c r="A183" s="31"/>
      <c r="B183" s="31"/>
      <c r="C183" s="52"/>
      <c r="D183" s="51"/>
      <c r="E183" s="17" t="s">
        <v>15</v>
      </c>
      <c r="F183" s="17"/>
      <c r="G183" s="17" t="s">
        <v>309</v>
      </c>
      <c r="H183" s="4">
        <f xml:space="preserve"> SUM( J183:AC183 )</f>
        <v>3</v>
      </c>
      <c r="I183" s="17"/>
      <c r="J183" s="4">
        <f t="shared" ref="J183:AC183" si="60" xml:space="preserve">  IF( J177 + J178 + J179 + J180 + J181 &gt; 0, 0, IF( J182 &gt; 0, 0, 1 ) )</f>
        <v>0</v>
      </c>
      <c r="K183" s="4">
        <f t="shared" si="60"/>
        <v>0</v>
      </c>
      <c r="L183" s="4">
        <f t="shared" si="60"/>
        <v>0</v>
      </c>
      <c r="M183" s="4">
        <f t="shared" si="60"/>
        <v>0</v>
      </c>
      <c r="N183" s="4">
        <f t="shared" si="60"/>
        <v>0</v>
      </c>
      <c r="O183" s="4">
        <f t="shared" si="60"/>
        <v>0</v>
      </c>
      <c r="P183" s="4">
        <f t="shared" si="60"/>
        <v>0</v>
      </c>
      <c r="Q183" s="4">
        <f t="shared" si="60"/>
        <v>0</v>
      </c>
      <c r="R183" s="4">
        <f t="shared" si="60"/>
        <v>0</v>
      </c>
      <c r="S183" s="4">
        <f t="shared" si="60"/>
        <v>0</v>
      </c>
      <c r="T183" s="4">
        <f t="shared" si="60"/>
        <v>0</v>
      </c>
      <c r="U183" s="4">
        <f t="shared" si="60"/>
        <v>0</v>
      </c>
      <c r="V183" s="4">
        <f t="shared" si="60"/>
        <v>0</v>
      </c>
      <c r="W183" s="4">
        <f t="shared" si="60"/>
        <v>0</v>
      </c>
      <c r="X183" s="4">
        <f t="shared" si="60"/>
        <v>0</v>
      </c>
      <c r="Y183" s="4">
        <f t="shared" si="60"/>
        <v>0</v>
      </c>
      <c r="Z183" s="4">
        <f t="shared" si="60"/>
        <v>0</v>
      </c>
      <c r="AA183" s="4">
        <f t="shared" si="60"/>
        <v>1</v>
      </c>
      <c r="AB183" s="4">
        <f t="shared" si="60"/>
        <v>1</v>
      </c>
      <c r="AC183" s="4">
        <f t="shared" si="60"/>
        <v>1</v>
      </c>
    </row>
    <row r="184" spans="1:29" outlineLevel="1"/>
    <row r="186" spans="1:29">
      <c r="A186" s="30" t="s">
        <v>131</v>
      </c>
    </row>
    <row r="187" spans="1:29" outlineLevel="1">
      <c r="B187" s="30" t="s">
        <v>342</v>
      </c>
    </row>
    <row r="188" spans="1:29" outlineLevel="2">
      <c r="A188" s="13"/>
      <c r="B188" s="13"/>
      <c r="C188" s="26"/>
      <c r="D188" s="27"/>
      <c r="E188" s="3" t="str">
        <f xml:space="preserve">  'Investment Assets'!E$14</f>
        <v>Investment Assets</v>
      </c>
      <c r="F188" s="3">
        <f xml:space="preserve">  'Investment Assets'!F$14</f>
        <v>0</v>
      </c>
      <c r="G188" s="3" t="str">
        <f xml:space="preserve">  'Investment Assets'!G$14</f>
        <v>GBP</v>
      </c>
      <c r="H188" s="3">
        <f xml:space="preserve">  'Investment Assets'!H$14</f>
        <v>0</v>
      </c>
      <c r="I188" s="3">
        <f xml:space="preserve">  'Investment Assets'!I$14</f>
        <v>21614586</v>
      </c>
      <c r="J188" s="3">
        <f xml:space="preserve">  'Investment Assets'!J$14</f>
        <v>22911461.16</v>
      </c>
      <c r="K188" s="3">
        <f xml:space="preserve">  'Investment Assets'!K$14</f>
        <v>23071841.388119999</v>
      </c>
      <c r="L188" s="3">
        <f xml:space="preserve">  'Investment Assets'!L$14</f>
        <v>24456151.8714072</v>
      </c>
      <c r="M188" s="3">
        <f xml:space="preserve">  'Investment Assets'!M$14</f>
        <v>25923520.983691633</v>
      </c>
      <c r="N188" s="3">
        <f xml:space="preserve">  'Investment Assets'!N$14</f>
        <v>27478932.242713131</v>
      </c>
      <c r="O188" s="3">
        <f xml:space="preserve">  'Investment Assets'!O$14</f>
        <v>29127668.177275918</v>
      </c>
      <c r="P188" s="3">
        <f xml:space="preserve">  'Investment Assets'!P$14</f>
        <v>30875328.267912474</v>
      </c>
      <c r="Q188" s="3">
        <f xml:space="preserve">  'Investment Assets'!Q$14</f>
        <v>32727847.963987224</v>
      </c>
      <c r="R188" s="3">
        <f xml:space="preserve">  'Investment Assets'!R$14</f>
        <v>34691518.841826454</v>
      </c>
      <c r="S188" s="3">
        <f xml:space="preserve">  'Investment Assets'!S$14</f>
        <v>18386504.986168023</v>
      </c>
      <c r="T188" s="3">
        <f xml:space="preserve">  'Investment Assets'!T$14</f>
        <v>19489695.285338104</v>
      </c>
      <c r="U188" s="3">
        <f xml:space="preserve">  'Investment Assets'!U$14</f>
        <v>20659077.00245839</v>
      </c>
      <c r="V188" s="3">
        <f xml:space="preserve">  'Investment Assets'!V$14</f>
        <v>21898621.622605894</v>
      </c>
      <c r="W188" s="3">
        <f xml:space="preserve">  'Investment Assets'!W$14</f>
        <v>5803134.7299905624</v>
      </c>
      <c r="X188" s="3">
        <f xml:space="preserve">  'Investment Assets'!X$14</f>
        <v>6151322.8137899963</v>
      </c>
      <c r="Y188" s="3">
        <f xml:space="preserve">  'Investment Assets'!Y$14</f>
        <v>6520402.1826173961</v>
      </c>
      <c r="Z188" s="3">
        <f xml:space="preserve">  'Investment Assets'!Z$14</f>
        <v>6911626.3135744398</v>
      </c>
      <c r="AA188" s="3">
        <f xml:space="preserve">  'Investment Assets'!AA$14</f>
        <v>-1.1641532182693481E-10</v>
      </c>
      <c r="AB188" s="3">
        <f xml:space="preserve">  'Investment Assets'!AB$14</f>
        <v>-2.3283064365386963E-10</v>
      </c>
      <c r="AC188" s="3">
        <f xml:space="preserve">  'Investment Assets'!AC$14</f>
        <v>-4.6566128730773926E-10</v>
      </c>
    </row>
    <row r="189" spans="1:29" outlineLevel="2">
      <c r="A189" s="31"/>
      <c r="B189" s="31"/>
      <c r="C189" s="52"/>
      <c r="D189" s="51"/>
      <c r="E189" s="17" t="s">
        <v>342</v>
      </c>
      <c r="F189" s="17"/>
      <c r="G189" s="17" t="s">
        <v>309</v>
      </c>
      <c r="H189" s="17"/>
      <c r="I189" s="17"/>
      <c r="J189" s="4">
        <f t="shared" ref="J189:AC189" si="61" xml:space="preserve">  IF( J188 &lt; 1, 1, 0 )</f>
        <v>0</v>
      </c>
      <c r="K189" s="4">
        <f t="shared" si="61"/>
        <v>0</v>
      </c>
      <c r="L189" s="4">
        <f t="shared" si="61"/>
        <v>0</v>
      </c>
      <c r="M189" s="4">
        <f t="shared" si="61"/>
        <v>0</v>
      </c>
      <c r="N189" s="4">
        <f t="shared" si="61"/>
        <v>0</v>
      </c>
      <c r="O189" s="4">
        <f t="shared" si="61"/>
        <v>0</v>
      </c>
      <c r="P189" s="4">
        <f t="shared" si="61"/>
        <v>0</v>
      </c>
      <c r="Q189" s="4">
        <f t="shared" si="61"/>
        <v>0</v>
      </c>
      <c r="R189" s="4">
        <f t="shared" si="61"/>
        <v>0</v>
      </c>
      <c r="S189" s="4">
        <f t="shared" si="61"/>
        <v>0</v>
      </c>
      <c r="T189" s="4">
        <f t="shared" si="61"/>
        <v>0</v>
      </c>
      <c r="U189" s="4">
        <f t="shared" si="61"/>
        <v>0</v>
      </c>
      <c r="V189" s="4">
        <f t="shared" si="61"/>
        <v>0</v>
      </c>
      <c r="W189" s="4">
        <f t="shared" si="61"/>
        <v>0</v>
      </c>
      <c r="X189" s="4">
        <f t="shared" si="61"/>
        <v>0</v>
      </c>
      <c r="Y189" s="4">
        <f t="shared" si="61"/>
        <v>0</v>
      </c>
      <c r="Z189" s="4">
        <f t="shared" si="61"/>
        <v>0</v>
      </c>
      <c r="AA189" s="4">
        <f t="shared" si="61"/>
        <v>1</v>
      </c>
      <c r="AB189" s="4">
        <f t="shared" si="61"/>
        <v>1</v>
      </c>
      <c r="AC189" s="4">
        <f t="shared" si="61"/>
        <v>1</v>
      </c>
    </row>
    <row r="190" spans="1:29" outlineLevel="1"/>
    <row r="192" spans="1:29">
      <c r="A192" s="30" t="s">
        <v>267</v>
      </c>
    </row>
    <row r="193" spans="1:29" outlineLevel="1">
      <c r="B193" s="30" t="s">
        <v>268</v>
      </c>
    </row>
    <row r="194" spans="1:29" outlineLevel="2">
      <c r="A194" s="13"/>
      <c r="B194" s="13"/>
      <c r="C194" s="26"/>
      <c r="D194" s="27"/>
      <c r="E194" s="3" t="str">
        <f xml:space="preserve">  InpC!E$76</f>
        <v>Financial year end month</v>
      </c>
      <c r="F194" s="3">
        <f xml:space="preserve">  InpC!F$76</f>
        <v>3</v>
      </c>
      <c r="G194" s="3" t="str">
        <f xml:space="preserve">  InpC!G$76</f>
        <v>month</v>
      </c>
      <c r="M194" s="2"/>
    </row>
    <row r="195" spans="1:29" outlineLevel="2">
      <c r="E195" s="2" t="str">
        <f t="shared" ref="E195:AC195" si="62" xml:space="preserve">  E$55</f>
        <v>Period number</v>
      </c>
      <c r="F195" s="2">
        <f t="shared" si="62"/>
        <v>0</v>
      </c>
      <c r="G195" s="2" t="str">
        <f t="shared" si="62"/>
        <v>GBP</v>
      </c>
      <c r="H195" s="2">
        <f t="shared" si="62"/>
        <v>210</v>
      </c>
      <c r="I195" s="2">
        <f t="shared" si="62"/>
        <v>0</v>
      </c>
      <c r="J195" s="2">
        <f t="shared" si="62"/>
        <v>1</v>
      </c>
      <c r="K195" s="2">
        <f t="shared" si="62"/>
        <v>2</v>
      </c>
      <c r="L195" s="2">
        <f t="shared" si="62"/>
        <v>3</v>
      </c>
      <c r="M195" s="2">
        <f t="shared" si="62"/>
        <v>4</v>
      </c>
      <c r="N195" s="2">
        <f t="shared" si="62"/>
        <v>5</v>
      </c>
      <c r="O195" s="2">
        <f t="shared" si="62"/>
        <v>6</v>
      </c>
      <c r="P195" s="2">
        <f t="shared" si="62"/>
        <v>7</v>
      </c>
      <c r="Q195" s="2">
        <f t="shared" si="62"/>
        <v>8</v>
      </c>
      <c r="R195" s="2">
        <f t="shared" si="62"/>
        <v>9</v>
      </c>
      <c r="S195" s="2">
        <f t="shared" si="62"/>
        <v>10</v>
      </c>
      <c r="T195" s="2">
        <f t="shared" si="62"/>
        <v>11</v>
      </c>
      <c r="U195" s="2">
        <f t="shared" si="62"/>
        <v>12</v>
      </c>
      <c r="V195" s="2">
        <f t="shared" si="62"/>
        <v>13</v>
      </c>
      <c r="W195" s="2">
        <f t="shared" si="62"/>
        <v>14</v>
      </c>
      <c r="X195" s="2">
        <f t="shared" si="62"/>
        <v>15</v>
      </c>
      <c r="Y195" s="2">
        <f t="shared" si="62"/>
        <v>16</v>
      </c>
      <c r="Z195" s="2">
        <f t="shared" si="62"/>
        <v>17</v>
      </c>
      <c r="AA195" s="2">
        <f t="shared" si="62"/>
        <v>18</v>
      </c>
      <c r="AB195" s="2">
        <f t="shared" si="62"/>
        <v>19</v>
      </c>
      <c r="AC195" s="2">
        <f t="shared" si="62"/>
        <v>20</v>
      </c>
    </row>
    <row r="196" spans="1:29" outlineLevel="2">
      <c r="E196" s="10" t="str">
        <f t="shared" ref="E196:AC196" si="63" xml:space="preserve">  E$12</f>
        <v>Model period end</v>
      </c>
      <c r="F196" s="10">
        <f t="shared" si="63"/>
        <v>0</v>
      </c>
      <c r="G196" s="10" t="str">
        <f t="shared" si="63"/>
        <v>date</v>
      </c>
      <c r="H196" s="10">
        <f t="shared" si="63"/>
        <v>0</v>
      </c>
      <c r="I196" s="10">
        <f t="shared" si="63"/>
        <v>0</v>
      </c>
      <c r="J196" s="10">
        <f t="shared" si="63"/>
        <v>45107</v>
      </c>
      <c r="K196" s="10">
        <f t="shared" si="63"/>
        <v>45199</v>
      </c>
      <c r="L196" s="10">
        <f t="shared" si="63"/>
        <v>45291</v>
      </c>
      <c r="M196" s="10">
        <f t="shared" si="63"/>
        <v>45382</v>
      </c>
      <c r="N196" s="10">
        <f t="shared" si="63"/>
        <v>45473</v>
      </c>
      <c r="O196" s="10">
        <f t="shared" si="63"/>
        <v>45565</v>
      </c>
      <c r="P196" s="10">
        <f t="shared" si="63"/>
        <v>45657</v>
      </c>
      <c r="Q196" s="10">
        <f t="shared" si="63"/>
        <v>45747</v>
      </c>
      <c r="R196" s="10">
        <f t="shared" si="63"/>
        <v>45838</v>
      </c>
      <c r="S196" s="10">
        <f t="shared" si="63"/>
        <v>45930</v>
      </c>
      <c r="T196" s="10">
        <f t="shared" si="63"/>
        <v>46022</v>
      </c>
      <c r="U196" s="10">
        <f t="shared" si="63"/>
        <v>46112</v>
      </c>
      <c r="V196" s="10">
        <f t="shared" si="63"/>
        <v>46203</v>
      </c>
      <c r="W196" s="10">
        <f t="shared" si="63"/>
        <v>46295</v>
      </c>
      <c r="X196" s="10">
        <f t="shared" si="63"/>
        <v>46387</v>
      </c>
      <c r="Y196" s="10">
        <f t="shared" si="63"/>
        <v>46477</v>
      </c>
      <c r="Z196" s="10">
        <f t="shared" si="63"/>
        <v>46568</v>
      </c>
      <c r="AA196" s="10">
        <f t="shared" si="63"/>
        <v>46660</v>
      </c>
      <c r="AB196" s="10">
        <f t="shared" si="63"/>
        <v>46752</v>
      </c>
      <c r="AC196" s="10">
        <f t="shared" si="63"/>
        <v>46843</v>
      </c>
    </row>
    <row r="197" spans="1:29" outlineLevel="2">
      <c r="E197" s="42" t="s">
        <v>268</v>
      </c>
      <c r="G197" s="42" t="s">
        <v>114</v>
      </c>
      <c r="J197" s="15">
        <f t="shared" ref="J197:AC197" si="64" xml:space="preserve">  IF( J195 = 1, 1, I197 + IF( MONTH( I196 ) = $F194, 1, 0 ) )</f>
        <v>1</v>
      </c>
      <c r="K197" s="15">
        <f t="shared" si="64"/>
        <v>1</v>
      </c>
      <c r="L197" s="15">
        <f t="shared" si="64"/>
        <v>1</v>
      </c>
      <c r="M197" s="15">
        <f t="shared" si="64"/>
        <v>1</v>
      </c>
      <c r="N197" s="15">
        <f t="shared" si="64"/>
        <v>2</v>
      </c>
      <c r="O197" s="15">
        <f t="shared" si="64"/>
        <v>2</v>
      </c>
      <c r="P197" s="15">
        <f t="shared" si="64"/>
        <v>2</v>
      </c>
      <c r="Q197" s="15">
        <f t="shared" si="64"/>
        <v>2</v>
      </c>
      <c r="R197" s="15">
        <f t="shared" si="64"/>
        <v>3</v>
      </c>
      <c r="S197" s="15">
        <f t="shared" si="64"/>
        <v>3</v>
      </c>
      <c r="T197" s="15">
        <f t="shared" si="64"/>
        <v>3</v>
      </c>
      <c r="U197" s="15">
        <f t="shared" si="64"/>
        <v>3</v>
      </c>
      <c r="V197" s="15">
        <f t="shared" si="64"/>
        <v>4</v>
      </c>
      <c r="W197" s="15">
        <f t="shared" si="64"/>
        <v>4</v>
      </c>
      <c r="X197" s="15">
        <f t="shared" si="64"/>
        <v>4</v>
      </c>
      <c r="Y197" s="15">
        <f t="shared" si="64"/>
        <v>4</v>
      </c>
      <c r="Z197" s="15">
        <f t="shared" si="64"/>
        <v>5</v>
      </c>
      <c r="AA197" s="15">
        <f t="shared" si="64"/>
        <v>5</v>
      </c>
      <c r="AB197" s="15">
        <f t="shared" si="64"/>
        <v>5</v>
      </c>
      <c r="AC197" s="15">
        <f t="shared" si="64"/>
        <v>5</v>
      </c>
    </row>
    <row r="198" spans="1:29" outlineLevel="1"/>
    <row r="199" spans="1:29" outlineLevel="1"/>
    <row r="200" spans="1:29" outlineLevel="1">
      <c r="B200" s="30" t="s">
        <v>316</v>
      </c>
    </row>
    <row r="201" spans="1:29" outlineLevel="2">
      <c r="A201" s="13"/>
      <c r="B201" s="13"/>
      <c r="C201" s="26"/>
      <c r="D201" s="27"/>
      <c r="E201" s="3" t="str">
        <f xml:space="preserve">  InpC!E$76</f>
        <v>Financial year end month</v>
      </c>
      <c r="F201" s="3">
        <f xml:space="preserve">  InpC!F$76</f>
        <v>3</v>
      </c>
      <c r="G201" s="3" t="str">
        <f xml:space="preserve">  InpC!G$76</f>
        <v>month</v>
      </c>
      <c r="M201" s="2"/>
    </row>
    <row r="202" spans="1:29" outlineLevel="2">
      <c r="E202" s="10" t="str">
        <f t="shared" ref="E202:AC202" si="65" xml:space="preserve">  E$12</f>
        <v>Model period end</v>
      </c>
      <c r="F202" s="10">
        <f t="shared" si="65"/>
        <v>0</v>
      </c>
      <c r="G202" s="10" t="str">
        <f t="shared" si="65"/>
        <v>date</v>
      </c>
      <c r="H202" s="10">
        <f t="shared" si="65"/>
        <v>0</v>
      </c>
      <c r="I202" s="10">
        <f t="shared" si="65"/>
        <v>0</v>
      </c>
      <c r="J202" s="10">
        <f t="shared" si="65"/>
        <v>45107</v>
      </c>
      <c r="K202" s="10">
        <f t="shared" si="65"/>
        <v>45199</v>
      </c>
      <c r="L202" s="10">
        <f t="shared" si="65"/>
        <v>45291</v>
      </c>
      <c r="M202" s="10">
        <f t="shared" si="65"/>
        <v>45382</v>
      </c>
      <c r="N202" s="10">
        <f t="shared" si="65"/>
        <v>45473</v>
      </c>
      <c r="O202" s="10">
        <f t="shared" si="65"/>
        <v>45565</v>
      </c>
      <c r="P202" s="10">
        <f t="shared" si="65"/>
        <v>45657</v>
      </c>
      <c r="Q202" s="10">
        <f t="shared" si="65"/>
        <v>45747</v>
      </c>
      <c r="R202" s="10">
        <f t="shared" si="65"/>
        <v>45838</v>
      </c>
      <c r="S202" s="10">
        <f t="shared" si="65"/>
        <v>45930</v>
      </c>
      <c r="T202" s="10">
        <f t="shared" si="65"/>
        <v>46022</v>
      </c>
      <c r="U202" s="10">
        <f t="shared" si="65"/>
        <v>46112</v>
      </c>
      <c r="V202" s="10">
        <f t="shared" si="65"/>
        <v>46203</v>
      </c>
      <c r="W202" s="10">
        <f t="shared" si="65"/>
        <v>46295</v>
      </c>
      <c r="X202" s="10">
        <f t="shared" si="65"/>
        <v>46387</v>
      </c>
      <c r="Y202" s="10">
        <f t="shared" si="65"/>
        <v>46477</v>
      </c>
      <c r="Z202" s="10">
        <f t="shared" si="65"/>
        <v>46568</v>
      </c>
      <c r="AA202" s="10">
        <f t="shared" si="65"/>
        <v>46660</v>
      </c>
      <c r="AB202" s="10">
        <f t="shared" si="65"/>
        <v>46752</v>
      </c>
      <c r="AC202" s="10">
        <f t="shared" si="65"/>
        <v>46843</v>
      </c>
    </row>
    <row r="203" spans="1:29" outlineLevel="2">
      <c r="E203" s="2" t="str">
        <f t="shared" ref="E203:AC203" si="66" xml:space="preserve">  E$55</f>
        <v>Period number</v>
      </c>
      <c r="F203" s="2">
        <f t="shared" si="66"/>
        <v>0</v>
      </c>
      <c r="G203" s="2" t="str">
        <f t="shared" si="66"/>
        <v>GBP</v>
      </c>
      <c r="H203" s="2">
        <f t="shared" si="66"/>
        <v>210</v>
      </c>
      <c r="I203" s="2">
        <f t="shared" si="66"/>
        <v>0</v>
      </c>
      <c r="J203" s="2">
        <f t="shared" si="66"/>
        <v>1</v>
      </c>
      <c r="K203" s="2">
        <f t="shared" si="66"/>
        <v>2</v>
      </c>
      <c r="L203" s="2">
        <f t="shared" si="66"/>
        <v>3</v>
      </c>
      <c r="M203" s="2">
        <f t="shared" si="66"/>
        <v>4</v>
      </c>
      <c r="N203" s="2">
        <f t="shared" si="66"/>
        <v>5</v>
      </c>
      <c r="O203" s="2">
        <f t="shared" si="66"/>
        <v>6</v>
      </c>
      <c r="P203" s="2">
        <f t="shared" si="66"/>
        <v>7</v>
      </c>
      <c r="Q203" s="2">
        <f t="shared" si="66"/>
        <v>8</v>
      </c>
      <c r="R203" s="2">
        <f t="shared" si="66"/>
        <v>9</v>
      </c>
      <c r="S203" s="2">
        <f t="shared" si="66"/>
        <v>10</v>
      </c>
      <c r="T203" s="2">
        <f t="shared" si="66"/>
        <v>11</v>
      </c>
      <c r="U203" s="2">
        <f t="shared" si="66"/>
        <v>12</v>
      </c>
      <c r="V203" s="2">
        <f t="shared" si="66"/>
        <v>13</v>
      </c>
      <c r="W203" s="2">
        <f t="shared" si="66"/>
        <v>14</v>
      </c>
      <c r="X203" s="2">
        <f t="shared" si="66"/>
        <v>15</v>
      </c>
      <c r="Y203" s="2">
        <f t="shared" si="66"/>
        <v>16</v>
      </c>
      <c r="Z203" s="2">
        <f t="shared" si="66"/>
        <v>17</v>
      </c>
      <c r="AA203" s="2">
        <f t="shared" si="66"/>
        <v>18</v>
      </c>
      <c r="AB203" s="2">
        <f t="shared" si="66"/>
        <v>19</v>
      </c>
      <c r="AC203" s="2">
        <f t="shared" si="66"/>
        <v>20</v>
      </c>
    </row>
    <row r="204" spans="1:29" outlineLevel="2">
      <c r="E204" s="42" t="s">
        <v>316</v>
      </c>
      <c r="G204" s="42" t="s">
        <v>114</v>
      </c>
      <c r="J204" s="15">
        <f t="shared" ref="J204:AC204" si="67" xml:space="preserve">  IF( MONTH( J202 ) = $F201, ROUNDUP( J203 / 4, 0 ), 0 )</f>
        <v>0</v>
      </c>
      <c r="K204" s="15">
        <f t="shared" si="67"/>
        <v>0</v>
      </c>
      <c r="L204" s="15">
        <f t="shared" si="67"/>
        <v>0</v>
      </c>
      <c r="M204" s="15">
        <f t="shared" si="67"/>
        <v>1</v>
      </c>
      <c r="N204" s="15">
        <f t="shared" si="67"/>
        <v>0</v>
      </c>
      <c r="O204" s="15">
        <f t="shared" si="67"/>
        <v>0</v>
      </c>
      <c r="P204" s="15">
        <f t="shared" si="67"/>
        <v>0</v>
      </c>
      <c r="Q204" s="15">
        <f t="shared" si="67"/>
        <v>2</v>
      </c>
      <c r="R204" s="15">
        <f t="shared" si="67"/>
        <v>0</v>
      </c>
      <c r="S204" s="15">
        <f t="shared" si="67"/>
        <v>0</v>
      </c>
      <c r="T204" s="15">
        <f t="shared" si="67"/>
        <v>0</v>
      </c>
      <c r="U204" s="15">
        <f t="shared" si="67"/>
        <v>3</v>
      </c>
      <c r="V204" s="15">
        <f t="shared" si="67"/>
        <v>0</v>
      </c>
      <c r="W204" s="15">
        <f t="shared" si="67"/>
        <v>0</v>
      </c>
      <c r="X204" s="15">
        <f t="shared" si="67"/>
        <v>0</v>
      </c>
      <c r="Y204" s="15">
        <f t="shared" si="67"/>
        <v>4</v>
      </c>
      <c r="Z204" s="15">
        <f t="shared" si="67"/>
        <v>0</v>
      </c>
      <c r="AA204" s="15">
        <f t="shared" si="67"/>
        <v>0</v>
      </c>
      <c r="AB204" s="15">
        <f t="shared" si="67"/>
        <v>0</v>
      </c>
      <c r="AC204" s="15">
        <f t="shared" si="67"/>
        <v>5</v>
      </c>
    </row>
    <row r="205" spans="1:29" outlineLevel="1"/>
    <row r="206" spans="1:29" outlineLevel="1"/>
    <row r="207" spans="1:29" outlineLevel="1">
      <c r="B207" s="30" t="s">
        <v>198</v>
      </c>
    </row>
    <row r="208" spans="1:29" outlineLevel="2">
      <c r="A208" s="13"/>
      <c r="B208" s="13"/>
      <c r="C208" s="26"/>
      <c r="D208" s="27"/>
      <c r="E208" s="12" t="str">
        <f xml:space="preserve">  InpC!E$74</f>
        <v>Start date</v>
      </c>
      <c r="F208" s="12">
        <f xml:space="preserve">  InpC!F$74</f>
        <v>45017</v>
      </c>
      <c r="G208" s="12" t="str">
        <f xml:space="preserve">  InpC!G$74</f>
        <v>date</v>
      </c>
      <c r="M208" s="10"/>
    </row>
    <row r="209" spans="2:13" outlineLevel="2">
      <c r="E209" s="42" t="s">
        <v>198</v>
      </c>
      <c r="F209" s="2">
        <f xml:space="preserve">  $F208 - 1</f>
        <v>45016</v>
      </c>
      <c r="G209" s="42" t="s">
        <v>264</v>
      </c>
      <c r="M209" s="2"/>
    </row>
    <row r="210" spans="2:13" outlineLevel="1"/>
    <row r="213" spans="2:13">
      <c r="B213" s="30" t="s">
        <v>329</v>
      </c>
    </row>
  </sheetData>
  <conditionalFormatting sqref="F3">
    <cfRule type="cellIs" dxfId="239" priority="13" stopIfTrue="1" operator="notEqual">
      <formula>0</formula>
    </cfRule>
    <cfRule type="cellIs" dxfId="238" priority="14" stopIfTrue="1" operator="equal">
      <formula>""</formula>
    </cfRule>
  </conditionalFormatting>
  <conditionalFormatting sqref="J3:AC3">
    <cfRule type="cellIs" dxfId="237" priority="11" stopIfTrue="1" operator="equal">
      <formula>"Construction"</formula>
    </cfRule>
    <cfRule type="cellIs" dxfId="236" priority="12" stopIfTrue="1" operator="equal">
      <formula>"Operations"</formula>
    </cfRule>
  </conditionalFormatting>
  <conditionalFormatting sqref="J3:AC3">
    <cfRule type="cellIs" dxfId="235" priority="10" operator="equal">
      <formula>"Fin Close"</formula>
    </cfRule>
  </conditionalFormatting>
  <conditionalFormatting sqref="J3:AC3">
    <cfRule type="cellIs" dxfId="234" priority="8" operator="equal">
      <formula>"PPA ext."</formula>
    </cfRule>
    <cfRule type="cellIs" dxfId="233" priority="9" operator="equal">
      <formula>"Delay"</formula>
    </cfRule>
  </conditionalFormatting>
  <conditionalFormatting sqref="F2">
    <cfRule type="cellIs" dxfId="232" priority="1" stopIfTrue="1" operator="notEqual">
      <formula>0</formula>
    </cfRule>
    <cfRule type="cellIs" dxfId="231"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30" customWidth="1"/>
    <col min="3" max="3" width="1.453125" style="64" customWidth="1"/>
    <col min="4" max="4" width="1.453125" style="91" customWidth="1"/>
    <col min="5" max="5" width="24" style="42" bestFit="1" customWidth="1"/>
    <col min="6" max="6" width="20.54296875" style="42" bestFit="1" customWidth="1"/>
    <col min="7" max="7" width="13.1796875" style="42" bestFit="1" customWidth="1"/>
    <col min="8" max="8" width="7.6328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Unallocated</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9" spans="1:29">
      <c r="B9" s="30" t="s">
        <v>329</v>
      </c>
    </row>
  </sheetData>
  <conditionalFormatting sqref="F3">
    <cfRule type="cellIs" dxfId="230" priority="13" stopIfTrue="1" operator="notEqual">
      <formula>0</formula>
    </cfRule>
    <cfRule type="cellIs" dxfId="229" priority="14" stopIfTrue="1" operator="equal">
      <formula>""</formula>
    </cfRule>
  </conditionalFormatting>
  <conditionalFormatting sqref="J3:AC3">
    <cfRule type="cellIs" dxfId="228" priority="11" stopIfTrue="1" operator="equal">
      <formula>"Construction"</formula>
    </cfRule>
    <cfRule type="cellIs" dxfId="227" priority="12" stopIfTrue="1" operator="equal">
      <formula>"Operations"</formula>
    </cfRule>
  </conditionalFormatting>
  <conditionalFormatting sqref="J3:AC3">
    <cfRule type="cellIs" dxfId="226" priority="10" operator="equal">
      <formula>"Fin Close"</formula>
    </cfRule>
  </conditionalFormatting>
  <conditionalFormatting sqref="J3:AC3">
    <cfRule type="cellIs" dxfId="225" priority="8" operator="equal">
      <formula>"PPA ext."</formula>
    </cfRule>
    <cfRule type="cellIs" dxfId="224" priority="9" operator="equal">
      <formula>"Delay"</formula>
    </cfRule>
  </conditionalFormatting>
  <conditionalFormatting sqref="F2">
    <cfRule type="cellIs" dxfId="223" priority="1" stopIfTrue="1" operator="notEqual">
      <formula>0</formula>
    </cfRule>
    <cfRule type="cellIs" dxfId="222"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30" customWidth="1"/>
    <col min="3" max="3" width="1.453125" style="64" customWidth="1"/>
    <col min="4" max="4" width="1.453125" style="91" customWidth="1"/>
    <col min="5" max="5" width="24" style="42" bestFit="1" customWidth="1"/>
    <col min="6" max="6" width="20.54296875" style="42" bestFit="1" customWidth="1"/>
    <col min="7" max="7" width="13.1796875" style="42" bestFit="1" customWidth="1"/>
    <col min="8" max="8" width="7.6328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Tabular</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9" spans="1:29">
      <c r="B9" s="30" t="s">
        <v>329</v>
      </c>
    </row>
  </sheetData>
  <conditionalFormatting sqref="F3">
    <cfRule type="cellIs" dxfId="221" priority="13" stopIfTrue="1" operator="notEqual">
      <formula>0</formula>
    </cfRule>
    <cfRule type="cellIs" dxfId="220" priority="14" stopIfTrue="1" operator="equal">
      <formula>""</formula>
    </cfRule>
  </conditionalFormatting>
  <conditionalFormatting sqref="J3:AC3">
    <cfRule type="cellIs" dxfId="219" priority="11" stopIfTrue="1" operator="equal">
      <formula>"Construction"</formula>
    </cfRule>
    <cfRule type="cellIs" dxfId="218" priority="12" stopIfTrue="1" operator="equal">
      <formula>"Operations"</formula>
    </cfRule>
  </conditionalFormatting>
  <conditionalFormatting sqref="J3:AC3">
    <cfRule type="cellIs" dxfId="217" priority="10" operator="equal">
      <formula>"Fin Close"</formula>
    </cfRule>
  </conditionalFormatting>
  <conditionalFormatting sqref="J3:AC3">
    <cfRule type="cellIs" dxfId="216" priority="8" operator="equal">
      <formula>"PPA ext."</formula>
    </cfRule>
    <cfRule type="cellIs" dxfId="215" priority="9" operator="equal">
      <formula>"Delay"</formula>
    </cfRule>
  </conditionalFormatting>
  <conditionalFormatting sqref="F2">
    <cfRule type="cellIs" dxfId="214" priority="1" stopIfTrue="1" operator="notEqual">
      <formula>0</formula>
    </cfRule>
    <cfRule type="cellIs" dxfId="213"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25"/>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30" customWidth="1"/>
    <col min="3" max="3" width="1.453125" style="64" customWidth="1"/>
    <col min="4" max="4" width="1.453125" style="91" customWidth="1"/>
    <col min="5" max="5" width="31.54296875" style="42" bestFit="1" customWidth="1"/>
    <col min="6" max="6" width="20.54296875" style="42" bestFit="1" customWidth="1"/>
    <col min="7" max="7" width="13.1796875" style="42" bestFit="1" customWidth="1"/>
    <col min="8" max="8" width="7.6328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Working capital</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365</v>
      </c>
    </row>
    <row r="9" spans="1:29" s="57" customFormat="1">
      <c r="A9" s="32"/>
      <c r="B9" s="32"/>
      <c r="C9" s="60"/>
      <c r="D9" s="55"/>
      <c r="E9" s="28" t="str">
        <f xml:space="preserve">  InpC!E$26</f>
        <v>Opening Creditors</v>
      </c>
      <c r="F9" s="28">
        <f xml:space="preserve">  InpC!F$26</f>
        <v>0</v>
      </c>
      <c r="G9" s="28" t="str">
        <f xml:space="preserve">  InpC!G$26</f>
        <v>GBP</v>
      </c>
      <c r="M9" s="56"/>
    </row>
    <row r="10" spans="1:29">
      <c r="A10" s="13"/>
      <c r="B10" s="13"/>
      <c r="C10" s="26"/>
      <c r="D10" s="27"/>
      <c r="E10" s="3" t="str">
        <f xml:space="preserve">  Time!E$55</f>
        <v>Period number</v>
      </c>
      <c r="F10" s="3">
        <f xml:space="preserve">  Time!F$55</f>
        <v>0</v>
      </c>
      <c r="G10" s="3" t="str">
        <f xml:space="preserve">  Time!G$55</f>
        <v>GBP</v>
      </c>
      <c r="H10" s="3">
        <f xml:space="preserve">  Time!H$55</f>
        <v>210</v>
      </c>
      <c r="I10" s="3">
        <f xml:space="preserve">  Time!I$55</f>
        <v>0</v>
      </c>
      <c r="J10" s="3">
        <f xml:space="preserve">  Time!J$55</f>
        <v>1</v>
      </c>
      <c r="K10" s="3">
        <f xml:space="preserve">  Time!K$55</f>
        <v>2</v>
      </c>
      <c r="L10" s="3">
        <f xml:space="preserve">  Time!L$55</f>
        <v>3</v>
      </c>
      <c r="M10" s="3">
        <f xml:space="preserve">  Time!M$55</f>
        <v>4</v>
      </c>
      <c r="N10" s="3">
        <f xml:space="preserve">  Time!N$55</f>
        <v>5</v>
      </c>
      <c r="O10" s="3">
        <f xml:space="preserve">  Time!O$55</f>
        <v>6</v>
      </c>
      <c r="P10" s="3">
        <f xml:space="preserve">  Time!P$55</f>
        <v>7</v>
      </c>
      <c r="Q10" s="3">
        <f xml:space="preserve">  Time!Q$55</f>
        <v>8</v>
      </c>
      <c r="R10" s="3">
        <f xml:space="preserve">  Time!R$55</f>
        <v>9</v>
      </c>
      <c r="S10" s="3">
        <f xml:space="preserve">  Time!S$55</f>
        <v>10</v>
      </c>
      <c r="T10" s="3">
        <f xml:space="preserve">  Time!T$55</f>
        <v>11</v>
      </c>
      <c r="U10" s="3">
        <f xml:space="preserve">  Time!U$55</f>
        <v>12</v>
      </c>
      <c r="V10" s="3">
        <f xml:space="preserve">  Time!V$55</f>
        <v>13</v>
      </c>
      <c r="W10" s="3">
        <f xml:space="preserve">  Time!W$55</f>
        <v>14</v>
      </c>
      <c r="X10" s="3">
        <f xml:space="preserve">  Time!X$55</f>
        <v>15</v>
      </c>
      <c r="Y10" s="3">
        <f xml:space="preserve">  Time!Y$55</f>
        <v>16</v>
      </c>
      <c r="Z10" s="3">
        <f xml:space="preserve">  Time!Z$55</f>
        <v>17</v>
      </c>
      <c r="AA10" s="3">
        <f xml:space="preserve">  Time!AA$55</f>
        <v>18</v>
      </c>
      <c r="AB10" s="3">
        <f xml:space="preserve">  Time!AB$55</f>
        <v>19</v>
      </c>
      <c r="AC10" s="3">
        <f xml:space="preserve">  Time!AC$55</f>
        <v>20</v>
      </c>
    </row>
    <row r="11" spans="1:29">
      <c r="E11" s="42" t="s">
        <v>253</v>
      </c>
      <c r="G11" s="42" t="s">
        <v>309</v>
      </c>
      <c r="J11" s="2">
        <f t="shared" ref="J11:AC11" si="0" xml:space="preserve">  I14</f>
        <v>0</v>
      </c>
      <c r="K11" s="2">
        <f t="shared" si="0"/>
        <v>0</v>
      </c>
      <c r="L11" s="2">
        <f t="shared" si="0"/>
        <v>0</v>
      </c>
      <c r="M11" s="2">
        <f t="shared" si="0"/>
        <v>0</v>
      </c>
      <c r="N11" s="2">
        <f t="shared" si="0"/>
        <v>0</v>
      </c>
      <c r="O11" s="2">
        <f t="shared" si="0"/>
        <v>0</v>
      </c>
      <c r="P11" s="2">
        <f t="shared" si="0"/>
        <v>0</v>
      </c>
      <c r="Q11" s="2">
        <f t="shared" si="0"/>
        <v>0</v>
      </c>
      <c r="R11" s="2">
        <f t="shared" si="0"/>
        <v>0</v>
      </c>
      <c r="S11" s="2">
        <f t="shared" si="0"/>
        <v>0</v>
      </c>
      <c r="T11" s="2">
        <f t="shared" si="0"/>
        <v>0</v>
      </c>
      <c r="U11" s="2">
        <f t="shared" si="0"/>
        <v>0</v>
      </c>
      <c r="V11" s="2">
        <f t="shared" si="0"/>
        <v>0</v>
      </c>
      <c r="W11" s="2">
        <f t="shared" si="0"/>
        <v>0</v>
      </c>
      <c r="X11" s="2">
        <f t="shared" si="0"/>
        <v>0</v>
      </c>
      <c r="Y11" s="2">
        <f t="shared" si="0"/>
        <v>0</v>
      </c>
      <c r="Z11" s="2">
        <f t="shared" si="0"/>
        <v>0</v>
      </c>
      <c r="AA11" s="2">
        <f t="shared" si="0"/>
        <v>0</v>
      </c>
      <c r="AB11" s="2">
        <f t="shared" si="0"/>
        <v>0</v>
      </c>
      <c r="AC11" s="2">
        <f t="shared" si="0"/>
        <v>0</v>
      </c>
    </row>
    <row r="12" spans="1:29">
      <c r="A12" s="13"/>
      <c r="B12" s="13"/>
      <c r="C12" s="26"/>
      <c r="D12" s="27" t="s">
        <v>269</v>
      </c>
      <c r="E12" s="3" t="str">
        <f xml:space="preserve">  InpS!E$14</f>
        <v>Operating cost</v>
      </c>
      <c r="F12" s="3">
        <f xml:space="preserve">  InpS!F$14</f>
        <v>0</v>
      </c>
      <c r="G12" s="3" t="str">
        <f xml:space="preserve">  InpS!G$14</f>
        <v>GBP</v>
      </c>
      <c r="H12" s="3">
        <f xml:space="preserve">  InpS!H$14</f>
        <v>0</v>
      </c>
      <c r="I12" s="3">
        <f xml:space="preserve">  InpS!I$14</f>
        <v>0</v>
      </c>
      <c r="J12" s="3">
        <f xml:space="preserve">  InpS!J$14</f>
        <v>0</v>
      </c>
      <c r="K12" s="3">
        <f xml:space="preserve">  InpS!K$14</f>
        <v>0</v>
      </c>
      <c r="L12" s="3">
        <f xml:space="preserve">  InpS!L$14</f>
        <v>0</v>
      </c>
      <c r="M12" s="3">
        <f xml:space="preserve">  InpS!M$14</f>
        <v>0</v>
      </c>
      <c r="N12" s="3">
        <f xml:space="preserve">  InpS!N$14</f>
        <v>0</v>
      </c>
      <c r="O12" s="3">
        <f xml:space="preserve">  InpS!O$14</f>
        <v>0</v>
      </c>
      <c r="P12" s="3">
        <f xml:space="preserve">  InpS!P$14</f>
        <v>0</v>
      </c>
      <c r="Q12" s="3">
        <f xml:space="preserve">  InpS!Q$14</f>
        <v>0</v>
      </c>
      <c r="R12" s="3">
        <f xml:space="preserve">  InpS!R$14</f>
        <v>0</v>
      </c>
      <c r="S12" s="3">
        <f xml:space="preserve">  InpS!S$14</f>
        <v>0</v>
      </c>
      <c r="T12" s="3">
        <f xml:space="preserve">  InpS!T$14</f>
        <v>0</v>
      </c>
      <c r="U12" s="3">
        <f xml:space="preserve">  InpS!U$14</f>
        <v>0</v>
      </c>
      <c r="V12" s="3">
        <f xml:space="preserve">  InpS!V$14</f>
        <v>0</v>
      </c>
      <c r="W12" s="3">
        <f xml:space="preserve">  InpS!W$14</f>
        <v>0</v>
      </c>
      <c r="X12" s="3">
        <f xml:space="preserve">  InpS!X$14</f>
        <v>0</v>
      </c>
      <c r="Y12" s="3">
        <f xml:space="preserve">  InpS!Y$14</f>
        <v>0</v>
      </c>
      <c r="Z12" s="3">
        <f xml:space="preserve">  InpS!Z$14</f>
        <v>0</v>
      </c>
      <c r="AA12" s="3">
        <f xml:space="preserve">  InpS!AA$14</f>
        <v>0</v>
      </c>
      <c r="AB12" s="3">
        <f xml:space="preserve">  InpS!AB$14</f>
        <v>0</v>
      </c>
      <c r="AC12" s="3">
        <f xml:space="preserve">  InpS!AC$14</f>
        <v>0</v>
      </c>
    </row>
    <row r="13" spans="1:29">
      <c r="A13" s="13"/>
      <c r="B13" s="13"/>
      <c r="C13" s="26"/>
      <c r="D13" s="27" t="s">
        <v>366</v>
      </c>
      <c r="E13" s="3" t="str">
        <f xml:space="preserve">  InpS!E$12</f>
        <v>Cash outflow from operations</v>
      </c>
      <c r="F13" s="3">
        <f xml:space="preserve">  InpS!F$12</f>
        <v>0</v>
      </c>
      <c r="G13" s="3" t="str">
        <f xml:space="preserve">  InpS!G$12</f>
        <v>GBP</v>
      </c>
      <c r="H13" s="3">
        <f xml:space="preserve">  InpS!H$12</f>
        <v>0</v>
      </c>
      <c r="I13" s="3">
        <f xml:space="preserve">  InpS!I$12</f>
        <v>0</v>
      </c>
      <c r="J13" s="3">
        <f xml:space="preserve">  InpS!J$12</f>
        <v>0</v>
      </c>
      <c r="K13" s="3">
        <f xml:space="preserve">  InpS!K$12</f>
        <v>0</v>
      </c>
      <c r="L13" s="3">
        <f xml:space="preserve">  InpS!L$12</f>
        <v>0</v>
      </c>
      <c r="M13" s="3">
        <f xml:space="preserve">  InpS!M$12</f>
        <v>0</v>
      </c>
      <c r="N13" s="3">
        <f xml:space="preserve">  InpS!N$12</f>
        <v>0</v>
      </c>
      <c r="O13" s="3">
        <f xml:space="preserve">  InpS!O$12</f>
        <v>0</v>
      </c>
      <c r="P13" s="3">
        <f xml:space="preserve">  InpS!P$12</f>
        <v>0</v>
      </c>
      <c r="Q13" s="3">
        <f xml:space="preserve">  InpS!Q$12</f>
        <v>0</v>
      </c>
      <c r="R13" s="3">
        <f xml:space="preserve">  InpS!R$12</f>
        <v>0</v>
      </c>
      <c r="S13" s="3">
        <f xml:space="preserve">  InpS!S$12</f>
        <v>0</v>
      </c>
      <c r="T13" s="3">
        <f xml:space="preserve">  InpS!T$12</f>
        <v>0</v>
      </c>
      <c r="U13" s="3">
        <f xml:space="preserve">  InpS!U$12</f>
        <v>0</v>
      </c>
      <c r="V13" s="3">
        <f xml:space="preserve">  InpS!V$12</f>
        <v>0</v>
      </c>
      <c r="W13" s="3">
        <f xml:space="preserve">  InpS!W$12</f>
        <v>0</v>
      </c>
      <c r="X13" s="3">
        <f xml:space="preserve">  InpS!X$12</f>
        <v>0</v>
      </c>
      <c r="Y13" s="3">
        <f xml:space="preserve">  InpS!Y$12</f>
        <v>0</v>
      </c>
      <c r="Z13" s="3">
        <f xml:space="preserve">  InpS!Z$12</f>
        <v>0</v>
      </c>
      <c r="AA13" s="3">
        <f xml:space="preserve">  InpS!AA$12</f>
        <v>0</v>
      </c>
      <c r="AB13" s="3">
        <f xml:space="preserve">  InpS!AB$12</f>
        <v>0</v>
      </c>
      <c r="AC13" s="3">
        <f xml:space="preserve">  InpS!AC$12</f>
        <v>0</v>
      </c>
    </row>
    <row r="14" spans="1:29" s="58" customFormat="1">
      <c r="A14" s="36"/>
      <c r="B14" s="36"/>
      <c r="C14" s="67"/>
      <c r="D14" s="68"/>
      <c r="E14" s="24" t="s">
        <v>365</v>
      </c>
      <c r="F14" s="24"/>
      <c r="G14" s="24" t="s">
        <v>309</v>
      </c>
      <c r="H14" s="24"/>
      <c r="I14" s="5">
        <f t="shared" ref="I14:AC14" si="1" xml:space="preserve">  IF( I10 = 0, $F9, I11 + I12 - I13 )</f>
        <v>0</v>
      </c>
      <c r="J14" s="5">
        <f t="shared" si="1"/>
        <v>0</v>
      </c>
      <c r="K14" s="5">
        <f t="shared" si="1"/>
        <v>0</v>
      </c>
      <c r="L14" s="5">
        <f t="shared" si="1"/>
        <v>0</v>
      </c>
      <c r="M14" s="5">
        <f t="shared" si="1"/>
        <v>0</v>
      </c>
      <c r="N14" s="5">
        <f t="shared" si="1"/>
        <v>0</v>
      </c>
      <c r="O14" s="5">
        <f t="shared" si="1"/>
        <v>0</v>
      </c>
      <c r="P14" s="5">
        <f t="shared" si="1"/>
        <v>0</v>
      </c>
      <c r="Q14" s="5">
        <f t="shared" si="1"/>
        <v>0</v>
      </c>
      <c r="R14" s="5">
        <f t="shared" si="1"/>
        <v>0</v>
      </c>
      <c r="S14" s="5">
        <f t="shared" si="1"/>
        <v>0</v>
      </c>
      <c r="T14" s="5">
        <f t="shared" si="1"/>
        <v>0</v>
      </c>
      <c r="U14" s="5">
        <f t="shared" si="1"/>
        <v>0</v>
      </c>
      <c r="V14" s="5">
        <f t="shared" si="1"/>
        <v>0</v>
      </c>
      <c r="W14" s="5">
        <f t="shared" si="1"/>
        <v>0</v>
      </c>
      <c r="X14" s="5">
        <f t="shared" si="1"/>
        <v>0</v>
      </c>
      <c r="Y14" s="5">
        <f t="shared" si="1"/>
        <v>0</v>
      </c>
      <c r="Z14" s="5">
        <f t="shared" si="1"/>
        <v>0</v>
      </c>
      <c r="AA14" s="5">
        <f t="shared" si="1"/>
        <v>0</v>
      </c>
      <c r="AB14" s="5">
        <f t="shared" si="1"/>
        <v>0</v>
      </c>
      <c r="AC14" s="5">
        <f t="shared" si="1"/>
        <v>0</v>
      </c>
    </row>
    <row r="16" spans="1:29">
      <c r="B16" s="30" t="s">
        <v>367</v>
      </c>
    </row>
    <row r="17" spans="1:29" s="57" customFormat="1">
      <c r="A17" s="32"/>
      <c r="B17" s="32"/>
      <c r="C17" s="60"/>
      <c r="D17" s="55"/>
      <c r="E17" s="28" t="str">
        <f xml:space="preserve">  InpC!E$15</f>
        <v>Opening Debtors</v>
      </c>
      <c r="F17" s="28">
        <f xml:space="preserve">  InpC!F$15</f>
        <v>0</v>
      </c>
      <c r="G17" s="28" t="str">
        <f xml:space="preserve">  InpC!G$15</f>
        <v>GBP</v>
      </c>
      <c r="M17" s="56"/>
    </row>
    <row r="18" spans="1:29">
      <c r="A18" s="13"/>
      <c r="B18" s="13"/>
      <c r="C18" s="26"/>
      <c r="D18" s="27"/>
      <c r="E18" s="3" t="str">
        <f xml:space="preserve">  Time!E$55</f>
        <v>Period number</v>
      </c>
      <c r="F18" s="3">
        <f xml:space="preserve">  Time!F$55</f>
        <v>0</v>
      </c>
      <c r="G18" s="3" t="str">
        <f xml:space="preserve">  Time!G$55</f>
        <v>GBP</v>
      </c>
      <c r="H18" s="3">
        <f xml:space="preserve">  Time!H$55</f>
        <v>210</v>
      </c>
      <c r="I18" s="3">
        <f xml:space="preserve">  Time!I$55</f>
        <v>0</v>
      </c>
      <c r="J18" s="3">
        <f xml:space="preserve">  Time!J$55</f>
        <v>1</v>
      </c>
      <c r="K18" s="3">
        <f xml:space="preserve">  Time!K$55</f>
        <v>2</v>
      </c>
      <c r="L18" s="3">
        <f xml:space="preserve">  Time!L$55</f>
        <v>3</v>
      </c>
      <c r="M18" s="3">
        <f xml:space="preserve">  Time!M$55</f>
        <v>4</v>
      </c>
      <c r="N18" s="3">
        <f xml:space="preserve">  Time!N$55</f>
        <v>5</v>
      </c>
      <c r="O18" s="3">
        <f xml:space="preserve">  Time!O$55</f>
        <v>6</v>
      </c>
      <c r="P18" s="3">
        <f xml:space="preserve">  Time!P$55</f>
        <v>7</v>
      </c>
      <c r="Q18" s="3">
        <f xml:space="preserve">  Time!Q$55</f>
        <v>8</v>
      </c>
      <c r="R18" s="3">
        <f xml:space="preserve">  Time!R$55</f>
        <v>9</v>
      </c>
      <c r="S18" s="3">
        <f xml:space="preserve">  Time!S$55</f>
        <v>10</v>
      </c>
      <c r="T18" s="3">
        <f xml:space="preserve">  Time!T$55</f>
        <v>11</v>
      </c>
      <c r="U18" s="3">
        <f xml:space="preserve">  Time!U$55</f>
        <v>12</v>
      </c>
      <c r="V18" s="3">
        <f xml:space="preserve">  Time!V$55</f>
        <v>13</v>
      </c>
      <c r="W18" s="3">
        <f xml:space="preserve">  Time!W$55</f>
        <v>14</v>
      </c>
      <c r="X18" s="3">
        <f xml:space="preserve">  Time!X$55</f>
        <v>15</v>
      </c>
      <c r="Y18" s="3">
        <f xml:space="preserve">  Time!Y$55</f>
        <v>16</v>
      </c>
      <c r="Z18" s="3">
        <f xml:space="preserve">  Time!Z$55</f>
        <v>17</v>
      </c>
      <c r="AA18" s="3">
        <f xml:space="preserve">  Time!AA$55</f>
        <v>18</v>
      </c>
      <c r="AB18" s="3">
        <f xml:space="preserve">  Time!AB$55</f>
        <v>19</v>
      </c>
      <c r="AC18" s="3">
        <f xml:space="preserve">  Time!AC$55</f>
        <v>20</v>
      </c>
    </row>
    <row r="19" spans="1:29">
      <c r="E19" s="42" t="s">
        <v>76</v>
      </c>
      <c r="G19" s="42" t="s">
        <v>309</v>
      </c>
      <c r="J19" s="2">
        <f t="shared" ref="J19:AC19" si="2" xml:space="preserve">  I22</f>
        <v>0</v>
      </c>
      <c r="K19" s="2">
        <f t="shared" si="2"/>
        <v>0</v>
      </c>
      <c r="L19" s="2">
        <f t="shared" si="2"/>
        <v>0</v>
      </c>
      <c r="M19" s="2">
        <f t="shared" si="2"/>
        <v>0</v>
      </c>
      <c r="N19" s="2">
        <f t="shared" si="2"/>
        <v>0</v>
      </c>
      <c r="O19" s="2">
        <f t="shared" si="2"/>
        <v>0</v>
      </c>
      <c r="P19" s="2">
        <f t="shared" si="2"/>
        <v>0</v>
      </c>
      <c r="Q19" s="2">
        <f t="shared" si="2"/>
        <v>0</v>
      </c>
      <c r="R19" s="2">
        <f t="shared" si="2"/>
        <v>0</v>
      </c>
      <c r="S19" s="2">
        <f t="shared" si="2"/>
        <v>0</v>
      </c>
      <c r="T19" s="2">
        <f t="shared" si="2"/>
        <v>0</v>
      </c>
      <c r="U19" s="2">
        <f t="shared" si="2"/>
        <v>0</v>
      </c>
      <c r="V19" s="2">
        <f t="shared" si="2"/>
        <v>0</v>
      </c>
      <c r="W19" s="2">
        <f t="shared" si="2"/>
        <v>0</v>
      </c>
      <c r="X19" s="2">
        <f t="shared" si="2"/>
        <v>0</v>
      </c>
      <c r="Y19" s="2">
        <f t="shared" si="2"/>
        <v>0</v>
      </c>
      <c r="Z19" s="2">
        <f t="shared" si="2"/>
        <v>0</v>
      </c>
      <c r="AA19" s="2">
        <f t="shared" si="2"/>
        <v>0</v>
      </c>
      <c r="AB19" s="2">
        <f t="shared" si="2"/>
        <v>0</v>
      </c>
      <c r="AC19" s="2">
        <f t="shared" si="2"/>
        <v>0</v>
      </c>
    </row>
    <row r="20" spans="1:29">
      <c r="A20" s="13"/>
      <c r="B20" s="13"/>
      <c r="C20" s="26"/>
      <c r="D20" s="27" t="s">
        <v>269</v>
      </c>
      <c r="E20" s="3" t="str">
        <f xml:space="preserve">  InpS!E$15</f>
        <v>Income from Investments</v>
      </c>
      <c r="F20" s="3">
        <f xml:space="preserve">  InpS!F$15</f>
        <v>0</v>
      </c>
      <c r="G20" s="3" t="str">
        <f xml:space="preserve">  InpS!G$15</f>
        <v>GBP</v>
      </c>
      <c r="H20" s="3">
        <f xml:space="preserve">  InpS!H$15</f>
        <v>0</v>
      </c>
      <c r="I20" s="3">
        <f xml:space="preserve">  InpS!I$15</f>
        <v>0</v>
      </c>
      <c r="J20" s="3">
        <f xml:space="preserve">  InpS!J$15</f>
        <v>0</v>
      </c>
      <c r="K20" s="3">
        <f xml:space="preserve">  InpS!K$15</f>
        <v>0</v>
      </c>
      <c r="L20" s="3">
        <f xml:space="preserve">  InpS!L$15</f>
        <v>0</v>
      </c>
      <c r="M20" s="3">
        <f xml:space="preserve">  InpS!M$15</f>
        <v>0</v>
      </c>
      <c r="N20" s="3">
        <f xml:space="preserve">  InpS!N$15</f>
        <v>0</v>
      </c>
      <c r="O20" s="3">
        <f xml:space="preserve">  InpS!O$15</f>
        <v>0</v>
      </c>
      <c r="P20" s="3">
        <f xml:space="preserve">  InpS!P$15</f>
        <v>0</v>
      </c>
      <c r="Q20" s="3">
        <f xml:space="preserve">  InpS!Q$15</f>
        <v>0</v>
      </c>
      <c r="R20" s="3">
        <f xml:space="preserve">  InpS!R$15</f>
        <v>0</v>
      </c>
      <c r="S20" s="3">
        <f xml:space="preserve">  InpS!S$15</f>
        <v>0</v>
      </c>
      <c r="T20" s="3">
        <f xml:space="preserve">  InpS!T$15</f>
        <v>0</v>
      </c>
      <c r="U20" s="3">
        <f xml:space="preserve">  InpS!U$15</f>
        <v>0</v>
      </c>
      <c r="V20" s="3">
        <f xml:space="preserve">  InpS!V$15</f>
        <v>0</v>
      </c>
      <c r="W20" s="3">
        <f xml:space="preserve">  InpS!W$15</f>
        <v>0</v>
      </c>
      <c r="X20" s="3">
        <f xml:space="preserve">  InpS!X$15</f>
        <v>0</v>
      </c>
      <c r="Y20" s="3">
        <f xml:space="preserve">  InpS!Y$15</f>
        <v>0</v>
      </c>
      <c r="Z20" s="3">
        <f xml:space="preserve">  InpS!Z$15</f>
        <v>0</v>
      </c>
      <c r="AA20" s="3">
        <f xml:space="preserve">  InpS!AA$15</f>
        <v>0</v>
      </c>
      <c r="AB20" s="3">
        <f xml:space="preserve">  InpS!AB$15</f>
        <v>0</v>
      </c>
      <c r="AC20" s="3">
        <f xml:space="preserve">  InpS!AC$15</f>
        <v>0</v>
      </c>
    </row>
    <row r="21" spans="1:29">
      <c r="A21" s="13"/>
      <c r="B21" s="13"/>
      <c r="C21" s="26"/>
      <c r="D21" s="27" t="s">
        <v>366</v>
      </c>
      <c r="E21" s="3" t="str">
        <f xml:space="preserve">  InpS!E$13</f>
        <v>Cash income</v>
      </c>
      <c r="F21" s="3">
        <f xml:space="preserve">  InpS!F$13</f>
        <v>0</v>
      </c>
      <c r="G21" s="3" t="str">
        <f xml:space="preserve">  InpS!G$13</f>
        <v>GBP</v>
      </c>
      <c r="H21" s="3">
        <f xml:space="preserve">  InpS!H$13</f>
        <v>0</v>
      </c>
      <c r="I21" s="3">
        <f xml:space="preserve">  InpS!I$13</f>
        <v>0</v>
      </c>
      <c r="J21" s="3">
        <f xml:space="preserve">  InpS!J$13</f>
        <v>0</v>
      </c>
      <c r="K21" s="3">
        <f xml:space="preserve">  InpS!K$13</f>
        <v>0</v>
      </c>
      <c r="L21" s="3">
        <f xml:space="preserve">  InpS!L$13</f>
        <v>0</v>
      </c>
      <c r="M21" s="3">
        <f xml:space="preserve">  InpS!M$13</f>
        <v>0</v>
      </c>
      <c r="N21" s="3">
        <f xml:space="preserve">  InpS!N$13</f>
        <v>0</v>
      </c>
      <c r="O21" s="3">
        <f xml:space="preserve">  InpS!O$13</f>
        <v>0</v>
      </c>
      <c r="P21" s="3">
        <f xml:space="preserve">  InpS!P$13</f>
        <v>0</v>
      </c>
      <c r="Q21" s="3">
        <f xml:space="preserve">  InpS!Q$13</f>
        <v>0</v>
      </c>
      <c r="R21" s="3">
        <f xml:space="preserve">  InpS!R$13</f>
        <v>0</v>
      </c>
      <c r="S21" s="3">
        <f xml:space="preserve">  InpS!S$13</f>
        <v>0</v>
      </c>
      <c r="T21" s="3">
        <f xml:space="preserve">  InpS!T$13</f>
        <v>0</v>
      </c>
      <c r="U21" s="3">
        <f xml:space="preserve">  InpS!U$13</f>
        <v>0</v>
      </c>
      <c r="V21" s="3">
        <f xml:space="preserve">  InpS!V$13</f>
        <v>0</v>
      </c>
      <c r="W21" s="3">
        <f xml:space="preserve">  InpS!W$13</f>
        <v>0</v>
      </c>
      <c r="X21" s="3">
        <f xml:space="preserve">  InpS!X$13</f>
        <v>0</v>
      </c>
      <c r="Y21" s="3">
        <f xml:space="preserve">  InpS!Y$13</f>
        <v>0</v>
      </c>
      <c r="Z21" s="3">
        <f xml:space="preserve">  InpS!Z$13</f>
        <v>0</v>
      </c>
      <c r="AA21" s="3">
        <f xml:space="preserve">  InpS!AA$13</f>
        <v>0</v>
      </c>
      <c r="AB21" s="3">
        <f xml:space="preserve">  InpS!AB$13</f>
        <v>0</v>
      </c>
      <c r="AC21" s="3">
        <f xml:space="preserve">  InpS!AC$13</f>
        <v>0</v>
      </c>
    </row>
    <row r="22" spans="1:29" s="58" customFormat="1">
      <c r="A22" s="36"/>
      <c r="B22" s="36"/>
      <c r="C22" s="67"/>
      <c r="D22" s="68"/>
      <c r="E22" s="24" t="s">
        <v>367</v>
      </c>
      <c r="F22" s="24"/>
      <c r="G22" s="24" t="s">
        <v>309</v>
      </c>
      <c r="H22" s="24"/>
      <c r="I22" s="5">
        <f t="shared" ref="I22:AC22" si="3" xml:space="preserve">  IF( I18 = 0, $F17, I19 + I20 - I21 )</f>
        <v>0</v>
      </c>
      <c r="J22" s="5">
        <f t="shared" si="3"/>
        <v>0</v>
      </c>
      <c r="K22" s="5">
        <f t="shared" si="3"/>
        <v>0</v>
      </c>
      <c r="L22" s="5">
        <f t="shared" si="3"/>
        <v>0</v>
      </c>
      <c r="M22" s="5">
        <f t="shared" si="3"/>
        <v>0</v>
      </c>
      <c r="N22" s="5">
        <f t="shared" si="3"/>
        <v>0</v>
      </c>
      <c r="O22" s="5">
        <f t="shared" si="3"/>
        <v>0</v>
      </c>
      <c r="P22" s="5">
        <f t="shared" si="3"/>
        <v>0</v>
      </c>
      <c r="Q22" s="5">
        <f t="shared" si="3"/>
        <v>0</v>
      </c>
      <c r="R22" s="5">
        <f t="shared" si="3"/>
        <v>0</v>
      </c>
      <c r="S22" s="5">
        <f t="shared" si="3"/>
        <v>0</v>
      </c>
      <c r="T22" s="5">
        <f t="shared" si="3"/>
        <v>0</v>
      </c>
      <c r="U22" s="5">
        <f t="shared" si="3"/>
        <v>0</v>
      </c>
      <c r="V22" s="5">
        <f t="shared" si="3"/>
        <v>0</v>
      </c>
      <c r="W22" s="5">
        <f t="shared" si="3"/>
        <v>0</v>
      </c>
      <c r="X22" s="5">
        <f t="shared" si="3"/>
        <v>0</v>
      </c>
      <c r="Y22" s="5">
        <f t="shared" si="3"/>
        <v>0</v>
      </c>
      <c r="Z22" s="5">
        <f t="shared" si="3"/>
        <v>0</v>
      </c>
      <c r="AA22" s="5">
        <f t="shared" si="3"/>
        <v>0</v>
      </c>
      <c r="AB22" s="5">
        <f t="shared" si="3"/>
        <v>0</v>
      </c>
      <c r="AC22" s="5">
        <f t="shared" si="3"/>
        <v>0</v>
      </c>
    </row>
    <row r="25" spans="1:29">
      <c r="B25" s="30" t="s">
        <v>329</v>
      </c>
    </row>
  </sheetData>
  <conditionalFormatting sqref="F3">
    <cfRule type="cellIs" dxfId="212" priority="13" stopIfTrue="1" operator="notEqual">
      <formula>0</formula>
    </cfRule>
    <cfRule type="cellIs" dxfId="211" priority="14" stopIfTrue="1" operator="equal">
      <formula>""</formula>
    </cfRule>
  </conditionalFormatting>
  <conditionalFormatting sqref="J3:AC3">
    <cfRule type="cellIs" dxfId="210" priority="11" stopIfTrue="1" operator="equal">
      <formula>"Construction"</formula>
    </cfRule>
    <cfRule type="cellIs" dxfId="209" priority="12" stopIfTrue="1" operator="equal">
      <formula>"Operations"</formula>
    </cfRule>
  </conditionalFormatting>
  <conditionalFormatting sqref="J3:AC3">
    <cfRule type="cellIs" dxfId="208" priority="10" operator="equal">
      <formula>"Fin Close"</formula>
    </cfRule>
  </conditionalFormatting>
  <conditionalFormatting sqref="J3:AC3">
    <cfRule type="cellIs" dxfId="207" priority="8" operator="equal">
      <formula>"PPA ext."</formula>
    </cfRule>
    <cfRule type="cellIs" dxfId="206" priority="9" operator="equal">
      <formula>"Delay"</formula>
    </cfRule>
  </conditionalFormatting>
  <conditionalFormatting sqref="F2">
    <cfRule type="cellIs" dxfId="205" priority="1" stopIfTrue="1" operator="notEqual">
      <formula>0</formula>
    </cfRule>
    <cfRule type="cellIs" dxfId="204"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4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30" customWidth="1"/>
    <col min="3" max="3" width="1.453125" style="64" customWidth="1"/>
    <col min="4" max="4" width="1.453125" style="91" customWidth="1"/>
    <col min="5" max="5" width="30.1796875" style="42" bestFit="1" customWidth="1"/>
    <col min="6" max="6" width="20.54296875" style="42" bestFit="1" customWidth="1"/>
    <col min="7" max="7" width="13.1796875" style="42" bestFit="1" customWidth="1"/>
    <col min="8" max="8" width="13.90625" style="42" bestFit="1" customWidth="1"/>
    <col min="9" max="9" width="3.453125" style="42" customWidth="1"/>
    <col min="10" max="18" width="13.1796875" style="42" bestFit="1" customWidth="1"/>
    <col min="19" max="19" width="13.90625" style="42" bestFit="1" customWidth="1"/>
    <col min="20" max="23" width="13.1796875" style="42" bestFit="1" customWidth="1"/>
    <col min="24"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Financials</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393</v>
      </c>
    </row>
    <row r="9" spans="1:29" s="57" customFormat="1">
      <c r="A9" s="32"/>
      <c r="B9" s="32"/>
      <c r="C9" s="60"/>
      <c r="D9" s="55"/>
      <c r="E9" s="28" t="str">
        <f xml:space="preserve">  InpC!E$16</f>
        <v>Opening Cash</v>
      </c>
      <c r="F9" s="28">
        <f xml:space="preserve">  InpC!F$16</f>
        <v>0</v>
      </c>
      <c r="G9" s="28" t="str">
        <f xml:space="preserve">  InpC!G$16</f>
        <v>GBP</v>
      </c>
      <c r="M9" s="56"/>
    </row>
    <row r="10" spans="1:29">
      <c r="A10" s="13"/>
      <c r="B10" s="13"/>
      <c r="C10" s="26"/>
      <c r="D10" s="27"/>
      <c r="E10" s="3" t="str">
        <f xml:space="preserve">  Time!E$55</f>
        <v>Period number</v>
      </c>
      <c r="F10" s="3">
        <f xml:space="preserve">  Time!F$55</f>
        <v>0</v>
      </c>
      <c r="G10" s="3" t="str">
        <f xml:space="preserve">  Time!G$55</f>
        <v>GBP</v>
      </c>
      <c r="H10" s="3">
        <f xml:space="preserve">  Time!H$55</f>
        <v>210</v>
      </c>
      <c r="I10" s="3">
        <f xml:space="preserve">  Time!I$55</f>
        <v>0</v>
      </c>
      <c r="J10" s="3">
        <f xml:space="preserve">  Time!J$55</f>
        <v>1</v>
      </c>
      <c r="K10" s="3">
        <f xml:space="preserve">  Time!K$55</f>
        <v>2</v>
      </c>
      <c r="L10" s="3">
        <f xml:space="preserve">  Time!L$55</f>
        <v>3</v>
      </c>
      <c r="M10" s="3">
        <f xml:space="preserve">  Time!M$55</f>
        <v>4</v>
      </c>
      <c r="N10" s="3">
        <f xml:space="preserve">  Time!N$55</f>
        <v>5</v>
      </c>
      <c r="O10" s="3">
        <f xml:space="preserve">  Time!O$55</f>
        <v>6</v>
      </c>
      <c r="P10" s="3">
        <f xml:space="preserve">  Time!P$55</f>
        <v>7</v>
      </c>
      <c r="Q10" s="3">
        <f xml:space="preserve">  Time!Q$55</f>
        <v>8</v>
      </c>
      <c r="R10" s="3">
        <f xml:space="preserve">  Time!R$55</f>
        <v>9</v>
      </c>
      <c r="S10" s="3">
        <f xml:space="preserve">  Time!S$55</f>
        <v>10</v>
      </c>
      <c r="T10" s="3">
        <f xml:space="preserve">  Time!T$55</f>
        <v>11</v>
      </c>
      <c r="U10" s="3">
        <f xml:space="preserve">  Time!U$55</f>
        <v>12</v>
      </c>
      <c r="V10" s="3">
        <f xml:space="preserve">  Time!V$55</f>
        <v>13</v>
      </c>
      <c r="W10" s="3">
        <f xml:space="preserve">  Time!W$55</f>
        <v>14</v>
      </c>
      <c r="X10" s="3">
        <f xml:space="preserve">  Time!X$55</f>
        <v>15</v>
      </c>
      <c r="Y10" s="3">
        <f xml:space="preserve">  Time!Y$55</f>
        <v>16</v>
      </c>
      <c r="Z10" s="3">
        <f xml:space="preserve">  Time!Z$55</f>
        <v>17</v>
      </c>
      <c r="AA10" s="3">
        <f xml:space="preserve">  Time!AA$55</f>
        <v>18</v>
      </c>
      <c r="AB10" s="3">
        <f xml:space="preserve">  Time!AB$55</f>
        <v>19</v>
      </c>
      <c r="AC10" s="3">
        <f xml:space="preserve">  Time!AC$55</f>
        <v>20</v>
      </c>
    </row>
    <row r="11" spans="1:29">
      <c r="A11" s="31"/>
      <c r="B11" s="31"/>
      <c r="C11" s="52"/>
      <c r="D11" s="51"/>
      <c r="E11" s="17" t="s">
        <v>375</v>
      </c>
      <c r="F11" s="17"/>
      <c r="G11" s="17" t="s">
        <v>309</v>
      </c>
      <c r="H11" s="17"/>
      <c r="I11" s="17"/>
      <c r="J11" s="4">
        <f t="shared" ref="J11:AC11" si="0" xml:space="preserve">  I13</f>
        <v>0</v>
      </c>
      <c r="K11" s="4">
        <f t="shared" si="0"/>
        <v>-44738.775000000001</v>
      </c>
      <c r="L11" s="4">
        <f t="shared" si="0"/>
        <v>199999.99999999991</v>
      </c>
      <c r="M11" s="4">
        <f t="shared" si="0"/>
        <v>155261.22499999992</v>
      </c>
      <c r="N11" s="4">
        <f t="shared" si="0"/>
        <v>110522.44999999992</v>
      </c>
      <c r="O11" s="4">
        <f t="shared" si="0"/>
        <v>55009.474999999926</v>
      </c>
      <c r="P11" s="4">
        <f t="shared" si="0"/>
        <v>-503.50000000007276</v>
      </c>
      <c r="Q11" s="4">
        <f t="shared" si="0"/>
        <v>-56016.475000000071</v>
      </c>
      <c r="R11" s="4">
        <f t="shared" si="0"/>
        <v>-111529.45000000007</v>
      </c>
      <c r="S11" s="4">
        <f t="shared" si="0"/>
        <v>-188590.82500000007</v>
      </c>
      <c r="T11" s="4">
        <f t="shared" si="0"/>
        <v>199999.99999999919</v>
      </c>
      <c r="U11" s="4">
        <f t="shared" si="0"/>
        <v>122938.62499999919</v>
      </c>
      <c r="V11" s="4">
        <f t="shared" si="0"/>
        <v>45877.249999999185</v>
      </c>
      <c r="W11" s="4">
        <f t="shared" si="0"/>
        <v>-138926.12500000081</v>
      </c>
      <c r="X11" s="4">
        <f t="shared" si="0"/>
        <v>199999.99999999919</v>
      </c>
      <c r="Y11" s="4">
        <f t="shared" si="0"/>
        <v>15196.624999999185</v>
      </c>
      <c r="Z11" s="4">
        <f t="shared" si="0"/>
        <v>-169606.75000000081</v>
      </c>
      <c r="AA11" s="4">
        <f t="shared" si="0"/>
        <v>-500802.75000000081</v>
      </c>
      <c r="AB11" s="4">
        <f t="shared" si="0"/>
        <v>-8.149072527885437E-10</v>
      </c>
      <c r="AC11" s="4">
        <f t="shared" si="0"/>
        <v>-8.149072527885437E-10</v>
      </c>
    </row>
    <row r="12" spans="1:29">
      <c r="A12" s="13"/>
      <c r="B12" s="13"/>
      <c r="C12" s="26"/>
      <c r="D12" s="27" t="s">
        <v>269</v>
      </c>
      <c r="E12" s="3" t="str">
        <f xml:space="preserve">  Cashflow!E$28</f>
        <v>Net cashflow</v>
      </c>
      <c r="F12" s="3">
        <f xml:space="preserve">  Cashflow!F$28</f>
        <v>0</v>
      </c>
      <c r="G12" s="3" t="str">
        <f xml:space="preserve">  Cashflow!G$28</f>
        <v>GBP</v>
      </c>
      <c r="H12" s="3">
        <f xml:space="preserve">  Cashflow!H$28</f>
        <v>-8.149072527885437E-10</v>
      </c>
      <c r="I12" s="3">
        <f xml:space="preserve">  Cashflow!I$28</f>
        <v>0</v>
      </c>
      <c r="J12" s="3">
        <f xml:space="preserve">  Cashflow!J$28</f>
        <v>-44738.775000000001</v>
      </c>
      <c r="K12" s="3">
        <f xml:space="preserve">  Cashflow!K$28</f>
        <v>244738.77499999991</v>
      </c>
      <c r="L12" s="3">
        <f xml:space="preserve">  Cashflow!L$28</f>
        <v>-44738.775000000001</v>
      </c>
      <c r="M12" s="3">
        <f xml:space="preserve">  Cashflow!M$28</f>
        <v>-44738.775000000001</v>
      </c>
      <c r="N12" s="3">
        <f xml:space="preserve">  Cashflow!N$28</f>
        <v>-55512.974999999999</v>
      </c>
      <c r="O12" s="3">
        <f xml:space="preserve">  Cashflow!O$28</f>
        <v>-55512.974999999999</v>
      </c>
      <c r="P12" s="3">
        <f xml:space="preserve">  Cashflow!P$28</f>
        <v>-55512.974999999999</v>
      </c>
      <c r="Q12" s="3">
        <f xml:space="preserve">  Cashflow!Q$28</f>
        <v>-55512.974999999999</v>
      </c>
      <c r="R12" s="3">
        <f xml:space="preserve">  Cashflow!R$28</f>
        <v>-77061.375</v>
      </c>
      <c r="S12" s="3">
        <f xml:space="preserve">  Cashflow!S$28</f>
        <v>388590.82499999925</v>
      </c>
      <c r="T12" s="3">
        <f xml:space="preserve">  Cashflow!T$28</f>
        <v>-77061.375</v>
      </c>
      <c r="U12" s="3">
        <f xml:space="preserve">  Cashflow!U$28</f>
        <v>-77061.375</v>
      </c>
      <c r="V12" s="3">
        <f xml:space="preserve">  Cashflow!V$28</f>
        <v>-184803.375</v>
      </c>
      <c r="W12" s="3">
        <f xml:space="preserve">  Cashflow!W$28</f>
        <v>338926.125</v>
      </c>
      <c r="X12" s="3">
        <f xml:space="preserve">  Cashflow!X$28</f>
        <v>-184803.375</v>
      </c>
      <c r="Y12" s="3">
        <f xml:space="preserve">  Cashflow!Y$28</f>
        <v>-184803.375</v>
      </c>
      <c r="Z12" s="3">
        <f xml:space="preserve">  Cashflow!Z$28</f>
        <v>-331196</v>
      </c>
      <c r="AA12" s="3">
        <f xml:space="preserve">  Cashflow!AA$28</f>
        <v>500802.75</v>
      </c>
      <c r="AB12" s="3">
        <f xml:space="preserve">  Cashflow!AB$28</f>
        <v>0</v>
      </c>
      <c r="AC12" s="3">
        <f xml:space="preserve">  Cashflow!AC$28</f>
        <v>0</v>
      </c>
    </row>
    <row r="13" spans="1:29" s="58" customFormat="1">
      <c r="A13" s="36"/>
      <c r="B13" s="36"/>
      <c r="C13" s="67"/>
      <c r="D13" s="68"/>
      <c r="E13" s="24" t="s">
        <v>393</v>
      </c>
      <c r="F13" s="24"/>
      <c r="G13" s="24" t="s">
        <v>309</v>
      </c>
      <c r="H13" s="24"/>
      <c r="I13" s="5">
        <f t="shared" ref="I13:AC13" si="1" xml:space="preserve">  IF( I10 = 0, $F9, I11 + I12 )</f>
        <v>0</v>
      </c>
      <c r="J13" s="5">
        <f t="shared" si="1"/>
        <v>-44738.775000000001</v>
      </c>
      <c r="K13" s="5">
        <f t="shared" si="1"/>
        <v>199999.99999999991</v>
      </c>
      <c r="L13" s="5">
        <f t="shared" si="1"/>
        <v>155261.22499999992</v>
      </c>
      <c r="M13" s="5">
        <f t="shared" si="1"/>
        <v>110522.44999999992</v>
      </c>
      <c r="N13" s="5">
        <f t="shared" si="1"/>
        <v>55009.474999999926</v>
      </c>
      <c r="O13" s="5">
        <f t="shared" si="1"/>
        <v>-503.50000000007276</v>
      </c>
      <c r="P13" s="5">
        <f t="shared" si="1"/>
        <v>-56016.475000000071</v>
      </c>
      <c r="Q13" s="5">
        <f t="shared" si="1"/>
        <v>-111529.45000000007</v>
      </c>
      <c r="R13" s="5">
        <f t="shared" si="1"/>
        <v>-188590.82500000007</v>
      </c>
      <c r="S13" s="5">
        <f t="shared" si="1"/>
        <v>199999.99999999919</v>
      </c>
      <c r="T13" s="5">
        <f t="shared" si="1"/>
        <v>122938.62499999919</v>
      </c>
      <c r="U13" s="5">
        <f t="shared" si="1"/>
        <v>45877.249999999185</v>
      </c>
      <c r="V13" s="5">
        <f t="shared" si="1"/>
        <v>-138926.12500000081</v>
      </c>
      <c r="W13" s="5">
        <f t="shared" si="1"/>
        <v>199999.99999999919</v>
      </c>
      <c r="X13" s="5">
        <f t="shared" si="1"/>
        <v>15196.624999999185</v>
      </c>
      <c r="Y13" s="5">
        <f t="shared" si="1"/>
        <v>-169606.75000000081</v>
      </c>
      <c r="Z13" s="5">
        <f t="shared" si="1"/>
        <v>-500802.75000000081</v>
      </c>
      <c r="AA13" s="5">
        <f t="shared" si="1"/>
        <v>-8.149072527885437E-10</v>
      </c>
      <c r="AB13" s="5">
        <f t="shared" si="1"/>
        <v>-8.149072527885437E-10</v>
      </c>
      <c r="AC13" s="5">
        <f t="shared" si="1"/>
        <v>-8.149072527885437E-10</v>
      </c>
    </row>
    <row r="15" spans="1:29">
      <c r="B15" s="30" t="s">
        <v>343</v>
      </c>
    </row>
    <row r="16" spans="1:29" outlineLevel="1">
      <c r="A16" s="13"/>
      <c r="B16" s="13"/>
      <c r="C16" s="26"/>
      <c r="D16" s="27"/>
      <c r="E16" s="3" t="str">
        <f xml:space="preserve">  'Balance Sheet'!E$9</f>
        <v>Total Non Current Assets</v>
      </c>
      <c r="F16" s="3">
        <f xml:space="preserve">  'Balance Sheet'!F$9</f>
        <v>0</v>
      </c>
      <c r="G16" s="3" t="str">
        <f xml:space="preserve">  'Balance Sheet'!G$9</f>
        <v>GBP</v>
      </c>
      <c r="H16" s="3">
        <f xml:space="preserve">  'Balance Sheet'!H$9</f>
        <v>0</v>
      </c>
      <c r="I16" s="3">
        <f xml:space="preserve">  'Balance Sheet'!I$9</f>
        <v>0</v>
      </c>
      <c r="J16" s="3">
        <f xml:space="preserve">  'Balance Sheet'!J$9</f>
        <v>22911461.16</v>
      </c>
      <c r="K16" s="3">
        <f xml:space="preserve">  'Balance Sheet'!K$9</f>
        <v>23071841.388119999</v>
      </c>
      <c r="L16" s="3">
        <f xml:space="preserve">  'Balance Sheet'!L$9</f>
        <v>24456151.8714072</v>
      </c>
      <c r="M16" s="3">
        <f xml:space="preserve">  'Balance Sheet'!M$9</f>
        <v>25923520.983691633</v>
      </c>
      <c r="N16" s="3">
        <f xml:space="preserve">  'Balance Sheet'!N$9</f>
        <v>27478932.242713131</v>
      </c>
      <c r="O16" s="3">
        <f xml:space="preserve">  'Balance Sheet'!O$9</f>
        <v>29127668.177275918</v>
      </c>
      <c r="P16" s="3">
        <f xml:space="preserve">  'Balance Sheet'!P$9</f>
        <v>30875328.267912474</v>
      </c>
      <c r="Q16" s="3">
        <f xml:space="preserve">  'Balance Sheet'!Q$9</f>
        <v>32727847.963987224</v>
      </c>
      <c r="R16" s="3">
        <f xml:space="preserve">  'Balance Sheet'!R$9</f>
        <v>34691518.841826454</v>
      </c>
      <c r="S16" s="3">
        <f xml:space="preserve">  'Balance Sheet'!S$9</f>
        <v>18386504.986168023</v>
      </c>
      <c r="T16" s="3">
        <f xml:space="preserve">  'Balance Sheet'!T$9</f>
        <v>19489695.285338104</v>
      </c>
      <c r="U16" s="3">
        <f xml:space="preserve">  'Balance Sheet'!U$9</f>
        <v>20659077.00245839</v>
      </c>
      <c r="V16" s="3">
        <f xml:space="preserve">  'Balance Sheet'!V$9</f>
        <v>21898621.622605894</v>
      </c>
      <c r="W16" s="3">
        <f xml:space="preserve">  'Balance Sheet'!W$9</f>
        <v>5803134.7299905624</v>
      </c>
      <c r="X16" s="3">
        <f xml:space="preserve">  'Balance Sheet'!X$9</f>
        <v>6151322.8137899963</v>
      </c>
      <c r="Y16" s="3">
        <f xml:space="preserve">  'Balance Sheet'!Y$9</f>
        <v>6520402.1826173961</v>
      </c>
      <c r="Z16" s="3">
        <f xml:space="preserve">  'Balance Sheet'!Z$9</f>
        <v>6911626.3135744398</v>
      </c>
      <c r="AA16" s="3">
        <f xml:space="preserve">  'Balance Sheet'!AA$9</f>
        <v>-1.1641532182693481E-10</v>
      </c>
      <c r="AB16" s="3">
        <f xml:space="preserve">  'Balance Sheet'!AB$9</f>
        <v>-2.3283064365386963E-10</v>
      </c>
      <c r="AC16" s="3">
        <f xml:space="preserve">  'Balance Sheet'!AC$9</f>
        <v>-4.6566128730773926E-10</v>
      </c>
    </row>
    <row r="17" spans="1:29" outlineLevel="1">
      <c r="A17" s="13"/>
      <c r="B17" s="13"/>
      <c r="C17" s="26"/>
      <c r="D17" s="27"/>
      <c r="E17" s="3" t="str">
        <f xml:space="preserve">  'Balance Sheet'!E$13</f>
        <v>Total Current Assets</v>
      </c>
      <c r="F17" s="3">
        <f xml:space="preserve">  'Balance Sheet'!F$13</f>
        <v>0</v>
      </c>
      <c r="G17" s="3" t="str">
        <f xml:space="preserve">  'Balance Sheet'!G$13</f>
        <v>GBP</v>
      </c>
      <c r="H17" s="3">
        <f xml:space="preserve">  'Balance Sheet'!H$13</f>
        <v>0</v>
      </c>
      <c r="I17" s="3">
        <f xml:space="preserve">  'Balance Sheet'!I$13</f>
        <v>0</v>
      </c>
      <c r="J17" s="3">
        <f xml:space="preserve">  'Balance Sheet'!J$13</f>
        <v>-44738.775000000001</v>
      </c>
      <c r="K17" s="3">
        <f xml:space="preserve">  'Balance Sheet'!K$13</f>
        <v>199999.99999999991</v>
      </c>
      <c r="L17" s="3">
        <f xml:space="preserve">  'Balance Sheet'!L$13</f>
        <v>155261.22499999992</v>
      </c>
      <c r="M17" s="3">
        <f xml:space="preserve">  'Balance Sheet'!M$13</f>
        <v>110522.44999999992</v>
      </c>
      <c r="N17" s="3">
        <f xml:space="preserve">  'Balance Sheet'!N$13</f>
        <v>55009.474999999926</v>
      </c>
      <c r="O17" s="3">
        <f xml:space="preserve">  'Balance Sheet'!O$13</f>
        <v>-503.50000000007276</v>
      </c>
      <c r="P17" s="3">
        <f xml:space="preserve">  'Balance Sheet'!P$13</f>
        <v>-56016.475000000071</v>
      </c>
      <c r="Q17" s="3">
        <f xml:space="preserve">  'Balance Sheet'!Q$13</f>
        <v>-111529.45000000007</v>
      </c>
      <c r="R17" s="3">
        <f xml:space="preserve">  'Balance Sheet'!R$13</f>
        <v>-188590.82500000007</v>
      </c>
      <c r="S17" s="3">
        <f xml:space="preserve">  'Balance Sheet'!S$13</f>
        <v>199999.99999999919</v>
      </c>
      <c r="T17" s="3">
        <f xml:space="preserve">  'Balance Sheet'!T$13</f>
        <v>122938.62499999919</v>
      </c>
      <c r="U17" s="3">
        <f xml:space="preserve">  'Balance Sheet'!U$13</f>
        <v>45877.249999999185</v>
      </c>
      <c r="V17" s="3">
        <f xml:space="preserve">  'Balance Sheet'!V$13</f>
        <v>-138926.12500000081</v>
      </c>
      <c r="W17" s="3">
        <f xml:space="preserve">  'Balance Sheet'!W$13</f>
        <v>199999.99999999919</v>
      </c>
      <c r="X17" s="3">
        <f xml:space="preserve">  'Balance Sheet'!X$13</f>
        <v>15196.624999999185</v>
      </c>
      <c r="Y17" s="3">
        <f xml:space="preserve">  'Balance Sheet'!Y$13</f>
        <v>-169606.75000000081</v>
      </c>
      <c r="Z17" s="3">
        <f xml:space="preserve">  'Balance Sheet'!Z$13</f>
        <v>-500802.75000000081</v>
      </c>
      <c r="AA17" s="3">
        <f xml:space="preserve">  'Balance Sheet'!AA$13</f>
        <v>-8.149072527885437E-10</v>
      </c>
      <c r="AB17" s="3">
        <f xml:space="preserve">  'Balance Sheet'!AB$13</f>
        <v>-8.149072527885437E-10</v>
      </c>
      <c r="AC17" s="3">
        <f xml:space="preserve">  'Balance Sheet'!AC$13</f>
        <v>-8.149072527885437E-10</v>
      </c>
    </row>
    <row r="18" spans="1:29" outlineLevel="1">
      <c r="A18" s="13"/>
      <c r="B18" s="13"/>
      <c r="C18" s="26"/>
      <c r="D18" s="27"/>
      <c r="E18" s="3" t="str">
        <f xml:space="preserve">  'Balance Sheet'!E$22</f>
        <v>Liabilities</v>
      </c>
      <c r="F18" s="3">
        <f xml:space="preserve">  'Balance Sheet'!F$22</f>
        <v>0</v>
      </c>
      <c r="G18" s="3" t="str">
        <f xml:space="preserve">  'Balance Sheet'!G$22</f>
        <v>GBP</v>
      </c>
      <c r="H18" s="3">
        <f xml:space="preserve">  'Balance Sheet'!H$22</f>
        <v>0</v>
      </c>
      <c r="I18" s="3">
        <f xml:space="preserve">  'Balance Sheet'!I$22</f>
        <v>0</v>
      </c>
      <c r="J18" s="3">
        <f xml:space="preserve">  'Balance Sheet'!J$22</f>
        <v>6049722.6050000004</v>
      </c>
      <c r="K18" s="3">
        <f xml:space="preserve">  'Balance Sheet'!K$22</f>
        <v>5135243.7911200002</v>
      </c>
      <c r="L18" s="3">
        <f xml:space="preserve">  'Balance Sheet'!L$22</f>
        <v>5128115.0601298995</v>
      </c>
      <c r="M18" s="3">
        <f xml:space="preserve">  'Balance Sheet'!M$22</f>
        <v>5121652.8846489042</v>
      </c>
      <c r="N18" s="3">
        <f xml:space="preserve">  'Balance Sheet'!N$22</f>
        <v>5105095.7534469115</v>
      </c>
      <c r="O18" s="3">
        <f xml:space="preserve">  'Balance Sheet'!O$22</f>
        <v>5089230.8042516662</v>
      </c>
      <c r="P18" s="3">
        <f xml:space="preserve">  'Balance Sheet'!P$22</f>
        <v>5074071.2286917856</v>
      </c>
      <c r="Q18" s="3">
        <f xml:space="preserve">  'Balance Sheet'!Q$22</f>
        <v>5059630.4773383699</v>
      </c>
      <c r="R18" s="3">
        <f xml:space="preserve">  'Balance Sheet'!R$22</f>
        <v>5024373.8648471814</v>
      </c>
      <c r="S18" s="3">
        <f xml:space="preserve">  'Balance Sheet'!S$22</f>
        <v>2218120.25</v>
      </c>
      <c r="T18" s="3">
        <f xml:space="preserve">  'Balance Sheet'!T$22</f>
        <v>2141058.875</v>
      </c>
      <c r="U18" s="3">
        <f xml:space="preserve">  'Balance Sheet'!U$22</f>
        <v>2063997.5</v>
      </c>
      <c r="V18" s="3">
        <f xml:space="preserve">  'Balance Sheet'!V$22</f>
        <v>1879194.125</v>
      </c>
      <c r="W18" s="3">
        <f xml:space="preserve">  'Balance Sheet'!W$22</f>
        <v>1694390.75</v>
      </c>
      <c r="X18" s="3">
        <f xml:space="preserve">  'Balance Sheet'!X$22</f>
        <v>1509587.375</v>
      </c>
      <c r="Y18" s="3">
        <f xml:space="preserve">  'Balance Sheet'!Y$22</f>
        <v>1324784</v>
      </c>
      <c r="Z18" s="3">
        <f xml:space="preserve">  'Balance Sheet'!Z$22</f>
        <v>993588</v>
      </c>
      <c r="AA18" s="3">
        <f xml:space="preserve">  'Balance Sheet'!AA$22</f>
        <v>0</v>
      </c>
      <c r="AB18" s="3">
        <f xml:space="preserve">  'Balance Sheet'!AB$22</f>
        <v>0</v>
      </c>
      <c r="AC18" s="3">
        <f xml:space="preserve">  'Balance Sheet'!AC$22</f>
        <v>0</v>
      </c>
    </row>
    <row r="19" spans="1:29" outlineLevel="1">
      <c r="A19" s="31"/>
      <c r="B19" s="31"/>
      <c r="C19" s="52"/>
      <c r="D19" s="51"/>
      <c r="E19" s="17" t="s">
        <v>343</v>
      </c>
      <c r="F19" s="17"/>
      <c r="G19" s="17" t="s">
        <v>309</v>
      </c>
      <c r="H19" s="17"/>
      <c r="I19" s="17"/>
      <c r="J19" s="4">
        <f t="shared" ref="J19:AC19" si="2" xml:space="preserve">  J16 + J17 - J18</f>
        <v>16816999.780000001</v>
      </c>
      <c r="K19" s="4">
        <f t="shared" si="2"/>
        <v>18136597.596999999</v>
      </c>
      <c r="L19" s="4">
        <f t="shared" si="2"/>
        <v>19483298.036277302</v>
      </c>
      <c r="M19" s="4">
        <f t="shared" si="2"/>
        <v>20912390.549042728</v>
      </c>
      <c r="N19" s="4">
        <f t="shared" si="2"/>
        <v>22428845.964266222</v>
      </c>
      <c r="O19" s="4">
        <f t="shared" si="2"/>
        <v>24037933.873024251</v>
      </c>
      <c r="P19" s="4">
        <f t="shared" si="2"/>
        <v>25745240.564220686</v>
      </c>
      <c r="Q19" s="4">
        <f t="shared" si="2"/>
        <v>27556688.036648855</v>
      </c>
      <c r="R19" s="4">
        <f t="shared" si="2"/>
        <v>29478554.151979268</v>
      </c>
      <c r="S19" s="4">
        <f t="shared" si="2"/>
        <v>16368384.736168023</v>
      </c>
      <c r="T19" s="4">
        <f t="shared" si="2"/>
        <v>17471575.035338104</v>
      </c>
      <c r="U19" s="4">
        <f t="shared" si="2"/>
        <v>18640956.75245839</v>
      </c>
      <c r="V19" s="4">
        <f t="shared" si="2"/>
        <v>19880501.372605894</v>
      </c>
      <c r="W19" s="4">
        <f t="shared" si="2"/>
        <v>4308743.9799905615</v>
      </c>
      <c r="X19" s="4">
        <f t="shared" si="2"/>
        <v>4656932.0637899954</v>
      </c>
      <c r="Y19" s="4">
        <f t="shared" si="2"/>
        <v>5026011.4326173952</v>
      </c>
      <c r="Z19" s="4">
        <f t="shared" si="2"/>
        <v>5417235.5635744389</v>
      </c>
      <c r="AA19" s="4">
        <f t="shared" si="2"/>
        <v>-9.3132257461547852E-10</v>
      </c>
      <c r="AB19" s="4">
        <f t="shared" si="2"/>
        <v>-1.0477378964424133E-9</v>
      </c>
      <c r="AC19" s="4">
        <f t="shared" si="2"/>
        <v>-1.280568540096283E-9</v>
      </c>
    </row>
    <row r="22" spans="1:29">
      <c r="B22" s="30" t="s">
        <v>102</v>
      </c>
    </row>
    <row r="23" spans="1:29" outlineLevel="1">
      <c r="A23" s="13"/>
      <c r="B23" s="13"/>
      <c r="C23" s="26"/>
      <c r="D23" s="27"/>
      <c r="E23" s="70" t="str">
        <f xml:space="preserve">  InpC!E$75</f>
        <v>Tax rate</v>
      </c>
      <c r="F23" s="70">
        <f xml:space="preserve">  InpC!F$75</f>
        <v>0</v>
      </c>
      <c r="G23" s="70" t="str">
        <f xml:space="preserve">  InpC!G$75</f>
        <v>%</v>
      </c>
      <c r="M23" s="22"/>
    </row>
    <row r="24" spans="1:29" outlineLevel="1">
      <c r="A24" s="13"/>
      <c r="B24" s="13"/>
      <c r="C24" s="26"/>
      <c r="D24" s="27"/>
      <c r="E24" s="3" t="str">
        <f xml:space="preserve">  'Income Statement'!E$19</f>
        <v>EBT</v>
      </c>
      <c r="F24" s="3">
        <f xml:space="preserve">  'Income Statement'!F$19</f>
        <v>0</v>
      </c>
      <c r="G24" s="3" t="str">
        <f xml:space="preserve">  'Income Statement'!G$19</f>
        <v>GBP</v>
      </c>
      <c r="H24" s="3">
        <f xml:space="preserve">  'Income Statement'!H$19</f>
        <v>22292500.09332522</v>
      </c>
      <c r="I24" s="3">
        <f xml:space="preserve">  'Income Statement'!I$19</f>
        <v>0</v>
      </c>
      <c r="J24" s="3">
        <f xml:space="preserve">  'Income Statement'!J$19</f>
        <v>1242782.78</v>
      </c>
      <c r="K24" s="3">
        <f xml:space="preserve">  'Income Statement'!K$19</f>
        <v>1319597.8169999998</v>
      </c>
      <c r="L24" s="3">
        <f xml:space="preserve">  'Income Statement'!L$19</f>
        <v>1346700.4392772999</v>
      </c>
      <c r="M24" s="3">
        <f xml:space="preserve">  'Income Statement'!M$19</f>
        <v>1429092.5127654278</v>
      </c>
      <c r="N24" s="3">
        <f xml:space="preserve">  'Income Statement'!N$19</f>
        <v>1516455.4152234904</v>
      </c>
      <c r="O24" s="3">
        <f xml:space="preserve">  'Income Statement'!O$19</f>
        <v>1609087.9087580326</v>
      </c>
      <c r="P24" s="3">
        <f xml:space="preserve">  'Income Statement'!P$19</f>
        <v>1707306.6911964361</v>
      </c>
      <c r="Q24" s="3">
        <f xml:space="preserve">  'Income Statement'!Q$19</f>
        <v>1811447.472428164</v>
      </c>
      <c r="R24" s="3">
        <f xml:space="preserve">  'Income Statement'!R$19</f>
        <v>1921866.1153304214</v>
      </c>
      <c r="S24" s="3">
        <f xml:space="preserve">  'Income Statement'!S$19</f>
        <v>2038939.8451533839</v>
      </c>
      <c r="T24" s="3">
        <f xml:space="preserve">  'Income Statement'!T$19</f>
        <v>1103190.2991700813</v>
      </c>
      <c r="U24" s="3">
        <f xml:space="preserve">  'Income Statement'!U$19</f>
        <v>1169381.7171202861</v>
      </c>
      <c r="V24" s="3">
        <f xml:space="preserve">  'Income Statement'!V$19</f>
        <v>1239544.6201475034</v>
      </c>
      <c r="W24" s="3">
        <f xml:space="preserve">  'Income Statement'!W$19</f>
        <v>1313917.2973563536</v>
      </c>
      <c r="X24" s="3">
        <f xml:space="preserve">  'Income Statement'!X$19</f>
        <v>348188.08379943372</v>
      </c>
      <c r="Y24" s="3">
        <f xml:space="preserve">  'Income Statement'!Y$19</f>
        <v>369079.36882739974</v>
      </c>
      <c r="Z24" s="3">
        <f xml:space="preserve">  'Income Statement'!Z$19</f>
        <v>391224.13095704373</v>
      </c>
      <c r="AA24" s="3">
        <f xml:space="preserve">  'Income Statement'!AA$19</f>
        <v>414697.57881446637</v>
      </c>
      <c r="AB24" s="3">
        <f xml:space="preserve">  'Income Statement'!AB$19</f>
        <v>-1.1641532182693481E-10</v>
      </c>
      <c r="AC24" s="3">
        <f xml:space="preserve">  'Income Statement'!AC$19</f>
        <v>-2.3283064365386963E-10</v>
      </c>
    </row>
    <row r="25" spans="1:29" outlineLevel="1">
      <c r="E25" s="42" t="s">
        <v>77</v>
      </c>
      <c r="G25" s="42" t="s">
        <v>309</v>
      </c>
      <c r="H25" s="2">
        <f t="shared" ref="H25:H26" si="3" xml:space="preserve"> SUM( J25:AC25 )</f>
        <v>0</v>
      </c>
      <c r="J25" s="2">
        <f t="shared" ref="J25:AC25" si="4" xml:space="preserve">  IF( J24 &gt; 0, J24 * $F23, 0 )</f>
        <v>0</v>
      </c>
      <c r="K25" s="2">
        <f t="shared" si="4"/>
        <v>0</v>
      </c>
      <c r="L25" s="2">
        <f t="shared" si="4"/>
        <v>0</v>
      </c>
      <c r="M25" s="2">
        <f t="shared" si="4"/>
        <v>0</v>
      </c>
      <c r="N25" s="2">
        <f t="shared" si="4"/>
        <v>0</v>
      </c>
      <c r="O25" s="2">
        <f t="shared" si="4"/>
        <v>0</v>
      </c>
      <c r="P25" s="2">
        <f t="shared" si="4"/>
        <v>0</v>
      </c>
      <c r="Q25" s="2">
        <f t="shared" si="4"/>
        <v>0</v>
      </c>
      <c r="R25" s="2">
        <f t="shared" si="4"/>
        <v>0</v>
      </c>
      <c r="S25" s="2">
        <f t="shared" si="4"/>
        <v>0</v>
      </c>
      <c r="T25" s="2">
        <f t="shared" si="4"/>
        <v>0</v>
      </c>
      <c r="U25" s="2">
        <f t="shared" si="4"/>
        <v>0</v>
      </c>
      <c r="V25" s="2">
        <f t="shared" si="4"/>
        <v>0</v>
      </c>
      <c r="W25" s="2">
        <f t="shared" si="4"/>
        <v>0</v>
      </c>
      <c r="X25" s="2">
        <f t="shared" si="4"/>
        <v>0</v>
      </c>
      <c r="Y25" s="2">
        <f t="shared" si="4"/>
        <v>0</v>
      </c>
      <c r="Z25" s="2">
        <f t="shared" si="4"/>
        <v>0</v>
      </c>
      <c r="AA25" s="2">
        <f t="shared" si="4"/>
        <v>0</v>
      </c>
      <c r="AB25" s="2">
        <f t="shared" si="4"/>
        <v>0</v>
      </c>
      <c r="AC25" s="2">
        <f t="shared" si="4"/>
        <v>0</v>
      </c>
    </row>
    <row r="26" spans="1:29" outlineLevel="1">
      <c r="A26" s="31"/>
      <c r="B26" s="31"/>
      <c r="C26" s="52"/>
      <c r="D26" s="51"/>
      <c r="E26" s="17" t="str">
        <f xml:space="preserve"> LEFT($E$25, LEN($E$25) - 3 )</f>
        <v xml:space="preserve">Tax payable </v>
      </c>
      <c r="F26" s="17"/>
      <c r="G26" s="17" t="str">
        <f xml:space="preserve"> G$25</f>
        <v>GBP</v>
      </c>
      <c r="H26" s="4">
        <f t="shared" si="3"/>
        <v>0</v>
      </c>
      <c r="I26" s="17"/>
      <c r="J26" s="4">
        <f t="shared" ref="J26:AC26" si="5" xml:space="preserve"> -1 * J25</f>
        <v>0</v>
      </c>
      <c r="K26" s="4">
        <f t="shared" si="5"/>
        <v>0</v>
      </c>
      <c r="L26" s="4">
        <f t="shared" si="5"/>
        <v>0</v>
      </c>
      <c r="M26" s="4">
        <f t="shared" si="5"/>
        <v>0</v>
      </c>
      <c r="N26" s="4">
        <f t="shared" si="5"/>
        <v>0</v>
      </c>
      <c r="O26" s="4">
        <f t="shared" si="5"/>
        <v>0</v>
      </c>
      <c r="P26" s="4">
        <f t="shared" si="5"/>
        <v>0</v>
      </c>
      <c r="Q26" s="4">
        <f t="shared" si="5"/>
        <v>0</v>
      </c>
      <c r="R26" s="4">
        <f t="shared" si="5"/>
        <v>0</v>
      </c>
      <c r="S26" s="4">
        <f t="shared" si="5"/>
        <v>0</v>
      </c>
      <c r="T26" s="4">
        <f t="shared" si="5"/>
        <v>0</v>
      </c>
      <c r="U26" s="4">
        <f t="shared" si="5"/>
        <v>0</v>
      </c>
      <c r="V26" s="4">
        <f t="shared" si="5"/>
        <v>0</v>
      </c>
      <c r="W26" s="4">
        <f t="shared" si="5"/>
        <v>0</v>
      </c>
      <c r="X26" s="4">
        <f t="shared" si="5"/>
        <v>0</v>
      </c>
      <c r="Y26" s="4">
        <f t="shared" si="5"/>
        <v>0</v>
      </c>
      <c r="Z26" s="4">
        <f t="shared" si="5"/>
        <v>0</v>
      </c>
      <c r="AA26" s="4">
        <f t="shared" si="5"/>
        <v>0</v>
      </c>
      <c r="AB26" s="4">
        <f t="shared" si="5"/>
        <v>0</v>
      </c>
      <c r="AC26" s="4">
        <f t="shared" si="5"/>
        <v>0</v>
      </c>
    </row>
    <row r="29" spans="1:29">
      <c r="B29" s="30" t="s">
        <v>16</v>
      </c>
    </row>
    <row r="30" spans="1:29" s="57" customFormat="1">
      <c r="A30" s="32"/>
      <c r="B30" s="32"/>
      <c r="C30" s="60"/>
      <c r="D30" s="55"/>
      <c r="E30" s="28" t="str">
        <f xml:space="preserve">  InpC!E$19</f>
        <v>Opening Retained Earnings</v>
      </c>
      <c r="F30" s="28">
        <f xml:space="preserve">  InpC!F$19</f>
        <v>15571181</v>
      </c>
      <c r="G30" s="28" t="str">
        <f xml:space="preserve">  InpC!G$19</f>
        <v>GBP</v>
      </c>
      <c r="M30" s="56"/>
    </row>
    <row r="31" spans="1:29">
      <c r="A31" s="13"/>
      <c r="B31" s="13"/>
      <c r="C31" s="26"/>
      <c r="D31" s="27"/>
      <c r="E31" s="3" t="str">
        <f xml:space="preserve">  Time!E$55</f>
        <v>Period number</v>
      </c>
      <c r="F31" s="3">
        <f xml:space="preserve">  Time!F$55</f>
        <v>0</v>
      </c>
      <c r="G31" s="3" t="str">
        <f xml:space="preserve">  Time!G$55</f>
        <v>GBP</v>
      </c>
      <c r="H31" s="3">
        <f xml:space="preserve">  Time!H$55</f>
        <v>210</v>
      </c>
      <c r="I31" s="3">
        <f xml:space="preserve">  Time!I$55</f>
        <v>0</v>
      </c>
      <c r="J31" s="3">
        <f xml:space="preserve">  Time!J$55</f>
        <v>1</v>
      </c>
      <c r="K31" s="3">
        <f xml:space="preserve">  Time!K$55</f>
        <v>2</v>
      </c>
      <c r="L31" s="3">
        <f xml:space="preserve">  Time!L$55</f>
        <v>3</v>
      </c>
      <c r="M31" s="3">
        <f xml:space="preserve">  Time!M$55</f>
        <v>4</v>
      </c>
      <c r="N31" s="3">
        <f xml:space="preserve">  Time!N$55</f>
        <v>5</v>
      </c>
      <c r="O31" s="3">
        <f xml:space="preserve">  Time!O$55</f>
        <v>6</v>
      </c>
      <c r="P31" s="3">
        <f xml:space="preserve">  Time!P$55</f>
        <v>7</v>
      </c>
      <c r="Q31" s="3">
        <f xml:space="preserve">  Time!Q$55</f>
        <v>8</v>
      </c>
      <c r="R31" s="3">
        <f xml:space="preserve">  Time!R$55</f>
        <v>9</v>
      </c>
      <c r="S31" s="3">
        <f xml:space="preserve">  Time!S$55</f>
        <v>10</v>
      </c>
      <c r="T31" s="3">
        <f xml:space="preserve">  Time!T$55</f>
        <v>11</v>
      </c>
      <c r="U31" s="3">
        <f xml:space="preserve">  Time!U$55</f>
        <v>12</v>
      </c>
      <c r="V31" s="3">
        <f xml:space="preserve">  Time!V$55</f>
        <v>13</v>
      </c>
      <c r="W31" s="3">
        <f xml:space="preserve">  Time!W$55</f>
        <v>14</v>
      </c>
      <c r="X31" s="3">
        <f xml:space="preserve">  Time!X$55</f>
        <v>15</v>
      </c>
      <c r="Y31" s="3">
        <f xml:space="preserve">  Time!Y$55</f>
        <v>16</v>
      </c>
      <c r="Z31" s="3">
        <f xml:space="preserve">  Time!Z$55</f>
        <v>17</v>
      </c>
      <c r="AA31" s="3">
        <f xml:space="preserve">  Time!AA$55</f>
        <v>18</v>
      </c>
      <c r="AB31" s="3">
        <f xml:space="preserve">  Time!AB$55</f>
        <v>19</v>
      </c>
      <c r="AC31" s="3">
        <f xml:space="preserve">  Time!AC$55</f>
        <v>20</v>
      </c>
    </row>
    <row r="32" spans="1:29">
      <c r="A32" s="31"/>
      <c r="B32" s="31"/>
      <c r="C32" s="52"/>
      <c r="D32" s="51"/>
      <c r="E32" s="17" t="s">
        <v>55</v>
      </c>
      <c r="F32" s="17"/>
      <c r="G32" s="17" t="s">
        <v>309</v>
      </c>
      <c r="H32" s="17"/>
      <c r="I32" s="17"/>
      <c r="J32" s="4">
        <f t="shared" ref="J32:AC32" si="6" xml:space="preserve">  I34</f>
        <v>15571181</v>
      </c>
      <c r="K32" s="4">
        <f t="shared" si="6"/>
        <v>16813963.780000001</v>
      </c>
      <c r="L32" s="4">
        <f t="shared" si="6"/>
        <v>18133561.597000003</v>
      </c>
      <c r="M32" s="4">
        <f t="shared" si="6"/>
        <v>19480262.036277302</v>
      </c>
      <c r="N32" s="4">
        <f t="shared" si="6"/>
        <v>20909354.549042728</v>
      </c>
      <c r="O32" s="4">
        <f t="shared" si="6"/>
        <v>22425809.964266218</v>
      </c>
      <c r="P32" s="4">
        <f t="shared" si="6"/>
        <v>24034897.873024251</v>
      </c>
      <c r="Q32" s="4">
        <f t="shared" si="6"/>
        <v>25742204.564220689</v>
      </c>
      <c r="R32" s="4">
        <f t="shared" si="6"/>
        <v>27553652.036648855</v>
      </c>
      <c r="S32" s="4">
        <f t="shared" si="6"/>
        <v>29475518.151979275</v>
      </c>
      <c r="T32" s="4">
        <f t="shared" si="6"/>
        <v>16365348.736168023</v>
      </c>
      <c r="U32" s="4">
        <f t="shared" si="6"/>
        <v>17468539.035338104</v>
      </c>
      <c r="V32" s="4">
        <f t="shared" si="6"/>
        <v>18637920.75245839</v>
      </c>
      <c r="W32" s="4">
        <f t="shared" si="6"/>
        <v>19877465.372605894</v>
      </c>
      <c r="X32" s="4">
        <f t="shared" si="6"/>
        <v>4305707.9799905624</v>
      </c>
      <c r="Y32" s="4">
        <f t="shared" si="6"/>
        <v>4653896.0637899963</v>
      </c>
      <c r="Z32" s="4">
        <f t="shared" si="6"/>
        <v>5022975.4326173961</v>
      </c>
      <c r="AA32" s="4">
        <f t="shared" si="6"/>
        <v>5414199.5635744398</v>
      </c>
      <c r="AB32" s="4">
        <f t="shared" si="6"/>
        <v>0</v>
      </c>
      <c r="AC32" s="4">
        <f t="shared" si="6"/>
        <v>-1.1641532182693481E-10</v>
      </c>
    </row>
    <row r="33" spans="1:29">
      <c r="A33" s="13"/>
      <c r="B33" s="13"/>
      <c r="C33" s="26"/>
      <c r="D33" s="27" t="s">
        <v>269</v>
      </c>
      <c r="E33" s="3" t="str">
        <f xml:space="preserve">  'Income Statement'!E$25</f>
        <v>Net Income</v>
      </c>
      <c r="F33" s="3">
        <f xml:space="preserve">  'Income Statement'!F$25</f>
        <v>0</v>
      </c>
      <c r="G33" s="3" t="str">
        <f xml:space="preserve">  'Income Statement'!G$25</f>
        <v>GBP</v>
      </c>
      <c r="H33" s="3">
        <f xml:space="preserve">  'Income Statement'!H$25</f>
        <v>-15571181.000000007</v>
      </c>
      <c r="I33" s="3">
        <f xml:space="preserve">  'Income Statement'!I$25</f>
        <v>0</v>
      </c>
      <c r="J33" s="3">
        <f xml:space="preserve">  'Income Statement'!J$25</f>
        <v>1242782.78</v>
      </c>
      <c r="K33" s="3">
        <f xml:space="preserve">  'Income Statement'!K$25</f>
        <v>1319597.8169999998</v>
      </c>
      <c r="L33" s="3">
        <f xml:space="preserve">  'Income Statement'!L$25</f>
        <v>1346700.4392772999</v>
      </c>
      <c r="M33" s="3">
        <f xml:space="preserve">  'Income Statement'!M$25</f>
        <v>1429092.5127654278</v>
      </c>
      <c r="N33" s="3">
        <f xml:space="preserve">  'Income Statement'!N$25</f>
        <v>1516455.4152234904</v>
      </c>
      <c r="O33" s="3">
        <f xml:space="preserve">  'Income Statement'!O$25</f>
        <v>1609087.9087580326</v>
      </c>
      <c r="P33" s="3">
        <f xml:space="preserve">  'Income Statement'!P$25</f>
        <v>1707306.6911964361</v>
      </c>
      <c r="Q33" s="3">
        <f xml:space="preserve">  'Income Statement'!Q$25</f>
        <v>1811447.472428164</v>
      </c>
      <c r="R33" s="3">
        <f xml:space="preserve">  'Income Statement'!R$25</f>
        <v>1921866.1153304214</v>
      </c>
      <c r="S33" s="3">
        <f xml:space="preserve">  'Income Statement'!S$25</f>
        <v>-13110169.415811252</v>
      </c>
      <c r="T33" s="3">
        <f xml:space="preserve">  'Income Statement'!T$25</f>
        <v>1103190.2991700813</v>
      </c>
      <c r="U33" s="3">
        <f xml:space="preserve">  'Income Statement'!U$25</f>
        <v>1169381.7171202861</v>
      </c>
      <c r="V33" s="3">
        <f xml:space="preserve">  'Income Statement'!V$25</f>
        <v>1239544.6201475034</v>
      </c>
      <c r="W33" s="3">
        <f xml:space="preserve">  'Income Statement'!W$25</f>
        <v>-15571757.392615331</v>
      </c>
      <c r="X33" s="3">
        <f xml:space="preserve">  'Income Statement'!X$25</f>
        <v>348188.08379943372</v>
      </c>
      <c r="Y33" s="3">
        <f xml:space="preserve">  'Income Statement'!Y$25</f>
        <v>369079.36882739974</v>
      </c>
      <c r="Z33" s="3">
        <f xml:space="preserve">  'Income Statement'!Z$25</f>
        <v>391224.13095704373</v>
      </c>
      <c r="AA33" s="3">
        <f xml:space="preserve">  'Income Statement'!AA$25</f>
        <v>-5414199.5635744398</v>
      </c>
      <c r="AB33" s="3">
        <f xml:space="preserve">  'Income Statement'!AB$25</f>
        <v>-1.1641532182693481E-10</v>
      </c>
      <c r="AC33" s="3">
        <f xml:space="preserve">  'Income Statement'!AC$25</f>
        <v>-2.3283064365386963E-10</v>
      </c>
    </row>
    <row r="34" spans="1:29" s="58" customFormat="1">
      <c r="A34" s="36"/>
      <c r="B34" s="36"/>
      <c r="C34" s="67"/>
      <c r="D34" s="68"/>
      <c r="E34" s="24" t="s">
        <v>16</v>
      </c>
      <c r="F34" s="24"/>
      <c r="G34" s="24" t="s">
        <v>309</v>
      </c>
      <c r="H34" s="24"/>
      <c r="I34" s="5">
        <f t="shared" ref="I34:AC34" si="7" xml:space="preserve">  IF( I31 = 0, $F30, I32 + I33 )</f>
        <v>15571181</v>
      </c>
      <c r="J34" s="5">
        <f t="shared" si="7"/>
        <v>16813963.780000001</v>
      </c>
      <c r="K34" s="5">
        <f t="shared" si="7"/>
        <v>18133561.597000003</v>
      </c>
      <c r="L34" s="5">
        <f t="shared" si="7"/>
        <v>19480262.036277302</v>
      </c>
      <c r="M34" s="5">
        <f t="shared" si="7"/>
        <v>20909354.549042728</v>
      </c>
      <c r="N34" s="5">
        <f t="shared" si="7"/>
        <v>22425809.964266218</v>
      </c>
      <c r="O34" s="5">
        <f t="shared" si="7"/>
        <v>24034897.873024251</v>
      </c>
      <c r="P34" s="5">
        <f t="shared" si="7"/>
        <v>25742204.564220689</v>
      </c>
      <c r="Q34" s="5">
        <f t="shared" si="7"/>
        <v>27553652.036648855</v>
      </c>
      <c r="R34" s="5">
        <f t="shared" si="7"/>
        <v>29475518.151979275</v>
      </c>
      <c r="S34" s="5">
        <f t="shared" si="7"/>
        <v>16365348.736168023</v>
      </c>
      <c r="T34" s="5">
        <f t="shared" si="7"/>
        <v>17468539.035338104</v>
      </c>
      <c r="U34" s="5">
        <f t="shared" si="7"/>
        <v>18637920.75245839</v>
      </c>
      <c r="V34" s="5">
        <f t="shared" si="7"/>
        <v>19877465.372605894</v>
      </c>
      <c r="W34" s="5">
        <f t="shared" si="7"/>
        <v>4305707.9799905624</v>
      </c>
      <c r="X34" s="5">
        <f t="shared" si="7"/>
        <v>4653896.0637899963</v>
      </c>
      <c r="Y34" s="5">
        <f t="shared" si="7"/>
        <v>5022975.4326173961</v>
      </c>
      <c r="Z34" s="5">
        <f t="shared" si="7"/>
        <v>5414199.5635744398</v>
      </c>
      <c r="AA34" s="5">
        <f t="shared" si="7"/>
        <v>0</v>
      </c>
      <c r="AB34" s="5">
        <f t="shared" si="7"/>
        <v>-1.1641532182693481E-10</v>
      </c>
      <c r="AC34" s="5">
        <f t="shared" si="7"/>
        <v>-3.4924596548080444E-10</v>
      </c>
    </row>
    <row r="36" spans="1:29">
      <c r="B36" s="30" t="s">
        <v>103</v>
      </c>
    </row>
    <row r="37" spans="1:29" outlineLevel="1">
      <c r="A37" s="13"/>
      <c r="B37" s="13"/>
      <c r="C37" s="26"/>
      <c r="D37" s="27"/>
      <c r="E37" s="3" t="str">
        <f xml:space="preserve">  Distributions!E$13</f>
        <v>Total short term debt repaid</v>
      </c>
      <c r="F37" s="3">
        <f xml:space="preserve">  Distributions!F$13</f>
        <v>0</v>
      </c>
      <c r="G37" s="3" t="str">
        <f xml:space="preserve">  Distributions!G$13</f>
        <v>GBP</v>
      </c>
      <c r="H37" s="3">
        <f xml:space="preserve">  Distributions!H$13</f>
        <v>0</v>
      </c>
      <c r="I37" s="3">
        <f xml:space="preserve">  Distributions!I$13</f>
        <v>0</v>
      </c>
      <c r="J37" s="3">
        <f xml:space="preserve">  Distributions!J$13</f>
        <v>44738.775000000001</v>
      </c>
      <c r="K37" s="3">
        <f xml:space="preserve">  Distributions!K$13</f>
        <v>89477.55</v>
      </c>
      <c r="L37" s="3">
        <f xml:space="preserve">  Distributions!L$13</f>
        <v>134216.32500000001</v>
      </c>
      <c r="M37" s="3">
        <f xml:space="preserve">  Distributions!M$13</f>
        <v>178955.1</v>
      </c>
      <c r="N37" s="3">
        <f xml:space="preserve">  Distributions!N$13</f>
        <v>234468.07500000001</v>
      </c>
      <c r="O37" s="3">
        <f xml:space="preserve">  Distributions!O$13</f>
        <v>289981.05</v>
      </c>
      <c r="P37" s="3">
        <f xml:space="preserve">  Distributions!P$13</f>
        <v>345494.02500000002</v>
      </c>
      <c r="Q37" s="3">
        <f xml:space="preserve">  Distributions!Q$13</f>
        <v>401007</v>
      </c>
      <c r="R37" s="3">
        <f xml:space="preserve">  Distributions!R$13</f>
        <v>478068.375</v>
      </c>
      <c r="S37" s="3">
        <f xml:space="preserve">  Distributions!S$13</f>
        <v>555129.75</v>
      </c>
      <c r="T37" s="3">
        <f xml:space="preserve">  Distributions!T$13</f>
        <v>632191.125</v>
      </c>
      <c r="U37" s="3">
        <f xml:space="preserve">  Distributions!U$13</f>
        <v>709252.5</v>
      </c>
      <c r="V37" s="3">
        <f xml:space="preserve">  Distributions!V$13</f>
        <v>894055.875</v>
      </c>
      <c r="W37" s="3">
        <f xml:space="preserve">  Distributions!W$13</f>
        <v>1078859.25</v>
      </c>
      <c r="X37" s="3">
        <f xml:space="preserve">  Distributions!X$13</f>
        <v>1263662.625</v>
      </c>
      <c r="Y37" s="3">
        <f xml:space="preserve">  Distributions!Y$13</f>
        <v>1448466</v>
      </c>
      <c r="Z37" s="3">
        <f xml:space="preserve">  Distributions!Z$13</f>
        <v>1779662</v>
      </c>
      <c r="AA37" s="3">
        <f xml:space="preserve">  Distributions!AA$13</f>
        <v>2773250</v>
      </c>
      <c r="AB37" s="3">
        <f xml:space="preserve">  Distributions!AB$13</f>
        <v>2773250</v>
      </c>
      <c r="AC37" s="3">
        <f xml:space="preserve">  Distributions!AC$13</f>
        <v>2773250</v>
      </c>
    </row>
    <row r="38" spans="1:29" outlineLevel="1">
      <c r="A38" s="13"/>
      <c r="B38" s="13"/>
      <c r="C38" s="26"/>
      <c r="D38" s="27"/>
      <c r="E38" s="3" t="str">
        <f xml:space="preserve">  Distributions!E$19</f>
        <v>Total long term debt repaid</v>
      </c>
      <c r="F38" s="3">
        <f xml:space="preserve">  Distributions!F$19</f>
        <v>0</v>
      </c>
      <c r="G38" s="3" t="str">
        <f xml:space="preserve">  Distributions!G$19</f>
        <v>GBP</v>
      </c>
      <c r="H38" s="3">
        <f xml:space="preserve">  Distributions!H$19</f>
        <v>0</v>
      </c>
      <c r="I38" s="3">
        <f xml:space="preserve">  Distributions!I$19</f>
        <v>0</v>
      </c>
      <c r="J38" s="3">
        <f xml:space="preserve">  Distributions!J$19</f>
        <v>0</v>
      </c>
      <c r="K38" s="3">
        <f xml:space="preserve">  Distributions!K$19</f>
        <v>924829.89148000022</v>
      </c>
      <c r="L38" s="3">
        <f xml:space="preserve">  Distributions!L$19</f>
        <v>924829.89148000022</v>
      </c>
      <c r="M38" s="3">
        <f xml:space="preserve">  Distributions!M$19</f>
        <v>924829.89148000022</v>
      </c>
      <c r="N38" s="3">
        <f xml:space="preserve">  Distributions!N$19</f>
        <v>924829.89148000022</v>
      </c>
      <c r="O38" s="3">
        <f xml:space="preserve">  Distributions!O$19</f>
        <v>924829.89148000022</v>
      </c>
      <c r="P38" s="3">
        <f xml:space="preserve">  Distributions!P$19</f>
        <v>924829.89148000022</v>
      </c>
      <c r="Q38" s="3">
        <f xml:space="preserve">  Distributions!Q$19</f>
        <v>924829.89148000022</v>
      </c>
      <c r="R38" s="3">
        <f xml:space="preserve">  Distributions!R$19</f>
        <v>924829.89148000022</v>
      </c>
      <c r="S38" s="3">
        <f xml:space="preserve">  Distributions!S$19</f>
        <v>3696573.4166833856</v>
      </c>
      <c r="T38" s="3">
        <f xml:space="preserve">  Distributions!T$19</f>
        <v>3696573.4166833856</v>
      </c>
      <c r="U38" s="3">
        <f xml:space="preserve">  Distributions!U$19</f>
        <v>3696573.4166833856</v>
      </c>
      <c r="V38" s="3">
        <f xml:space="preserve">  Distributions!V$19</f>
        <v>3696573.4166833856</v>
      </c>
      <c r="W38" s="3">
        <f xml:space="preserve">  Distributions!W$19</f>
        <v>3696573.4166833856</v>
      </c>
      <c r="X38" s="3">
        <f xml:space="preserve">  Distributions!X$19</f>
        <v>3696573.4166833856</v>
      </c>
      <c r="Y38" s="3">
        <f xml:space="preserve">  Distributions!Y$19</f>
        <v>3696573.4166833856</v>
      </c>
      <c r="Z38" s="3">
        <f xml:space="preserve">  Distributions!Z$19</f>
        <v>3696573.4166833856</v>
      </c>
      <c r="AA38" s="3">
        <f xml:space="preserve">  Distributions!AA$19</f>
        <v>3696573.4166833856</v>
      </c>
      <c r="AB38" s="3">
        <f xml:space="preserve">  Distributions!AB$19</f>
        <v>3696573.4166833856</v>
      </c>
      <c r="AC38" s="3">
        <f xml:space="preserve">  Distributions!AC$19</f>
        <v>3696573.4166833856</v>
      </c>
    </row>
    <row r="39" spans="1:29" outlineLevel="1">
      <c r="A39" s="31"/>
      <c r="B39" s="31"/>
      <c r="C39" s="52"/>
      <c r="D39" s="51"/>
      <c r="E39" s="17" t="s">
        <v>103</v>
      </c>
      <c r="F39" s="17"/>
      <c r="G39" s="17" t="s">
        <v>309</v>
      </c>
      <c r="H39" s="17"/>
      <c r="I39" s="17"/>
      <c r="J39" s="4">
        <f t="shared" ref="J39:AC39" si="8" xml:space="preserve">  J37 + J38</f>
        <v>44738.775000000001</v>
      </c>
      <c r="K39" s="4">
        <f t="shared" si="8"/>
        <v>1014307.4414800003</v>
      </c>
      <c r="L39" s="4">
        <f t="shared" si="8"/>
        <v>1059046.2164800002</v>
      </c>
      <c r="M39" s="4">
        <f t="shared" si="8"/>
        <v>1103784.9914800003</v>
      </c>
      <c r="N39" s="4">
        <f t="shared" si="8"/>
        <v>1159297.9664800002</v>
      </c>
      <c r="O39" s="4">
        <f t="shared" si="8"/>
        <v>1214810.9414800003</v>
      </c>
      <c r="P39" s="4">
        <f t="shared" si="8"/>
        <v>1270323.9164800001</v>
      </c>
      <c r="Q39" s="4">
        <f t="shared" si="8"/>
        <v>1325836.8914800002</v>
      </c>
      <c r="R39" s="4">
        <f t="shared" si="8"/>
        <v>1402898.2664800002</v>
      </c>
      <c r="S39" s="4">
        <f t="shared" si="8"/>
        <v>4251703.1666833851</v>
      </c>
      <c r="T39" s="4">
        <f t="shared" si="8"/>
        <v>4328764.5416833851</v>
      </c>
      <c r="U39" s="4">
        <f t="shared" si="8"/>
        <v>4405825.9166833851</v>
      </c>
      <c r="V39" s="4">
        <f t="shared" si="8"/>
        <v>4590629.2916833851</v>
      </c>
      <c r="W39" s="4">
        <f t="shared" si="8"/>
        <v>4775432.6666833851</v>
      </c>
      <c r="X39" s="4">
        <f t="shared" si="8"/>
        <v>4960236.0416833851</v>
      </c>
      <c r="Y39" s="4">
        <f t="shared" si="8"/>
        <v>5145039.4166833851</v>
      </c>
      <c r="Z39" s="4">
        <f t="shared" si="8"/>
        <v>5476235.4166833851</v>
      </c>
      <c r="AA39" s="4">
        <f t="shared" si="8"/>
        <v>6469823.4166833851</v>
      </c>
      <c r="AB39" s="4">
        <f t="shared" si="8"/>
        <v>6469823.4166833851</v>
      </c>
      <c r="AC39" s="4">
        <f t="shared" si="8"/>
        <v>6469823.4166833851</v>
      </c>
    </row>
    <row r="42" spans="1:29">
      <c r="B42" s="30" t="s">
        <v>329</v>
      </c>
    </row>
  </sheetData>
  <conditionalFormatting sqref="F3">
    <cfRule type="cellIs" dxfId="203" priority="13" stopIfTrue="1" operator="notEqual">
      <formula>0</formula>
    </cfRule>
    <cfRule type="cellIs" dxfId="202" priority="14" stopIfTrue="1" operator="equal">
      <formula>""</formula>
    </cfRule>
  </conditionalFormatting>
  <conditionalFormatting sqref="J3:AC3">
    <cfRule type="cellIs" dxfId="201" priority="11" stopIfTrue="1" operator="equal">
      <formula>"Construction"</formula>
    </cfRule>
    <cfRule type="cellIs" dxfId="200" priority="12" stopIfTrue="1" operator="equal">
      <formula>"Operations"</formula>
    </cfRule>
  </conditionalFormatting>
  <conditionalFormatting sqref="J3:AC3">
    <cfRule type="cellIs" dxfId="199" priority="10" operator="equal">
      <formula>"Fin Close"</formula>
    </cfRule>
  </conditionalFormatting>
  <conditionalFormatting sqref="J3:AC3">
    <cfRule type="cellIs" dxfId="198" priority="8" operator="equal">
      <formula>"PPA ext."</formula>
    </cfRule>
    <cfRule type="cellIs" dxfId="197" priority="9" operator="equal">
      <formula>"Delay"</formula>
    </cfRule>
  </conditionalFormatting>
  <conditionalFormatting sqref="F2">
    <cfRule type="cellIs" dxfId="196" priority="1" stopIfTrue="1" operator="notEqual">
      <formula>0</formula>
    </cfRule>
    <cfRule type="cellIs" dxfId="195"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7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30" customWidth="1"/>
    <col min="3" max="3" width="1.453125" style="64" customWidth="1"/>
    <col min="4" max="4" width="1.453125" style="91" customWidth="1"/>
    <col min="5" max="5" width="51.54296875" style="42" bestFit="1" customWidth="1"/>
    <col min="6" max="6" width="20.54296875" style="42" bestFit="1" customWidth="1"/>
    <col min="7" max="7" width="13.1796875" style="42" bestFit="1" customWidth="1"/>
    <col min="8" max="8" width="14.453125" style="42" bestFit="1" customWidth="1"/>
    <col min="9" max="9" width="3.453125" style="42" customWidth="1"/>
    <col min="10" max="23" width="13.1796875" style="42" bestFit="1" customWidth="1"/>
    <col min="24"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Investment Assets</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317</v>
      </c>
    </row>
    <row r="9" spans="1:29" s="57" customFormat="1">
      <c r="A9" s="32"/>
      <c r="B9" s="32"/>
      <c r="C9" s="60"/>
      <c r="D9" s="55"/>
      <c r="E9" s="28" t="str">
        <f xml:space="preserve">  InpC!E$14</f>
        <v>Opening Investment Assets</v>
      </c>
      <c r="F9" s="28">
        <f xml:space="preserve">  InpC!F$14</f>
        <v>21614586</v>
      </c>
      <c r="G9" s="28" t="str">
        <f xml:space="preserve">  InpC!G$14</f>
        <v>GBP</v>
      </c>
      <c r="M9" s="56"/>
    </row>
    <row r="10" spans="1:29">
      <c r="A10" s="13"/>
      <c r="B10" s="13"/>
      <c r="C10" s="26"/>
      <c r="D10" s="27"/>
      <c r="E10" s="3" t="str">
        <f xml:space="preserve">  Time!E$55</f>
        <v>Period number</v>
      </c>
      <c r="F10" s="3">
        <f xml:space="preserve">  Time!F$55</f>
        <v>0</v>
      </c>
      <c r="G10" s="3" t="str">
        <f xml:space="preserve">  Time!G$55</f>
        <v>GBP</v>
      </c>
      <c r="H10" s="3">
        <f xml:space="preserve">  Time!H$55</f>
        <v>210</v>
      </c>
      <c r="I10" s="3">
        <f xml:space="preserve">  Time!I$55</f>
        <v>0</v>
      </c>
      <c r="J10" s="3">
        <f xml:space="preserve">  Time!J$55</f>
        <v>1</v>
      </c>
      <c r="K10" s="3">
        <f xml:space="preserve">  Time!K$55</f>
        <v>2</v>
      </c>
      <c r="L10" s="3">
        <f xml:space="preserve">  Time!L$55</f>
        <v>3</v>
      </c>
      <c r="M10" s="3">
        <f xml:space="preserve">  Time!M$55</f>
        <v>4</v>
      </c>
      <c r="N10" s="3">
        <f xml:space="preserve">  Time!N$55</f>
        <v>5</v>
      </c>
      <c r="O10" s="3">
        <f xml:space="preserve">  Time!O$55</f>
        <v>6</v>
      </c>
      <c r="P10" s="3">
        <f xml:space="preserve">  Time!P$55</f>
        <v>7</v>
      </c>
      <c r="Q10" s="3">
        <f xml:space="preserve">  Time!Q$55</f>
        <v>8</v>
      </c>
      <c r="R10" s="3">
        <f xml:space="preserve">  Time!R$55</f>
        <v>9</v>
      </c>
      <c r="S10" s="3">
        <f xml:space="preserve">  Time!S$55</f>
        <v>10</v>
      </c>
      <c r="T10" s="3">
        <f xml:space="preserve">  Time!T$55</f>
        <v>11</v>
      </c>
      <c r="U10" s="3">
        <f xml:space="preserve">  Time!U$55</f>
        <v>12</v>
      </c>
      <c r="V10" s="3">
        <f xml:space="preserve">  Time!V$55</f>
        <v>13</v>
      </c>
      <c r="W10" s="3">
        <f xml:space="preserve">  Time!W$55</f>
        <v>14</v>
      </c>
      <c r="X10" s="3">
        <f xml:space="preserve">  Time!X$55</f>
        <v>15</v>
      </c>
      <c r="Y10" s="3">
        <f xml:space="preserve">  Time!Y$55</f>
        <v>16</v>
      </c>
      <c r="Z10" s="3">
        <f xml:space="preserve">  Time!Z$55</f>
        <v>17</v>
      </c>
      <c r="AA10" s="3">
        <f xml:space="preserve">  Time!AA$55</f>
        <v>18</v>
      </c>
      <c r="AB10" s="3">
        <f xml:space="preserve">  Time!AB$55</f>
        <v>19</v>
      </c>
      <c r="AC10" s="3">
        <f xml:space="preserve">  Time!AC$55</f>
        <v>20</v>
      </c>
    </row>
    <row r="11" spans="1:29">
      <c r="E11" s="42" t="s">
        <v>277</v>
      </c>
      <c r="G11" s="42" t="s">
        <v>309</v>
      </c>
      <c r="J11" s="2">
        <f t="shared" ref="J11:AC11" si="0" xml:space="preserve">  I14</f>
        <v>21614586</v>
      </c>
      <c r="K11" s="2">
        <f t="shared" si="0"/>
        <v>22911461.16</v>
      </c>
      <c r="L11" s="2">
        <f t="shared" si="0"/>
        <v>23071841.388119999</v>
      </c>
      <c r="M11" s="2">
        <f t="shared" si="0"/>
        <v>24456151.8714072</v>
      </c>
      <c r="N11" s="2">
        <f t="shared" si="0"/>
        <v>25923520.983691633</v>
      </c>
      <c r="O11" s="2">
        <f t="shared" si="0"/>
        <v>27478932.242713131</v>
      </c>
      <c r="P11" s="2">
        <f t="shared" si="0"/>
        <v>29127668.177275918</v>
      </c>
      <c r="Q11" s="2">
        <f t="shared" si="0"/>
        <v>30875328.267912474</v>
      </c>
      <c r="R11" s="2">
        <f t="shared" si="0"/>
        <v>32727847.963987224</v>
      </c>
      <c r="S11" s="2">
        <f t="shared" si="0"/>
        <v>34691518.841826454</v>
      </c>
      <c r="T11" s="2">
        <f t="shared" si="0"/>
        <v>18386504.986168023</v>
      </c>
      <c r="U11" s="2">
        <f t="shared" si="0"/>
        <v>19489695.285338104</v>
      </c>
      <c r="V11" s="2">
        <f t="shared" si="0"/>
        <v>20659077.00245839</v>
      </c>
      <c r="W11" s="2">
        <f t="shared" si="0"/>
        <v>21898621.622605894</v>
      </c>
      <c r="X11" s="2">
        <f t="shared" si="0"/>
        <v>5803134.7299905624</v>
      </c>
      <c r="Y11" s="2">
        <f t="shared" si="0"/>
        <v>6151322.8137899963</v>
      </c>
      <c r="Z11" s="2">
        <f t="shared" si="0"/>
        <v>6520402.1826173961</v>
      </c>
      <c r="AA11" s="2">
        <f t="shared" si="0"/>
        <v>6911626.3135744398</v>
      </c>
      <c r="AB11" s="2">
        <f t="shared" si="0"/>
        <v>-1.1641532182693481E-10</v>
      </c>
      <c r="AC11" s="2">
        <f t="shared" si="0"/>
        <v>-2.3283064365386963E-10</v>
      </c>
    </row>
    <row r="12" spans="1:29">
      <c r="D12" s="91" t="s">
        <v>366</v>
      </c>
      <c r="E12" s="2" t="str">
        <f t="shared" ref="E12:AC12" si="1" xml:space="preserve">  E$21</f>
        <v>Disposal of Investment Assets</v>
      </c>
      <c r="F12" s="2">
        <f t="shared" si="1"/>
        <v>0</v>
      </c>
      <c r="G12" s="2" t="str">
        <f t="shared" si="1"/>
        <v>GBP</v>
      </c>
      <c r="H12" s="2">
        <f t="shared" si="1"/>
        <v>44336540.510008618</v>
      </c>
      <c r="I12" s="2">
        <f t="shared" si="1"/>
        <v>0</v>
      </c>
      <c r="J12" s="2">
        <f t="shared" si="1"/>
        <v>0</v>
      </c>
      <c r="K12" s="2">
        <f t="shared" si="1"/>
        <v>1214307.44148</v>
      </c>
      <c r="L12" s="2">
        <f t="shared" si="1"/>
        <v>0</v>
      </c>
      <c r="M12" s="2">
        <f t="shared" si="1"/>
        <v>0</v>
      </c>
      <c r="N12" s="2">
        <f t="shared" si="1"/>
        <v>0</v>
      </c>
      <c r="O12" s="2">
        <f t="shared" si="1"/>
        <v>0</v>
      </c>
      <c r="P12" s="2">
        <f t="shared" si="1"/>
        <v>0</v>
      </c>
      <c r="Q12" s="2">
        <f t="shared" si="1"/>
        <v>0</v>
      </c>
      <c r="R12" s="2">
        <f t="shared" si="1"/>
        <v>0</v>
      </c>
      <c r="S12" s="2">
        <f t="shared" si="1"/>
        <v>18386504.986168019</v>
      </c>
      <c r="T12" s="2">
        <f t="shared" si="1"/>
        <v>0</v>
      </c>
      <c r="U12" s="2">
        <f t="shared" si="1"/>
        <v>0</v>
      </c>
      <c r="V12" s="2">
        <f t="shared" si="1"/>
        <v>0</v>
      </c>
      <c r="W12" s="2">
        <f t="shared" si="1"/>
        <v>17409404.189971685</v>
      </c>
      <c r="X12" s="2">
        <f t="shared" si="1"/>
        <v>0</v>
      </c>
      <c r="Y12" s="2">
        <f t="shared" si="1"/>
        <v>0</v>
      </c>
      <c r="Z12" s="2">
        <f t="shared" si="1"/>
        <v>0</v>
      </c>
      <c r="AA12" s="2">
        <f t="shared" si="1"/>
        <v>7326323.8923889063</v>
      </c>
      <c r="AB12" s="2">
        <f t="shared" si="1"/>
        <v>0</v>
      </c>
      <c r="AC12" s="2">
        <f t="shared" si="1"/>
        <v>0</v>
      </c>
    </row>
    <row r="13" spans="1:29">
      <c r="D13" s="91" t="s">
        <v>366</v>
      </c>
      <c r="E13" s="2" t="str">
        <f t="shared" ref="E13:AC13" si="2" xml:space="preserve">  E$51</f>
        <v>Investment Asset Revaluation</v>
      </c>
      <c r="F13" s="2">
        <f t="shared" si="2"/>
        <v>0</v>
      </c>
      <c r="G13" s="2" t="str">
        <f t="shared" si="2"/>
        <v>GBP</v>
      </c>
      <c r="H13" s="2">
        <f t="shared" si="2"/>
        <v>22721954.510008607</v>
      </c>
      <c r="I13" s="2">
        <f t="shared" si="2"/>
        <v>0</v>
      </c>
      <c r="J13" s="2">
        <f t="shared" si="2"/>
        <v>1296875.1599999999</v>
      </c>
      <c r="K13" s="2">
        <f t="shared" si="2"/>
        <v>1374687.6695999999</v>
      </c>
      <c r="L13" s="2">
        <f t="shared" si="2"/>
        <v>1384310.4832871999</v>
      </c>
      <c r="M13" s="2">
        <f t="shared" si="2"/>
        <v>1467369.1122844319</v>
      </c>
      <c r="N13" s="2">
        <f t="shared" si="2"/>
        <v>1555411.2590214978</v>
      </c>
      <c r="O13" s="2">
        <f t="shared" si="2"/>
        <v>1648735.9345627879</v>
      </c>
      <c r="P13" s="2">
        <f t="shared" si="2"/>
        <v>1747660.0906365551</v>
      </c>
      <c r="Q13" s="2">
        <f t="shared" si="2"/>
        <v>1852519.6960747484</v>
      </c>
      <c r="R13" s="2">
        <f t="shared" si="2"/>
        <v>1963670.8778392333</v>
      </c>
      <c r="S13" s="2">
        <f t="shared" si="2"/>
        <v>2081491.1305095872</v>
      </c>
      <c r="T13" s="2">
        <f t="shared" si="2"/>
        <v>1103190.2991700813</v>
      </c>
      <c r="U13" s="2">
        <f t="shared" si="2"/>
        <v>1169381.7171202861</v>
      </c>
      <c r="V13" s="2">
        <f t="shared" si="2"/>
        <v>1239544.6201475034</v>
      </c>
      <c r="W13" s="2">
        <f t="shared" si="2"/>
        <v>1313917.2973563536</v>
      </c>
      <c r="X13" s="2">
        <f t="shared" si="2"/>
        <v>348188.08379943372</v>
      </c>
      <c r="Y13" s="2">
        <f t="shared" si="2"/>
        <v>369079.36882739974</v>
      </c>
      <c r="Z13" s="2">
        <f t="shared" si="2"/>
        <v>391224.13095704373</v>
      </c>
      <c r="AA13" s="2">
        <f t="shared" si="2"/>
        <v>414697.57881446637</v>
      </c>
      <c r="AB13" s="2">
        <f t="shared" si="2"/>
        <v>-1.1641532182693481E-10</v>
      </c>
      <c r="AC13" s="2">
        <f t="shared" si="2"/>
        <v>-2.3283064365386963E-10</v>
      </c>
    </row>
    <row r="14" spans="1:29" s="58" customFormat="1">
      <c r="A14" s="36"/>
      <c r="B14" s="36"/>
      <c r="C14" s="67"/>
      <c r="D14" s="68"/>
      <c r="E14" s="24" t="s">
        <v>317</v>
      </c>
      <c r="F14" s="24"/>
      <c r="G14" s="24" t="s">
        <v>309</v>
      </c>
      <c r="H14" s="24"/>
      <c r="I14" s="5">
        <f t="shared" ref="I14:AC14" si="3" xml:space="preserve">  IF( I10 = 0, $F9, I11 - I12 + I13 )</f>
        <v>21614586</v>
      </c>
      <c r="J14" s="5">
        <f t="shared" si="3"/>
        <v>22911461.16</v>
      </c>
      <c r="K14" s="5">
        <f t="shared" si="3"/>
        <v>23071841.388119999</v>
      </c>
      <c r="L14" s="5">
        <f t="shared" si="3"/>
        <v>24456151.8714072</v>
      </c>
      <c r="M14" s="5">
        <f t="shared" si="3"/>
        <v>25923520.983691633</v>
      </c>
      <c r="N14" s="5">
        <f t="shared" si="3"/>
        <v>27478932.242713131</v>
      </c>
      <c r="O14" s="5">
        <f t="shared" si="3"/>
        <v>29127668.177275918</v>
      </c>
      <c r="P14" s="5">
        <f t="shared" si="3"/>
        <v>30875328.267912474</v>
      </c>
      <c r="Q14" s="5">
        <f t="shared" si="3"/>
        <v>32727847.963987224</v>
      </c>
      <c r="R14" s="5">
        <f t="shared" si="3"/>
        <v>34691518.841826454</v>
      </c>
      <c r="S14" s="5">
        <f t="shared" si="3"/>
        <v>18386504.986168023</v>
      </c>
      <c r="T14" s="5">
        <f t="shared" si="3"/>
        <v>19489695.285338104</v>
      </c>
      <c r="U14" s="5">
        <f t="shared" si="3"/>
        <v>20659077.00245839</v>
      </c>
      <c r="V14" s="5">
        <f t="shared" si="3"/>
        <v>21898621.622605894</v>
      </c>
      <c r="W14" s="5">
        <f t="shared" si="3"/>
        <v>5803134.7299905624</v>
      </c>
      <c r="X14" s="5">
        <f t="shared" si="3"/>
        <v>6151322.8137899963</v>
      </c>
      <c r="Y14" s="5">
        <f t="shared" si="3"/>
        <v>6520402.1826173961</v>
      </c>
      <c r="Z14" s="5">
        <f t="shared" si="3"/>
        <v>6911626.3135744398</v>
      </c>
      <c r="AA14" s="5">
        <f t="shared" si="3"/>
        <v>-1.1641532182693481E-10</v>
      </c>
      <c r="AB14" s="5">
        <f t="shared" si="3"/>
        <v>-2.3283064365386963E-10</v>
      </c>
      <c r="AC14" s="5">
        <f t="shared" si="3"/>
        <v>-4.6566128730773926E-10</v>
      </c>
    </row>
    <row r="16" spans="1:29">
      <c r="B16" s="30" t="s">
        <v>298</v>
      </c>
    </row>
    <row r="17" spans="1:29" outlineLevel="1">
      <c r="A17" s="13"/>
      <c r="B17" s="13"/>
      <c r="C17" s="26"/>
      <c r="D17" s="27"/>
      <c r="E17" s="3" t="str">
        <f xml:space="preserve">  InpC!E$67</f>
        <v>Use Input asset revaluations and disposals</v>
      </c>
      <c r="F17" s="3">
        <f xml:space="preserve">  InpC!F$67</f>
        <v>0</v>
      </c>
      <c r="G17" s="3" t="str">
        <f xml:space="preserve">  InpC!G$67</f>
        <v>GBP</v>
      </c>
      <c r="M17" s="2"/>
    </row>
    <row r="18" spans="1:29" outlineLevel="1">
      <c r="E18" s="2" t="str">
        <f t="shared" ref="E18:AC18" si="4" xml:space="preserve">  E$45</f>
        <v>Disposal of Investment Assets from Inputs</v>
      </c>
      <c r="F18" s="2">
        <f t="shared" si="4"/>
        <v>0</v>
      </c>
      <c r="G18" s="2" t="str">
        <f t="shared" si="4"/>
        <v>GBP</v>
      </c>
      <c r="H18" s="2">
        <f t="shared" si="4"/>
        <v>-6.9849193096160889E-10</v>
      </c>
      <c r="I18" s="2">
        <f t="shared" si="4"/>
        <v>0</v>
      </c>
      <c r="J18" s="2">
        <f t="shared" si="4"/>
        <v>0</v>
      </c>
      <c r="K18" s="2">
        <f t="shared" si="4"/>
        <v>0</v>
      </c>
      <c r="L18" s="2">
        <f t="shared" si="4"/>
        <v>0</v>
      </c>
      <c r="M18" s="2">
        <f t="shared" si="4"/>
        <v>0</v>
      </c>
      <c r="N18" s="2">
        <f t="shared" si="4"/>
        <v>0</v>
      </c>
      <c r="O18" s="2">
        <f t="shared" si="4"/>
        <v>0</v>
      </c>
      <c r="P18" s="2">
        <f t="shared" si="4"/>
        <v>0</v>
      </c>
      <c r="Q18" s="2">
        <f t="shared" si="4"/>
        <v>0</v>
      </c>
      <c r="R18" s="2">
        <f t="shared" si="4"/>
        <v>0</v>
      </c>
      <c r="S18" s="2">
        <f t="shared" si="4"/>
        <v>0</v>
      </c>
      <c r="T18" s="2">
        <f t="shared" si="4"/>
        <v>0</v>
      </c>
      <c r="U18" s="2">
        <f t="shared" si="4"/>
        <v>0</v>
      </c>
      <c r="V18" s="2">
        <f t="shared" si="4"/>
        <v>0</v>
      </c>
      <c r="W18" s="2">
        <f t="shared" si="4"/>
        <v>0</v>
      </c>
      <c r="X18" s="2">
        <f t="shared" si="4"/>
        <v>0</v>
      </c>
      <c r="Y18" s="2">
        <f t="shared" si="4"/>
        <v>0</v>
      </c>
      <c r="Z18" s="2">
        <f t="shared" si="4"/>
        <v>0</v>
      </c>
      <c r="AA18" s="2">
        <f t="shared" si="4"/>
        <v>0</v>
      </c>
      <c r="AB18" s="2">
        <f t="shared" si="4"/>
        <v>-2.3283064365386963E-10</v>
      </c>
      <c r="AC18" s="2">
        <f t="shared" si="4"/>
        <v>-4.6566128730773926E-10</v>
      </c>
    </row>
    <row r="19" spans="1:29" outlineLevel="1">
      <c r="E19" s="2" t="str">
        <f t="shared" ref="E19:AC19" si="5" xml:space="preserve">  E$33</f>
        <v>Disposal of Investment Assets from Growth</v>
      </c>
      <c r="F19" s="2">
        <f t="shared" si="5"/>
        <v>0</v>
      </c>
      <c r="G19" s="2" t="str">
        <f t="shared" si="5"/>
        <v>GBP</v>
      </c>
      <c r="H19" s="2">
        <f t="shared" si="5"/>
        <v>118260629.05340943</v>
      </c>
      <c r="I19" s="2">
        <f t="shared" si="5"/>
        <v>0</v>
      </c>
      <c r="J19" s="2">
        <f t="shared" si="5"/>
        <v>1145573.058</v>
      </c>
      <c r="K19" s="2">
        <f t="shared" si="5"/>
        <v>1214307.44148</v>
      </c>
      <c r="L19" s="2">
        <f t="shared" si="5"/>
        <v>1222807.59357036</v>
      </c>
      <c r="M19" s="2">
        <f t="shared" si="5"/>
        <v>1296176.0491845817</v>
      </c>
      <c r="N19" s="2">
        <f t="shared" si="5"/>
        <v>0</v>
      </c>
      <c r="O19" s="2">
        <f t="shared" si="5"/>
        <v>0</v>
      </c>
      <c r="P19" s="2">
        <f t="shared" si="5"/>
        <v>0</v>
      </c>
      <c r="Q19" s="2">
        <f t="shared" si="5"/>
        <v>0</v>
      </c>
      <c r="R19" s="2">
        <f t="shared" si="5"/>
        <v>17345759.420913227</v>
      </c>
      <c r="S19" s="2">
        <f t="shared" si="5"/>
        <v>18386504.986168019</v>
      </c>
      <c r="T19" s="2">
        <f t="shared" si="5"/>
        <v>9744847.6426690519</v>
      </c>
      <c r="U19" s="2">
        <f t="shared" si="5"/>
        <v>10329538.501229195</v>
      </c>
      <c r="V19" s="2">
        <f t="shared" si="5"/>
        <v>16423966.216954421</v>
      </c>
      <c r="W19" s="2">
        <f t="shared" si="5"/>
        <v>17409404.189971685</v>
      </c>
      <c r="X19" s="2">
        <f t="shared" si="5"/>
        <v>4613492.110342497</v>
      </c>
      <c r="Y19" s="2">
        <f t="shared" si="5"/>
        <v>4890301.6369630471</v>
      </c>
      <c r="Z19" s="2">
        <f t="shared" si="5"/>
        <v>6911626.3135744398</v>
      </c>
      <c r="AA19" s="2">
        <f t="shared" si="5"/>
        <v>7326323.8923889063</v>
      </c>
      <c r="AB19" s="2">
        <f t="shared" si="5"/>
        <v>-2.3283064365386963E-10</v>
      </c>
      <c r="AC19" s="2">
        <f t="shared" si="5"/>
        <v>-4.6566128730773926E-10</v>
      </c>
    </row>
    <row r="20" spans="1:29" outlineLevel="1">
      <c r="A20" s="13"/>
      <c r="B20" s="13"/>
      <c r="C20" s="26"/>
      <c r="D20" s="27"/>
      <c r="E20" s="3" t="str">
        <f xml:space="preserve">  Time!E$126</f>
        <v>Dispose of Assets flag</v>
      </c>
      <c r="F20" s="3">
        <f xml:space="preserve">  Time!F$126</f>
        <v>0</v>
      </c>
      <c r="G20" s="3" t="str">
        <f xml:space="preserve">  Time!G$126</f>
        <v>flag</v>
      </c>
      <c r="H20" s="3">
        <f xml:space="preserve">  Time!H$126</f>
        <v>5</v>
      </c>
      <c r="I20" s="3">
        <f xml:space="preserve">  Time!I$126</f>
        <v>0</v>
      </c>
      <c r="J20" s="3">
        <f xml:space="preserve">  Time!J$126</f>
        <v>0</v>
      </c>
      <c r="K20" s="3">
        <f xml:space="preserve">  Time!K$126</f>
        <v>1</v>
      </c>
      <c r="L20" s="3">
        <f xml:space="preserve">  Time!L$126</f>
        <v>0</v>
      </c>
      <c r="M20" s="3">
        <f xml:space="preserve">  Time!M$126</f>
        <v>0</v>
      </c>
      <c r="N20" s="3">
        <f xml:space="preserve">  Time!N$126</f>
        <v>0</v>
      </c>
      <c r="O20" s="3">
        <f xml:space="preserve">  Time!O$126</f>
        <v>1</v>
      </c>
      <c r="P20" s="3">
        <f xml:space="preserve">  Time!P$126</f>
        <v>0</v>
      </c>
      <c r="Q20" s="3">
        <f xml:space="preserve">  Time!Q$126</f>
        <v>0</v>
      </c>
      <c r="R20" s="3">
        <f xml:space="preserve">  Time!R$126</f>
        <v>0</v>
      </c>
      <c r="S20" s="3">
        <f xml:space="preserve">  Time!S$126</f>
        <v>1</v>
      </c>
      <c r="T20" s="3">
        <f xml:space="preserve">  Time!T$126</f>
        <v>0</v>
      </c>
      <c r="U20" s="3">
        <f xml:space="preserve">  Time!U$126</f>
        <v>0</v>
      </c>
      <c r="V20" s="3">
        <f xml:space="preserve">  Time!V$126</f>
        <v>0</v>
      </c>
      <c r="W20" s="3">
        <f xml:space="preserve">  Time!W$126</f>
        <v>1</v>
      </c>
      <c r="X20" s="3">
        <f xml:space="preserve">  Time!X$126</f>
        <v>0</v>
      </c>
      <c r="Y20" s="3">
        <f xml:space="preserve">  Time!Y$126</f>
        <v>0</v>
      </c>
      <c r="Z20" s="3">
        <f xml:space="preserve">  Time!Z$126</f>
        <v>0</v>
      </c>
      <c r="AA20" s="3">
        <f xml:space="preserve">  Time!AA$126</f>
        <v>1</v>
      </c>
      <c r="AB20" s="3">
        <f xml:space="preserve">  Time!AB$126</f>
        <v>0</v>
      </c>
      <c r="AC20" s="3">
        <f xml:space="preserve">  Time!AC$126</f>
        <v>0</v>
      </c>
    </row>
    <row r="21" spans="1:29" outlineLevel="1">
      <c r="A21" s="31"/>
      <c r="B21" s="31"/>
      <c r="C21" s="52"/>
      <c r="D21" s="51"/>
      <c r="E21" s="17" t="s">
        <v>298</v>
      </c>
      <c r="F21" s="17"/>
      <c r="G21" s="17" t="s">
        <v>309</v>
      </c>
      <c r="H21" s="4">
        <f xml:space="preserve"> SUM( J21:AC21 )</f>
        <v>44336540.510008618</v>
      </c>
      <c r="I21" s="17"/>
      <c r="J21" s="4">
        <f t="shared" ref="J21:AC21" si="6" xml:space="preserve">  IF( J20 = 1, IF( $F17 = 1, J18, J19 ), 0 )</f>
        <v>0</v>
      </c>
      <c r="K21" s="4">
        <f t="shared" si="6"/>
        <v>1214307.44148</v>
      </c>
      <c r="L21" s="4">
        <f t="shared" si="6"/>
        <v>0</v>
      </c>
      <c r="M21" s="4">
        <f t="shared" si="6"/>
        <v>0</v>
      </c>
      <c r="N21" s="4">
        <f t="shared" si="6"/>
        <v>0</v>
      </c>
      <c r="O21" s="4">
        <f t="shared" si="6"/>
        <v>0</v>
      </c>
      <c r="P21" s="4">
        <f t="shared" si="6"/>
        <v>0</v>
      </c>
      <c r="Q21" s="4">
        <f t="shared" si="6"/>
        <v>0</v>
      </c>
      <c r="R21" s="4">
        <f t="shared" si="6"/>
        <v>0</v>
      </c>
      <c r="S21" s="4">
        <f t="shared" si="6"/>
        <v>18386504.986168019</v>
      </c>
      <c r="T21" s="4">
        <f t="shared" si="6"/>
        <v>0</v>
      </c>
      <c r="U21" s="4">
        <f t="shared" si="6"/>
        <v>0</v>
      </c>
      <c r="V21" s="4">
        <f t="shared" si="6"/>
        <v>0</v>
      </c>
      <c r="W21" s="4">
        <f t="shared" si="6"/>
        <v>17409404.189971685</v>
      </c>
      <c r="X21" s="4">
        <f t="shared" si="6"/>
        <v>0</v>
      </c>
      <c r="Y21" s="4">
        <f t="shared" si="6"/>
        <v>0</v>
      </c>
      <c r="Z21" s="4">
        <f t="shared" si="6"/>
        <v>0</v>
      </c>
      <c r="AA21" s="4">
        <f t="shared" si="6"/>
        <v>7326323.8923889063</v>
      </c>
      <c r="AB21" s="4">
        <f t="shared" si="6"/>
        <v>0</v>
      </c>
      <c r="AC21" s="4">
        <f t="shared" si="6"/>
        <v>0</v>
      </c>
    </row>
    <row r="24" spans="1:29">
      <c r="B24" s="30" t="s">
        <v>241</v>
      </c>
    </row>
    <row r="25" spans="1:29" outlineLevel="1">
      <c r="A25" s="13"/>
      <c r="B25" s="13"/>
      <c r="C25" s="26"/>
      <c r="D25" s="27"/>
      <c r="E25" s="93" t="s">
        <v>302</v>
      </c>
      <c r="F25" s="70">
        <f xml:space="preserve"> InpT!J9</f>
        <v>0.05</v>
      </c>
      <c r="G25" s="93" t="s">
        <v>263</v>
      </c>
      <c r="M25" s="22"/>
    </row>
    <row r="26" spans="1:29" outlineLevel="2">
      <c r="A26" s="13"/>
      <c r="B26" s="13"/>
      <c r="C26" s="26"/>
      <c r="D26" s="27"/>
      <c r="E26" s="93" t="s">
        <v>78</v>
      </c>
      <c r="F26" s="70">
        <f xml:space="preserve"> InpT!K9</f>
        <v>0</v>
      </c>
      <c r="G26" s="93" t="s">
        <v>263</v>
      </c>
      <c r="M26" s="22"/>
    </row>
    <row r="27" spans="1:29" outlineLevel="2">
      <c r="A27" s="13"/>
      <c r="B27" s="13"/>
      <c r="C27" s="26"/>
      <c r="D27" s="27"/>
      <c r="E27" s="93" t="s">
        <v>303</v>
      </c>
      <c r="F27" s="70">
        <f xml:space="preserve"> InpT!L9</f>
        <v>0.5</v>
      </c>
      <c r="G27" s="93" t="s">
        <v>263</v>
      </c>
      <c r="M27" s="22"/>
    </row>
    <row r="28" spans="1:29" outlineLevel="2">
      <c r="A28" s="13"/>
      <c r="B28" s="13"/>
      <c r="C28" s="26"/>
      <c r="D28" s="27"/>
      <c r="E28" s="93" t="s">
        <v>79</v>
      </c>
      <c r="F28" s="70">
        <f xml:space="preserve"> InpT!M9</f>
        <v>0.75</v>
      </c>
      <c r="G28" s="93" t="s">
        <v>263</v>
      </c>
      <c r="M28" s="22"/>
    </row>
    <row r="29" spans="1:29" outlineLevel="2">
      <c r="A29" s="13"/>
      <c r="B29" s="13"/>
      <c r="C29" s="26"/>
      <c r="D29" s="27"/>
      <c r="E29" s="93" t="s">
        <v>304</v>
      </c>
      <c r="F29" s="70">
        <f xml:space="preserve"> InpT!N9</f>
        <v>1</v>
      </c>
      <c r="G29" s="93" t="s">
        <v>263</v>
      </c>
      <c r="M29" s="22"/>
    </row>
    <row r="30" spans="1:29" outlineLevel="1">
      <c r="E30" s="2" t="str">
        <f t="shared" ref="E30:AC30" si="7" xml:space="preserve">  E$11</f>
        <v>Investment Assets BEG</v>
      </c>
      <c r="F30" s="2">
        <f t="shared" si="7"/>
        <v>0</v>
      </c>
      <c r="G30" s="2" t="str">
        <f t="shared" si="7"/>
        <v>GBP</v>
      </c>
      <c r="H30" s="2">
        <f t="shared" si="7"/>
        <v>0</v>
      </c>
      <c r="I30" s="2">
        <f t="shared" si="7"/>
        <v>0</v>
      </c>
      <c r="J30" s="2">
        <f t="shared" si="7"/>
        <v>21614586</v>
      </c>
      <c r="K30" s="2">
        <f t="shared" si="7"/>
        <v>22911461.16</v>
      </c>
      <c r="L30" s="2">
        <f t="shared" si="7"/>
        <v>23071841.388119999</v>
      </c>
      <c r="M30" s="2">
        <f t="shared" si="7"/>
        <v>24456151.8714072</v>
      </c>
      <c r="N30" s="2">
        <f t="shared" si="7"/>
        <v>25923520.983691633</v>
      </c>
      <c r="O30" s="2">
        <f t="shared" si="7"/>
        <v>27478932.242713131</v>
      </c>
      <c r="P30" s="2">
        <f t="shared" si="7"/>
        <v>29127668.177275918</v>
      </c>
      <c r="Q30" s="2">
        <f t="shared" si="7"/>
        <v>30875328.267912474</v>
      </c>
      <c r="R30" s="2">
        <f t="shared" si="7"/>
        <v>32727847.963987224</v>
      </c>
      <c r="S30" s="2">
        <f t="shared" si="7"/>
        <v>34691518.841826454</v>
      </c>
      <c r="T30" s="2">
        <f t="shared" si="7"/>
        <v>18386504.986168023</v>
      </c>
      <c r="U30" s="2">
        <f t="shared" si="7"/>
        <v>19489695.285338104</v>
      </c>
      <c r="V30" s="2">
        <f t="shared" si="7"/>
        <v>20659077.00245839</v>
      </c>
      <c r="W30" s="2">
        <f t="shared" si="7"/>
        <v>21898621.622605894</v>
      </c>
      <c r="X30" s="2">
        <f t="shared" si="7"/>
        <v>5803134.7299905624</v>
      </c>
      <c r="Y30" s="2">
        <f t="shared" si="7"/>
        <v>6151322.8137899963</v>
      </c>
      <c r="Z30" s="2">
        <f t="shared" si="7"/>
        <v>6520402.1826173961</v>
      </c>
      <c r="AA30" s="2">
        <f t="shared" si="7"/>
        <v>6911626.3135744398</v>
      </c>
      <c r="AB30" s="2">
        <f t="shared" si="7"/>
        <v>-1.1641532182693481E-10</v>
      </c>
      <c r="AC30" s="2">
        <f t="shared" si="7"/>
        <v>-2.3283064365386963E-10</v>
      </c>
    </row>
    <row r="31" spans="1:29" outlineLevel="1">
      <c r="E31" s="2" t="str">
        <f t="shared" ref="E31:AC31" si="8" xml:space="preserve">  E$51</f>
        <v>Investment Asset Revaluation</v>
      </c>
      <c r="F31" s="2">
        <f t="shared" si="8"/>
        <v>0</v>
      </c>
      <c r="G31" s="2" t="str">
        <f t="shared" si="8"/>
        <v>GBP</v>
      </c>
      <c r="H31" s="2">
        <f t="shared" si="8"/>
        <v>22721954.510008607</v>
      </c>
      <c r="I31" s="2">
        <f t="shared" si="8"/>
        <v>0</v>
      </c>
      <c r="J31" s="2">
        <f t="shared" si="8"/>
        <v>1296875.1599999999</v>
      </c>
      <c r="K31" s="2">
        <f t="shared" si="8"/>
        <v>1374687.6695999999</v>
      </c>
      <c r="L31" s="2">
        <f t="shared" si="8"/>
        <v>1384310.4832871999</v>
      </c>
      <c r="M31" s="2">
        <f t="shared" si="8"/>
        <v>1467369.1122844319</v>
      </c>
      <c r="N31" s="2">
        <f t="shared" si="8"/>
        <v>1555411.2590214978</v>
      </c>
      <c r="O31" s="2">
        <f t="shared" si="8"/>
        <v>1648735.9345627879</v>
      </c>
      <c r="P31" s="2">
        <f t="shared" si="8"/>
        <v>1747660.0906365551</v>
      </c>
      <c r="Q31" s="2">
        <f t="shared" si="8"/>
        <v>1852519.6960747484</v>
      </c>
      <c r="R31" s="2">
        <f t="shared" si="8"/>
        <v>1963670.8778392333</v>
      </c>
      <c r="S31" s="2">
        <f t="shared" si="8"/>
        <v>2081491.1305095872</v>
      </c>
      <c r="T31" s="2">
        <f t="shared" si="8"/>
        <v>1103190.2991700813</v>
      </c>
      <c r="U31" s="2">
        <f t="shared" si="8"/>
        <v>1169381.7171202861</v>
      </c>
      <c r="V31" s="2">
        <f t="shared" si="8"/>
        <v>1239544.6201475034</v>
      </c>
      <c r="W31" s="2">
        <f t="shared" si="8"/>
        <v>1313917.2973563536</v>
      </c>
      <c r="X31" s="2">
        <f t="shared" si="8"/>
        <v>348188.08379943372</v>
      </c>
      <c r="Y31" s="2">
        <f t="shared" si="8"/>
        <v>369079.36882739974</v>
      </c>
      <c r="Z31" s="2">
        <f t="shared" si="8"/>
        <v>391224.13095704373</v>
      </c>
      <c r="AA31" s="2">
        <f t="shared" si="8"/>
        <v>414697.57881446637</v>
      </c>
      <c r="AB31" s="2">
        <f t="shared" si="8"/>
        <v>-1.1641532182693481E-10</v>
      </c>
      <c r="AC31" s="2">
        <f t="shared" si="8"/>
        <v>-2.3283064365386963E-10</v>
      </c>
    </row>
    <row r="32" spans="1:29" outlineLevel="1">
      <c r="A32" s="13"/>
      <c r="B32" s="13"/>
      <c r="C32" s="26"/>
      <c r="D32" s="27"/>
      <c r="E32" s="12" t="str">
        <f xml:space="preserve">  Time!E$23</f>
        <v>Contract year</v>
      </c>
      <c r="F32" s="12">
        <f xml:space="preserve">  Time!F$23</f>
        <v>0</v>
      </c>
      <c r="G32" s="12" t="str">
        <f xml:space="preserve">  Time!G$23</f>
        <v>date</v>
      </c>
      <c r="H32" s="12">
        <f xml:space="preserve">  Time!H$23</f>
        <v>0</v>
      </c>
      <c r="I32" s="12">
        <f xml:space="preserve">  Time!I$23</f>
        <v>0</v>
      </c>
      <c r="J32" s="12" t="str">
        <f xml:space="preserve">  Time!J$23</f>
        <v>Y1</v>
      </c>
      <c r="K32" s="12" t="str">
        <f xml:space="preserve">  Time!K$23</f>
        <v>Y1</v>
      </c>
      <c r="L32" s="12" t="str">
        <f xml:space="preserve">  Time!L$23</f>
        <v>Y1</v>
      </c>
      <c r="M32" s="12" t="str">
        <f xml:space="preserve">  Time!M$23</f>
        <v>Y1</v>
      </c>
      <c r="N32" s="12" t="str">
        <f xml:space="preserve">  Time!N$23</f>
        <v>Y2</v>
      </c>
      <c r="O32" s="12" t="str">
        <f xml:space="preserve">  Time!O$23</f>
        <v>Y2</v>
      </c>
      <c r="P32" s="12" t="str">
        <f xml:space="preserve">  Time!P$23</f>
        <v>Y2</v>
      </c>
      <c r="Q32" s="12" t="str">
        <f xml:space="preserve">  Time!Q$23</f>
        <v>Y2</v>
      </c>
      <c r="R32" s="12" t="str">
        <f xml:space="preserve">  Time!R$23</f>
        <v>Y3</v>
      </c>
      <c r="S32" s="12" t="str">
        <f xml:space="preserve">  Time!S$23</f>
        <v>Y3</v>
      </c>
      <c r="T32" s="12" t="str">
        <f xml:space="preserve">  Time!T$23</f>
        <v>Y3</v>
      </c>
      <c r="U32" s="12" t="str">
        <f xml:space="preserve">  Time!U$23</f>
        <v>Y3</v>
      </c>
      <c r="V32" s="12" t="str">
        <f xml:space="preserve">  Time!V$23</f>
        <v>Y4</v>
      </c>
      <c r="W32" s="12" t="str">
        <f xml:space="preserve">  Time!W$23</f>
        <v>Y4</v>
      </c>
      <c r="X32" s="12" t="str">
        <f xml:space="preserve">  Time!X$23</f>
        <v>Y4</v>
      </c>
      <c r="Y32" s="12" t="str">
        <f xml:space="preserve">  Time!Y$23</f>
        <v>Y4</v>
      </c>
      <c r="Z32" s="12" t="str">
        <f xml:space="preserve">  Time!Z$23</f>
        <v>Y5</v>
      </c>
      <c r="AA32" s="12" t="str">
        <f xml:space="preserve">  Time!AA$23</f>
        <v>Y5</v>
      </c>
      <c r="AB32" s="12" t="str">
        <f xml:space="preserve">  Time!AB$23</f>
        <v>Y5</v>
      </c>
      <c r="AC32" s="12" t="str">
        <f xml:space="preserve">  Time!AC$23</f>
        <v>Y5</v>
      </c>
    </row>
    <row r="33" spans="1:29" outlineLevel="1">
      <c r="E33" s="42" t="s">
        <v>241</v>
      </c>
      <c r="G33" s="42" t="s">
        <v>309</v>
      </c>
      <c r="H33" s="2">
        <f xml:space="preserve"> SUM( J33:AC33 )</f>
        <v>118260629.05340943</v>
      </c>
      <c r="J33" s="2">
        <f t="shared" ref="J33:AC33" si="9" xml:space="preserve">  MIN( J30 + J31,  INDEX( $F$25:$F$29,MATCH("*(" &amp; J32 &amp; ")*", $E$25:$E$29,0 )) * ( J30 + J31 ) )</f>
        <v>1145573.058</v>
      </c>
      <c r="K33" s="2">
        <f t="shared" si="9"/>
        <v>1214307.44148</v>
      </c>
      <c r="L33" s="2">
        <f t="shared" si="9"/>
        <v>1222807.59357036</v>
      </c>
      <c r="M33" s="2">
        <f t="shared" si="9"/>
        <v>1296176.0491845817</v>
      </c>
      <c r="N33" s="2">
        <f t="shared" si="9"/>
        <v>0</v>
      </c>
      <c r="O33" s="2">
        <f t="shared" si="9"/>
        <v>0</v>
      </c>
      <c r="P33" s="2">
        <f t="shared" si="9"/>
        <v>0</v>
      </c>
      <c r="Q33" s="2">
        <f t="shared" si="9"/>
        <v>0</v>
      </c>
      <c r="R33" s="2">
        <f t="shared" si="9"/>
        <v>17345759.420913227</v>
      </c>
      <c r="S33" s="2">
        <f t="shared" si="9"/>
        <v>18386504.986168019</v>
      </c>
      <c r="T33" s="2">
        <f t="shared" si="9"/>
        <v>9744847.6426690519</v>
      </c>
      <c r="U33" s="2">
        <f t="shared" si="9"/>
        <v>10329538.501229195</v>
      </c>
      <c r="V33" s="2">
        <f t="shared" si="9"/>
        <v>16423966.216954421</v>
      </c>
      <c r="W33" s="2">
        <f t="shared" si="9"/>
        <v>17409404.189971685</v>
      </c>
      <c r="X33" s="2">
        <f t="shared" si="9"/>
        <v>4613492.110342497</v>
      </c>
      <c r="Y33" s="2">
        <f t="shared" si="9"/>
        <v>4890301.6369630471</v>
      </c>
      <c r="Z33" s="2">
        <f t="shared" si="9"/>
        <v>6911626.3135744398</v>
      </c>
      <c r="AA33" s="2">
        <f t="shared" si="9"/>
        <v>7326323.8923889063</v>
      </c>
      <c r="AB33" s="2">
        <f t="shared" si="9"/>
        <v>-2.3283064365386963E-10</v>
      </c>
      <c r="AC33" s="2">
        <f t="shared" si="9"/>
        <v>-4.6566128730773926E-10</v>
      </c>
    </row>
    <row r="36" spans="1:29">
      <c r="B36" s="30" t="s">
        <v>132</v>
      </c>
    </row>
    <row r="37" spans="1:29" outlineLevel="1">
      <c r="A37" s="13"/>
      <c r="B37" s="13"/>
      <c r="C37" s="26"/>
      <c r="D37" s="27"/>
      <c r="E37" s="93" t="s">
        <v>376</v>
      </c>
      <c r="F37" s="3">
        <f xml:space="preserve"> InpT!J11</f>
        <v>0</v>
      </c>
      <c r="G37" s="93" t="s">
        <v>309</v>
      </c>
      <c r="M37" s="2"/>
    </row>
    <row r="38" spans="1:29" outlineLevel="2">
      <c r="A38" s="13"/>
      <c r="B38" s="13"/>
      <c r="C38" s="26"/>
      <c r="D38" s="27"/>
      <c r="E38" s="93" t="s">
        <v>171</v>
      </c>
      <c r="F38" s="3">
        <f xml:space="preserve"> InpT!K11</f>
        <v>0</v>
      </c>
      <c r="G38" s="93" t="s">
        <v>309</v>
      </c>
      <c r="M38" s="2"/>
    </row>
    <row r="39" spans="1:29" outlineLevel="2">
      <c r="A39" s="13"/>
      <c r="B39" s="13"/>
      <c r="C39" s="26"/>
      <c r="D39" s="27"/>
      <c r="E39" s="93" t="s">
        <v>377</v>
      </c>
      <c r="F39" s="3">
        <f xml:space="preserve"> InpT!L11</f>
        <v>0</v>
      </c>
      <c r="G39" s="93" t="s">
        <v>309</v>
      </c>
      <c r="M39" s="2"/>
    </row>
    <row r="40" spans="1:29" outlineLevel="2">
      <c r="A40" s="13"/>
      <c r="B40" s="13"/>
      <c r="C40" s="26"/>
      <c r="D40" s="27"/>
      <c r="E40" s="93" t="s">
        <v>172</v>
      </c>
      <c r="F40" s="3">
        <f xml:space="preserve"> InpT!M11</f>
        <v>0</v>
      </c>
      <c r="G40" s="93" t="s">
        <v>309</v>
      </c>
      <c r="M40" s="2"/>
    </row>
    <row r="41" spans="1:29" outlineLevel="2">
      <c r="A41" s="13"/>
      <c r="B41" s="13"/>
      <c r="C41" s="26"/>
      <c r="D41" s="27"/>
      <c r="E41" s="93" t="s">
        <v>378</v>
      </c>
      <c r="F41" s="3">
        <f xml:space="preserve"> InpT!N11</f>
        <v>0</v>
      </c>
      <c r="G41" s="93" t="s">
        <v>309</v>
      </c>
      <c r="M41" s="2"/>
    </row>
    <row r="42" spans="1:29" outlineLevel="1">
      <c r="E42" s="2" t="str">
        <f t="shared" ref="E42:AC42" si="10" xml:space="preserve">  E$11</f>
        <v>Investment Assets BEG</v>
      </c>
      <c r="F42" s="2">
        <f t="shared" si="10"/>
        <v>0</v>
      </c>
      <c r="G42" s="2" t="str">
        <f t="shared" si="10"/>
        <v>GBP</v>
      </c>
      <c r="H42" s="2">
        <f t="shared" si="10"/>
        <v>0</v>
      </c>
      <c r="I42" s="2">
        <f t="shared" si="10"/>
        <v>0</v>
      </c>
      <c r="J42" s="2">
        <f t="shared" si="10"/>
        <v>21614586</v>
      </c>
      <c r="K42" s="2">
        <f t="shared" si="10"/>
        <v>22911461.16</v>
      </c>
      <c r="L42" s="2">
        <f t="shared" si="10"/>
        <v>23071841.388119999</v>
      </c>
      <c r="M42" s="2">
        <f t="shared" si="10"/>
        <v>24456151.8714072</v>
      </c>
      <c r="N42" s="2">
        <f t="shared" si="10"/>
        <v>25923520.983691633</v>
      </c>
      <c r="O42" s="2">
        <f t="shared" si="10"/>
        <v>27478932.242713131</v>
      </c>
      <c r="P42" s="2">
        <f t="shared" si="10"/>
        <v>29127668.177275918</v>
      </c>
      <c r="Q42" s="2">
        <f t="shared" si="10"/>
        <v>30875328.267912474</v>
      </c>
      <c r="R42" s="2">
        <f t="shared" si="10"/>
        <v>32727847.963987224</v>
      </c>
      <c r="S42" s="2">
        <f t="shared" si="10"/>
        <v>34691518.841826454</v>
      </c>
      <c r="T42" s="2">
        <f t="shared" si="10"/>
        <v>18386504.986168023</v>
      </c>
      <c r="U42" s="2">
        <f t="shared" si="10"/>
        <v>19489695.285338104</v>
      </c>
      <c r="V42" s="2">
        <f t="shared" si="10"/>
        <v>20659077.00245839</v>
      </c>
      <c r="W42" s="2">
        <f t="shared" si="10"/>
        <v>21898621.622605894</v>
      </c>
      <c r="X42" s="2">
        <f t="shared" si="10"/>
        <v>5803134.7299905624</v>
      </c>
      <c r="Y42" s="2">
        <f t="shared" si="10"/>
        <v>6151322.8137899963</v>
      </c>
      <c r="Z42" s="2">
        <f t="shared" si="10"/>
        <v>6520402.1826173961</v>
      </c>
      <c r="AA42" s="2">
        <f t="shared" si="10"/>
        <v>6911626.3135744398</v>
      </c>
      <c r="AB42" s="2">
        <f t="shared" si="10"/>
        <v>-1.1641532182693481E-10</v>
      </c>
      <c r="AC42" s="2">
        <f t="shared" si="10"/>
        <v>-2.3283064365386963E-10</v>
      </c>
    </row>
    <row r="43" spans="1:29" outlineLevel="1">
      <c r="E43" s="2" t="str">
        <f t="shared" ref="E43:AC43" si="11" xml:space="preserve">  E$51</f>
        <v>Investment Asset Revaluation</v>
      </c>
      <c r="F43" s="2">
        <f t="shared" si="11"/>
        <v>0</v>
      </c>
      <c r="G43" s="2" t="str">
        <f t="shared" si="11"/>
        <v>GBP</v>
      </c>
      <c r="H43" s="2">
        <f t="shared" si="11"/>
        <v>22721954.510008607</v>
      </c>
      <c r="I43" s="2">
        <f t="shared" si="11"/>
        <v>0</v>
      </c>
      <c r="J43" s="2">
        <f t="shared" si="11"/>
        <v>1296875.1599999999</v>
      </c>
      <c r="K43" s="2">
        <f t="shared" si="11"/>
        <v>1374687.6695999999</v>
      </c>
      <c r="L43" s="2">
        <f t="shared" si="11"/>
        <v>1384310.4832871999</v>
      </c>
      <c r="M43" s="2">
        <f t="shared" si="11"/>
        <v>1467369.1122844319</v>
      </c>
      <c r="N43" s="2">
        <f t="shared" si="11"/>
        <v>1555411.2590214978</v>
      </c>
      <c r="O43" s="2">
        <f t="shared" si="11"/>
        <v>1648735.9345627879</v>
      </c>
      <c r="P43" s="2">
        <f t="shared" si="11"/>
        <v>1747660.0906365551</v>
      </c>
      <c r="Q43" s="2">
        <f t="shared" si="11"/>
        <v>1852519.6960747484</v>
      </c>
      <c r="R43" s="2">
        <f t="shared" si="11"/>
        <v>1963670.8778392333</v>
      </c>
      <c r="S43" s="2">
        <f t="shared" si="11"/>
        <v>2081491.1305095872</v>
      </c>
      <c r="T43" s="2">
        <f t="shared" si="11"/>
        <v>1103190.2991700813</v>
      </c>
      <c r="U43" s="2">
        <f t="shared" si="11"/>
        <v>1169381.7171202861</v>
      </c>
      <c r="V43" s="2">
        <f t="shared" si="11"/>
        <v>1239544.6201475034</v>
      </c>
      <c r="W43" s="2">
        <f t="shared" si="11"/>
        <v>1313917.2973563536</v>
      </c>
      <c r="X43" s="2">
        <f t="shared" si="11"/>
        <v>348188.08379943372</v>
      </c>
      <c r="Y43" s="2">
        <f t="shared" si="11"/>
        <v>369079.36882739974</v>
      </c>
      <c r="Z43" s="2">
        <f t="shared" si="11"/>
        <v>391224.13095704373</v>
      </c>
      <c r="AA43" s="2">
        <f t="shared" si="11"/>
        <v>414697.57881446637</v>
      </c>
      <c r="AB43" s="2">
        <f t="shared" si="11"/>
        <v>-1.1641532182693481E-10</v>
      </c>
      <c r="AC43" s="2">
        <f t="shared" si="11"/>
        <v>-2.3283064365386963E-10</v>
      </c>
    </row>
    <row r="44" spans="1:29" outlineLevel="1">
      <c r="A44" s="13"/>
      <c r="B44" s="13"/>
      <c r="C44" s="26"/>
      <c r="D44" s="27"/>
      <c r="E44" s="12" t="str">
        <f xml:space="preserve">  Time!E$23</f>
        <v>Contract year</v>
      </c>
      <c r="F44" s="12">
        <f xml:space="preserve">  Time!F$23</f>
        <v>0</v>
      </c>
      <c r="G44" s="12" t="str">
        <f xml:space="preserve">  Time!G$23</f>
        <v>date</v>
      </c>
      <c r="H44" s="12">
        <f xml:space="preserve">  Time!H$23</f>
        <v>0</v>
      </c>
      <c r="I44" s="12">
        <f xml:space="preserve">  Time!I$23</f>
        <v>0</v>
      </c>
      <c r="J44" s="12" t="str">
        <f xml:space="preserve">  Time!J$23</f>
        <v>Y1</v>
      </c>
      <c r="K44" s="12" t="str">
        <f xml:space="preserve">  Time!K$23</f>
        <v>Y1</v>
      </c>
      <c r="L44" s="12" t="str">
        <f xml:space="preserve">  Time!L$23</f>
        <v>Y1</v>
      </c>
      <c r="M44" s="12" t="str">
        <f xml:space="preserve">  Time!M$23</f>
        <v>Y1</v>
      </c>
      <c r="N44" s="12" t="str">
        <f xml:space="preserve">  Time!N$23</f>
        <v>Y2</v>
      </c>
      <c r="O44" s="12" t="str">
        <f xml:space="preserve">  Time!O$23</f>
        <v>Y2</v>
      </c>
      <c r="P44" s="12" t="str">
        <f xml:space="preserve">  Time!P$23</f>
        <v>Y2</v>
      </c>
      <c r="Q44" s="12" t="str">
        <f xml:space="preserve">  Time!Q$23</f>
        <v>Y2</v>
      </c>
      <c r="R44" s="12" t="str">
        <f xml:space="preserve">  Time!R$23</f>
        <v>Y3</v>
      </c>
      <c r="S44" s="12" t="str">
        <f xml:space="preserve">  Time!S$23</f>
        <v>Y3</v>
      </c>
      <c r="T44" s="12" t="str">
        <f xml:space="preserve">  Time!T$23</f>
        <v>Y3</v>
      </c>
      <c r="U44" s="12" t="str">
        <f xml:space="preserve">  Time!U$23</f>
        <v>Y3</v>
      </c>
      <c r="V44" s="12" t="str">
        <f xml:space="preserve">  Time!V$23</f>
        <v>Y4</v>
      </c>
      <c r="W44" s="12" t="str">
        <f xml:space="preserve">  Time!W$23</f>
        <v>Y4</v>
      </c>
      <c r="X44" s="12" t="str">
        <f xml:space="preserve">  Time!X$23</f>
        <v>Y4</v>
      </c>
      <c r="Y44" s="12" t="str">
        <f xml:space="preserve">  Time!Y$23</f>
        <v>Y4</v>
      </c>
      <c r="Z44" s="12" t="str">
        <f xml:space="preserve">  Time!Z$23</f>
        <v>Y5</v>
      </c>
      <c r="AA44" s="12" t="str">
        <f xml:space="preserve">  Time!AA$23</f>
        <v>Y5</v>
      </c>
      <c r="AB44" s="12" t="str">
        <f xml:space="preserve">  Time!AB$23</f>
        <v>Y5</v>
      </c>
      <c r="AC44" s="12" t="str">
        <f xml:space="preserve">  Time!AC$23</f>
        <v>Y5</v>
      </c>
    </row>
    <row r="45" spans="1:29" outlineLevel="1">
      <c r="E45" s="42" t="s">
        <v>132</v>
      </c>
      <c r="G45" s="42" t="s">
        <v>309</v>
      </c>
      <c r="H45" s="2">
        <f xml:space="preserve"> SUM( J45:AC45 )</f>
        <v>-6.9849193096160889E-10</v>
      </c>
      <c r="J45" s="2">
        <f t="shared" ref="J45:AC45" si="12" xml:space="preserve">  MIN( J42 + J43,  INDEX( $F$37:$F$41,MATCH("*(" &amp; J44 &amp; ")*", $E$37:$E$41,0 )) )</f>
        <v>0</v>
      </c>
      <c r="K45" s="2">
        <f t="shared" si="12"/>
        <v>0</v>
      </c>
      <c r="L45" s="2">
        <f t="shared" si="12"/>
        <v>0</v>
      </c>
      <c r="M45" s="2">
        <f t="shared" si="12"/>
        <v>0</v>
      </c>
      <c r="N45" s="2">
        <f t="shared" si="12"/>
        <v>0</v>
      </c>
      <c r="O45" s="2">
        <f t="shared" si="12"/>
        <v>0</v>
      </c>
      <c r="P45" s="2">
        <f t="shared" si="12"/>
        <v>0</v>
      </c>
      <c r="Q45" s="2">
        <f t="shared" si="12"/>
        <v>0</v>
      </c>
      <c r="R45" s="2">
        <f t="shared" si="12"/>
        <v>0</v>
      </c>
      <c r="S45" s="2">
        <f t="shared" si="12"/>
        <v>0</v>
      </c>
      <c r="T45" s="2">
        <f t="shared" si="12"/>
        <v>0</v>
      </c>
      <c r="U45" s="2">
        <f t="shared" si="12"/>
        <v>0</v>
      </c>
      <c r="V45" s="2">
        <f t="shared" si="12"/>
        <v>0</v>
      </c>
      <c r="W45" s="2">
        <f t="shared" si="12"/>
        <v>0</v>
      </c>
      <c r="X45" s="2">
        <f t="shared" si="12"/>
        <v>0</v>
      </c>
      <c r="Y45" s="2">
        <f t="shared" si="12"/>
        <v>0</v>
      </c>
      <c r="Z45" s="2">
        <f t="shared" si="12"/>
        <v>0</v>
      </c>
      <c r="AA45" s="2">
        <f t="shared" si="12"/>
        <v>0</v>
      </c>
      <c r="AB45" s="2">
        <f t="shared" si="12"/>
        <v>-2.3283064365386963E-10</v>
      </c>
      <c r="AC45" s="2">
        <f t="shared" si="12"/>
        <v>-4.6566128730773926E-10</v>
      </c>
    </row>
    <row r="48" spans="1:29">
      <c r="B48" s="30" t="s">
        <v>133</v>
      </c>
    </row>
    <row r="49" spans="1:29" outlineLevel="1">
      <c r="E49" s="2" t="str">
        <f t="shared" ref="E49:AC49" si="13" xml:space="preserve">  E$58</f>
        <v>Proposed Investment Asset Revaluation</v>
      </c>
      <c r="F49" s="2">
        <f t="shared" si="13"/>
        <v>0</v>
      </c>
      <c r="G49" s="2" t="str">
        <f t="shared" si="13"/>
        <v>GBP</v>
      </c>
      <c r="H49" s="2">
        <f t="shared" si="13"/>
        <v>22721954.510008607</v>
      </c>
      <c r="I49" s="2">
        <f t="shared" si="13"/>
        <v>0</v>
      </c>
      <c r="J49" s="2">
        <f t="shared" si="13"/>
        <v>1296875.1599999999</v>
      </c>
      <c r="K49" s="2">
        <f t="shared" si="13"/>
        <v>1374687.6695999999</v>
      </c>
      <c r="L49" s="2">
        <f t="shared" si="13"/>
        <v>1384310.4832871999</v>
      </c>
      <c r="M49" s="2">
        <f t="shared" si="13"/>
        <v>1467369.1122844319</v>
      </c>
      <c r="N49" s="2">
        <f t="shared" si="13"/>
        <v>1555411.2590214978</v>
      </c>
      <c r="O49" s="2">
        <f t="shared" si="13"/>
        <v>1648735.9345627879</v>
      </c>
      <c r="P49" s="2">
        <f t="shared" si="13"/>
        <v>1747660.0906365551</v>
      </c>
      <c r="Q49" s="2">
        <f t="shared" si="13"/>
        <v>1852519.6960747484</v>
      </c>
      <c r="R49" s="2">
        <f t="shared" si="13"/>
        <v>1963670.8778392333</v>
      </c>
      <c r="S49" s="2">
        <f t="shared" si="13"/>
        <v>2081491.1305095872</v>
      </c>
      <c r="T49" s="2">
        <f t="shared" si="13"/>
        <v>1103190.2991700813</v>
      </c>
      <c r="U49" s="2">
        <f t="shared" si="13"/>
        <v>1169381.7171202861</v>
      </c>
      <c r="V49" s="2">
        <f t="shared" si="13"/>
        <v>1239544.6201475034</v>
      </c>
      <c r="W49" s="2">
        <f t="shared" si="13"/>
        <v>1313917.2973563536</v>
      </c>
      <c r="X49" s="2">
        <f t="shared" si="13"/>
        <v>348188.08379943372</v>
      </c>
      <c r="Y49" s="2">
        <f t="shared" si="13"/>
        <v>369079.36882739974</v>
      </c>
      <c r="Z49" s="2">
        <f t="shared" si="13"/>
        <v>391224.13095704373</v>
      </c>
      <c r="AA49" s="2">
        <f t="shared" si="13"/>
        <v>414697.57881446637</v>
      </c>
      <c r="AB49" s="2">
        <f t="shared" si="13"/>
        <v>-6.9849193096160886E-12</v>
      </c>
      <c r="AC49" s="2">
        <f t="shared" si="13"/>
        <v>-1.3969838619232177E-11</v>
      </c>
    </row>
    <row r="50" spans="1:29" outlineLevel="1">
      <c r="E50" s="2" t="str">
        <f t="shared" ref="E50:AC50" si="14" xml:space="preserve">  E$11</f>
        <v>Investment Assets BEG</v>
      </c>
      <c r="F50" s="2">
        <f t="shared" si="14"/>
        <v>0</v>
      </c>
      <c r="G50" s="2" t="str">
        <f t="shared" si="14"/>
        <v>GBP</v>
      </c>
      <c r="H50" s="2">
        <f t="shared" si="14"/>
        <v>0</v>
      </c>
      <c r="I50" s="2">
        <f t="shared" si="14"/>
        <v>0</v>
      </c>
      <c r="J50" s="2">
        <f t="shared" si="14"/>
        <v>21614586</v>
      </c>
      <c r="K50" s="2">
        <f t="shared" si="14"/>
        <v>22911461.16</v>
      </c>
      <c r="L50" s="2">
        <f t="shared" si="14"/>
        <v>23071841.388119999</v>
      </c>
      <c r="M50" s="2">
        <f t="shared" si="14"/>
        <v>24456151.8714072</v>
      </c>
      <c r="N50" s="2">
        <f t="shared" si="14"/>
        <v>25923520.983691633</v>
      </c>
      <c r="O50" s="2">
        <f t="shared" si="14"/>
        <v>27478932.242713131</v>
      </c>
      <c r="P50" s="2">
        <f t="shared" si="14"/>
        <v>29127668.177275918</v>
      </c>
      <c r="Q50" s="2">
        <f t="shared" si="14"/>
        <v>30875328.267912474</v>
      </c>
      <c r="R50" s="2">
        <f t="shared" si="14"/>
        <v>32727847.963987224</v>
      </c>
      <c r="S50" s="2">
        <f t="shared" si="14"/>
        <v>34691518.841826454</v>
      </c>
      <c r="T50" s="2">
        <f t="shared" si="14"/>
        <v>18386504.986168023</v>
      </c>
      <c r="U50" s="2">
        <f t="shared" si="14"/>
        <v>19489695.285338104</v>
      </c>
      <c r="V50" s="2">
        <f t="shared" si="14"/>
        <v>20659077.00245839</v>
      </c>
      <c r="W50" s="2">
        <f t="shared" si="14"/>
        <v>21898621.622605894</v>
      </c>
      <c r="X50" s="2">
        <f t="shared" si="14"/>
        <v>5803134.7299905624</v>
      </c>
      <c r="Y50" s="2">
        <f t="shared" si="14"/>
        <v>6151322.8137899963</v>
      </c>
      <c r="Z50" s="2">
        <f t="shared" si="14"/>
        <v>6520402.1826173961</v>
      </c>
      <c r="AA50" s="2">
        <f t="shared" si="14"/>
        <v>6911626.3135744398</v>
      </c>
      <c r="AB50" s="2">
        <f t="shared" si="14"/>
        <v>-1.1641532182693481E-10</v>
      </c>
      <c r="AC50" s="2">
        <f t="shared" si="14"/>
        <v>-2.3283064365386963E-10</v>
      </c>
    </row>
    <row r="51" spans="1:29" outlineLevel="1">
      <c r="A51" s="31"/>
      <c r="B51" s="31"/>
      <c r="C51" s="52"/>
      <c r="D51" s="51"/>
      <c r="E51" s="17" t="s">
        <v>133</v>
      </c>
      <c r="F51" s="17"/>
      <c r="G51" s="17" t="s">
        <v>309</v>
      </c>
      <c r="H51" s="4">
        <f xml:space="preserve"> SUM( J51:AC51 )</f>
        <v>22721954.510008607</v>
      </c>
      <c r="I51" s="17"/>
      <c r="J51" s="4">
        <f t="shared" ref="J51:AC51" si="15" xml:space="preserve">  IF( ( 0 - J49 ) &gt;= J50, J50, J49 )</f>
        <v>1296875.1599999999</v>
      </c>
      <c r="K51" s="4">
        <f t="shared" si="15"/>
        <v>1374687.6695999999</v>
      </c>
      <c r="L51" s="4">
        <f t="shared" si="15"/>
        <v>1384310.4832871999</v>
      </c>
      <c r="M51" s="4">
        <f t="shared" si="15"/>
        <v>1467369.1122844319</v>
      </c>
      <c r="N51" s="4">
        <f t="shared" si="15"/>
        <v>1555411.2590214978</v>
      </c>
      <c r="O51" s="4">
        <f t="shared" si="15"/>
        <v>1648735.9345627879</v>
      </c>
      <c r="P51" s="4">
        <f t="shared" si="15"/>
        <v>1747660.0906365551</v>
      </c>
      <c r="Q51" s="4">
        <f t="shared" si="15"/>
        <v>1852519.6960747484</v>
      </c>
      <c r="R51" s="4">
        <f t="shared" si="15"/>
        <v>1963670.8778392333</v>
      </c>
      <c r="S51" s="4">
        <f t="shared" si="15"/>
        <v>2081491.1305095872</v>
      </c>
      <c r="T51" s="4">
        <f t="shared" si="15"/>
        <v>1103190.2991700813</v>
      </c>
      <c r="U51" s="4">
        <f t="shared" si="15"/>
        <v>1169381.7171202861</v>
      </c>
      <c r="V51" s="4">
        <f t="shared" si="15"/>
        <v>1239544.6201475034</v>
      </c>
      <c r="W51" s="4">
        <f t="shared" si="15"/>
        <v>1313917.2973563536</v>
      </c>
      <c r="X51" s="4">
        <f t="shared" si="15"/>
        <v>348188.08379943372</v>
      </c>
      <c r="Y51" s="4">
        <f t="shared" si="15"/>
        <v>369079.36882739974</v>
      </c>
      <c r="Z51" s="4">
        <f t="shared" si="15"/>
        <v>391224.13095704373</v>
      </c>
      <c r="AA51" s="4">
        <f t="shared" si="15"/>
        <v>414697.57881446637</v>
      </c>
      <c r="AB51" s="4">
        <f t="shared" si="15"/>
        <v>-1.1641532182693481E-10</v>
      </c>
      <c r="AC51" s="4">
        <f t="shared" si="15"/>
        <v>-2.3283064365386963E-10</v>
      </c>
    </row>
    <row r="54" spans="1:29">
      <c r="B54" s="30" t="s">
        <v>368</v>
      </c>
    </row>
    <row r="55" spans="1:29" outlineLevel="1">
      <c r="A55" s="13"/>
      <c r="B55" s="13"/>
      <c r="C55" s="26"/>
      <c r="D55" s="27"/>
      <c r="E55" s="3" t="str">
        <f xml:space="preserve">  InpC!E$67</f>
        <v>Use Input asset revaluations and disposals</v>
      </c>
      <c r="F55" s="3">
        <f xml:space="preserve">  InpC!F$67</f>
        <v>0</v>
      </c>
      <c r="G55" s="3" t="str">
        <f xml:space="preserve">  InpC!G$67</f>
        <v>GBP</v>
      </c>
      <c r="M55" s="2"/>
    </row>
    <row r="56" spans="1:29" outlineLevel="1">
      <c r="E56" s="2" t="str">
        <f t="shared" ref="E56:AC56" si="16" xml:space="preserve">  E$76</f>
        <v>Investment Asset Revaluation from Inputs</v>
      </c>
      <c r="F56" s="2">
        <f t="shared" si="16"/>
        <v>0</v>
      </c>
      <c r="G56" s="2" t="str">
        <f t="shared" si="16"/>
        <v>GBP</v>
      </c>
      <c r="H56" s="2">
        <f t="shared" si="16"/>
        <v>0</v>
      </c>
      <c r="I56" s="2">
        <f t="shared" si="16"/>
        <v>0</v>
      </c>
      <c r="J56" s="2">
        <f t="shared" si="16"/>
        <v>0</v>
      </c>
      <c r="K56" s="2">
        <f t="shared" si="16"/>
        <v>0</v>
      </c>
      <c r="L56" s="2">
        <f t="shared" si="16"/>
        <v>0</v>
      </c>
      <c r="M56" s="2">
        <f t="shared" si="16"/>
        <v>0</v>
      </c>
      <c r="N56" s="2">
        <f t="shared" si="16"/>
        <v>0</v>
      </c>
      <c r="O56" s="2">
        <f t="shared" si="16"/>
        <v>0</v>
      </c>
      <c r="P56" s="2">
        <f t="shared" si="16"/>
        <v>0</v>
      </c>
      <c r="Q56" s="2">
        <f t="shared" si="16"/>
        <v>0</v>
      </c>
      <c r="R56" s="2">
        <f t="shared" si="16"/>
        <v>0</v>
      </c>
      <c r="S56" s="2">
        <f t="shared" si="16"/>
        <v>0</v>
      </c>
      <c r="T56" s="2">
        <f t="shared" si="16"/>
        <v>0</v>
      </c>
      <c r="U56" s="2">
        <f t="shared" si="16"/>
        <v>0</v>
      </c>
      <c r="V56" s="2">
        <f t="shared" si="16"/>
        <v>0</v>
      </c>
      <c r="W56" s="2">
        <f t="shared" si="16"/>
        <v>0</v>
      </c>
      <c r="X56" s="2">
        <f t="shared" si="16"/>
        <v>0</v>
      </c>
      <c r="Y56" s="2">
        <f t="shared" si="16"/>
        <v>0</v>
      </c>
      <c r="Z56" s="2">
        <f t="shared" si="16"/>
        <v>0</v>
      </c>
      <c r="AA56" s="2">
        <f t="shared" si="16"/>
        <v>0</v>
      </c>
      <c r="AB56" s="2">
        <f t="shared" si="16"/>
        <v>0</v>
      </c>
      <c r="AC56" s="2">
        <f t="shared" si="16"/>
        <v>0</v>
      </c>
    </row>
    <row r="57" spans="1:29" outlineLevel="1">
      <c r="E57" s="2" t="str">
        <f t="shared" ref="E57:AC57" si="17" xml:space="preserve">  E$65</f>
        <v>Investment Asset Revaluation from Growth</v>
      </c>
      <c r="F57" s="2">
        <f t="shared" si="17"/>
        <v>0</v>
      </c>
      <c r="G57" s="2" t="str">
        <f t="shared" si="17"/>
        <v>GBP</v>
      </c>
      <c r="H57" s="2">
        <f t="shared" si="17"/>
        <v>22721954.510008607</v>
      </c>
      <c r="I57" s="2">
        <f t="shared" si="17"/>
        <v>0</v>
      </c>
      <c r="J57" s="2">
        <f t="shared" si="17"/>
        <v>1296875.1599999999</v>
      </c>
      <c r="K57" s="2">
        <f t="shared" si="17"/>
        <v>1374687.6695999999</v>
      </c>
      <c r="L57" s="2">
        <f t="shared" si="17"/>
        <v>1384310.4832871999</v>
      </c>
      <c r="M57" s="2">
        <f t="shared" si="17"/>
        <v>1467369.1122844319</v>
      </c>
      <c r="N57" s="2">
        <f t="shared" si="17"/>
        <v>1555411.2590214978</v>
      </c>
      <c r="O57" s="2">
        <f t="shared" si="17"/>
        <v>1648735.9345627879</v>
      </c>
      <c r="P57" s="2">
        <f t="shared" si="17"/>
        <v>1747660.0906365551</v>
      </c>
      <c r="Q57" s="2">
        <f t="shared" si="17"/>
        <v>1852519.6960747484</v>
      </c>
      <c r="R57" s="2">
        <f t="shared" si="17"/>
        <v>1963670.8778392333</v>
      </c>
      <c r="S57" s="2">
        <f t="shared" si="17"/>
        <v>2081491.1305095872</v>
      </c>
      <c r="T57" s="2">
        <f t="shared" si="17"/>
        <v>1103190.2991700813</v>
      </c>
      <c r="U57" s="2">
        <f t="shared" si="17"/>
        <v>1169381.7171202861</v>
      </c>
      <c r="V57" s="2">
        <f t="shared" si="17"/>
        <v>1239544.6201475034</v>
      </c>
      <c r="W57" s="2">
        <f t="shared" si="17"/>
        <v>1313917.2973563536</v>
      </c>
      <c r="X57" s="2">
        <f t="shared" si="17"/>
        <v>348188.08379943372</v>
      </c>
      <c r="Y57" s="2">
        <f t="shared" si="17"/>
        <v>369079.36882739974</v>
      </c>
      <c r="Z57" s="2">
        <f t="shared" si="17"/>
        <v>391224.13095704373</v>
      </c>
      <c r="AA57" s="2">
        <f t="shared" si="17"/>
        <v>414697.57881446637</v>
      </c>
      <c r="AB57" s="2">
        <f t="shared" si="17"/>
        <v>-6.9849193096160886E-12</v>
      </c>
      <c r="AC57" s="2">
        <f t="shared" si="17"/>
        <v>-1.3969838619232177E-11</v>
      </c>
    </row>
    <row r="58" spans="1:29" outlineLevel="1">
      <c r="E58" s="42" t="s">
        <v>368</v>
      </c>
      <c r="G58" s="42" t="s">
        <v>309</v>
      </c>
      <c r="H58" s="2">
        <f xml:space="preserve"> SUM( J58:AC58 )</f>
        <v>22721954.510008607</v>
      </c>
      <c r="J58" s="2">
        <f t="shared" ref="J58:AC58" si="18" xml:space="preserve">  IF( $F55 = 1, J56, J57 )</f>
        <v>1296875.1599999999</v>
      </c>
      <c r="K58" s="2">
        <f t="shared" si="18"/>
        <v>1374687.6695999999</v>
      </c>
      <c r="L58" s="2">
        <f t="shared" si="18"/>
        <v>1384310.4832871999</v>
      </c>
      <c r="M58" s="2">
        <f t="shared" si="18"/>
        <v>1467369.1122844319</v>
      </c>
      <c r="N58" s="2">
        <f t="shared" si="18"/>
        <v>1555411.2590214978</v>
      </c>
      <c r="O58" s="2">
        <f t="shared" si="18"/>
        <v>1648735.9345627879</v>
      </c>
      <c r="P58" s="2">
        <f t="shared" si="18"/>
        <v>1747660.0906365551</v>
      </c>
      <c r="Q58" s="2">
        <f t="shared" si="18"/>
        <v>1852519.6960747484</v>
      </c>
      <c r="R58" s="2">
        <f t="shared" si="18"/>
        <v>1963670.8778392333</v>
      </c>
      <c r="S58" s="2">
        <f t="shared" si="18"/>
        <v>2081491.1305095872</v>
      </c>
      <c r="T58" s="2">
        <f t="shared" si="18"/>
        <v>1103190.2991700813</v>
      </c>
      <c r="U58" s="2">
        <f t="shared" si="18"/>
        <v>1169381.7171202861</v>
      </c>
      <c r="V58" s="2">
        <f t="shared" si="18"/>
        <v>1239544.6201475034</v>
      </c>
      <c r="W58" s="2">
        <f t="shared" si="18"/>
        <v>1313917.2973563536</v>
      </c>
      <c r="X58" s="2">
        <f t="shared" si="18"/>
        <v>348188.08379943372</v>
      </c>
      <c r="Y58" s="2">
        <f t="shared" si="18"/>
        <v>369079.36882739974</v>
      </c>
      <c r="Z58" s="2">
        <f t="shared" si="18"/>
        <v>391224.13095704373</v>
      </c>
      <c r="AA58" s="2">
        <f t="shared" si="18"/>
        <v>414697.57881446637</v>
      </c>
      <c r="AB58" s="2">
        <f t="shared" si="18"/>
        <v>-6.9849193096160886E-12</v>
      </c>
      <c r="AC58" s="2">
        <f t="shared" si="18"/>
        <v>-1.3969838619232177E-11</v>
      </c>
    </row>
    <row r="61" spans="1:29">
      <c r="B61" s="30" t="s">
        <v>220</v>
      </c>
    </row>
    <row r="62" spans="1:29" outlineLevel="1">
      <c r="A62" s="13"/>
      <c r="B62" s="13"/>
      <c r="C62" s="26"/>
      <c r="D62" s="27"/>
      <c r="E62" s="70" t="str">
        <f xml:space="preserve">  InpC!E$37</f>
        <v>Growth In Asset Value</v>
      </c>
      <c r="F62" s="70">
        <f xml:space="preserve">  InpC!F$37</f>
        <v>0.24</v>
      </c>
      <c r="G62" s="70" t="str">
        <f xml:space="preserve">  InpC!G$37</f>
        <v>%</v>
      </c>
      <c r="M62" s="22"/>
    </row>
    <row r="63" spans="1:29" outlineLevel="1">
      <c r="A63" s="13"/>
      <c r="B63" s="13"/>
      <c r="C63" s="26"/>
      <c r="D63" s="27"/>
      <c r="E63" s="3" t="str">
        <f xml:space="preserve">  Time!E$51</f>
        <v>Periods per year</v>
      </c>
      <c r="F63" s="3">
        <f xml:space="preserve">  Time!F$51</f>
        <v>4</v>
      </c>
      <c r="G63" s="3" t="str">
        <f xml:space="preserve">  Time!G$51</f>
        <v>periods</v>
      </c>
      <c r="M63" s="2"/>
    </row>
    <row r="64" spans="1:29" outlineLevel="1">
      <c r="E64" s="2" t="str">
        <f t="shared" ref="E64:AC64" si="19" xml:space="preserve">  E$11</f>
        <v>Investment Assets BEG</v>
      </c>
      <c r="F64" s="2">
        <f t="shared" si="19"/>
        <v>0</v>
      </c>
      <c r="G64" s="2" t="str">
        <f t="shared" si="19"/>
        <v>GBP</v>
      </c>
      <c r="H64" s="2">
        <f t="shared" si="19"/>
        <v>0</v>
      </c>
      <c r="I64" s="2">
        <f t="shared" si="19"/>
        <v>0</v>
      </c>
      <c r="J64" s="2">
        <f t="shared" si="19"/>
        <v>21614586</v>
      </c>
      <c r="K64" s="2">
        <f t="shared" si="19"/>
        <v>22911461.16</v>
      </c>
      <c r="L64" s="2">
        <f t="shared" si="19"/>
        <v>23071841.388119999</v>
      </c>
      <c r="M64" s="2">
        <f t="shared" si="19"/>
        <v>24456151.8714072</v>
      </c>
      <c r="N64" s="2">
        <f t="shared" si="19"/>
        <v>25923520.983691633</v>
      </c>
      <c r="O64" s="2">
        <f t="shared" si="19"/>
        <v>27478932.242713131</v>
      </c>
      <c r="P64" s="2">
        <f t="shared" si="19"/>
        <v>29127668.177275918</v>
      </c>
      <c r="Q64" s="2">
        <f t="shared" si="19"/>
        <v>30875328.267912474</v>
      </c>
      <c r="R64" s="2">
        <f t="shared" si="19"/>
        <v>32727847.963987224</v>
      </c>
      <c r="S64" s="2">
        <f t="shared" si="19"/>
        <v>34691518.841826454</v>
      </c>
      <c r="T64" s="2">
        <f t="shared" si="19"/>
        <v>18386504.986168023</v>
      </c>
      <c r="U64" s="2">
        <f t="shared" si="19"/>
        <v>19489695.285338104</v>
      </c>
      <c r="V64" s="2">
        <f t="shared" si="19"/>
        <v>20659077.00245839</v>
      </c>
      <c r="W64" s="2">
        <f t="shared" si="19"/>
        <v>21898621.622605894</v>
      </c>
      <c r="X64" s="2">
        <f t="shared" si="19"/>
        <v>5803134.7299905624</v>
      </c>
      <c r="Y64" s="2">
        <f t="shared" si="19"/>
        <v>6151322.8137899963</v>
      </c>
      <c r="Z64" s="2">
        <f t="shared" si="19"/>
        <v>6520402.1826173961</v>
      </c>
      <c r="AA64" s="2">
        <f t="shared" si="19"/>
        <v>6911626.3135744398</v>
      </c>
      <c r="AB64" s="2">
        <f t="shared" si="19"/>
        <v>-1.1641532182693481E-10</v>
      </c>
      <c r="AC64" s="2">
        <f t="shared" si="19"/>
        <v>-2.3283064365386963E-10</v>
      </c>
    </row>
    <row r="65" spans="1:29" outlineLevel="1">
      <c r="E65" s="42" t="s">
        <v>220</v>
      </c>
      <c r="G65" s="42" t="s">
        <v>309</v>
      </c>
      <c r="H65" s="2">
        <f xml:space="preserve"> SUM( J65:AC65 )</f>
        <v>22721954.510008607</v>
      </c>
      <c r="J65" s="2">
        <f t="shared" ref="J65:AC65" si="20" xml:space="preserve">  IF( $F62 = 0, 0, J64 * ( $F62 ) / $F63 )</f>
        <v>1296875.1599999999</v>
      </c>
      <c r="K65" s="2">
        <f t="shared" si="20"/>
        <v>1374687.6695999999</v>
      </c>
      <c r="L65" s="2">
        <f t="shared" si="20"/>
        <v>1384310.4832871999</v>
      </c>
      <c r="M65" s="2">
        <f t="shared" si="20"/>
        <v>1467369.1122844319</v>
      </c>
      <c r="N65" s="2">
        <f t="shared" si="20"/>
        <v>1555411.2590214978</v>
      </c>
      <c r="O65" s="2">
        <f t="shared" si="20"/>
        <v>1648735.9345627879</v>
      </c>
      <c r="P65" s="2">
        <f t="shared" si="20"/>
        <v>1747660.0906365551</v>
      </c>
      <c r="Q65" s="2">
        <f t="shared" si="20"/>
        <v>1852519.6960747484</v>
      </c>
      <c r="R65" s="2">
        <f t="shared" si="20"/>
        <v>1963670.8778392333</v>
      </c>
      <c r="S65" s="2">
        <f t="shared" si="20"/>
        <v>2081491.1305095872</v>
      </c>
      <c r="T65" s="2">
        <f t="shared" si="20"/>
        <v>1103190.2991700813</v>
      </c>
      <c r="U65" s="2">
        <f t="shared" si="20"/>
        <v>1169381.7171202861</v>
      </c>
      <c r="V65" s="2">
        <f t="shared" si="20"/>
        <v>1239544.6201475034</v>
      </c>
      <c r="W65" s="2">
        <f t="shared" si="20"/>
        <v>1313917.2973563536</v>
      </c>
      <c r="X65" s="2">
        <f t="shared" si="20"/>
        <v>348188.08379943372</v>
      </c>
      <c r="Y65" s="2">
        <f t="shared" si="20"/>
        <v>369079.36882739974</v>
      </c>
      <c r="Z65" s="2">
        <f t="shared" si="20"/>
        <v>391224.13095704373</v>
      </c>
      <c r="AA65" s="2">
        <f t="shared" si="20"/>
        <v>414697.57881446637</v>
      </c>
      <c r="AB65" s="2">
        <f t="shared" si="20"/>
        <v>-6.9849193096160886E-12</v>
      </c>
      <c r="AC65" s="2">
        <f t="shared" si="20"/>
        <v>-1.3969838619232177E-11</v>
      </c>
    </row>
    <row r="68" spans="1:29">
      <c r="B68" s="30" t="s">
        <v>72</v>
      </c>
    </row>
    <row r="69" spans="1:29" outlineLevel="1">
      <c r="A69" s="13"/>
      <c r="B69" s="13"/>
      <c r="C69" s="26"/>
      <c r="D69" s="27"/>
      <c r="E69" s="93" t="s">
        <v>423</v>
      </c>
      <c r="F69" s="3">
        <f xml:space="preserve"> InpT!J10</f>
        <v>0</v>
      </c>
      <c r="G69" s="93" t="s">
        <v>309</v>
      </c>
      <c r="M69" s="2"/>
    </row>
    <row r="70" spans="1:29" outlineLevel="2">
      <c r="A70" s="13"/>
      <c r="B70" s="13"/>
      <c r="C70" s="26"/>
      <c r="D70" s="27"/>
      <c r="E70" s="93" t="s">
        <v>228</v>
      </c>
      <c r="F70" s="3">
        <f xml:space="preserve"> InpT!K10</f>
        <v>0</v>
      </c>
      <c r="G70" s="93" t="s">
        <v>309</v>
      </c>
      <c r="M70" s="2"/>
    </row>
    <row r="71" spans="1:29" outlineLevel="2">
      <c r="A71" s="13"/>
      <c r="B71" s="13"/>
      <c r="C71" s="26"/>
      <c r="D71" s="27"/>
      <c r="E71" s="93" t="s">
        <v>424</v>
      </c>
      <c r="F71" s="3">
        <f xml:space="preserve"> InpT!L10</f>
        <v>0</v>
      </c>
      <c r="G71" s="93" t="s">
        <v>309</v>
      </c>
      <c r="M71" s="2"/>
    </row>
    <row r="72" spans="1:29" outlineLevel="2">
      <c r="A72" s="13"/>
      <c r="B72" s="13"/>
      <c r="C72" s="26"/>
      <c r="D72" s="27"/>
      <c r="E72" s="93" t="s">
        <v>229</v>
      </c>
      <c r="F72" s="3">
        <f xml:space="preserve"> InpT!M10</f>
        <v>0</v>
      </c>
      <c r="G72" s="93" t="s">
        <v>309</v>
      </c>
      <c r="M72" s="2"/>
    </row>
    <row r="73" spans="1:29" outlineLevel="2">
      <c r="A73" s="13"/>
      <c r="B73" s="13"/>
      <c r="C73" s="26"/>
      <c r="D73" s="27"/>
      <c r="E73" s="93" t="s">
        <v>425</v>
      </c>
      <c r="F73" s="3">
        <f xml:space="preserve"> InpT!N10</f>
        <v>0</v>
      </c>
      <c r="G73" s="93" t="s">
        <v>309</v>
      </c>
      <c r="M73" s="2"/>
    </row>
    <row r="74" spans="1:29" outlineLevel="1">
      <c r="A74" s="13"/>
      <c r="B74" s="13"/>
      <c r="C74" s="26"/>
      <c r="D74" s="27"/>
      <c r="E74" s="12" t="str">
        <f xml:space="preserve">  Time!E$23</f>
        <v>Contract year</v>
      </c>
      <c r="F74" s="12">
        <f xml:space="preserve">  Time!F$23</f>
        <v>0</v>
      </c>
      <c r="G74" s="12" t="str">
        <f xml:space="preserve">  Time!G$23</f>
        <v>date</v>
      </c>
      <c r="H74" s="12">
        <f xml:space="preserve">  Time!H$23</f>
        <v>0</v>
      </c>
      <c r="I74" s="12">
        <f xml:space="preserve">  Time!I$23</f>
        <v>0</v>
      </c>
      <c r="J74" s="12" t="str">
        <f xml:space="preserve">  Time!J$23</f>
        <v>Y1</v>
      </c>
      <c r="K74" s="12" t="str">
        <f xml:space="preserve">  Time!K$23</f>
        <v>Y1</v>
      </c>
      <c r="L74" s="12" t="str">
        <f xml:space="preserve">  Time!L$23</f>
        <v>Y1</v>
      </c>
      <c r="M74" s="12" t="str">
        <f xml:space="preserve">  Time!M$23</f>
        <v>Y1</v>
      </c>
      <c r="N74" s="12" t="str">
        <f xml:space="preserve">  Time!N$23</f>
        <v>Y2</v>
      </c>
      <c r="O74" s="12" t="str">
        <f xml:space="preserve">  Time!O$23</f>
        <v>Y2</v>
      </c>
      <c r="P74" s="12" t="str">
        <f xml:space="preserve">  Time!P$23</f>
        <v>Y2</v>
      </c>
      <c r="Q74" s="12" t="str">
        <f xml:space="preserve">  Time!Q$23</f>
        <v>Y2</v>
      </c>
      <c r="R74" s="12" t="str">
        <f xml:space="preserve">  Time!R$23</f>
        <v>Y3</v>
      </c>
      <c r="S74" s="12" t="str">
        <f xml:space="preserve">  Time!S$23</f>
        <v>Y3</v>
      </c>
      <c r="T74" s="12" t="str">
        <f xml:space="preserve">  Time!T$23</f>
        <v>Y3</v>
      </c>
      <c r="U74" s="12" t="str">
        <f xml:space="preserve">  Time!U$23</f>
        <v>Y3</v>
      </c>
      <c r="V74" s="12" t="str">
        <f xml:space="preserve">  Time!V$23</f>
        <v>Y4</v>
      </c>
      <c r="W74" s="12" t="str">
        <f xml:space="preserve">  Time!W$23</f>
        <v>Y4</v>
      </c>
      <c r="X74" s="12" t="str">
        <f xml:space="preserve">  Time!X$23</f>
        <v>Y4</v>
      </c>
      <c r="Y74" s="12" t="str">
        <f xml:space="preserve">  Time!Y$23</f>
        <v>Y4</v>
      </c>
      <c r="Z74" s="12" t="str">
        <f xml:space="preserve">  Time!Z$23</f>
        <v>Y5</v>
      </c>
      <c r="AA74" s="12" t="str">
        <f xml:space="preserve">  Time!AA$23</f>
        <v>Y5</v>
      </c>
      <c r="AB74" s="12" t="str">
        <f xml:space="preserve">  Time!AB$23</f>
        <v>Y5</v>
      </c>
      <c r="AC74" s="12" t="str">
        <f xml:space="preserve">  Time!AC$23</f>
        <v>Y5</v>
      </c>
    </row>
    <row r="75" spans="1:29" outlineLevel="1">
      <c r="A75" s="13"/>
      <c r="B75" s="13"/>
      <c r="C75" s="26"/>
      <c r="D75" s="27"/>
      <c r="E75" s="3" t="str">
        <f xml:space="preserve">  Time!E$131</f>
        <v>Revalue Assets Flag</v>
      </c>
      <c r="F75" s="3">
        <f xml:space="preserve">  Time!F$131</f>
        <v>0</v>
      </c>
      <c r="G75" s="3" t="str">
        <f xml:space="preserve">  Time!G$131</f>
        <v>flag</v>
      </c>
      <c r="H75" s="3">
        <f xml:space="preserve">  Time!H$131</f>
        <v>5</v>
      </c>
      <c r="I75" s="3">
        <f xml:space="preserve">  Time!I$131</f>
        <v>0</v>
      </c>
      <c r="J75" s="3">
        <f xml:space="preserve">  Time!J$131</f>
        <v>0</v>
      </c>
      <c r="K75" s="3">
        <f xml:space="preserve">  Time!K$131</f>
        <v>1</v>
      </c>
      <c r="L75" s="3">
        <f xml:space="preserve">  Time!L$131</f>
        <v>0</v>
      </c>
      <c r="M75" s="3">
        <f xml:space="preserve">  Time!M$131</f>
        <v>0</v>
      </c>
      <c r="N75" s="3">
        <f xml:space="preserve">  Time!N$131</f>
        <v>0</v>
      </c>
      <c r="O75" s="3">
        <f xml:space="preserve">  Time!O$131</f>
        <v>1</v>
      </c>
      <c r="P75" s="3">
        <f xml:space="preserve">  Time!P$131</f>
        <v>0</v>
      </c>
      <c r="Q75" s="3">
        <f xml:space="preserve">  Time!Q$131</f>
        <v>0</v>
      </c>
      <c r="R75" s="3">
        <f xml:space="preserve">  Time!R$131</f>
        <v>0</v>
      </c>
      <c r="S75" s="3">
        <f xml:space="preserve">  Time!S$131</f>
        <v>1</v>
      </c>
      <c r="T75" s="3">
        <f xml:space="preserve">  Time!T$131</f>
        <v>0</v>
      </c>
      <c r="U75" s="3">
        <f xml:space="preserve">  Time!U$131</f>
        <v>0</v>
      </c>
      <c r="V75" s="3">
        <f xml:space="preserve">  Time!V$131</f>
        <v>0</v>
      </c>
      <c r="W75" s="3">
        <f xml:space="preserve">  Time!W$131</f>
        <v>1</v>
      </c>
      <c r="X75" s="3">
        <f xml:space="preserve">  Time!X$131</f>
        <v>0</v>
      </c>
      <c r="Y75" s="3">
        <f xml:space="preserve">  Time!Y$131</f>
        <v>0</v>
      </c>
      <c r="Z75" s="3">
        <f xml:space="preserve">  Time!Z$131</f>
        <v>0</v>
      </c>
      <c r="AA75" s="3">
        <f xml:space="preserve">  Time!AA$131</f>
        <v>1</v>
      </c>
      <c r="AB75" s="3">
        <f xml:space="preserve">  Time!AB$131</f>
        <v>0</v>
      </c>
      <c r="AC75" s="3">
        <f xml:space="preserve">  Time!AC$131</f>
        <v>0</v>
      </c>
    </row>
    <row r="76" spans="1:29" outlineLevel="1">
      <c r="E76" s="42" t="s">
        <v>72</v>
      </c>
      <c r="G76" s="42" t="s">
        <v>309</v>
      </c>
      <c r="H76" s="2">
        <f xml:space="preserve"> SUM( J76:AC76 )</f>
        <v>0</v>
      </c>
      <c r="J76" s="2">
        <f t="shared" ref="J76:AC76" si="21" xml:space="preserve">  IF( J75 = 1,  INDEX( $F$69:$F$73,MATCH("*(" &amp; J74 &amp; ")*", $E$69:$E$73,0 )), 0 )</f>
        <v>0</v>
      </c>
      <c r="K76" s="2">
        <f t="shared" si="21"/>
        <v>0</v>
      </c>
      <c r="L76" s="2">
        <f t="shared" si="21"/>
        <v>0</v>
      </c>
      <c r="M76" s="2">
        <f t="shared" si="21"/>
        <v>0</v>
      </c>
      <c r="N76" s="2">
        <f t="shared" si="21"/>
        <v>0</v>
      </c>
      <c r="O76" s="2">
        <f t="shared" si="21"/>
        <v>0</v>
      </c>
      <c r="P76" s="2">
        <f t="shared" si="21"/>
        <v>0</v>
      </c>
      <c r="Q76" s="2">
        <f t="shared" si="21"/>
        <v>0</v>
      </c>
      <c r="R76" s="2">
        <f t="shared" si="21"/>
        <v>0</v>
      </c>
      <c r="S76" s="2">
        <f t="shared" si="21"/>
        <v>0</v>
      </c>
      <c r="T76" s="2">
        <f t="shared" si="21"/>
        <v>0</v>
      </c>
      <c r="U76" s="2">
        <f t="shared" si="21"/>
        <v>0</v>
      </c>
      <c r="V76" s="2">
        <f t="shared" si="21"/>
        <v>0</v>
      </c>
      <c r="W76" s="2">
        <f t="shared" si="21"/>
        <v>0</v>
      </c>
      <c r="X76" s="2">
        <f t="shared" si="21"/>
        <v>0</v>
      </c>
      <c r="Y76" s="2">
        <f t="shared" si="21"/>
        <v>0</v>
      </c>
      <c r="Z76" s="2">
        <f t="shared" si="21"/>
        <v>0</v>
      </c>
      <c r="AA76" s="2">
        <f t="shared" si="21"/>
        <v>0</v>
      </c>
      <c r="AB76" s="2">
        <f t="shared" si="21"/>
        <v>0</v>
      </c>
      <c r="AC76" s="2">
        <f t="shared" si="21"/>
        <v>0</v>
      </c>
    </row>
    <row r="79" spans="1:29">
      <c r="B79" s="30" t="s">
        <v>329</v>
      </c>
    </row>
  </sheetData>
  <conditionalFormatting sqref="F3">
    <cfRule type="cellIs" dxfId="194" priority="13" stopIfTrue="1" operator="notEqual">
      <formula>0</formula>
    </cfRule>
    <cfRule type="cellIs" dxfId="193" priority="14" stopIfTrue="1" operator="equal">
      <formula>""</formula>
    </cfRule>
  </conditionalFormatting>
  <conditionalFormatting sqref="J3:AC3">
    <cfRule type="cellIs" dxfId="192" priority="11" stopIfTrue="1" operator="equal">
      <formula>"Construction"</formula>
    </cfRule>
    <cfRule type="cellIs" dxfId="191" priority="12" stopIfTrue="1" operator="equal">
      <formula>"Operations"</formula>
    </cfRule>
  </conditionalFormatting>
  <conditionalFormatting sqref="J3:AC3">
    <cfRule type="cellIs" dxfId="190" priority="10" operator="equal">
      <formula>"Fin Close"</formula>
    </cfRule>
  </conditionalFormatting>
  <conditionalFormatting sqref="J3:AC3">
    <cfRule type="cellIs" dxfId="189" priority="8" operator="equal">
      <formula>"PPA ext."</formula>
    </cfRule>
    <cfRule type="cellIs" dxfId="188" priority="9" operator="equal">
      <formula>"Delay"</formula>
    </cfRule>
  </conditionalFormatting>
  <conditionalFormatting sqref="F2">
    <cfRule type="cellIs" dxfId="187" priority="1" stopIfTrue="1" operator="notEqual">
      <formula>0</formula>
    </cfRule>
    <cfRule type="cellIs" dxfId="186"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C122"/>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3"/>
  <cols>
    <col min="1" max="2" width="1.453125" style="30" customWidth="1"/>
    <col min="3" max="3" width="1.453125" style="64" customWidth="1"/>
    <col min="4" max="4" width="1.453125" style="91" customWidth="1"/>
    <col min="5" max="5" width="54.81640625" style="42" bestFit="1" customWidth="1"/>
    <col min="6" max="6" width="20.54296875" style="42" bestFit="1" customWidth="1"/>
    <col min="7" max="7" width="13.1796875" style="42" bestFit="1" customWidth="1"/>
    <col min="8" max="8" width="12.453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Scheduled Debt</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344</v>
      </c>
    </row>
    <row r="9" spans="1:29" outlineLevel="1">
      <c r="A9" s="13"/>
      <c r="B9" s="13"/>
      <c r="C9" s="26"/>
      <c r="D9" s="27"/>
      <c r="E9" s="3" t="str">
        <f xml:space="preserve">  InpC!E$43</f>
        <v>Minimum Cash before Loan or Capital Repayment</v>
      </c>
      <c r="F9" s="3">
        <f xml:space="preserve">  InpC!F$43</f>
        <v>200000</v>
      </c>
      <c r="G9" s="3" t="str">
        <f xml:space="preserve">  InpC!G$43</f>
        <v>GBP</v>
      </c>
      <c r="M9" s="2"/>
    </row>
    <row r="10" spans="1:29" outlineLevel="1">
      <c r="E10" s="2" t="str">
        <f t="shared" ref="E10:AC10" si="0" xml:space="preserve">  E$45</f>
        <v>Guaranteed Portfolio Loans</v>
      </c>
      <c r="F10" s="2">
        <f t="shared" si="0"/>
        <v>0</v>
      </c>
      <c r="G10" s="2" t="str">
        <f t="shared" si="0"/>
        <v>GBP</v>
      </c>
      <c r="H10" s="2">
        <f t="shared" si="0"/>
        <v>0</v>
      </c>
      <c r="I10" s="2">
        <f t="shared" si="0"/>
        <v>618410</v>
      </c>
      <c r="J10" s="2">
        <f t="shared" si="0"/>
        <v>595219.625</v>
      </c>
      <c r="K10" s="2">
        <f t="shared" si="0"/>
        <v>572029.25</v>
      </c>
      <c r="L10" s="2">
        <f t="shared" si="0"/>
        <v>548838.875</v>
      </c>
      <c r="M10" s="2">
        <f t="shared" si="0"/>
        <v>525648.5</v>
      </c>
      <c r="N10" s="2">
        <f t="shared" si="0"/>
        <v>502458.125</v>
      </c>
      <c r="O10" s="2">
        <f t="shared" si="0"/>
        <v>479267.75</v>
      </c>
      <c r="P10" s="2">
        <f t="shared" si="0"/>
        <v>456077.375</v>
      </c>
      <c r="Q10" s="2">
        <f t="shared" si="0"/>
        <v>432887</v>
      </c>
      <c r="R10" s="2">
        <f t="shared" si="0"/>
        <v>409696.625</v>
      </c>
      <c r="S10" s="2">
        <f t="shared" si="0"/>
        <v>386506.25</v>
      </c>
      <c r="T10" s="2">
        <f t="shared" si="0"/>
        <v>363315.875</v>
      </c>
      <c r="U10" s="2">
        <f t="shared" si="0"/>
        <v>340125.5</v>
      </c>
      <c r="V10" s="2">
        <f t="shared" si="0"/>
        <v>316935.125</v>
      </c>
      <c r="W10" s="2">
        <f t="shared" si="0"/>
        <v>293744.75</v>
      </c>
      <c r="X10" s="2">
        <f t="shared" si="0"/>
        <v>270554.375</v>
      </c>
      <c r="Y10" s="2">
        <f t="shared" si="0"/>
        <v>247364</v>
      </c>
      <c r="Z10" s="2">
        <f t="shared" si="0"/>
        <v>185523</v>
      </c>
      <c r="AA10" s="2">
        <f t="shared" si="0"/>
        <v>0</v>
      </c>
      <c r="AB10" s="2">
        <f t="shared" si="0"/>
        <v>0</v>
      </c>
      <c r="AC10" s="2">
        <f t="shared" si="0"/>
        <v>0</v>
      </c>
    </row>
    <row r="11" spans="1:29" outlineLevel="1">
      <c r="E11" s="2" t="str">
        <f t="shared" ref="E11:AC11" si="1" xml:space="preserve">  E$75</f>
        <v>CVA 1 Debt</v>
      </c>
      <c r="F11" s="2">
        <f t="shared" si="1"/>
        <v>0</v>
      </c>
      <c r="G11" s="2" t="str">
        <f t="shared" si="1"/>
        <v>GBP</v>
      </c>
      <c r="H11" s="2">
        <f t="shared" si="1"/>
        <v>0</v>
      </c>
      <c r="I11" s="2">
        <f t="shared" si="1"/>
        <v>2100000</v>
      </c>
      <c r="J11" s="2">
        <f t="shared" si="1"/>
        <v>2079000</v>
      </c>
      <c r="K11" s="2">
        <f t="shared" si="1"/>
        <v>2058000</v>
      </c>
      <c r="L11" s="2">
        <f t="shared" si="1"/>
        <v>2037000</v>
      </c>
      <c r="M11" s="2">
        <f t="shared" si="1"/>
        <v>2016000</v>
      </c>
      <c r="N11" s="2">
        <f t="shared" si="1"/>
        <v>1984500</v>
      </c>
      <c r="O11" s="2">
        <f t="shared" si="1"/>
        <v>1953000</v>
      </c>
      <c r="P11" s="2">
        <f t="shared" si="1"/>
        <v>1921500</v>
      </c>
      <c r="Q11" s="2">
        <f t="shared" si="1"/>
        <v>1890000</v>
      </c>
      <c r="R11" s="2">
        <f t="shared" si="1"/>
        <v>1837500</v>
      </c>
      <c r="S11" s="2">
        <f t="shared" si="1"/>
        <v>1785000</v>
      </c>
      <c r="T11" s="2">
        <f t="shared" si="1"/>
        <v>1732500</v>
      </c>
      <c r="U11" s="2">
        <f t="shared" si="1"/>
        <v>1680000</v>
      </c>
      <c r="V11" s="2">
        <f t="shared" si="1"/>
        <v>1522500</v>
      </c>
      <c r="W11" s="2">
        <f t="shared" si="1"/>
        <v>1365000</v>
      </c>
      <c r="X11" s="2">
        <f t="shared" si="1"/>
        <v>1207500</v>
      </c>
      <c r="Y11" s="2">
        <f t="shared" si="1"/>
        <v>1050000</v>
      </c>
      <c r="Z11" s="2">
        <f t="shared" si="1"/>
        <v>787500</v>
      </c>
      <c r="AA11" s="2">
        <f t="shared" si="1"/>
        <v>0</v>
      </c>
      <c r="AB11" s="2">
        <f t="shared" si="1"/>
        <v>0</v>
      </c>
      <c r="AC11" s="2">
        <f t="shared" si="1"/>
        <v>0</v>
      </c>
    </row>
    <row r="12" spans="1:29" outlineLevel="1">
      <c r="E12" s="2" t="str">
        <f t="shared" ref="E12:AC12" si="2" xml:space="preserve">  E$112</f>
        <v>CVA 2 Debt</v>
      </c>
      <c r="F12" s="2">
        <f t="shared" si="2"/>
        <v>0</v>
      </c>
      <c r="G12" s="2" t="str">
        <f t="shared" si="2"/>
        <v>GBP</v>
      </c>
      <c r="H12" s="2">
        <f t="shared" si="2"/>
        <v>0</v>
      </c>
      <c r="I12" s="2">
        <f t="shared" si="2"/>
        <v>54840</v>
      </c>
      <c r="J12" s="2">
        <f t="shared" si="2"/>
        <v>54291.6</v>
      </c>
      <c r="K12" s="2">
        <f t="shared" si="2"/>
        <v>53743.199999999997</v>
      </c>
      <c r="L12" s="2">
        <f t="shared" si="2"/>
        <v>53194.799999999996</v>
      </c>
      <c r="M12" s="2">
        <f t="shared" si="2"/>
        <v>52646.399999999994</v>
      </c>
      <c r="N12" s="2">
        <f t="shared" si="2"/>
        <v>51823.799999999996</v>
      </c>
      <c r="O12" s="2">
        <f t="shared" si="2"/>
        <v>51001.2</v>
      </c>
      <c r="P12" s="2">
        <f t="shared" si="2"/>
        <v>50178.6</v>
      </c>
      <c r="Q12" s="2">
        <f t="shared" si="2"/>
        <v>49356</v>
      </c>
      <c r="R12" s="2">
        <f t="shared" si="2"/>
        <v>47985</v>
      </c>
      <c r="S12" s="2">
        <f t="shared" si="2"/>
        <v>46614</v>
      </c>
      <c r="T12" s="2">
        <f t="shared" si="2"/>
        <v>45243</v>
      </c>
      <c r="U12" s="2">
        <f t="shared" si="2"/>
        <v>43872</v>
      </c>
      <c r="V12" s="2">
        <f t="shared" si="2"/>
        <v>39759</v>
      </c>
      <c r="W12" s="2">
        <f t="shared" si="2"/>
        <v>35646</v>
      </c>
      <c r="X12" s="2">
        <f t="shared" si="2"/>
        <v>31533</v>
      </c>
      <c r="Y12" s="2">
        <f t="shared" si="2"/>
        <v>27420</v>
      </c>
      <c r="Z12" s="2">
        <f t="shared" si="2"/>
        <v>20565</v>
      </c>
      <c r="AA12" s="2">
        <f t="shared" si="2"/>
        <v>0</v>
      </c>
      <c r="AB12" s="2">
        <f t="shared" si="2"/>
        <v>0</v>
      </c>
      <c r="AC12" s="2">
        <f t="shared" si="2"/>
        <v>0</v>
      </c>
    </row>
    <row r="13" spans="1:29" outlineLevel="1">
      <c r="A13" s="31"/>
      <c r="B13" s="31"/>
      <c r="C13" s="52"/>
      <c r="D13" s="51"/>
      <c r="E13" s="17" t="s">
        <v>344</v>
      </c>
      <c r="F13" s="17"/>
      <c r="G13" s="17" t="s">
        <v>309</v>
      </c>
      <c r="H13" s="4">
        <f xml:space="preserve"> SUM( J13:AC13 )</f>
        <v>3400000</v>
      </c>
      <c r="I13" s="17"/>
      <c r="J13" s="4">
        <f t="shared" ref="J13:AC13" si="3" xml:space="preserve">  MIN( $F9, SUM( J10:J12 ) )</f>
        <v>200000</v>
      </c>
      <c r="K13" s="4">
        <f t="shared" si="3"/>
        <v>200000</v>
      </c>
      <c r="L13" s="4">
        <f t="shared" si="3"/>
        <v>200000</v>
      </c>
      <c r="M13" s="4">
        <f t="shared" si="3"/>
        <v>200000</v>
      </c>
      <c r="N13" s="4">
        <f t="shared" si="3"/>
        <v>200000</v>
      </c>
      <c r="O13" s="4">
        <f t="shared" si="3"/>
        <v>200000</v>
      </c>
      <c r="P13" s="4">
        <f t="shared" si="3"/>
        <v>200000</v>
      </c>
      <c r="Q13" s="4">
        <f t="shared" si="3"/>
        <v>200000</v>
      </c>
      <c r="R13" s="4">
        <f t="shared" si="3"/>
        <v>200000</v>
      </c>
      <c r="S13" s="4">
        <f t="shared" si="3"/>
        <v>200000</v>
      </c>
      <c r="T13" s="4">
        <f t="shared" si="3"/>
        <v>200000</v>
      </c>
      <c r="U13" s="4">
        <f t="shared" si="3"/>
        <v>200000</v>
      </c>
      <c r="V13" s="4">
        <f t="shared" si="3"/>
        <v>200000</v>
      </c>
      <c r="W13" s="4">
        <f t="shared" si="3"/>
        <v>200000</v>
      </c>
      <c r="X13" s="4">
        <f t="shared" si="3"/>
        <v>200000</v>
      </c>
      <c r="Y13" s="4">
        <f t="shared" si="3"/>
        <v>200000</v>
      </c>
      <c r="Z13" s="4">
        <f t="shared" si="3"/>
        <v>200000</v>
      </c>
      <c r="AA13" s="4">
        <f t="shared" si="3"/>
        <v>0</v>
      </c>
      <c r="AB13" s="4">
        <f t="shared" si="3"/>
        <v>0</v>
      </c>
      <c r="AC13" s="4">
        <f t="shared" si="3"/>
        <v>0</v>
      </c>
    </row>
    <row r="16" spans="1:29">
      <c r="A16" s="30" t="s">
        <v>369</v>
      </c>
    </row>
    <row r="17" spans="1:29" outlineLevel="1">
      <c r="B17" s="30" t="s">
        <v>134</v>
      </c>
    </row>
    <row r="18" spans="1:29" outlineLevel="2">
      <c r="A18" s="13"/>
      <c r="B18" s="13"/>
      <c r="C18" s="26"/>
      <c r="D18" s="27"/>
      <c r="E18" s="93" t="s">
        <v>25</v>
      </c>
      <c r="F18" s="70">
        <f xml:space="preserve"> InpT!J13</f>
        <v>0.15</v>
      </c>
      <c r="G18" s="93" t="s">
        <v>263</v>
      </c>
      <c r="M18" s="22"/>
    </row>
    <row r="19" spans="1:29" outlineLevel="3">
      <c r="A19" s="13"/>
      <c r="B19" s="13"/>
      <c r="C19" s="26"/>
      <c r="D19" s="27"/>
      <c r="E19" s="93" t="s">
        <v>255</v>
      </c>
      <c r="F19" s="70">
        <f xml:space="preserve"> InpT!K13</f>
        <v>0.15</v>
      </c>
      <c r="G19" s="93" t="s">
        <v>263</v>
      </c>
      <c r="M19" s="22"/>
    </row>
    <row r="20" spans="1:29" outlineLevel="3">
      <c r="A20" s="13"/>
      <c r="B20" s="13"/>
      <c r="C20" s="26"/>
      <c r="D20" s="27"/>
      <c r="E20" s="93" t="s">
        <v>26</v>
      </c>
      <c r="F20" s="70">
        <f xml:space="preserve"> InpT!L13</f>
        <v>0.15</v>
      </c>
      <c r="G20" s="93" t="s">
        <v>263</v>
      </c>
      <c r="M20" s="22"/>
    </row>
    <row r="21" spans="1:29" outlineLevel="3">
      <c r="A21" s="13"/>
      <c r="B21" s="13"/>
      <c r="C21" s="26"/>
      <c r="D21" s="27"/>
      <c r="E21" s="93" t="s">
        <v>256</v>
      </c>
      <c r="F21" s="70">
        <f xml:space="preserve"> InpT!M13</f>
        <v>0.15</v>
      </c>
      <c r="G21" s="93" t="s">
        <v>263</v>
      </c>
      <c r="M21" s="22"/>
    </row>
    <row r="22" spans="1:29" outlineLevel="3">
      <c r="A22" s="13"/>
      <c r="B22" s="13"/>
      <c r="C22" s="26"/>
      <c r="D22" s="27"/>
      <c r="E22" s="93" t="s">
        <v>27</v>
      </c>
      <c r="F22" s="70">
        <f xml:space="preserve"> InpT!N13</f>
        <v>0.4</v>
      </c>
      <c r="G22" s="93" t="s">
        <v>263</v>
      </c>
      <c r="M22" s="22"/>
    </row>
    <row r="23" spans="1:29" outlineLevel="2">
      <c r="A23" s="13"/>
      <c r="B23" s="13"/>
      <c r="C23" s="26"/>
      <c r="D23" s="27"/>
      <c r="E23" s="3" t="str">
        <f xml:space="preserve">  InpC!E$20</f>
        <v>Opening Guaranteed Portfolio Loans</v>
      </c>
      <c r="F23" s="3">
        <f xml:space="preserve">  InpC!F$20</f>
        <v>618410</v>
      </c>
      <c r="G23" s="3" t="str">
        <f xml:space="preserve">  InpC!G$20</f>
        <v>GBP</v>
      </c>
      <c r="M23" s="2"/>
    </row>
    <row r="24" spans="1:29" outlineLevel="2">
      <c r="A24" s="13"/>
      <c r="B24" s="13"/>
      <c r="C24" s="26"/>
      <c r="D24" s="27"/>
      <c r="E24" s="3" t="str">
        <f xml:space="preserve">  Time!E$51</f>
        <v>Periods per year</v>
      </c>
      <c r="F24" s="3">
        <f xml:space="preserve">  Time!F$51</f>
        <v>4</v>
      </c>
      <c r="G24" s="3" t="str">
        <f xml:space="preserve">  Time!G$51</f>
        <v>periods</v>
      </c>
      <c r="M24" s="2"/>
    </row>
    <row r="25" spans="1:29" outlineLevel="2">
      <c r="A25" s="13"/>
      <c r="B25" s="13"/>
      <c r="C25" s="26"/>
      <c r="D25" s="27"/>
      <c r="E25" s="3" t="str">
        <f xml:space="preserve">  Time!E$55</f>
        <v>Period number</v>
      </c>
      <c r="F25" s="3">
        <f xml:space="preserve">  Time!F$55</f>
        <v>0</v>
      </c>
      <c r="G25" s="3" t="str">
        <f xml:space="preserve">  Time!G$55</f>
        <v>GBP</v>
      </c>
      <c r="H25" s="3">
        <f xml:space="preserve">  Time!H$55</f>
        <v>210</v>
      </c>
      <c r="I25" s="3">
        <f xml:space="preserve">  Time!I$55</f>
        <v>0</v>
      </c>
      <c r="J25" s="3">
        <f xml:space="preserve">  Time!J$55</f>
        <v>1</v>
      </c>
      <c r="K25" s="3">
        <f xml:space="preserve">  Time!K$55</f>
        <v>2</v>
      </c>
      <c r="L25" s="3">
        <f xml:space="preserve">  Time!L$55</f>
        <v>3</v>
      </c>
      <c r="M25" s="3">
        <f xml:space="preserve">  Time!M$55</f>
        <v>4</v>
      </c>
      <c r="N25" s="3">
        <f xml:space="preserve">  Time!N$55</f>
        <v>5</v>
      </c>
      <c r="O25" s="3">
        <f xml:space="preserve">  Time!O$55</f>
        <v>6</v>
      </c>
      <c r="P25" s="3">
        <f xml:space="preserve">  Time!P$55</f>
        <v>7</v>
      </c>
      <c r="Q25" s="3">
        <f xml:space="preserve">  Time!Q$55</f>
        <v>8</v>
      </c>
      <c r="R25" s="3">
        <f xml:space="preserve">  Time!R$55</f>
        <v>9</v>
      </c>
      <c r="S25" s="3">
        <f xml:space="preserve">  Time!S$55</f>
        <v>10</v>
      </c>
      <c r="T25" s="3">
        <f xml:space="preserve">  Time!T$55</f>
        <v>11</v>
      </c>
      <c r="U25" s="3">
        <f xml:space="preserve">  Time!U$55</f>
        <v>12</v>
      </c>
      <c r="V25" s="3">
        <f xml:space="preserve">  Time!V$55</f>
        <v>13</v>
      </c>
      <c r="W25" s="3">
        <f xml:space="preserve">  Time!W$55</f>
        <v>14</v>
      </c>
      <c r="X25" s="3">
        <f xml:space="preserve">  Time!X$55</f>
        <v>15</v>
      </c>
      <c r="Y25" s="3">
        <f xml:space="preserve">  Time!Y$55</f>
        <v>16</v>
      </c>
      <c r="Z25" s="3">
        <f xml:space="preserve">  Time!Z$55</f>
        <v>17</v>
      </c>
      <c r="AA25" s="3">
        <f xml:space="preserve">  Time!AA$55</f>
        <v>18</v>
      </c>
      <c r="AB25" s="3">
        <f xml:space="preserve">  Time!AB$55</f>
        <v>19</v>
      </c>
      <c r="AC25" s="3">
        <f xml:space="preserve">  Time!AC$55</f>
        <v>20</v>
      </c>
    </row>
    <row r="26" spans="1:29" outlineLevel="2">
      <c r="A26" s="13"/>
      <c r="B26" s="13"/>
      <c r="C26" s="26"/>
      <c r="D26" s="27"/>
      <c r="E26" s="3" t="str">
        <f xml:space="preserve">  Time!E$164</f>
        <v>Repay outstanding Guaranteed Portfolio Loans Flag</v>
      </c>
      <c r="F26" s="3">
        <f xml:space="preserve">  Time!F$164</f>
        <v>0</v>
      </c>
      <c r="G26" s="3" t="str">
        <f xml:space="preserve">  Time!G$164</f>
        <v>GBP</v>
      </c>
      <c r="H26" s="3">
        <f xml:space="preserve">  Time!H$164</f>
        <v>3</v>
      </c>
      <c r="I26" s="3">
        <f xml:space="preserve">  Time!I$164</f>
        <v>0</v>
      </c>
      <c r="J26" s="3">
        <f xml:space="preserve">  Time!J$164</f>
        <v>0</v>
      </c>
      <c r="K26" s="3">
        <f xml:space="preserve">  Time!K$164</f>
        <v>0</v>
      </c>
      <c r="L26" s="3">
        <f xml:space="preserve">  Time!L$164</f>
        <v>0</v>
      </c>
      <c r="M26" s="3">
        <f xml:space="preserve">  Time!M$164</f>
        <v>0</v>
      </c>
      <c r="N26" s="3">
        <f xml:space="preserve">  Time!N$164</f>
        <v>0</v>
      </c>
      <c r="O26" s="3">
        <f xml:space="preserve">  Time!O$164</f>
        <v>0</v>
      </c>
      <c r="P26" s="3">
        <f xml:space="preserve">  Time!P$164</f>
        <v>0</v>
      </c>
      <c r="Q26" s="3">
        <f xml:space="preserve">  Time!Q$164</f>
        <v>0</v>
      </c>
      <c r="R26" s="3">
        <f xml:space="preserve">  Time!R$164</f>
        <v>0</v>
      </c>
      <c r="S26" s="3">
        <f xml:space="preserve">  Time!S$164</f>
        <v>0</v>
      </c>
      <c r="T26" s="3">
        <f xml:space="preserve">  Time!T$164</f>
        <v>0</v>
      </c>
      <c r="U26" s="3">
        <f xml:space="preserve">  Time!U$164</f>
        <v>0</v>
      </c>
      <c r="V26" s="3">
        <f xml:space="preserve">  Time!V$164</f>
        <v>0</v>
      </c>
      <c r="W26" s="3">
        <f xml:space="preserve">  Time!W$164</f>
        <v>0</v>
      </c>
      <c r="X26" s="3">
        <f xml:space="preserve">  Time!X$164</f>
        <v>0</v>
      </c>
      <c r="Y26" s="3">
        <f xml:space="preserve">  Time!Y$164</f>
        <v>0</v>
      </c>
      <c r="Z26" s="3">
        <f xml:space="preserve">  Time!Z$164</f>
        <v>0</v>
      </c>
      <c r="AA26" s="3">
        <f xml:space="preserve">  Time!AA$164</f>
        <v>1</v>
      </c>
      <c r="AB26" s="3">
        <f xml:space="preserve">  Time!AB$164</f>
        <v>1</v>
      </c>
      <c r="AC26" s="3">
        <f xml:space="preserve">  Time!AC$164</f>
        <v>1</v>
      </c>
    </row>
    <row r="27" spans="1:29" outlineLevel="2">
      <c r="E27" s="2" t="str">
        <f t="shared" ref="E27:AC27" si="4" xml:space="preserve">  E$43</f>
        <v>Guaranteed Portfolio Loans BEG</v>
      </c>
      <c r="F27" s="2">
        <f t="shared" si="4"/>
        <v>0</v>
      </c>
      <c r="G27" s="2" t="str">
        <f t="shared" si="4"/>
        <v>GBP</v>
      </c>
      <c r="H27" s="2">
        <f t="shared" si="4"/>
        <v>0</v>
      </c>
      <c r="I27" s="2">
        <f t="shared" si="4"/>
        <v>0</v>
      </c>
      <c r="J27" s="2">
        <f t="shared" si="4"/>
        <v>618410</v>
      </c>
      <c r="K27" s="2">
        <f t="shared" si="4"/>
        <v>595219.625</v>
      </c>
      <c r="L27" s="2">
        <f t="shared" si="4"/>
        <v>572029.25</v>
      </c>
      <c r="M27" s="2">
        <f t="shared" si="4"/>
        <v>548838.875</v>
      </c>
      <c r="N27" s="2">
        <f t="shared" si="4"/>
        <v>525648.5</v>
      </c>
      <c r="O27" s="2">
        <f t="shared" si="4"/>
        <v>502458.125</v>
      </c>
      <c r="P27" s="2">
        <f t="shared" si="4"/>
        <v>479267.75</v>
      </c>
      <c r="Q27" s="2">
        <f t="shared" si="4"/>
        <v>456077.375</v>
      </c>
      <c r="R27" s="2">
        <f t="shared" si="4"/>
        <v>432887</v>
      </c>
      <c r="S27" s="2">
        <f t="shared" si="4"/>
        <v>409696.625</v>
      </c>
      <c r="T27" s="2">
        <f t="shared" si="4"/>
        <v>386506.25</v>
      </c>
      <c r="U27" s="2">
        <f t="shared" si="4"/>
        <v>363315.875</v>
      </c>
      <c r="V27" s="2">
        <f t="shared" si="4"/>
        <v>340125.5</v>
      </c>
      <c r="W27" s="2">
        <f t="shared" si="4"/>
        <v>316935.125</v>
      </c>
      <c r="X27" s="2">
        <f t="shared" si="4"/>
        <v>293744.75</v>
      </c>
      <c r="Y27" s="2">
        <f t="shared" si="4"/>
        <v>270554.375</v>
      </c>
      <c r="Z27" s="2">
        <f t="shared" si="4"/>
        <v>247364</v>
      </c>
      <c r="AA27" s="2">
        <f t="shared" si="4"/>
        <v>185523</v>
      </c>
      <c r="AB27" s="2">
        <f t="shared" si="4"/>
        <v>0</v>
      </c>
      <c r="AC27" s="2">
        <f t="shared" si="4"/>
        <v>0</v>
      </c>
    </row>
    <row r="28" spans="1:29" outlineLevel="2">
      <c r="A28" s="13"/>
      <c r="B28" s="13"/>
      <c r="C28" s="26"/>
      <c r="D28" s="27"/>
      <c r="E28" s="12" t="str">
        <f xml:space="preserve">  Time!E$23</f>
        <v>Contract year</v>
      </c>
      <c r="F28" s="12">
        <f xml:space="preserve">  Time!F$23</f>
        <v>0</v>
      </c>
      <c r="G28" s="12" t="str">
        <f xml:space="preserve">  Time!G$23</f>
        <v>date</v>
      </c>
      <c r="H28" s="12">
        <f xml:space="preserve">  Time!H$23</f>
        <v>0</v>
      </c>
      <c r="I28" s="12">
        <f xml:space="preserve">  Time!I$23</f>
        <v>0</v>
      </c>
      <c r="J28" s="12" t="str">
        <f xml:space="preserve">  Time!J$23</f>
        <v>Y1</v>
      </c>
      <c r="K28" s="12" t="str">
        <f xml:space="preserve">  Time!K$23</f>
        <v>Y1</v>
      </c>
      <c r="L28" s="12" t="str">
        <f xml:space="preserve">  Time!L$23</f>
        <v>Y1</v>
      </c>
      <c r="M28" s="12" t="str">
        <f xml:space="preserve">  Time!M$23</f>
        <v>Y1</v>
      </c>
      <c r="N28" s="12" t="str">
        <f xml:space="preserve">  Time!N$23</f>
        <v>Y2</v>
      </c>
      <c r="O28" s="12" t="str">
        <f xml:space="preserve">  Time!O$23</f>
        <v>Y2</v>
      </c>
      <c r="P28" s="12" t="str">
        <f xml:space="preserve">  Time!P$23</f>
        <v>Y2</v>
      </c>
      <c r="Q28" s="12" t="str">
        <f xml:space="preserve">  Time!Q$23</f>
        <v>Y2</v>
      </c>
      <c r="R28" s="12" t="str">
        <f xml:space="preserve">  Time!R$23</f>
        <v>Y3</v>
      </c>
      <c r="S28" s="12" t="str">
        <f xml:space="preserve">  Time!S$23</f>
        <v>Y3</v>
      </c>
      <c r="T28" s="12" t="str">
        <f xml:space="preserve">  Time!T$23</f>
        <v>Y3</v>
      </c>
      <c r="U28" s="12" t="str">
        <f xml:space="preserve">  Time!U$23</f>
        <v>Y3</v>
      </c>
      <c r="V28" s="12" t="str">
        <f xml:space="preserve">  Time!V$23</f>
        <v>Y4</v>
      </c>
      <c r="W28" s="12" t="str">
        <f xml:space="preserve">  Time!W$23</f>
        <v>Y4</v>
      </c>
      <c r="X28" s="12" t="str">
        <f xml:space="preserve">  Time!X$23</f>
        <v>Y4</v>
      </c>
      <c r="Y28" s="12" t="str">
        <f xml:space="preserve">  Time!Y$23</f>
        <v>Y4</v>
      </c>
      <c r="Z28" s="12" t="str">
        <f xml:space="preserve">  Time!Z$23</f>
        <v>Y5</v>
      </c>
      <c r="AA28" s="12" t="str">
        <f xml:space="preserve">  Time!AA$23</f>
        <v>Y5</v>
      </c>
      <c r="AB28" s="12" t="str">
        <f xml:space="preserve">  Time!AB$23</f>
        <v>Y5</v>
      </c>
      <c r="AC28" s="12" t="str">
        <f xml:space="preserve">  Time!AC$23</f>
        <v>Y5</v>
      </c>
    </row>
    <row r="29" spans="1:29" outlineLevel="2">
      <c r="E29" s="42" t="s">
        <v>254</v>
      </c>
      <c r="G29" s="42" t="s">
        <v>309</v>
      </c>
      <c r="H29" s="2">
        <f t="shared" ref="H29:H30" si="5" xml:space="preserve"> SUM( J29:AC29 )</f>
        <v>618410</v>
      </c>
      <c r="J29" s="2">
        <f t="shared" ref="J29:AC29" si="6" xml:space="preserve">  IF( J25 &gt; 0, IF( J26 = 1, J27,  INDEX( $F$18:$F$22,MATCH("*(" &amp; J28 &amp; ")*", $E$18:$E$22,0 )) * $F23 / $F24 ) )</f>
        <v>23190.375</v>
      </c>
      <c r="K29" s="2">
        <f t="shared" si="6"/>
        <v>23190.375</v>
      </c>
      <c r="L29" s="2">
        <f t="shared" si="6"/>
        <v>23190.375</v>
      </c>
      <c r="M29" s="2">
        <f t="shared" si="6"/>
        <v>23190.375</v>
      </c>
      <c r="N29" s="2">
        <f t="shared" si="6"/>
        <v>23190.375</v>
      </c>
      <c r="O29" s="2">
        <f t="shared" si="6"/>
        <v>23190.375</v>
      </c>
      <c r="P29" s="2">
        <f t="shared" si="6"/>
        <v>23190.375</v>
      </c>
      <c r="Q29" s="2">
        <f t="shared" si="6"/>
        <v>23190.375</v>
      </c>
      <c r="R29" s="2">
        <f t="shared" si="6"/>
        <v>23190.375</v>
      </c>
      <c r="S29" s="2">
        <f t="shared" si="6"/>
        <v>23190.375</v>
      </c>
      <c r="T29" s="2">
        <f t="shared" si="6"/>
        <v>23190.375</v>
      </c>
      <c r="U29" s="2">
        <f t="shared" si="6"/>
        <v>23190.375</v>
      </c>
      <c r="V29" s="2">
        <f t="shared" si="6"/>
        <v>23190.375</v>
      </c>
      <c r="W29" s="2">
        <f t="shared" si="6"/>
        <v>23190.375</v>
      </c>
      <c r="X29" s="2">
        <f t="shared" si="6"/>
        <v>23190.375</v>
      </c>
      <c r="Y29" s="2">
        <f t="shared" si="6"/>
        <v>23190.375</v>
      </c>
      <c r="Z29" s="2">
        <f t="shared" si="6"/>
        <v>61841</v>
      </c>
      <c r="AA29" s="2">
        <f t="shared" si="6"/>
        <v>185523</v>
      </c>
      <c r="AB29" s="2">
        <f t="shared" si="6"/>
        <v>0</v>
      </c>
      <c r="AC29" s="2">
        <f t="shared" si="6"/>
        <v>0</v>
      </c>
    </row>
    <row r="30" spans="1:29" outlineLevel="2">
      <c r="A30" s="31"/>
      <c r="B30" s="31"/>
      <c r="C30" s="52"/>
      <c r="D30" s="51"/>
      <c r="E30" s="17" t="str">
        <f xml:space="preserve"> LEFT($E$29, LEN($E$29) - 3 )</f>
        <v xml:space="preserve">Guaranteed Portfolio Loans Repayment </v>
      </c>
      <c r="F30" s="17"/>
      <c r="G30" s="17" t="str">
        <f xml:space="preserve"> G$29</f>
        <v>GBP</v>
      </c>
      <c r="H30" s="4">
        <f t="shared" si="5"/>
        <v>-618410</v>
      </c>
      <c r="I30" s="17"/>
      <c r="J30" s="4">
        <f t="shared" ref="J30:AC30" si="7" xml:space="preserve"> -1 * J29</f>
        <v>-23190.375</v>
      </c>
      <c r="K30" s="4">
        <f t="shared" si="7"/>
        <v>-23190.375</v>
      </c>
      <c r="L30" s="4">
        <f t="shared" si="7"/>
        <v>-23190.375</v>
      </c>
      <c r="M30" s="4">
        <f t="shared" si="7"/>
        <v>-23190.375</v>
      </c>
      <c r="N30" s="4">
        <f t="shared" si="7"/>
        <v>-23190.375</v>
      </c>
      <c r="O30" s="4">
        <f t="shared" si="7"/>
        <v>-23190.375</v>
      </c>
      <c r="P30" s="4">
        <f t="shared" si="7"/>
        <v>-23190.375</v>
      </c>
      <c r="Q30" s="4">
        <f t="shared" si="7"/>
        <v>-23190.375</v>
      </c>
      <c r="R30" s="4">
        <f t="shared" si="7"/>
        <v>-23190.375</v>
      </c>
      <c r="S30" s="4">
        <f t="shared" si="7"/>
        <v>-23190.375</v>
      </c>
      <c r="T30" s="4">
        <f t="shared" si="7"/>
        <v>-23190.375</v>
      </c>
      <c r="U30" s="4">
        <f t="shared" si="7"/>
        <v>-23190.375</v>
      </c>
      <c r="V30" s="4">
        <f t="shared" si="7"/>
        <v>-23190.375</v>
      </c>
      <c r="W30" s="4">
        <f t="shared" si="7"/>
        <v>-23190.375</v>
      </c>
      <c r="X30" s="4">
        <f t="shared" si="7"/>
        <v>-23190.375</v>
      </c>
      <c r="Y30" s="4">
        <f t="shared" si="7"/>
        <v>-23190.375</v>
      </c>
      <c r="Z30" s="4">
        <f t="shared" si="7"/>
        <v>-61841</v>
      </c>
      <c r="AA30" s="4">
        <f t="shared" si="7"/>
        <v>-185523</v>
      </c>
      <c r="AB30" s="4">
        <f t="shared" si="7"/>
        <v>0</v>
      </c>
      <c r="AC30" s="4">
        <f t="shared" si="7"/>
        <v>0</v>
      </c>
    </row>
    <row r="31" spans="1:29" outlineLevel="1"/>
    <row r="32" spans="1:29" outlineLevel="1"/>
    <row r="33" spans="1:29" outlineLevel="1">
      <c r="B33" s="30" t="s">
        <v>73</v>
      </c>
    </row>
    <row r="34" spans="1:29" s="57" customFormat="1" outlineLevel="1">
      <c r="A34" s="32"/>
      <c r="B34" s="32"/>
      <c r="C34" s="60"/>
      <c r="D34" s="55"/>
      <c r="E34" s="28" t="str">
        <f xml:space="preserve">  InpC!E$29</f>
        <v>Opening Guaranteed Portfolio Loans Repaid</v>
      </c>
      <c r="F34" s="28">
        <f xml:space="preserve">  InpC!F$29</f>
        <v>0</v>
      </c>
      <c r="G34" s="28" t="str">
        <f xml:space="preserve">  InpC!G$29</f>
        <v>GBP</v>
      </c>
      <c r="M34" s="56"/>
    </row>
    <row r="35" spans="1:29" outlineLevel="1">
      <c r="A35" s="13"/>
      <c r="B35" s="13"/>
      <c r="C35" s="26"/>
      <c r="D35" s="27"/>
      <c r="E35" s="3" t="str">
        <f xml:space="preserve">  Time!E$55</f>
        <v>Period number</v>
      </c>
      <c r="F35" s="3">
        <f xml:space="preserve">  Time!F$55</f>
        <v>0</v>
      </c>
      <c r="G35" s="3" t="str">
        <f xml:space="preserve">  Time!G$55</f>
        <v>GBP</v>
      </c>
      <c r="H35" s="3">
        <f xml:space="preserve">  Time!H$55</f>
        <v>210</v>
      </c>
      <c r="I35" s="3">
        <f xml:space="preserve">  Time!I$55</f>
        <v>0</v>
      </c>
      <c r="J35" s="3">
        <f xml:space="preserve">  Time!J$55</f>
        <v>1</v>
      </c>
      <c r="K35" s="3">
        <f xml:space="preserve">  Time!K$55</f>
        <v>2</v>
      </c>
      <c r="L35" s="3">
        <f xml:space="preserve">  Time!L$55</f>
        <v>3</v>
      </c>
      <c r="M35" s="3">
        <f xml:space="preserve">  Time!M$55</f>
        <v>4</v>
      </c>
      <c r="N35" s="3">
        <f xml:space="preserve">  Time!N$55</f>
        <v>5</v>
      </c>
      <c r="O35" s="3">
        <f xml:space="preserve">  Time!O$55</f>
        <v>6</v>
      </c>
      <c r="P35" s="3">
        <f xml:space="preserve">  Time!P$55</f>
        <v>7</v>
      </c>
      <c r="Q35" s="3">
        <f xml:space="preserve">  Time!Q$55</f>
        <v>8</v>
      </c>
      <c r="R35" s="3">
        <f xml:space="preserve">  Time!R$55</f>
        <v>9</v>
      </c>
      <c r="S35" s="3">
        <f xml:space="preserve">  Time!S$55</f>
        <v>10</v>
      </c>
      <c r="T35" s="3">
        <f xml:space="preserve">  Time!T$55</f>
        <v>11</v>
      </c>
      <c r="U35" s="3">
        <f xml:space="preserve">  Time!U$55</f>
        <v>12</v>
      </c>
      <c r="V35" s="3">
        <f xml:space="preserve">  Time!V$55</f>
        <v>13</v>
      </c>
      <c r="W35" s="3">
        <f xml:space="preserve">  Time!W$55</f>
        <v>14</v>
      </c>
      <c r="X35" s="3">
        <f xml:space="preserve">  Time!X$55</f>
        <v>15</v>
      </c>
      <c r="Y35" s="3">
        <f xml:space="preserve">  Time!Y$55</f>
        <v>16</v>
      </c>
      <c r="Z35" s="3">
        <f xml:space="preserve">  Time!Z$55</f>
        <v>17</v>
      </c>
      <c r="AA35" s="3">
        <f xml:space="preserve">  Time!AA$55</f>
        <v>18</v>
      </c>
      <c r="AB35" s="3">
        <f xml:space="preserve">  Time!AB$55</f>
        <v>19</v>
      </c>
      <c r="AC35" s="3">
        <f xml:space="preserve">  Time!AC$55</f>
        <v>20</v>
      </c>
    </row>
    <row r="36" spans="1:29" outlineLevel="1">
      <c r="E36" s="42" t="s">
        <v>113</v>
      </c>
      <c r="G36" s="42" t="s">
        <v>309</v>
      </c>
      <c r="J36" s="2">
        <f t="shared" ref="J36:AC36" si="8" xml:space="preserve">  I38</f>
        <v>0</v>
      </c>
      <c r="K36" s="2">
        <f t="shared" si="8"/>
        <v>23190.375</v>
      </c>
      <c r="L36" s="2">
        <f t="shared" si="8"/>
        <v>46380.75</v>
      </c>
      <c r="M36" s="2">
        <f t="shared" si="8"/>
        <v>69571.125</v>
      </c>
      <c r="N36" s="2">
        <f t="shared" si="8"/>
        <v>92761.5</v>
      </c>
      <c r="O36" s="2">
        <f t="shared" si="8"/>
        <v>115951.875</v>
      </c>
      <c r="P36" s="2">
        <f t="shared" si="8"/>
        <v>139142.25</v>
      </c>
      <c r="Q36" s="2">
        <f t="shared" si="8"/>
        <v>162332.625</v>
      </c>
      <c r="R36" s="2">
        <f t="shared" si="8"/>
        <v>185523</v>
      </c>
      <c r="S36" s="2">
        <f t="shared" si="8"/>
        <v>208713.375</v>
      </c>
      <c r="T36" s="2">
        <f t="shared" si="8"/>
        <v>231903.75</v>
      </c>
      <c r="U36" s="2">
        <f t="shared" si="8"/>
        <v>255094.125</v>
      </c>
      <c r="V36" s="2">
        <f t="shared" si="8"/>
        <v>278284.5</v>
      </c>
      <c r="W36" s="2">
        <f t="shared" si="8"/>
        <v>301474.875</v>
      </c>
      <c r="X36" s="2">
        <f t="shared" si="8"/>
        <v>324665.25</v>
      </c>
      <c r="Y36" s="2">
        <f t="shared" si="8"/>
        <v>347855.625</v>
      </c>
      <c r="Z36" s="2">
        <f t="shared" si="8"/>
        <v>371046</v>
      </c>
      <c r="AA36" s="2">
        <f t="shared" si="8"/>
        <v>432887</v>
      </c>
      <c r="AB36" s="2">
        <f t="shared" si="8"/>
        <v>618410</v>
      </c>
      <c r="AC36" s="2">
        <f t="shared" si="8"/>
        <v>618410</v>
      </c>
    </row>
    <row r="37" spans="1:29" outlineLevel="1">
      <c r="D37" s="91" t="s">
        <v>269</v>
      </c>
      <c r="E37" s="2" t="str">
        <f t="shared" ref="E37:AC37" si="9" xml:space="preserve">  E$29</f>
        <v>Guaranteed Portfolio Loans Repayment POS</v>
      </c>
      <c r="F37" s="2">
        <f t="shared" si="9"/>
        <v>0</v>
      </c>
      <c r="G37" s="2" t="str">
        <f t="shared" si="9"/>
        <v>GBP</v>
      </c>
      <c r="H37" s="2">
        <f t="shared" si="9"/>
        <v>618410</v>
      </c>
      <c r="I37" s="2">
        <f t="shared" si="9"/>
        <v>0</v>
      </c>
      <c r="J37" s="2">
        <f t="shared" si="9"/>
        <v>23190.375</v>
      </c>
      <c r="K37" s="2">
        <f t="shared" si="9"/>
        <v>23190.375</v>
      </c>
      <c r="L37" s="2">
        <f t="shared" si="9"/>
        <v>23190.375</v>
      </c>
      <c r="M37" s="2">
        <f t="shared" si="9"/>
        <v>23190.375</v>
      </c>
      <c r="N37" s="2">
        <f t="shared" si="9"/>
        <v>23190.375</v>
      </c>
      <c r="O37" s="2">
        <f t="shared" si="9"/>
        <v>23190.375</v>
      </c>
      <c r="P37" s="2">
        <f t="shared" si="9"/>
        <v>23190.375</v>
      </c>
      <c r="Q37" s="2">
        <f t="shared" si="9"/>
        <v>23190.375</v>
      </c>
      <c r="R37" s="2">
        <f t="shared" si="9"/>
        <v>23190.375</v>
      </c>
      <c r="S37" s="2">
        <f t="shared" si="9"/>
        <v>23190.375</v>
      </c>
      <c r="T37" s="2">
        <f t="shared" si="9"/>
        <v>23190.375</v>
      </c>
      <c r="U37" s="2">
        <f t="shared" si="9"/>
        <v>23190.375</v>
      </c>
      <c r="V37" s="2">
        <f t="shared" si="9"/>
        <v>23190.375</v>
      </c>
      <c r="W37" s="2">
        <f t="shared" si="9"/>
        <v>23190.375</v>
      </c>
      <c r="X37" s="2">
        <f t="shared" si="9"/>
        <v>23190.375</v>
      </c>
      <c r="Y37" s="2">
        <f t="shared" si="9"/>
        <v>23190.375</v>
      </c>
      <c r="Z37" s="2">
        <f t="shared" si="9"/>
        <v>61841</v>
      </c>
      <c r="AA37" s="2">
        <f t="shared" si="9"/>
        <v>185523</v>
      </c>
      <c r="AB37" s="2">
        <f t="shared" si="9"/>
        <v>0</v>
      </c>
      <c r="AC37" s="2">
        <f t="shared" si="9"/>
        <v>0</v>
      </c>
    </row>
    <row r="38" spans="1:29" s="58" customFormat="1" outlineLevel="1">
      <c r="A38" s="36"/>
      <c r="B38" s="36"/>
      <c r="C38" s="67"/>
      <c r="D38" s="68"/>
      <c r="E38" s="24" t="s">
        <v>73</v>
      </c>
      <c r="F38" s="24"/>
      <c r="G38" s="24" t="s">
        <v>309</v>
      </c>
      <c r="H38" s="24"/>
      <c r="I38" s="5">
        <f t="shared" ref="I38:AC38" si="10" xml:space="preserve">  IF( I35 = 0, $F34, I36 + I37 )</f>
        <v>0</v>
      </c>
      <c r="J38" s="5">
        <f t="shared" si="10"/>
        <v>23190.375</v>
      </c>
      <c r="K38" s="5">
        <f t="shared" si="10"/>
        <v>46380.75</v>
      </c>
      <c r="L38" s="5">
        <f t="shared" si="10"/>
        <v>69571.125</v>
      </c>
      <c r="M38" s="5">
        <f t="shared" si="10"/>
        <v>92761.5</v>
      </c>
      <c r="N38" s="5">
        <f t="shared" si="10"/>
        <v>115951.875</v>
      </c>
      <c r="O38" s="5">
        <f t="shared" si="10"/>
        <v>139142.25</v>
      </c>
      <c r="P38" s="5">
        <f t="shared" si="10"/>
        <v>162332.625</v>
      </c>
      <c r="Q38" s="5">
        <f t="shared" si="10"/>
        <v>185523</v>
      </c>
      <c r="R38" s="5">
        <f t="shared" si="10"/>
        <v>208713.375</v>
      </c>
      <c r="S38" s="5">
        <f t="shared" si="10"/>
        <v>231903.75</v>
      </c>
      <c r="T38" s="5">
        <f t="shared" si="10"/>
        <v>255094.125</v>
      </c>
      <c r="U38" s="5">
        <f t="shared" si="10"/>
        <v>278284.5</v>
      </c>
      <c r="V38" s="5">
        <f t="shared" si="10"/>
        <v>301474.875</v>
      </c>
      <c r="W38" s="5">
        <f t="shared" si="10"/>
        <v>324665.25</v>
      </c>
      <c r="X38" s="5">
        <f t="shared" si="10"/>
        <v>347855.625</v>
      </c>
      <c r="Y38" s="5">
        <f t="shared" si="10"/>
        <v>371046</v>
      </c>
      <c r="Z38" s="5">
        <f t="shared" si="10"/>
        <v>432887</v>
      </c>
      <c r="AA38" s="5">
        <f t="shared" si="10"/>
        <v>618410</v>
      </c>
      <c r="AB38" s="5">
        <f t="shared" si="10"/>
        <v>618410</v>
      </c>
      <c r="AC38" s="5">
        <f t="shared" si="10"/>
        <v>618410</v>
      </c>
    </row>
    <row r="39" spans="1:29" outlineLevel="1"/>
    <row r="40" spans="1:29" outlineLevel="1">
      <c r="B40" s="30" t="s">
        <v>270</v>
      </c>
    </row>
    <row r="41" spans="1:29" s="57" customFormat="1" outlineLevel="1">
      <c r="A41" s="32"/>
      <c r="B41" s="32"/>
      <c r="C41" s="60"/>
      <c r="D41" s="55"/>
      <c r="E41" s="28" t="str">
        <f xml:space="preserve">  InpC!E$20</f>
        <v>Opening Guaranteed Portfolio Loans</v>
      </c>
      <c r="F41" s="28">
        <f xml:space="preserve">  InpC!F$20</f>
        <v>618410</v>
      </c>
      <c r="G41" s="28" t="str">
        <f xml:space="preserve">  InpC!G$20</f>
        <v>GBP</v>
      </c>
      <c r="M41" s="56"/>
    </row>
    <row r="42" spans="1:29" outlineLevel="1">
      <c r="A42" s="13"/>
      <c r="B42" s="13"/>
      <c r="C42" s="26"/>
      <c r="D42" s="27"/>
      <c r="E42" s="3" t="str">
        <f xml:space="preserve">  Time!E$55</f>
        <v>Period number</v>
      </c>
      <c r="F42" s="3">
        <f xml:space="preserve">  Time!F$55</f>
        <v>0</v>
      </c>
      <c r="G42" s="3" t="str">
        <f xml:space="preserve">  Time!G$55</f>
        <v>GBP</v>
      </c>
      <c r="H42" s="3">
        <f xml:space="preserve">  Time!H$55</f>
        <v>210</v>
      </c>
      <c r="I42" s="3">
        <f xml:space="preserve">  Time!I$55</f>
        <v>0</v>
      </c>
      <c r="J42" s="3">
        <f xml:space="preserve">  Time!J$55</f>
        <v>1</v>
      </c>
      <c r="K42" s="3">
        <f xml:space="preserve">  Time!K$55</f>
        <v>2</v>
      </c>
      <c r="L42" s="3">
        <f xml:space="preserve">  Time!L$55</f>
        <v>3</v>
      </c>
      <c r="M42" s="3">
        <f xml:space="preserve">  Time!M$55</f>
        <v>4</v>
      </c>
      <c r="N42" s="3">
        <f xml:space="preserve">  Time!N$55</f>
        <v>5</v>
      </c>
      <c r="O42" s="3">
        <f xml:space="preserve">  Time!O$55</f>
        <v>6</v>
      </c>
      <c r="P42" s="3">
        <f xml:space="preserve">  Time!P$55</f>
        <v>7</v>
      </c>
      <c r="Q42" s="3">
        <f xml:space="preserve">  Time!Q$55</f>
        <v>8</v>
      </c>
      <c r="R42" s="3">
        <f xml:space="preserve">  Time!R$55</f>
        <v>9</v>
      </c>
      <c r="S42" s="3">
        <f xml:space="preserve">  Time!S$55</f>
        <v>10</v>
      </c>
      <c r="T42" s="3">
        <f xml:space="preserve">  Time!T$55</f>
        <v>11</v>
      </c>
      <c r="U42" s="3">
        <f xml:space="preserve">  Time!U$55</f>
        <v>12</v>
      </c>
      <c r="V42" s="3">
        <f xml:space="preserve">  Time!V$55</f>
        <v>13</v>
      </c>
      <c r="W42" s="3">
        <f xml:space="preserve">  Time!W$55</f>
        <v>14</v>
      </c>
      <c r="X42" s="3">
        <f xml:space="preserve">  Time!X$55</f>
        <v>15</v>
      </c>
      <c r="Y42" s="3">
        <f xml:space="preserve">  Time!Y$55</f>
        <v>16</v>
      </c>
      <c r="Z42" s="3">
        <f xml:space="preserve">  Time!Z$55</f>
        <v>17</v>
      </c>
      <c r="AA42" s="3">
        <f xml:space="preserve">  Time!AA$55</f>
        <v>18</v>
      </c>
      <c r="AB42" s="3">
        <f xml:space="preserve">  Time!AB$55</f>
        <v>19</v>
      </c>
      <c r="AC42" s="3">
        <f xml:space="preserve">  Time!AC$55</f>
        <v>20</v>
      </c>
    </row>
    <row r="43" spans="1:29" outlineLevel="1">
      <c r="E43" s="42" t="s">
        <v>173</v>
      </c>
      <c r="G43" s="42" t="s">
        <v>309</v>
      </c>
      <c r="J43" s="2">
        <f t="shared" ref="J43:AC43" si="11" xml:space="preserve">  I45</f>
        <v>618410</v>
      </c>
      <c r="K43" s="2">
        <f t="shared" si="11"/>
        <v>595219.625</v>
      </c>
      <c r="L43" s="2">
        <f t="shared" si="11"/>
        <v>572029.25</v>
      </c>
      <c r="M43" s="2">
        <f t="shared" si="11"/>
        <v>548838.875</v>
      </c>
      <c r="N43" s="2">
        <f t="shared" si="11"/>
        <v>525648.5</v>
      </c>
      <c r="O43" s="2">
        <f t="shared" si="11"/>
        <v>502458.125</v>
      </c>
      <c r="P43" s="2">
        <f t="shared" si="11"/>
        <v>479267.75</v>
      </c>
      <c r="Q43" s="2">
        <f t="shared" si="11"/>
        <v>456077.375</v>
      </c>
      <c r="R43" s="2">
        <f t="shared" si="11"/>
        <v>432887</v>
      </c>
      <c r="S43" s="2">
        <f t="shared" si="11"/>
        <v>409696.625</v>
      </c>
      <c r="T43" s="2">
        <f t="shared" si="11"/>
        <v>386506.25</v>
      </c>
      <c r="U43" s="2">
        <f t="shared" si="11"/>
        <v>363315.875</v>
      </c>
      <c r="V43" s="2">
        <f t="shared" si="11"/>
        <v>340125.5</v>
      </c>
      <c r="W43" s="2">
        <f t="shared" si="11"/>
        <v>316935.125</v>
      </c>
      <c r="X43" s="2">
        <f t="shared" si="11"/>
        <v>293744.75</v>
      </c>
      <c r="Y43" s="2">
        <f t="shared" si="11"/>
        <v>270554.375</v>
      </c>
      <c r="Z43" s="2">
        <f t="shared" si="11"/>
        <v>247364</v>
      </c>
      <c r="AA43" s="2">
        <f t="shared" si="11"/>
        <v>185523</v>
      </c>
      <c r="AB43" s="2">
        <f t="shared" si="11"/>
        <v>0</v>
      </c>
      <c r="AC43" s="2">
        <f t="shared" si="11"/>
        <v>0</v>
      </c>
    </row>
    <row r="44" spans="1:29" outlineLevel="1">
      <c r="D44" s="91" t="s">
        <v>366</v>
      </c>
      <c r="E44" s="2" t="str">
        <f t="shared" ref="E44:AC44" si="12" xml:space="preserve">  E$29</f>
        <v>Guaranteed Portfolio Loans Repayment POS</v>
      </c>
      <c r="F44" s="2">
        <f t="shared" si="12"/>
        <v>0</v>
      </c>
      <c r="G44" s="2" t="str">
        <f t="shared" si="12"/>
        <v>GBP</v>
      </c>
      <c r="H44" s="2">
        <f t="shared" si="12"/>
        <v>618410</v>
      </c>
      <c r="I44" s="2">
        <f t="shared" si="12"/>
        <v>0</v>
      </c>
      <c r="J44" s="2">
        <f t="shared" si="12"/>
        <v>23190.375</v>
      </c>
      <c r="K44" s="2">
        <f t="shared" si="12"/>
        <v>23190.375</v>
      </c>
      <c r="L44" s="2">
        <f t="shared" si="12"/>
        <v>23190.375</v>
      </c>
      <c r="M44" s="2">
        <f t="shared" si="12"/>
        <v>23190.375</v>
      </c>
      <c r="N44" s="2">
        <f t="shared" si="12"/>
        <v>23190.375</v>
      </c>
      <c r="O44" s="2">
        <f t="shared" si="12"/>
        <v>23190.375</v>
      </c>
      <c r="P44" s="2">
        <f t="shared" si="12"/>
        <v>23190.375</v>
      </c>
      <c r="Q44" s="2">
        <f t="shared" si="12"/>
        <v>23190.375</v>
      </c>
      <c r="R44" s="2">
        <f t="shared" si="12"/>
        <v>23190.375</v>
      </c>
      <c r="S44" s="2">
        <f t="shared" si="12"/>
        <v>23190.375</v>
      </c>
      <c r="T44" s="2">
        <f t="shared" si="12"/>
        <v>23190.375</v>
      </c>
      <c r="U44" s="2">
        <f t="shared" si="12"/>
        <v>23190.375</v>
      </c>
      <c r="V44" s="2">
        <f t="shared" si="12"/>
        <v>23190.375</v>
      </c>
      <c r="W44" s="2">
        <f t="shared" si="12"/>
        <v>23190.375</v>
      </c>
      <c r="X44" s="2">
        <f t="shared" si="12"/>
        <v>23190.375</v>
      </c>
      <c r="Y44" s="2">
        <f t="shared" si="12"/>
        <v>23190.375</v>
      </c>
      <c r="Z44" s="2">
        <f t="shared" si="12"/>
        <v>61841</v>
      </c>
      <c r="AA44" s="2">
        <f t="shared" si="12"/>
        <v>185523</v>
      </c>
      <c r="AB44" s="2">
        <f t="shared" si="12"/>
        <v>0</v>
      </c>
      <c r="AC44" s="2">
        <f t="shared" si="12"/>
        <v>0</v>
      </c>
    </row>
    <row r="45" spans="1:29" s="58" customFormat="1" outlineLevel="1">
      <c r="A45" s="36"/>
      <c r="B45" s="36"/>
      <c r="C45" s="67"/>
      <c r="D45" s="68"/>
      <c r="E45" s="24" t="s">
        <v>270</v>
      </c>
      <c r="F45" s="24"/>
      <c r="G45" s="24" t="s">
        <v>309</v>
      </c>
      <c r="H45" s="24"/>
      <c r="I45" s="5">
        <f t="shared" ref="I45:AC45" si="13" xml:space="preserve">  IF( I42 = 0, $F41, I43 - I44 )</f>
        <v>618410</v>
      </c>
      <c r="J45" s="5">
        <f t="shared" si="13"/>
        <v>595219.625</v>
      </c>
      <c r="K45" s="5">
        <f t="shared" si="13"/>
        <v>572029.25</v>
      </c>
      <c r="L45" s="5">
        <f t="shared" si="13"/>
        <v>548838.875</v>
      </c>
      <c r="M45" s="5">
        <f t="shared" si="13"/>
        <v>525648.5</v>
      </c>
      <c r="N45" s="5">
        <f t="shared" si="13"/>
        <v>502458.125</v>
      </c>
      <c r="O45" s="5">
        <f t="shared" si="13"/>
        <v>479267.75</v>
      </c>
      <c r="P45" s="5">
        <f t="shared" si="13"/>
        <v>456077.375</v>
      </c>
      <c r="Q45" s="5">
        <f t="shared" si="13"/>
        <v>432887</v>
      </c>
      <c r="R45" s="5">
        <f t="shared" si="13"/>
        <v>409696.625</v>
      </c>
      <c r="S45" s="5">
        <f t="shared" si="13"/>
        <v>386506.25</v>
      </c>
      <c r="T45" s="5">
        <f t="shared" si="13"/>
        <v>363315.875</v>
      </c>
      <c r="U45" s="5">
        <f t="shared" si="13"/>
        <v>340125.5</v>
      </c>
      <c r="V45" s="5">
        <f t="shared" si="13"/>
        <v>316935.125</v>
      </c>
      <c r="W45" s="5">
        <f t="shared" si="13"/>
        <v>293744.75</v>
      </c>
      <c r="X45" s="5">
        <f t="shared" si="13"/>
        <v>270554.375</v>
      </c>
      <c r="Y45" s="5">
        <f t="shared" si="13"/>
        <v>247364</v>
      </c>
      <c r="Z45" s="5">
        <f t="shared" si="13"/>
        <v>185523</v>
      </c>
      <c r="AA45" s="5">
        <f t="shared" si="13"/>
        <v>0</v>
      </c>
      <c r="AB45" s="5">
        <f t="shared" si="13"/>
        <v>0</v>
      </c>
      <c r="AC45" s="5">
        <f t="shared" si="13"/>
        <v>0</v>
      </c>
    </row>
    <row r="47" spans="1:29">
      <c r="A47" s="30" t="s">
        <v>242</v>
      </c>
    </row>
    <row r="48" spans="1:29" outlineLevel="1">
      <c r="B48" s="30" t="s">
        <v>415</v>
      </c>
    </row>
    <row r="49" spans="1:29" outlineLevel="2">
      <c r="A49" s="13"/>
      <c r="B49" s="13"/>
      <c r="C49" s="26"/>
      <c r="D49" s="27"/>
      <c r="E49" s="3" t="str">
        <f xml:space="preserve">  InpC!E$21</f>
        <v>Opening CVA 1 Debt</v>
      </c>
      <c r="F49" s="3">
        <f xml:space="preserve">  InpC!F$21</f>
        <v>2100000</v>
      </c>
      <c r="G49" s="3" t="str">
        <f xml:space="preserve">  InpC!G$21</f>
        <v>GBP</v>
      </c>
      <c r="M49" s="2"/>
    </row>
    <row r="50" spans="1:29" outlineLevel="2">
      <c r="A50" s="13"/>
      <c r="B50" s="13"/>
      <c r="C50" s="26"/>
      <c r="D50" s="27"/>
      <c r="E50" s="3" t="str">
        <f xml:space="preserve">  Time!E$55</f>
        <v>Period number</v>
      </c>
      <c r="F50" s="3">
        <f xml:space="preserve">  Time!F$55</f>
        <v>0</v>
      </c>
      <c r="G50" s="3" t="str">
        <f xml:space="preserve">  Time!G$55</f>
        <v>GBP</v>
      </c>
      <c r="H50" s="3">
        <f xml:space="preserve">  Time!H$55</f>
        <v>210</v>
      </c>
      <c r="I50" s="3">
        <f xml:space="preserve">  Time!I$55</f>
        <v>0</v>
      </c>
      <c r="J50" s="3">
        <f xml:space="preserve">  Time!J$55</f>
        <v>1</v>
      </c>
      <c r="K50" s="3">
        <f xml:space="preserve">  Time!K$55</f>
        <v>2</v>
      </c>
      <c r="L50" s="3">
        <f xml:space="preserve">  Time!L$55</f>
        <v>3</v>
      </c>
      <c r="M50" s="3">
        <f xml:space="preserve">  Time!M$55</f>
        <v>4</v>
      </c>
      <c r="N50" s="3">
        <f xml:space="preserve">  Time!N$55</f>
        <v>5</v>
      </c>
      <c r="O50" s="3">
        <f xml:space="preserve">  Time!O$55</f>
        <v>6</v>
      </c>
      <c r="P50" s="3">
        <f xml:space="preserve">  Time!P$55</f>
        <v>7</v>
      </c>
      <c r="Q50" s="3">
        <f xml:space="preserve">  Time!Q$55</f>
        <v>8</v>
      </c>
      <c r="R50" s="3">
        <f xml:space="preserve">  Time!R$55</f>
        <v>9</v>
      </c>
      <c r="S50" s="3">
        <f xml:space="preserve">  Time!S$55</f>
        <v>10</v>
      </c>
      <c r="T50" s="3">
        <f xml:space="preserve">  Time!T$55</f>
        <v>11</v>
      </c>
      <c r="U50" s="3">
        <f xml:space="preserve">  Time!U$55</f>
        <v>12</v>
      </c>
      <c r="V50" s="3">
        <f xml:space="preserve">  Time!V$55</f>
        <v>13</v>
      </c>
      <c r="W50" s="3">
        <f xml:space="preserve">  Time!W$55</f>
        <v>14</v>
      </c>
      <c r="X50" s="3">
        <f xml:space="preserve">  Time!X$55</f>
        <v>15</v>
      </c>
      <c r="Y50" s="3">
        <f xml:space="preserve">  Time!Y$55</f>
        <v>16</v>
      </c>
      <c r="Z50" s="3">
        <f xml:space="preserve">  Time!Z$55</f>
        <v>17</v>
      </c>
      <c r="AA50" s="3">
        <f xml:space="preserve">  Time!AA$55</f>
        <v>18</v>
      </c>
      <c r="AB50" s="3">
        <f xml:space="preserve">  Time!AB$55</f>
        <v>19</v>
      </c>
      <c r="AC50" s="3">
        <f xml:space="preserve">  Time!AC$55</f>
        <v>20</v>
      </c>
    </row>
    <row r="51" spans="1:29" outlineLevel="2">
      <c r="A51" s="13"/>
      <c r="B51" s="13"/>
      <c r="C51" s="26"/>
      <c r="D51" s="27"/>
      <c r="E51" s="3" t="str">
        <f xml:space="preserve">  Time!E$173</f>
        <v>Repay outstanding CVA 1 Flag</v>
      </c>
      <c r="F51" s="3">
        <f xml:space="preserve">  Time!F$173</f>
        <v>0</v>
      </c>
      <c r="G51" s="3" t="str">
        <f xml:space="preserve">  Time!G$173</f>
        <v>GBP</v>
      </c>
      <c r="H51" s="3">
        <f xml:space="preserve">  Time!H$173</f>
        <v>3</v>
      </c>
      <c r="I51" s="3">
        <f xml:space="preserve">  Time!I$173</f>
        <v>0</v>
      </c>
      <c r="J51" s="3">
        <f xml:space="preserve">  Time!J$173</f>
        <v>0</v>
      </c>
      <c r="K51" s="3">
        <f xml:space="preserve">  Time!K$173</f>
        <v>0</v>
      </c>
      <c r="L51" s="3">
        <f xml:space="preserve">  Time!L$173</f>
        <v>0</v>
      </c>
      <c r="M51" s="3">
        <f xml:space="preserve">  Time!M$173</f>
        <v>0</v>
      </c>
      <c r="N51" s="3">
        <f xml:space="preserve">  Time!N$173</f>
        <v>0</v>
      </c>
      <c r="O51" s="3">
        <f xml:space="preserve">  Time!O$173</f>
        <v>0</v>
      </c>
      <c r="P51" s="3">
        <f xml:space="preserve">  Time!P$173</f>
        <v>0</v>
      </c>
      <c r="Q51" s="3">
        <f xml:space="preserve">  Time!Q$173</f>
        <v>0</v>
      </c>
      <c r="R51" s="3">
        <f xml:space="preserve">  Time!R$173</f>
        <v>0</v>
      </c>
      <c r="S51" s="3">
        <f xml:space="preserve">  Time!S$173</f>
        <v>0</v>
      </c>
      <c r="T51" s="3">
        <f xml:space="preserve">  Time!T$173</f>
        <v>0</v>
      </c>
      <c r="U51" s="3">
        <f xml:space="preserve">  Time!U$173</f>
        <v>0</v>
      </c>
      <c r="V51" s="3">
        <f xml:space="preserve">  Time!V$173</f>
        <v>0</v>
      </c>
      <c r="W51" s="3">
        <f xml:space="preserve">  Time!W$173</f>
        <v>0</v>
      </c>
      <c r="X51" s="3">
        <f xml:space="preserve">  Time!X$173</f>
        <v>0</v>
      </c>
      <c r="Y51" s="3">
        <f xml:space="preserve">  Time!Y$173</f>
        <v>0</v>
      </c>
      <c r="Z51" s="3">
        <f xml:space="preserve">  Time!Z$173</f>
        <v>0</v>
      </c>
      <c r="AA51" s="3">
        <f xml:space="preserve">  Time!AA$173</f>
        <v>1</v>
      </c>
      <c r="AB51" s="3">
        <f xml:space="preserve">  Time!AB$173</f>
        <v>1</v>
      </c>
      <c r="AC51" s="3">
        <f xml:space="preserve">  Time!AC$173</f>
        <v>1</v>
      </c>
    </row>
    <row r="52" spans="1:29" outlineLevel="2">
      <c r="E52" s="2" t="str">
        <f t="shared" ref="E52:AC52" si="14" xml:space="preserve">  E$73</f>
        <v>CVA 1 Debt BEG</v>
      </c>
      <c r="F52" s="2">
        <f t="shared" si="14"/>
        <v>0</v>
      </c>
      <c r="G52" s="2" t="str">
        <f t="shared" si="14"/>
        <v>GBP</v>
      </c>
      <c r="H52" s="2">
        <f t="shared" si="14"/>
        <v>0</v>
      </c>
      <c r="I52" s="2">
        <f t="shared" si="14"/>
        <v>0</v>
      </c>
      <c r="J52" s="2">
        <f t="shared" si="14"/>
        <v>2100000</v>
      </c>
      <c r="K52" s="2">
        <f t="shared" si="14"/>
        <v>2079000</v>
      </c>
      <c r="L52" s="2">
        <f t="shared" si="14"/>
        <v>2058000</v>
      </c>
      <c r="M52" s="2">
        <f t="shared" si="14"/>
        <v>2037000</v>
      </c>
      <c r="N52" s="2">
        <f t="shared" si="14"/>
        <v>2016000</v>
      </c>
      <c r="O52" s="2">
        <f t="shared" si="14"/>
        <v>1984500</v>
      </c>
      <c r="P52" s="2">
        <f t="shared" si="14"/>
        <v>1953000</v>
      </c>
      <c r="Q52" s="2">
        <f t="shared" si="14"/>
        <v>1921500</v>
      </c>
      <c r="R52" s="2">
        <f t="shared" si="14"/>
        <v>1890000</v>
      </c>
      <c r="S52" s="2">
        <f t="shared" si="14"/>
        <v>1837500</v>
      </c>
      <c r="T52" s="2">
        <f t="shared" si="14"/>
        <v>1785000</v>
      </c>
      <c r="U52" s="2">
        <f t="shared" si="14"/>
        <v>1732500</v>
      </c>
      <c r="V52" s="2">
        <f t="shared" si="14"/>
        <v>1680000</v>
      </c>
      <c r="W52" s="2">
        <f t="shared" si="14"/>
        <v>1522500</v>
      </c>
      <c r="X52" s="2">
        <f t="shared" si="14"/>
        <v>1365000</v>
      </c>
      <c r="Y52" s="2">
        <f t="shared" si="14"/>
        <v>1207500</v>
      </c>
      <c r="Z52" s="2">
        <f t="shared" si="14"/>
        <v>1050000</v>
      </c>
      <c r="AA52" s="2">
        <f t="shared" si="14"/>
        <v>787500</v>
      </c>
      <c r="AB52" s="2">
        <f t="shared" si="14"/>
        <v>0</v>
      </c>
      <c r="AC52" s="2">
        <f t="shared" si="14"/>
        <v>0</v>
      </c>
    </row>
    <row r="53" spans="1:29" outlineLevel="2">
      <c r="E53" s="22" t="str">
        <f t="shared" ref="E53:AC53" si="15" xml:space="preserve">  E$67</f>
        <v>CVA 1 Period Debt Repayment %</v>
      </c>
      <c r="F53" s="22">
        <f t="shared" si="15"/>
        <v>0</v>
      </c>
      <c r="G53" s="22" t="str">
        <f t="shared" si="15"/>
        <v>%</v>
      </c>
      <c r="H53" s="22">
        <f t="shared" si="15"/>
        <v>0</v>
      </c>
      <c r="I53" s="22">
        <f t="shared" si="15"/>
        <v>0</v>
      </c>
      <c r="J53" s="22">
        <f t="shared" si="15"/>
        <v>0.01</v>
      </c>
      <c r="K53" s="22">
        <f t="shared" si="15"/>
        <v>0.01</v>
      </c>
      <c r="L53" s="22">
        <f t="shared" si="15"/>
        <v>0.01</v>
      </c>
      <c r="M53" s="22">
        <f t="shared" si="15"/>
        <v>0.01</v>
      </c>
      <c r="N53" s="22">
        <f t="shared" si="15"/>
        <v>1.4999999999999999E-2</v>
      </c>
      <c r="O53" s="22">
        <f t="shared" si="15"/>
        <v>1.4999999999999999E-2</v>
      </c>
      <c r="P53" s="22">
        <f t="shared" si="15"/>
        <v>1.4999999999999999E-2</v>
      </c>
      <c r="Q53" s="22">
        <f t="shared" si="15"/>
        <v>1.4999999999999999E-2</v>
      </c>
      <c r="R53" s="22">
        <f t="shared" si="15"/>
        <v>2.5000000000000001E-2</v>
      </c>
      <c r="S53" s="22">
        <f t="shared" si="15"/>
        <v>2.5000000000000001E-2</v>
      </c>
      <c r="T53" s="22">
        <f t="shared" si="15"/>
        <v>2.5000000000000001E-2</v>
      </c>
      <c r="U53" s="22">
        <f t="shared" si="15"/>
        <v>2.5000000000000001E-2</v>
      </c>
      <c r="V53" s="22">
        <f t="shared" si="15"/>
        <v>7.4999999999999997E-2</v>
      </c>
      <c r="W53" s="22">
        <f t="shared" si="15"/>
        <v>7.4999999999999997E-2</v>
      </c>
      <c r="X53" s="22">
        <f t="shared" si="15"/>
        <v>7.4999999999999997E-2</v>
      </c>
      <c r="Y53" s="22">
        <f t="shared" si="15"/>
        <v>7.4999999999999997E-2</v>
      </c>
      <c r="Z53" s="22">
        <f t="shared" si="15"/>
        <v>0.125</v>
      </c>
      <c r="AA53" s="22">
        <f t="shared" si="15"/>
        <v>0.125</v>
      </c>
      <c r="AB53" s="22">
        <f t="shared" si="15"/>
        <v>0.125</v>
      </c>
      <c r="AC53" s="22">
        <f t="shared" si="15"/>
        <v>0.125</v>
      </c>
    </row>
    <row r="54" spans="1:29" outlineLevel="2">
      <c r="E54" s="42" t="s">
        <v>257</v>
      </c>
      <c r="G54" s="42" t="s">
        <v>309</v>
      </c>
      <c r="H54" s="2">
        <f t="shared" ref="H54:H55" si="16" xml:space="preserve"> SUM( J54:AC54 )</f>
        <v>2100000</v>
      </c>
      <c r="J54" s="2">
        <f t="shared" ref="J54:AC54" si="17" xml:space="preserve">  IF( J50 &gt; 0, IF( J51 = 1, J52, $F49 * J53 ) )</f>
        <v>21000</v>
      </c>
      <c r="K54" s="2">
        <f t="shared" si="17"/>
        <v>21000</v>
      </c>
      <c r="L54" s="2">
        <f t="shared" si="17"/>
        <v>21000</v>
      </c>
      <c r="M54" s="2">
        <f t="shared" si="17"/>
        <v>21000</v>
      </c>
      <c r="N54" s="2">
        <f t="shared" si="17"/>
        <v>31500</v>
      </c>
      <c r="O54" s="2">
        <f t="shared" si="17"/>
        <v>31500</v>
      </c>
      <c r="P54" s="2">
        <f t="shared" si="17"/>
        <v>31500</v>
      </c>
      <c r="Q54" s="2">
        <f t="shared" si="17"/>
        <v>31500</v>
      </c>
      <c r="R54" s="2">
        <f t="shared" si="17"/>
        <v>52500</v>
      </c>
      <c r="S54" s="2">
        <f t="shared" si="17"/>
        <v>52500</v>
      </c>
      <c r="T54" s="2">
        <f t="shared" si="17"/>
        <v>52500</v>
      </c>
      <c r="U54" s="2">
        <f t="shared" si="17"/>
        <v>52500</v>
      </c>
      <c r="V54" s="2">
        <f t="shared" si="17"/>
        <v>157500</v>
      </c>
      <c r="W54" s="2">
        <f t="shared" si="17"/>
        <v>157500</v>
      </c>
      <c r="X54" s="2">
        <f t="shared" si="17"/>
        <v>157500</v>
      </c>
      <c r="Y54" s="2">
        <f t="shared" si="17"/>
        <v>157500</v>
      </c>
      <c r="Z54" s="2">
        <f t="shared" si="17"/>
        <v>262500</v>
      </c>
      <c r="AA54" s="2">
        <f t="shared" si="17"/>
        <v>787500</v>
      </c>
      <c r="AB54" s="2">
        <f t="shared" si="17"/>
        <v>0</v>
      </c>
      <c r="AC54" s="2">
        <f t="shared" si="17"/>
        <v>0</v>
      </c>
    </row>
    <row r="55" spans="1:29" outlineLevel="2">
      <c r="A55" s="31"/>
      <c r="B55" s="31"/>
      <c r="C55" s="52"/>
      <c r="D55" s="51"/>
      <c r="E55" s="17" t="str">
        <f xml:space="preserve"> LEFT($E$54, LEN($E$54) - 3 )</f>
        <v xml:space="preserve">CVA 1 Debt Repayment </v>
      </c>
      <c r="F55" s="17"/>
      <c r="G55" s="17" t="str">
        <f xml:space="preserve"> G$54</f>
        <v>GBP</v>
      </c>
      <c r="H55" s="4">
        <f t="shared" si="16"/>
        <v>-2100000</v>
      </c>
      <c r="I55" s="17"/>
      <c r="J55" s="4">
        <f t="shared" ref="J55:AC55" si="18" xml:space="preserve"> -1 * J54</f>
        <v>-21000</v>
      </c>
      <c r="K55" s="4">
        <f t="shared" si="18"/>
        <v>-21000</v>
      </c>
      <c r="L55" s="4">
        <f t="shared" si="18"/>
        <v>-21000</v>
      </c>
      <c r="M55" s="4">
        <f t="shared" si="18"/>
        <v>-21000</v>
      </c>
      <c r="N55" s="4">
        <f t="shared" si="18"/>
        <v>-31500</v>
      </c>
      <c r="O55" s="4">
        <f t="shared" si="18"/>
        <v>-31500</v>
      </c>
      <c r="P55" s="4">
        <f t="shared" si="18"/>
        <v>-31500</v>
      </c>
      <c r="Q55" s="4">
        <f t="shared" si="18"/>
        <v>-31500</v>
      </c>
      <c r="R55" s="4">
        <f t="shared" si="18"/>
        <v>-52500</v>
      </c>
      <c r="S55" s="4">
        <f t="shared" si="18"/>
        <v>-52500</v>
      </c>
      <c r="T55" s="4">
        <f t="shared" si="18"/>
        <v>-52500</v>
      </c>
      <c r="U55" s="4">
        <f t="shared" si="18"/>
        <v>-52500</v>
      </c>
      <c r="V55" s="4">
        <f t="shared" si="18"/>
        <v>-157500</v>
      </c>
      <c r="W55" s="4">
        <f t="shared" si="18"/>
        <v>-157500</v>
      </c>
      <c r="X55" s="4">
        <f t="shared" si="18"/>
        <v>-157500</v>
      </c>
      <c r="Y55" s="4">
        <f t="shared" si="18"/>
        <v>-157500</v>
      </c>
      <c r="Z55" s="4">
        <f t="shared" si="18"/>
        <v>-262500</v>
      </c>
      <c r="AA55" s="4">
        <f t="shared" si="18"/>
        <v>-787500</v>
      </c>
      <c r="AB55" s="4">
        <f t="shared" si="18"/>
        <v>0</v>
      </c>
      <c r="AC55" s="4">
        <f t="shared" si="18"/>
        <v>0</v>
      </c>
    </row>
    <row r="56" spans="1:29" outlineLevel="1"/>
    <row r="57" spans="1:29" outlineLevel="1"/>
    <row r="58" spans="1:29" outlineLevel="1">
      <c r="B58" s="30" t="s">
        <v>165</v>
      </c>
    </row>
    <row r="59" spans="1:29" outlineLevel="2">
      <c r="A59" s="13"/>
      <c r="B59" s="13"/>
      <c r="C59" s="26"/>
      <c r="D59" s="27"/>
      <c r="E59" s="93" t="s">
        <v>144</v>
      </c>
      <c r="F59" s="70">
        <f xml:space="preserve"> InpT!J14</f>
        <v>0.04</v>
      </c>
      <c r="G59" s="93" t="s">
        <v>263</v>
      </c>
      <c r="M59" s="22"/>
    </row>
    <row r="60" spans="1:29" outlineLevel="3">
      <c r="A60" s="13"/>
      <c r="B60" s="13"/>
      <c r="C60" s="26"/>
      <c r="D60" s="27"/>
      <c r="E60" s="93" t="s">
        <v>354</v>
      </c>
      <c r="F60" s="70">
        <f xml:space="preserve"> InpT!K14</f>
        <v>0.06</v>
      </c>
      <c r="G60" s="93" t="s">
        <v>263</v>
      </c>
      <c r="M60" s="22"/>
    </row>
    <row r="61" spans="1:29" outlineLevel="3">
      <c r="A61" s="13"/>
      <c r="B61" s="13"/>
      <c r="C61" s="26"/>
      <c r="D61" s="27"/>
      <c r="E61" s="93" t="s">
        <v>145</v>
      </c>
      <c r="F61" s="70">
        <f xml:space="preserve"> InpT!L14</f>
        <v>0.1</v>
      </c>
      <c r="G61" s="93" t="s">
        <v>263</v>
      </c>
      <c r="M61" s="22"/>
    </row>
    <row r="62" spans="1:29" outlineLevel="3">
      <c r="A62" s="13"/>
      <c r="B62" s="13"/>
      <c r="C62" s="26"/>
      <c r="D62" s="27"/>
      <c r="E62" s="93" t="s">
        <v>355</v>
      </c>
      <c r="F62" s="70">
        <f xml:space="preserve"> InpT!M14</f>
        <v>0.3</v>
      </c>
      <c r="G62" s="93" t="s">
        <v>263</v>
      </c>
      <c r="M62" s="22"/>
    </row>
    <row r="63" spans="1:29" outlineLevel="3">
      <c r="A63" s="13"/>
      <c r="B63" s="13"/>
      <c r="C63" s="26"/>
      <c r="D63" s="27"/>
      <c r="E63" s="93" t="s">
        <v>146</v>
      </c>
      <c r="F63" s="70">
        <f xml:space="preserve"> InpT!N14</f>
        <v>0.5</v>
      </c>
      <c r="G63" s="93" t="s">
        <v>263</v>
      </c>
      <c r="M63" s="22"/>
    </row>
    <row r="64" spans="1:29" outlineLevel="2">
      <c r="A64" s="13"/>
      <c r="B64" s="13"/>
      <c r="C64" s="26"/>
      <c r="D64" s="27"/>
      <c r="E64" s="3" t="str">
        <f xml:space="preserve">  Time!E$51</f>
        <v>Periods per year</v>
      </c>
      <c r="F64" s="3">
        <f xml:space="preserve">  Time!F$51</f>
        <v>4</v>
      </c>
      <c r="G64" s="3" t="str">
        <f xml:space="preserve">  Time!G$51</f>
        <v>periods</v>
      </c>
      <c r="M64" s="2"/>
    </row>
    <row r="65" spans="1:29" outlineLevel="2">
      <c r="A65" s="13"/>
      <c r="B65" s="13"/>
      <c r="C65" s="26"/>
      <c r="D65" s="27"/>
      <c r="E65" s="3" t="str">
        <f xml:space="preserve">  Time!E$55</f>
        <v>Period number</v>
      </c>
      <c r="F65" s="3">
        <f xml:space="preserve">  Time!F$55</f>
        <v>0</v>
      </c>
      <c r="G65" s="3" t="str">
        <f xml:space="preserve">  Time!G$55</f>
        <v>GBP</v>
      </c>
      <c r="H65" s="3">
        <f xml:space="preserve">  Time!H$55</f>
        <v>210</v>
      </c>
      <c r="I65" s="3">
        <f xml:space="preserve">  Time!I$55</f>
        <v>0</v>
      </c>
      <c r="J65" s="3">
        <f xml:space="preserve">  Time!J$55</f>
        <v>1</v>
      </c>
      <c r="K65" s="3">
        <f xml:space="preserve">  Time!K$55</f>
        <v>2</v>
      </c>
      <c r="L65" s="3">
        <f xml:space="preserve">  Time!L$55</f>
        <v>3</v>
      </c>
      <c r="M65" s="3">
        <f xml:space="preserve">  Time!M$55</f>
        <v>4</v>
      </c>
      <c r="N65" s="3">
        <f xml:space="preserve">  Time!N$55</f>
        <v>5</v>
      </c>
      <c r="O65" s="3">
        <f xml:space="preserve">  Time!O$55</f>
        <v>6</v>
      </c>
      <c r="P65" s="3">
        <f xml:space="preserve">  Time!P$55</f>
        <v>7</v>
      </c>
      <c r="Q65" s="3">
        <f xml:space="preserve">  Time!Q$55</f>
        <v>8</v>
      </c>
      <c r="R65" s="3">
        <f xml:space="preserve">  Time!R$55</f>
        <v>9</v>
      </c>
      <c r="S65" s="3">
        <f xml:space="preserve">  Time!S$55</f>
        <v>10</v>
      </c>
      <c r="T65" s="3">
        <f xml:space="preserve">  Time!T$55</f>
        <v>11</v>
      </c>
      <c r="U65" s="3">
        <f xml:space="preserve">  Time!U$55</f>
        <v>12</v>
      </c>
      <c r="V65" s="3">
        <f xml:space="preserve">  Time!V$55</f>
        <v>13</v>
      </c>
      <c r="W65" s="3">
        <f xml:space="preserve">  Time!W$55</f>
        <v>14</v>
      </c>
      <c r="X65" s="3">
        <f xml:space="preserve">  Time!X$55</f>
        <v>15</v>
      </c>
      <c r="Y65" s="3">
        <f xml:space="preserve">  Time!Y$55</f>
        <v>16</v>
      </c>
      <c r="Z65" s="3">
        <f xml:space="preserve">  Time!Z$55</f>
        <v>17</v>
      </c>
      <c r="AA65" s="3">
        <f xml:space="preserve">  Time!AA$55</f>
        <v>18</v>
      </c>
      <c r="AB65" s="3">
        <f xml:space="preserve">  Time!AB$55</f>
        <v>19</v>
      </c>
      <c r="AC65" s="3">
        <f xml:space="preserve">  Time!AC$55</f>
        <v>20</v>
      </c>
    </row>
    <row r="66" spans="1:29" outlineLevel="2">
      <c r="A66" s="13"/>
      <c r="B66" s="13"/>
      <c r="C66" s="26"/>
      <c r="D66" s="27"/>
      <c r="E66" s="12" t="str">
        <f xml:space="preserve">  Time!E$23</f>
        <v>Contract year</v>
      </c>
      <c r="F66" s="12">
        <f xml:space="preserve">  Time!F$23</f>
        <v>0</v>
      </c>
      <c r="G66" s="12" t="str">
        <f xml:space="preserve">  Time!G$23</f>
        <v>date</v>
      </c>
      <c r="H66" s="12">
        <f xml:space="preserve">  Time!H$23</f>
        <v>0</v>
      </c>
      <c r="I66" s="12">
        <f xml:space="preserve">  Time!I$23</f>
        <v>0</v>
      </c>
      <c r="J66" s="12" t="str">
        <f xml:space="preserve">  Time!J$23</f>
        <v>Y1</v>
      </c>
      <c r="K66" s="12" t="str">
        <f xml:space="preserve">  Time!K$23</f>
        <v>Y1</v>
      </c>
      <c r="L66" s="12" t="str">
        <f xml:space="preserve">  Time!L$23</f>
        <v>Y1</v>
      </c>
      <c r="M66" s="12" t="str">
        <f xml:space="preserve">  Time!M$23</f>
        <v>Y1</v>
      </c>
      <c r="N66" s="12" t="str">
        <f xml:space="preserve">  Time!N$23</f>
        <v>Y2</v>
      </c>
      <c r="O66" s="12" t="str">
        <f xml:space="preserve">  Time!O$23</f>
        <v>Y2</v>
      </c>
      <c r="P66" s="12" t="str">
        <f xml:space="preserve">  Time!P$23</f>
        <v>Y2</v>
      </c>
      <c r="Q66" s="12" t="str">
        <f xml:space="preserve">  Time!Q$23</f>
        <v>Y2</v>
      </c>
      <c r="R66" s="12" t="str">
        <f xml:space="preserve">  Time!R$23</f>
        <v>Y3</v>
      </c>
      <c r="S66" s="12" t="str">
        <f xml:space="preserve">  Time!S$23</f>
        <v>Y3</v>
      </c>
      <c r="T66" s="12" t="str">
        <f xml:space="preserve">  Time!T$23</f>
        <v>Y3</v>
      </c>
      <c r="U66" s="12" t="str">
        <f xml:space="preserve">  Time!U$23</f>
        <v>Y3</v>
      </c>
      <c r="V66" s="12" t="str">
        <f xml:space="preserve">  Time!V$23</f>
        <v>Y4</v>
      </c>
      <c r="W66" s="12" t="str">
        <f xml:space="preserve">  Time!W$23</f>
        <v>Y4</v>
      </c>
      <c r="X66" s="12" t="str">
        <f xml:space="preserve">  Time!X$23</f>
        <v>Y4</v>
      </c>
      <c r="Y66" s="12" t="str">
        <f xml:space="preserve">  Time!Y$23</f>
        <v>Y4</v>
      </c>
      <c r="Z66" s="12" t="str">
        <f xml:space="preserve">  Time!Z$23</f>
        <v>Y5</v>
      </c>
      <c r="AA66" s="12" t="str">
        <f xml:space="preserve">  Time!AA$23</f>
        <v>Y5</v>
      </c>
      <c r="AB66" s="12" t="str">
        <f xml:space="preserve">  Time!AB$23</f>
        <v>Y5</v>
      </c>
      <c r="AC66" s="12" t="str">
        <f xml:space="preserve">  Time!AC$23</f>
        <v>Y5</v>
      </c>
    </row>
    <row r="67" spans="1:29" outlineLevel="2">
      <c r="E67" s="42" t="s">
        <v>165</v>
      </c>
      <c r="G67" s="42" t="s">
        <v>263</v>
      </c>
      <c r="J67" s="22">
        <f t="shared" ref="J67:AC67" si="19" xml:space="preserve">  IF( J65 &gt; 0,  INDEX( $F$59:$F$63,MATCH("*(" &amp; J66 &amp; ")*", $E$59:$E$63,0 )) / $F64 )</f>
        <v>0.01</v>
      </c>
      <c r="K67" s="22">
        <f t="shared" si="19"/>
        <v>0.01</v>
      </c>
      <c r="L67" s="22">
        <f t="shared" si="19"/>
        <v>0.01</v>
      </c>
      <c r="M67" s="22">
        <f t="shared" si="19"/>
        <v>0.01</v>
      </c>
      <c r="N67" s="22">
        <f t="shared" si="19"/>
        <v>1.4999999999999999E-2</v>
      </c>
      <c r="O67" s="22">
        <f t="shared" si="19"/>
        <v>1.4999999999999999E-2</v>
      </c>
      <c r="P67" s="22">
        <f t="shared" si="19"/>
        <v>1.4999999999999999E-2</v>
      </c>
      <c r="Q67" s="22">
        <f t="shared" si="19"/>
        <v>1.4999999999999999E-2</v>
      </c>
      <c r="R67" s="22">
        <f t="shared" si="19"/>
        <v>2.5000000000000001E-2</v>
      </c>
      <c r="S67" s="22">
        <f t="shared" si="19"/>
        <v>2.5000000000000001E-2</v>
      </c>
      <c r="T67" s="22">
        <f t="shared" si="19"/>
        <v>2.5000000000000001E-2</v>
      </c>
      <c r="U67" s="22">
        <f t="shared" si="19"/>
        <v>2.5000000000000001E-2</v>
      </c>
      <c r="V67" s="22">
        <f t="shared" si="19"/>
        <v>7.4999999999999997E-2</v>
      </c>
      <c r="W67" s="22">
        <f t="shared" si="19"/>
        <v>7.4999999999999997E-2</v>
      </c>
      <c r="X67" s="22">
        <f t="shared" si="19"/>
        <v>7.4999999999999997E-2</v>
      </c>
      <c r="Y67" s="22">
        <f t="shared" si="19"/>
        <v>7.4999999999999997E-2</v>
      </c>
      <c r="Z67" s="22">
        <f t="shared" si="19"/>
        <v>0.125</v>
      </c>
      <c r="AA67" s="22">
        <f t="shared" si="19"/>
        <v>0.125</v>
      </c>
      <c r="AB67" s="22">
        <f t="shared" si="19"/>
        <v>0.125</v>
      </c>
      <c r="AC67" s="22">
        <f t="shared" si="19"/>
        <v>0.125</v>
      </c>
    </row>
    <row r="68" spans="1:29" outlineLevel="1"/>
    <row r="69" spans="1:29" outlineLevel="1"/>
    <row r="70" spans="1:29" outlineLevel="1">
      <c r="B70" s="30" t="s">
        <v>199</v>
      </c>
    </row>
    <row r="71" spans="1:29" s="57" customFormat="1" outlineLevel="1">
      <c r="A71" s="32"/>
      <c r="B71" s="32"/>
      <c r="C71" s="60"/>
      <c r="D71" s="55"/>
      <c r="E71" s="28" t="str">
        <f xml:space="preserve">  InpC!E$21</f>
        <v>Opening CVA 1 Debt</v>
      </c>
      <c r="F71" s="28">
        <f xml:space="preserve">  InpC!F$21</f>
        <v>2100000</v>
      </c>
      <c r="G71" s="28" t="str">
        <f xml:space="preserve">  InpC!G$21</f>
        <v>GBP</v>
      </c>
      <c r="M71" s="56"/>
    </row>
    <row r="72" spans="1:29" outlineLevel="1">
      <c r="A72" s="13"/>
      <c r="B72" s="13"/>
      <c r="C72" s="26"/>
      <c r="D72" s="27"/>
      <c r="E72" s="3" t="str">
        <f xml:space="preserve">  Time!E$55</f>
        <v>Period number</v>
      </c>
      <c r="F72" s="3">
        <f xml:space="preserve">  Time!F$55</f>
        <v>0</v>
      </c>
      <c r="G72" s="3" t="str">
        <f xml:space="preserve">  Time!G$55</f>
        <v>GBP</v>
      </c>
      <c r="H72" s="3">
        <f xml:space="preserve">  Time!H$55</f>
        <v>210</v>
      </c>
      <c r="I72" s="3">
        <f xml:space="preserve">  Time!I$55</f>
        <v>0</v>
      </c>
      <c r="J72" s="3">
        <f xml:space="preserve">  Time!J$55</f>
        <v>1</v>
      </c>
      <c r="K72" s="3">
        <f xml:space="preserve">  Time!K$55</f>
        <v>2</v>
      </c>
      <c r="L72" s="3">
        <f xml:space="preserve">  Time!L$55</f>
        <v>3</v>
      </c>
      <c r="M72" s="3">
        <f xml:space="preserve">  Time!M$55</f>
        <v>4</v>
      </c>
      <c r="N72" s="3">
        <f xml:space="preserve">  Time!N$55</f>
        <v>5</v>
      </c>
      <c r="O72" s="3">
        <f xml:space="preserve">  Time!O$55</f>
        <v>6</v>
      </c>
      <c r="P72" s="3">
        <f xml:space="preserve">  Time!P$55</f>
        <v>7</v>
      </c>
      <c r="Q72" s="3">
        <f xml:space="preserve">  Time!Q$55</f>
        <v>8</v>
      </c>
      <c r="R72" s="3">
        <f xml:space="preserve">  Time!R$55</f>
        <v>9</v>
      </c>
      <c r="S72" s="3">
        <f xml:space="preserve">  Time!S$55</f>
        <v>10</v>
      </c>
      <c r="T72" s="3">
        <f xml:space="preserve">  Time!T$55</f>
        <v>11</v>
      </c>
      <c r="U72" s="3">
        <f xml:space="preserve">  Time!U$55</f>
        <v>12</v>
      </c>
      <c r="V72" s="3">
        <f xml:space="preserve">  Time!V$55</f>
        <v>13</v>
      </c>
      <c r="W72" s="3">
        <f xml:space="preserve">  Time!W$55</f>
        <v>14</v>
      </c>
      <c r="X72" s="3">
        <f xml:space="preserve">  Time!X$55</f>
        <v>15</v>
      </c>
      <c r="Y72" s="3">
        <f xml:space="preserve">  Time!Y$55</f>
        <v>16</v>
      </c>
      <c r="Z72" s="3">
        <f xml:space="preserve">  Time!Z$55</f>
        <v>17</v>
      </c>
      <c r="AA72" s="3">
        <f xml:space="preserve">  Time!AA$55</f>
        <v>18</v>
      </c>
      <c r="AB72" s="3">
        <f xml:space="preserve">  Time!AB$55</f>
        <v>19</v>
      </c>
      <c r="AC72" s="3">
        <f xml:space="preserve">  Time!AC$55</f>
        <v>20</v>
      </c>
    </row>
    <row r="73" spans="1:29" outlineLevel="1">
      <c r="E73" s="42" t="s">
        <v>28</v>
      </c>
      <c r="G73" s="42" t="s">
        <v>309</v>
      </c>
      <c r="J73" s="2">
        <f t="shared" ref="J73:AC73" si="20" xml:space="preserve">  I75</f>
        <v>2100000</v>
      </c>
      <c r="K73" s="2">
        <f t="shared" si="20"/>
        <v>2079000</v>
      </c>
      <c r="L73" s="2">
        <f t="shared" si="20"/>
        <v>2058000</v>
      </c>
      <c r="M73" s="2">
        <f t="shared" si="20"/>
        <v>2037000</v>
      </c>
      <c r="N73" s="2">
        <f t="shared" si="20"/>
        <v>2016000</v>
      </c>
      <c r="O73" s="2">
        <f t="shared" si="20"/>
        <v>1984500</v>
      </c>
      <c r="P73" s="2">
        <f t="shared" si="20"/>
        <v>1953000</v>
      </c>
      <c r="Q73" s="2">
        <f t="shared" si="20"/>
        <v>1921500</v>
      </c>
      <c r="R73" s="2">
        <f t="shared" si="20"/>
        <v>1890000</v>
      </c>
      <c r="S73" s="2">
        <f t="shared" si="20"/>
        <v>1837500</v>
      </c>
      <c r="T73" s="2">
        <f t="shared" si="20"/>
        <v>1785000</v>
      </c>
      <c r="U73" s="2">
        <f t="shared" si="20"/>
        <v>1732500</v>
      </c>
      <c r="V73" s="2">
        <f t="shared" si="20"/>
        <v>1680000</v>
      </c>
      <c r="W73" s="2">
        <f t="shared" si="20"/>
        <v>1522500</v>
      </c>
      <c r="X73" s="2">
        <f t="shared" si="20"/>
        <v>1365000</v>
      </c>
      <c r="Y73" s="2">
        <f t="shared" si="20"/>
        <v>1207500</v>
      </c>
      <c r="Z73" s="2">
        <f t="shared" si="20"/>
        <v>1050000</v>
      </c>
      <c r="AA73" s="2">
        <f t="shared" si="20"/>
        <v>787500</v>
      </c>
      <c r="AB73" s="2">
        <f t="shared" si="20"/>
        <v>0</v>
      </c>
      <c r="AC73" s="2">
        <f t="shared" si="20"/>
        <v>0</v>
      </c>
    </row>
    <row r="74" spans="1:29" outlineLevel="1">
      <c r="D74" s="91" t="s">
        <v>366</v>
      </c>
      <c r="E74" s="2" t="str">
        <f t="shared" ref="E74:AC74" si="21" xml:space="preserve">  E$54</f>
        <v>CVA 1 Debt Repayment POS</v>
      </c>
      <c r="F74" s="2">
        <f t="shared" si="21"/>
        <v>0</v>
      </c>
      <c r="G74" s="2" t="str">
        <f t="shared" si="21"/>
        <v>GBP</v>
      </c>
      <c r="H74" s="2">
        <f t="shared" si="21"/>
        <v>2100000</v>
      </c>
      <c r="I74" s="2">
        <f t="shared" si="21"/>
        <v>0</v>
      </c>
      <c r="J74" s="2">
        <f t="shared" si="21"/>
        <v>21000</v>
      </c>
      <c r="K74" s="2">
        <f t="shared" si="21"/>
        <v>21000</v>
      </c>
      <c r="L74" s="2">
        <f t="shared" si="21"/>
        <v>21000</v>
      </c>
      <c r="M74" s="2">
        <f t="shared" si="21"/>
        <v>21000</v>
      </c>
      <c r="N74" s="2">
        <f t="shared" si="21"/>
        <v>31500</v>
      </c>
      <c r="O74" s="2">
        <f t="shared" si="21"/>
        <v>31500</v>
      </c>
      <c r="P74" s="2">
        <f t="shared" si="21"/>
        <v>31500</v>
      </c>
      <c r="Q74" s="2">
        <f t="shared" si="21"/>
        <v>31500</v>
      </c>
      <c r="R74" s="2">
        <f t="shared" si="21"/>
        <v>52500</v>
      </c>
      <c r="S74" s="2">
        <f t="shared" si="21"/>
        <v>52500</v>
      </c>
      <c r="T74" s="2">
        <f t="shared" si="21"/>
        <v>52500</v>
      </c>
      <c r="U74" s="2">
        <f t="shared" si="21"/>
        <v>52500</v>
      </c>
      <c r="V74" s="2">
        <f t="shared" si="21"/>
        <v>157500</v>
      </c>
      <c r="W74" s="2">
        <f t="shared" si="21"/>
        <v>157500</v>
      </c>
      <c r="X74" s="2">
        <f t="shared" si="21"/>
        <v>157500</v>
      </c>
      <c r="Y74" s="2">
        <f t="shared" si="21"/>
        <v>157500</v>
      </c>
      <c r="Z74" s="2">
        <f t="shared" si="21"/>
        <v>262500</v>
      </c>
      <c r="AA74" s="2">
        <f t="shared" si="21"/>
        <v>787500</v>
      </c>
      <c r="AB74" s="2">
        <f t="shared" si="21"/>
        <v>0</v>
      </c>
      <c r="AC74" s="2">
        <f t="shared" si="21"/>
        <v>0</v>
      </c>
    </row>
    <row r="75" spans="1:29" s="58" customFormat="1" outlineLevel="1">
      <c r="A75" s="36"/>
      <c r="B75" s="36"/>
      <c r="C75" s="67"/>
      <c r="D75" s="68"/>
      <c r="E75" s="24" t="s">
        <v>199</v>
      </c>
      <c r="F75" s="24"/>
      <c r="G75" s="24" t="s">
        <v>309</v>
      </c>
      <c r="H75" s="24"/>
      <c r="I75" s="5">
        <f t="shared" ref="I75:AC75" si="22" xml:space="preserve">  IF( I72 = 0, $F71, I73 - I74 )</f>
        <v>2100000</v>
      </c>
      <c r="J75" s="5">
        <f t="shared" si="22"/>
        <v>2079000</v>
      </c>
      <c r="K75" s="5">
        <f t="shared" si="22"/>
        <v>2058000</v>
      </c>
      <c r="L75" s="5">
        <f t="shared" si="22"/>
        <v>2037000</v>
      </c>
      <c r="M75" s="5">
        <f t="shared" si="22"/>
        <v>2016000</v>
      </c>
      <c r="N75" s="5">
        <f t="shared" si="22"/>
        <v>1984500</v>
      </c>
      <c r="O75" s="5">
        <f t="shared" si="22"/>
        <v>1953000</v>
      </c>
      <c r="P75" s="5">
        <f t="shared" si="22"/>
        <v>1921500</v>
      </c>
      <c r="Q75" s="5">
        <f t="shared" si="22"/>
        <v>1890000</v>
      </c>
      <c r="R75" s="5">
        <f t="shared" si="22"/>
        <v>1837500</v>
      </c>
      <c r="S75" s="5">
        <f t="shared" si="22"/>
        <v>1785000</v>
      </c>
      <c r="T75" s="5">
        <f t="shared" si="22"/>
        <v>1732500</v>
      </c>
      <c r="U75" s="5">
        <f t="shared" si="22"/>
        <v>1680000</v>
      </c>
      <c r="V75" s="5">
        <f t="shared" si="22"/>
        <v>1522500</v>
      </c>
      <c r="W75" s="5">
        <f t="shared" si="22"/>
        <v>1365000</v>
      </c>
      <c r="X75" s="5">
        <f t="shared" si="22"/>
        <v>1207500</v>
      </c>
      <c r="Y75" s="5">
        <f t="shared" si="22"/>
        <v>1050000</v>
      </c>
      <c r="Z75" s="5">
        <f t="shared" si="22"/>
        <v>787500</v>
      </c>
      <c r="AA75" s="5">
        <f t="shared" si="22"/>
        <v>0</v>
      </c>
      <c r="AB75" s="5">
        <f t="shared" si="22"/>
        <v>0</v>
      </c>
      <c r="AC75" s="5">
        <f t="shared" si="22"/>
        <v>0</v>
      </c>
    </row>
    <row r="76" spans="1:29" outlineLevel="1"/>
    <row r="77" spans="1:29" outlineLevel="1">
      <c r="B77" s="30" t="s">
        <v>104</v>
      </c>
    </row>
    <row r="78" spans="1:29" s="57" customFormat="1" outlineLevel="1">
      <c r="A78" s="32"/>
      <c r="B78" s="32"/>
      <c r="C78" s="60"/>
      <c r="D78" s="55"/>
      <c r="E78" s="28" t="str">
        <f xml:space="preserve">  InpC!E$30</f>
        <v>Opening CVA 1 Debt Repaid</v>
      </c>
      <c r="F78" s="28">
        <f xml:space="preserve">  InpC!F$30</f>
        <v>0</v>
      </c>
      <c r="G78" s="28" t="str">
        <f xml:space="preserve">  InpC!G$30</f>
        <v>GBP</v>
      </c>
      <c r="M78" s="56"/>
    </row>
    <row r="79" spans="1:29" outlineLevel="1">
      <c r="A79" s="13"/>
      <c r="B79" s="13"/>
      <c r="C79" s="26"/>
      <c r="D79" s="27"/>
      <c r="E79" s="3" t="str">
        <f xml:space="preserve">  Time!E$55</f>
        <v>Period number</v>
      </c>
      <c r="F79" s="3">
        <f xml:space="preserve">  Time!F$55</f>
        <v>0</v>
      </c>
      <c r="G79" s="3" t="str">
        <f xml:space="preserve">  Time!G$55</f>
        <v>GBP</v>
      </c>
      <c r="H79" s="3">
        <f xml:space="preserve">  Time!H$55</f>
        <v>210</v>
      </c>
      <c r="I79" s="3">
        <f xml:space="preserve">  Time!I$55</f>
        <v>0</v>
      </c>
      <c r="J79" s="3">
        <f xml:space="preserve">  Time!J$55</f>
        <v>1</v>
      </c>
      <c r="K79" s="3">
        <f xml:space="preserve">  Time!K$55</f>
        <v>2</v>
      </c>
      <c r="L79" s="3">
        <f xml:space="preserve">  Time!L$55</f>
        <v>3</v>
      </c>
      <c r="M79" s="3">
        <f xml:space="preserve">  Time!M$55</f>
        <v>4</v>
      </c>
      <c r="N79" s="3">
        <f xml:space="preserve">  Time!N$55</f>
        <v>5</v>
      </c>
      <c r="O79" s="3">
        <f xml:space="preserve">  Time!O$55</f>
        <v>6</v>
      </c>
      <c r="P79" s="3">
        <f xml:space="preserve">  Time!P$55</f>
        <v>7</v>
      </c>
      <c r="Q79" s="3">
        <f xml:space="preserve">  Time!Q$55</f>
        <v>8</v>
      </c>
      <c r="R79" s="3">
        <f xml:space="preserve">  Time!R$55</f>
        <v>9</v>
      </c>
      <c r="S79" s="3">
        <f xml:space="preserve">  Time!S$55</f>
        <v>10</v>
      </c>
      <c r="T79" s="3">
        <f xml:space="preserve">  Time!T$55</f>
        <v>11</v>
      </c>
      <c r="U79" s="3">
        <f xml:space="preserve">  Time!U$55</f>
        <v>12</v>
      </c>
      <c r="V79" s="3">
        <f xml:space="preserve">  Time!V$55</f>
        <v>13</v>
      </c>
      <c r="W79" s="3">
        <f xml:space="preserve">  Time!W$55</f>
        <v>14</v>
      </c>
      <c r="X79" s="3">
        <f xml:space="preserve">  Time!X$55</f>
        <v>15</v>
      </c>
      <c r="Y79" s="3">
        <f xml:space="preserve">  Time!Y$55</f>
        <v>16</v>
      </c>
      <c r="Z79" s="3">
        <f xml:space="preserve">  Time!Z$55</f>
        <v>17</v>
      </c>
      <c r="AA79" s="3">
        <f xml:space="preserve">  Time!AA$55</f>
        <v>18</v>
      </c>
      <c r="AB79" s="3">
        <f xml:space="preserve">  Time!AB$55</f>
        <v>19</v>
      </c>
      <c r="AC79" s="3">
        <f xml:space="preserve">  Time!AC$55</f>
        <v>20</v>
      </c>
    </row>
    <row r="80" spans="1:29" outlineLevel="1">
      <c r="E80" s="42" t="s">
        <v>29</v>
      </c>
      <c r="G80" s="42" t="s">
        <v>309</v>
      </c>
      <c r="J80" s="2">
        <f t="shared" ref="J80:AC80" si="23" xml:space="preserve">  I82</f>
        <v>0</v>
      </c>
      <c r="K80" s="2">
        <f t="shared" si="23"/>
        <v>21000</v>
      </c>
      <c r="L80" s="2">
        <f t="shared" si="23"/>
        <v>42000</v>
      </c>
      <c r="M80" s="2">
        <f t="shared" si="23"/>
        <v>63000</v>
      </c>
      <c r="N80" s="2">
        <f t="shared" si="23"/>
        <v>84000</v>
      </c>
      <c r="O80" s="2">
        <f t="shared" si="23"/>
        <v>115500</v>
      </c>
      <c r="P80" s="2">
        <f t="shared" si="23"/>
        <v>147000</v>
      </c>
      <c r="Q80" s="2">
        <f t="shared" si="23"/>
        <v>178500</v>
      </c>
      <c r="R80" s="2">
        <f t="shared" si="23"/>
        <v>210000</v>
      </c>
      <c r="S80" s="2">
        <f t="shared" si="23"/>
        <v>262500</v>
      </c>
      <c r="T80" s="2">
        <f t="shared" si="23"/>
        <v>315000</v>
      </c>
      <c r="U80" s="2">
        <f t="shared" si="23"/>
        <v>367500</v>
      </c>
      <c r="V80" s="2">
        <f t="shared" si="23"/>
        <v>420000</v>
      </c>
      <c r="W80" s="2">
        <f t="shared" si="23"/>
        <v>577500</v>
      </c>
      <c r="X80" s="2">
        <f t="shared" si="23"/>
        <v>735000</v>
      </c>
      <c r="Y80" s="2">
        <f t="shared" si="23"/>
        <v>892500</v>
      </c>
      <c r="Z80" s="2">
        <f t="shared" si="23"/>
        <v>1050000</v>
      </c>
      <c r="AA80" s="2">
        <f t="shared" si="23"/>
        <v>1312500</v>
      </c>
      <c r="AB80" s="2">
        <f t="shared" si="23"/>
        <v>2100000</v>
      </c>
      <c r="AC80" s="2">
        <f t="shared" si="23"/>
        <v>2100000</v>
      </c>
    </row>
    <row r="81" spans="1:29" outlineLevel="1">
      <c r="D81" s="91" t="s">
        <v>269</v>
      </c>
      <c r="E81" s="2" t="str">
        <f t="shared" ref="E81:AC81" si="24" xml:space="preserve">  E$54</f>
        <v>CVA 1 Debt Repayment POS</v>
      </c>
      <c r="F81" s="2">
        <f t="shared" si="24"/>
        <v>0</v>
      </c>
      <c r="G81" s="2" t="str">
        <f t="shared" si="24"/>
        <v>GBP</v>
      </c>
      <c r="H81" s="2">
        <f t="shared" si="24"/>
        <v>2100000</v>
      </c>
      <c r="I81" s="2">
        <f t="shared" si="24"/>
        <v>0</v>
      </c>
      <c r="J81" s="2">
        <f t="shared" si="24"/>
        <v>21000</v>
      </c>
      <c r="K81" s="2">
        <f t="shared" si="24"/>
        <v>21000</v>
      </c>
      <c r="L81" s="2">
        <f t="shared" si="24"/>
        <v>21000</v>
      </c>
      <c r="M81" s="2">
        <f t="shared" si="24"/>
        <v>21000</v>
      </c>
      <c r="N81" s="2">
        <f t="shared" si="24"/>
        <v>31500</v>
      </c>
      <c r="O81" s="2">
        <f t="shared" si="24"/>
        <v>31500</v>
      </c>
      <c r="P81" s="2">
        <f t="shared" si="24"/>
        <v>31500</v>
      </c>
      <c r="Q81" s="2">
        <f t="shared" si="24"/>
        <v>31500</v>
      </c>
      <c r="R81" s="2">
        <f t="shared" si="24"/>
        <v>52500</v>
      </c>
      <c r="S81" s="2">
        <f t="shared" si="24"/>
        <v>52500</v>
      </c>
      <c r="T81" s="2">
        <f t="shared" si="24"/>
        <v>52500</v>
      </c>
      <c r="U81" s="2">
        <f t="shared" si="24"/>
        <v>52500</v>
      </c>
      <c r="V81" s="2">
        <f t="shared" si="24"/>
        <v>157500</v>
      </c>
      <c r="W81" s="2">
        <f t="shared" si="24"/>
        <v>157500</v>
      </c>
      <c r="X81" s="2">
        <f t="shared" si="24"/>
        <v>157500</v>
      </c>
      <c r="Y81" s="2">
        <f t="shared" si="24"/>
        <v>157500</v>
      </c>
      <c r="Z81" s="2">
        <f t="shared" si="24"/>
        <v>262500</v>
      </c>
      <c r="AA81" s="2">
        <f t="shared" si="24"/>
        <v>787500</v>
      </c>
      <c r="AB81" s="2">
        <f t="shared" si="24"/>
        <v>0</v>
      </c>
      <c r="AC81" s="2">
        <f t="shared" si="24"/>
        <v>0</v>
      </c>
    </row>
    <row r="82" spans="1:29" s="58" customFormat="1" outlineLevel="1">
      <c r="A82" s="36"/>
      <c r="B82" s="36"/>
      <c r="C82" s="67"/>
      <c r="D82" s="68"/>
      <c r="E82" s="24" t="s">
        <v>104</v>
      </c>
      <c r="F82" s="24"/>
      <c r="G82" s="24" t="s">
        <v>309</v>
      </c>
      <c r="H82" s="24"/>
      <c r="I82" s="5">
        <f t="shared" ref="I82:AC82" si="25" xml:space="preserve">  IF( I79 = 0, $F78, I80 + I81 )</f>
        <v>0</v>
      </c>
      <c r="J82" s="5">
        <f t="shared" si="25"/>
        <v>21000</v>
      </c>
      <c r="K82" s="5">
        <f t="shared" si="25"/>
        <v>42000</v>
      </c>
      <c r="L82" s="5">
        <f t="shared" si="25"/>
        <v>63000</v>
      </c>
      <c r="M82" s="5">
        <f t="shared" si="25"/>
        <v>84000</v>
      </c>
      <c r="N82" s="5">
        <f t="shared" si="25"/>
        <v>115500</v>
      </c>
      <c r="O82" s="5">
        <f t="shared" si="25"/>
        <v>147000</v>
      </c>
      <c r="P82" s="5">
        <f t="shared" si="25"/>
        <v>178500</v>
      </c>
      <c r="Q82" s="5">
        <f t="shared" si="25"/>
        <v>210000</v>
      </c>
      <c r="R82" s="5">
        <f t="shared" si="25"/>
        <v>262500</v>
      </c>
      <c r="S82" s="5">
        <f t="shared" si="25"/>
        <v>315000</v>
      </c>
      <c r="T82" s="5">
        <f t="shared" si="25"/>
        <v>367500</v>
      </c>
      <c r="U82" s="5">
        <f t="shared" si="25"/>
        <v>420000</v>
      </c>
      <c r="V82" s="5">
        <f t="shared" si="25"/>
        <v>577500</v>
      </c>
      <c r="W82" s="5">
        <f t="shared" si="25"/>
        <v>735000</v>
      </c>
      <c r="X82" s="5">
        <f t="shared" si="25"/>
        <v>892500</v>
      </c>
      <c r="Y82" s="5">
        <f t="shared" si="25"/>
        <v>1050000</v>
      </c>
      <c r="Z82" s="5">
        <f t="shared" si="25"/>
        <v>1312500</v>
      </c>
      <c r="AA82" s="5">
        <f t="shared" si="25"/>
        <v>2100000</v>
      </c>
      <c r="AB82" s="5">
        <f t="shared" si="25"/>
        <v>2100000</v>
      </c>
      <c r="AC82" s="5">
        <f t="shared" si="25"/>
        <v>2100000</v>
      </c>
    </row>
    <row r="84" spans="1:29">
      <c r="A84" s="30" t="s">
        <v>345</v>
      </c>
    </row>
    <row r="85" spans="1:29" outlineLevel="1">
      <c r="B85" s="30" t="s">
        <v>166</v>
      </c>
    </row>
    <row r="86" spans="1:29" outlineLevel="2">
      <c r="A86" s="13"/>
      <c r="B86" s="13"/>
      <c r="C86" s="26"/>
      <c r="D86" s="27"/>
      <c r="E86" s="3" t="str">
        <f xml:space="preserve">  InpC!E$22</f>
        <v>Opening CVA 2 Debt</v>
      </c>
      <c r="F86" s="3">
        <f xml:space="preserve">  InpC!F$22</f>
        <v>54840</v>
      </c>
      <c r="G86" s="3" t="str">
        <f xml:space="preserve">  InpC!G$22</f>
        <v>GBP</v>
      </c>
      <c r="M86" s="2"/>
    </row>
    <row r="87" spans="1:29" outlineLevel="2">
      <c r="A87" s="13"/>
      <c r="B87" s="13"/>
      <c r="C87" s="26"/>
      <c r="D87" s="27"/>
      <c r="E87" s="3" t="str">
        <f xml:space="preserve">  Time!E$55</f>
        <v>Period number</v>
      </c>
      <c r="F87" s="3">
        <f xml:space="preserve">  Time!F$55</f>
        <v>0</v>
      </c>
      <c r="G87" s="3" t="str">
        <f xml:space="preserve">  Time!G$55</f>
        <v>GBP</v>
      </c>
      <c r="H87" s="3">
        <f xml:space="preserve">  Time!H$55</f>
        <v>210</v>
      </c>
      <c r="I87" s="3">
        <f xml:space="preserve">  Time!I$55</f>
        <v>0</v>
      </c>
      <c r="J87" s="3">
        <f xml:space="preserve">  Time!J$55</f>
        <v>1</v>
      </c>
      <c r="K87" s="3">
        <f xml:space="preserve">  Time!K$55</f>
        <v>2</v>
      </c>
      <c r="L87" s="3">
        <f xml:space="preserve">  Time!L$55</f>
        <v>3</v>
      </c>
      <c r="M87" s="3">
        <f xml:space="preserve">  Time!M$55</f>
        <v>4</v>
      </c>
      <c r="N87" s="3">
        <f xml:space="preserve">  Time!N$55</f>
        <v>5</v>
      </c>
      <c r="O87" s="3">
        <f xml:space="preserve">  Time!O$55</f>
        <v>6</v>
      </c>
      <c r="P87" s="3">
        <f xml:space="preserve">  Time!P$55</f>
        <v>7</v>
      </c>
      <c r="Q87" s="3">
        <f xml:space="preserve">  Time!Q$55</f>
        <v>8</v>
      </c>
      <c r="R87" s="3">
        <f xml:space="preserve">  Time!R$55</f>
        <v>9</v>
      </c>
      <c r="S87" s="3">
        <f xml:space="preserve">  Time!S$55</f>
        <v>10</v>
      </c>
      <c r="T87" s="3">
        <f xml:space="preserve">  Time!T$55</f>
        <v>11</v>
      </c>
      <c r="U87" s="3">
        <f xml:space="preserve">  Time!U$55</f>
        <v>12</v>
      </c>
      <c r="V87" s="3">
        <f xml:space="preserve">  Time!V$55</f>
        <v>13</v>
      </c>
      <c r="W87" s="3">
        <f xml:space="preserve">  Time!W$55</f>
        <v>14</v>
      </c>
      <c r="X87" s="3">
        <f xml:space="preserve">  Time!X$55</f>
        <v>15</v>
      </c>
      <c r="Y87" s="3">
        <f xml:space="preserve">  Time!Y$55</f>
        <v>16</v>
      </c>
      <c r="Z87" s="3">
        <f xml:space="preserve">  Time!Z$55</f>
        <v>17</v>
      </c>
      <c r="AA87" s="3">
        <f xml:space="preserve">  Time!AA$55</f>
        <v>18</v>
      </c>
      <c r="AB87" s="3">
        <f xml:space="preserve">  Time!AB$55</f>
        <v>19</v>
      </c>
      <c r="AC87" s="3">
        <f xml:space="preserve">  Time!AC$55</f>
        <v>20</v>
      </c>
    </row>
    <row r="88" spans="1:29" outlineLevel="2">
      <c r="A88" s="13"/>
      <c r="B88" s="13"/>
      <c r="C88" s="26"/>
      <c r="D88" s="27"/>
      <c r="E88" s="3" t="str">
        <f xml:space="preserve">  Time!E$183</f>
        <v>Repay outstanding CVA 2 Flag</v>
      </c>
      <c r="F88" s="3">
        <f xml:space="preserve">  Time!F$183</f>
        <v>0</v>
      </c>
      <c r="G88" s="3" t="str">
        <f xml:space="preserve">  Time!G$183</f>
        <v>GBP</v>
      </c>
      <c r="H88" s="3">
        <f xml:space="preserve">  Time!H$183</f>
        <v>3</v>
      </c>
      <c r="I88" s="3">
        <f xml:space="preserve">  Time!I$183</f>
        <v>0</v>
      </c>
      <c r="J88" s="3">
        <f xml:space="preserve">  Time!J$183</f>
        <v>0</v>
      </c>
      <c r="K88" s="3">
        <f xml:space="preserve">  Time!K$183</f>
        <v>0</v>
      </c>
      <c r="L88" s="3">
        <f xml:space="preserve">  Time!L$183</f>
        <v>0</v>
      </c>
      <c r="M88" s="3">
        <f xml:space="preserve">  Time!M$183</f>
        <v>0</v>
      </c>
      <c r="N88" s="3">
        <f xml:space="preserve">  Time!N$183</f>
        <v>0</v>
      </c>
      <c r="O88" s="3">
        <f xml:space="preserve">  Time!O$183</f>
        <v>0</v>
      </c>
      <c r="P88" s="3">
        <f xml:space="preserve">  Time!P$183</f>
        <v>0</v>
      </c>
      <c r="Q88" s="3">
        <f xml:space="preserve">  Time!Q$183</f>
        <v>0</v>
      </c>
      <c r="R88" s="3">
        <f xml:space="preserve">  Time!R$183</f>
        <v>0</v>
      </c>
      <c r="S88" s="3">
        <f xml:space="preserve">  Time!S$183</f>
        <v>0</v>
      </c>
      <c r="T88" s="3">
        <f xml:space="preserve">  Time!T$183</f>
        <v>0</v>
      </c>
      <c r="U88" s="3">
        <f xml:space="preserve">  Time!U$183</f>
        <v>0</v>
      </c>
      <c r="V88" s="3">
        <f xml:space="preserve">  Time!V$183</f>
        <v>0</v>
      </c>
      <c r="W88" s="3">
        <f xml:space="preserve">  Time!W$183</f>
        <v>0</v>
      </c>
      <c r="X88" s="3">
        <f xml:space="preserve">  Time!X$183</f>
        <v>0</v>
      </c>
      <c r="Y88" s="3">
        <f xml:space="preserve">  Time!Y$183</f>
        <v>0</v>
      </c>
      <c r="Z88" s="3">
        <f xml:space="preserve">  Time!Z$183</f>
        <v>0</v>
      </c>
      <c r="AA88" s="3">
        <f xml:space="preserve">  Time!AA$183</f>
        <v>1</v>
      </c>
      <c r="AB88" s="3">
        <f xml:space="preserve">  Time!AB$183</f>
        <v>1</v>
      </c>
      <c r="AC88" s="3">
        <f xml:space="preserve">  Time!AC$183</f>
        <v>1</v>
      </c>
    </row>
    <row r="89" spans="1:29" outlineLevel="2">
      <c r="E89" s="2" t="str">
        <f t="shared" ref="E89:AC89" si="26" xml:space="preserve">  E$110</f>
        <v>CVA 2 Debt BEG</v>
      </c>
      <c r="F89" s="2">
        <f t="shared" si="26"/>
        <v>0</v>
      </c>
      <c r="G89" s="2" t="str">
        <f t="shared" si="26"/>
        <v>GBP</v>
      </c>
      <c r="H89" s="2">
        <f t="shared" si="26"/>
        <v>0</v>
      </c>
      <c r="I89" s="2">
        <f t="shared" si="26"/>
        <v>0</v>
      </c>
      <c r="J89" s="2">
        <f t="shared" si="26"/>
        <v>54840</v>
      </c>
      <c r="K89" s="2">
        <f t="shared" si="26"/>
        <v>54291.6</v>
      </c>
      <c r="L89" s="2">
        <f t="shared" si="26"/>
        <v>53743.199999999997</v>
      </c>
      <c r="M89" s="2">
        <f t="shared" si="26"/>
        <v>53194.799999999996</v>
      </c>
      <c r="N89" s="2">
        <f t="shared" si="26"/>
        <v>52646.399999999994</v>
      </c>
      <c r="O89" s="2">
        <f t="shared" si="26"/>
        <v>51823.799999999996</v>
      </c>
      <c r="P89" s="2">
        <f t="shared" si="26"/>
        <v>51001.2</v>
      </c>
      <c r="Q89" s="2">
        <f t="shared" si="26"/>
        <v>50178.6</v>
      </c>
      <c r="R89" s="2">
        <f t="shared" si="26"/>
        <v>49356</v>
      </c>
      <c r="S89" s="2">
        <f t="shared" si="26"/>
        <v>47985</v>
      </c>
      <c r="T89" s="2">
        <f t="shared" si="26"/>
        <v>46614</v>
      </c>
      <c r="U89" s="2">
        <f t="shared" si="26"/>
        <v>45243</v>
      </c>
      <c r="V89" s="2">
        <f t="shared" si="26"/>
        <v>43872</v>
      </c>
      <c r="W89" s="2">
        <f t="shared" si="26"/>
        <v>39759</v>
      </c>
      <c r="X89" s="2">
        <f t="shared" si="26"/>
        <v>35646</v>
      </c>
      <c r="Y89" s="2">
        <f t="shared" si="26"/>
        <v>31533</v>
      </c>
      <c r="Z89" s="2">
        <f t="shared" si="26"/>
        <v>27420</v>
      </c>
      <c r="AA89" s="2">
        <f t="shared" si="26"/>
        <v>20565</v>
      </c>
      <c r="AB89" s="2">
        <f t="shared" si="26"/>
        <v>0</v>
      </c>
      <c r="AC89" s="2">
        <f t="shared" si="26"/>
        <v>0</v>
      </c>
    </row>
    <row r="90" spans="1:29" outlineLevel="2">
      <c r="E90" s="22" t="str">
        <f t="shared" ref="E90:AC90" si="27" xml:space="preserve">  E$67</f>
        <v>CVA 1 Period Debt Repayment %</v>
      </c>
      <c r="F90" s="22">
        <f t="shared" si="27"/>
        <v>0</v>
      </c>
      <c r="G90" s="22" t="str">
        <f t="shared" si="27"/>
        <v>%</v>
      </c>
      <c r="H90" s="22">
        <f t="shared" si="27"/>
        <v>0</v>
      </c>
      <c r="I90" s="22">
        <f t="shared" si="27"/>
        <v>0</v>
      </c>
      <c r="J90" s="22">
        <f t="shared" si="27"/>
        <v>0.01</v>
      </c>
      <c r="K90" s="22">
        <f t="shared" si="27"/>
        <v>0.01</v>
      </c>
      <c r="L90" s="22">
        <f t="shared" si="27"/>
        <v>0.01</v>
      </c>
      <c r="M90" s="22">
        <f t="shared" si="27"/>
        <v>0.01</v>
      </c>
      <c r="N90" s="22">
        <f t="shared" si="27"/>
        <v>1.4999999999999999E-2</v>
      </c>
      <c r="O90" s="22">
        <f t="shared" si="27"/>
        <v>1.4999999999999999E-2</v>
      </c>
      <c r="P90" s="22">
        <f t="shared" si="27"/>
        <v>1.4999999999999999E-2</v>
      </c>
      <c r="Q90" s="22">
        <f t="shared" si="27"/>
        <v>1.4999999999999999E-2</v>
      </c>
      <c r="R90" s="22">
        <f t="shared" si="27"/>
        <v>2.5000000000000001E-2</v>
      </c>
      <c r="S90" s="22">
        <f t="shared" si="27"/>
        <v>2.5000000000000001E-2</v>
      </c>
      <c r="T90" s="22">
        <f t="shared" si="27"/>
        <v>2.5000000000000001E-2</v>
      </c>
      <c r="U90" s="22">
        <f t="shared" si="27"/>
        <v>2.5000000000000001E-2</v>
      </c>
      <c r="V90" s="22">
        <f t="shared" si="27"/>
        <v>7.4999999999999997E-2</v>
      </c>
      <c r="W90" s="22">
        <f t="shared" si="27"/>
        <v>7.4999999999999997E-2</v>
      </c>
      <c r="X90" s="22">
        <f t="shared" si="27"/>
        <v>7.4999999999999997E-2</v>
      </c>
      <c r="Y90" s="22">
        <f t="shared" si="27"/>
        <v>7.4999999999999997E-2</v>
      </c>
      <c r="Z90" s="22">
        <f t="shared" si="27"/>
        <v>0.125</v>
      </c>
      <c r="AA90" s="22">
        <f t="shared" si="27"/>
        <v>0.125</v>
      </c>
      <c r="AB90" s="22">
        <f t="shared" si="27"/>
        <v>0.125</v>
      </c>
      <c r="AC90" s="22">
        <f t="shared" si="27"/>
        <v>0.125</v>
      </c>
    </row>
    <row r="91" spans="1:29" outlineLevel="2">
      <c r="E91" s="42" t="s">
        <v>56</v>
      </c>
      <c r="G91" s="42" t="s">
        <v>309</v>
      </c>
      <c r="H91" s="2">
        <f t="shared" ref="H91:H92" si="28" xml:space="preserve"> SUM( J91:AC91 )</f>
        <v>54840</v>
      </c>
      <c r="J91" s="2">
        <f t="shared" ref="J91:AC91" si="29" xml:space="preserve">  IF( J87 &gt; 0, IF( J88 = 1, J89, $F86 * J90 ) )</f>
        <v>548.4</v>
      </c>
      <c r="K91" s="2">
        <f t="shared" si="29"/>
        <v>548.4</v>
      </c>
      <c r="L91" s="2">
        <f t="shared" si="29"/>
        <v>548.4</v>
      </c>
      <c r="M91" s="2">
        <f t="shared" si="29"/>
        <v>548.4</v>
      </c>
      <c r="N91" s="2">
        <f t="shared" si="29"/>
        <v>822.6</v>
      </c>
      <c r="O91" s="2">
        <f t="shared" si="29"/>
        <v>822.6</v>
      </c>
      <c r="P91" s="2">
        <f t="shared" si="29"/>
        <v>822.6</v>
      </c>
      <c r="Q91" s="2">
        <f t="shared" si="29"/>
        <v>822.6</v>
      </c>
      <c r="R91" s="2">
        <f t="shared" si="29"/>
        <v>1371</v>
      </c>
      <c r="S91" s="2">
        <f t="shared" si="29"/>
        <v>1371</v>
      </c>
      <c r="T91" s="2">
        <f t="shared" si="29"/>
        <v>1371</v>
      </c>
      <c r="U91" s="2">
        <f t="shared" si="29"/>
        <v>1371</v>
      </c>
      <c r="V91" s="2">
        <f t="shared" si="29"/>
        <v>4113</v>
      </c>
      <c r="W91" s="2">
        <f t="shared" si="29"/>
        <v>4113</v>
      </c>
      <c r="X91" s="2">
        <f t="shared" si="29"/>
        <v>4113</v>
      </c>
      <c r="Y91" s="2">
        <f t="shared" si="29"/>
        <v>4113</v>
      </c>
      <c r="Z91" s="2">
        <f t="shared" si="29"/>
        <v>6855</v>
      </c>
      <c r="AA91" s="2">
        <f t="shared" si="29"/>
        <v>20565</v>
      </c>
      <c r="AB91" s="2">
        <f t="shared" si="29"/>
        <v>0</v>
      </c>
      <c r="AC91" s="2">
        <f t="shared" si="29"/>
        <v>0</v>
      </c>
    </row>
    <row r="92" spans="1:29" outlineLevel="2">
      <c r="A92" s="31"/>
      <c r="B92" s="31"/>
      <c r="C92" s="52"/>
      <c r="D92" s="51"/>
      <c r="E92" s="17" t="str">
        <f xml:space="preserve"> LEFT($E$91, LEN($E$91) - 3 )</f>
        <v xml:space="preserve">CVA 2 Debt Repayment </v>
      </c>
      <c r="F92" s="17"/>
      <c r="G92" s="17" t="str">
        <f xml:space="preserve"> G$91</f>
        <v>GBP</v>
      </c>
      <c r="H92" s="4">
        <f t="shared" si="28"/>
        <v>-54840</v>
      </c>
      <c r="I92" s="17"/>
      <c r="J92" s="4">
        <f t="shared" ref="J92:AC92" si="30" xml:space="preserve"> -1 * J91</f>
        <v>-548.4</v>
      </c>
      <c r="K92" s="4">
        <f t="shared" si="30"/>
        <v>-548.4</v>
      </c>
      <c r="L92" s="4">
        <f t="shared" si="30"/>
        <v>-548.4</v>
      </c>
      <c r="M92" s="4">
        <f t="shared" si="30"/>
        <v>-548.4</v>
      </c>
      <c r="N92" s="4">
        <f t="shared" si="30"/>
        <v>-822.6</v>
      </c>
      <c r="O92" s="4">
        <f t="shared" si="30"/>
        <v>-822.6</v>
      </c>
      <c r="P92" s="4">
        <f t="shared" si="30"/>
        <v>-822.6</v>
      </c>
      <c r="Q92" s="4">
        <f t="shared" si="30"/>
        <v>-822.6</v>
      </c>
      <c r="R92" s="4">
        <f t="shared" si="30"/>
        <v>-1371</v>
      </c>
      <c r="S92" s="4">
        <f t="shared" si="30"/>
        <v>-1371</v>
      </c>
      <c r="T92" s="4">
        <f t="shared" si="30"/>
        <v>-1371</v>
      </c>
      <c r="U92" s="4">
        <f t="shared" si="30"/>
        <v>-1371</v>
      </c>
      <c r="V92" s="4">
        <f t="shared" si="30"/>
        <v>-4113</v>
      </c>
      <c r="W92" s="4">
        <f t="shared" si="30"/>
        <v>-4113</v>
      </c>
      <c r="X92" s="4">
        <f t="shared" si="30"/>
        <v>-4113</v>
      </c>
      <c r="Y92" s="4">
        <f t="shared" si="30"/>
        <v>-4113</v>
      </c>
      <c r="Z92" s="4">
        <f t="shared" si="30"/>
        <v>-6855</v>
      </c>
      <c r="AA92" s="4">
        <f t="shared" si="30"/>
        <v>-20565</v>
      </c>
      <c r="AB92" s="4">
        <f t="shared" si="30"/>
        <v>0</v>
      </c>
      <c r="AC92" s="4">
        <f t="shared" si="30"/>
        <v>0</v>
      </c>
    </row>
    <row r="93" spans="1:29" outlineLevel="1"/>
    <row r="94" spans="1:29" outlineLevel="1"/>
    <row r="95" spans="1:29" outlineLevel="1">
      <c r="B95" s="30" t="s">
        <v>17</v>
      </c>
    </row>
    <row r="96" spans="1:29" outlineLevel="2">
      <c r="A96" s="13"/>
      <c r="B96" s="13"/>
      <c r="C96" s="26"/>
      <c r="D96" s="27"/>
      <c r="E96" s="93" t="s">
        <v>278</v>
      </c>
      <c r="F96" s="70">
        <f xml:space="preserve"> InpT!J15</f>
        <v>0.04</v>
      </c>
      <c r="G96" s="93" t="s">
        <v>263</v>
      </c>
      <c r="M96" s="22"/>
    </row>
    <row r="97" spans="1:29" outlineLevel="3">
      <c r="A97" s="13"/>
      <c r="B97" s="13"/>
      <c r="C97" s="26"/>
      <c r="D97" s="27"/>
      <c r="E97" s="93" t="s">
        <v>57</v>
      </c>
      <c r="F97" s="70">
        <f xml:space="preserve"> InpT!K15</f>
        <v>0.06</v>
      </c>
      <c r="G97" s="93" t="s">
        <v>263</v>
      </c>
      <c r="M97" s="22"/>
    </row>
    <row r="98" spans="1:29" outlineLevel="3">
      <c r="A98" s="13"/>
      <c r="B98" s="13"/>
      <c r="C98" s="26"/>
      <c r="D98" s="27"/>
      <c r="E98" s="93" t="s">
        <v>279</v>
      </c>
      <c r="F98" s="70">
        <f xml:space="preserve"> InpT!L15</f>
        <v>0.1</v>
      </c>
      <c r="G98" s="93" t="s">
        <v>263</v>
      </c>
      <c r="M98" s="22"/>
    </row>
    <row r="99" spans="1:29" outlineLevel="3">
      <c r="A99" s="13"/>
      <c r="B99" s="13"/>
      <c r="C99" s="26"/>
      <c r="D99" s="27"/>
      <c r="E99" s="93" t="s">
        <v>58</v>
      </c>
      <c r="F99" s="70">
        <f xml:space="preserve"> InpT!M15</f>
        <v>0.3</v>
      </c>
      <c r="G99" s="93" t="s">
        <v>263</v>
      </c>
      <c r="M99" s="22"/>
    </row>
    <row r="100" spans="1:29" outlineLevel="3">
      <c r="A100" s="13"/>
      <c r="B100" s="13"/>
      <c r="C100" s="26"/>
      <c r="D100" s="27"/>
      <c r="E100" s="93" t="s">
        <v>280</v>
      </c>
      <c r="F100" s="70">
        <f xml:space="preserve"> InpT!N15</f>
        <v>0.5</v>
      </c>
      <c r="G100" s="93" t="s">
        <v>263</v>
      </c>
      <c r="M100" s="22"/>
    </row>
    <row r="101" spans="1:29" outlineLevel="2">
      <c r="A101" s="13"/>
      <c r="B101" s="13"/>
      <c r="C101" s="26"/>
      <c r="D101" s="27"/>
      <c r="E101" s="3" t="str">
        <f xml:space="preserve">  Time!E$51</f>
        <v>Periods per year</v>
      </c>
      <c r="F101" s="3">
        <f xml:space="preserve">  Time!F$51</f>
        <v>4</v>
      </c>
      <c r="G101" s="3" t="str">
        <f xml:space="preserve">  Time!G$51</f>
        <v>periods</v>
      </c>
      <c r="M101" s="2"/>
    </row>
    <row r="102" spans="1:29" outlineLevel="2">
      <c r="A102" s="13"/>
      <c r="B102" s="13"/>
      <c r="C102" s="26"/>
      <c r="D102" s="27"/>
      <c r="E102" s="3" t="str">
        <f xml:space="preserve">  Time!E$55</f>
        <v>Period number</v>
      </c>
      <c r="F102" s="3">
        <f xml:space="preserve">  Time!F$55</f>
        <v>0</v>
      </c>
      <c r="G102" s="3" t="str">
        <f xml:space="preserve">  Time!G$55</f>
        <v>GBP</v>
      </c>
      <c r="H102" s="3">
        <f xml:space="preserve">  Time!H$55</f>
        <v>210</v>
      </c>
      <c r="I102" s="3">
        <f xml:space="preserve">  Time!I$55</f>
        <v>0</v>
      </c>
      <c r="J102" s="3">
        <f xml:space="preserve">  Time!J$55</f>
        <v>1</v>
      </c>
      <c r="K102" s="3">
        <f xml:space="preserve">  Time!K$55</f>
        <v>2</v>
      </c>
      <c r="L102" s="3">
        <f xml:space="preserve">  Time!L$55</f>
        <v>3</v>
      </c>
      <c r="M102" s="3">
        <f xml:space="preserve">  Time!M$55</f>
        <v>4</v>
      </c>
      <c r="N102" s="3">
        <f xml:space="preserve">  Time!N$55</f>
        <v>5</v>
      </c>
      <c r="O102" s="3">
        <f xml:space="preserve">  Time!O$55</f>
        <v>6</v>
      </c>
      <c r="P102" s="3">
        <f xml:space="preserve">  Time!P$55</f>
        <v>7</v>
      </c>
      <c r="Q102" s="3">
        <f xml:space="preserve">  Time!Q$55</f>
        <v>8</v>
      </c>
      <c r="R102" s="3">
        <f xml:space="preserve">  Time!R$55</f>
        <v>9</v>
      </c>
      <c r="S102" s="3">
        <f xml:space="preserve">  Time!S$55</f>
        <v>10</v>
      </c>
      <c r="T102" s="3">
        <f xml:space="preserve">  Time!T$55</f>
        <v>11</v>
      </c>
      <c r="U102" s="3">
        <f xml:space="preserve">  Time!U$55</f>
        <v>12</v>
      </c>
      <c r="V102" s="3">
        <f xml:space="preserve">  Time!V$55</f>
        <v>13</v>
      </c>
      <c r="W102" s="3">
        <f xml:space="preserve">  Time!W$55</f>
        <v>14</v>
      </c>
      <c r="X102" s="3">
        <f xml:space="preserve">  Time!X$55</f>
        <v>15</v>
      </c>
      <c r="Y102" s="3">
        <f xml:space="preserve">  Time!Y$55</f>
        <v>16</v>
      </c>
      <c r="Z102" s="3">
        <f xml:space="preserve">  Time!Z$55</f>
        <v>17</v>
      </c>
      <c r="AA102" s="3">
        <f xml:space="preserve">  Time!AA$55</f>
        <v>18</v>
      </c>
      <c r="AB102" s="3">
        <f xml:space="preserve">  Time!AB$55</f>
        <v>19</v>
      </c>
      <c r="AC102" s="3">
        <f xml:space="preserve">  Time!AC$55</f>
        <v>20</v>
      </c>
    </row>
    <row r="103" spans="1:29" outlineLevel="2">
      <c r="A103" s="13"/>
      <c r="B103" s="13"/>
      <c r="C103" s="26"/>
      <c r="D103" s="27"/>
      <c r="E103" s="12" t="str">
        <f xml:space="preserve">  Time!E$23</f>
        <v>Contract year</v>
      </c>
      <c r="F103" s="12">
        <f xml:space="preserve">  Time!F$23</f>
        <v>0</v>
      </c>
      <c r="G103" s="12" t="str">
        <f xml:space="preserve">  Time!G$23</f>
        <v>date</v>
      </c>
      <c r="H103" s="12">
        <f xml:space="preserve">  Time!H$23</f>
        <v>0</v>
      </c>
      <c r="I103" s="12">
        <f xml:space="preserve">  Time!I$23</f>
        <v>0</v>
      </c>
      <c r="J103" s="12" t="str">
        <f xml:space="preserve">  Time!J$23</f>
        <v>Y1</v>
      </c>
      <c r="K103" s="12" t="str">
        <f xml:space="preserve">  Time!K$23</f>
        <v>Y1</v>
      </c>
      <c r="L103" s="12" t="str">
        <f xml:space="preserve">  Time!L$23</f>
        <v>Y1</v>
      </c>
      <c r="M103" s="12" t="str">
        <f xml:space="preserve">  Time!M$23</f>
        <v>Y1</v>
      </c>
      <c r="N103" s="12" t="str">
        <f xml:space="preserve">  Time!N$23</f>
        <v>Y2</v>
      </c>
      <c r="O103" s="12" t="str">
        <f xml:space="preserve">  Time!O$23</f>
        <v>Y2</v>
      </c>
      <c r="P103" s="12" t="str">
        <f xml:space="preserve">  Time!P$23</f>
        <v>Y2</v>
      </c>
      <c r="Q103" s="12" t="str">
        <f xml:space="preserve">  Time!Q$23</f>
        <v>Y2</v>
      </c>
      <c r="R103" s="12" t="str">
        <f xml:space="preserve">  Time!R$23</f>
        <v>Y3</v>
      </c>
      <c r="S103" s="12" t="str">
        <f xml:space="preserve">  Time!S$23</f>
        <v>Y3</v>
      </c>
      <c r="T103" s="12" t="str">
        <f xml:space="preserve">  Time!T$23</f>
        <v>Y3</v>
      </c>
      <c r="U103" s="12" t="str">
        <f xml:space="preserve">  Time!U$23</f>
        <v>Y3</v>
      </c>
      <c r="V103" s="12" t="str">
        <f xml:space="preserve">  Time!V$23</f>
        <v>Y4</v>
      </c>
      <c r="W103" s="12" t="str">
        <f xml:space="preserve">  Time!W$23</f>
        <v>Y4</v>
      </c>
      <c r="X103" s="12" t="str">
        <f xml:space="preserve">  Time!X$23</f>
        <v>Y4</v>
      </c>
      <c r="Y103" s="12" t="str">
        <f xml:space="preserve">  Time!Y$23</f>
        <v>Y4</v>
      </c>
      <c r="Z103" s="12" t="str">
        <f xml:space="preserve">  Time!Z$23</f>
        <v>Y5</v>
      </c>
      <c r="AA103" s="12" t="str">
        <f xml:space="preserve">  Time!AA$23</f>
        <v>Y5</v>
      </c>
      <c r="AB103" s="12" t="str">
        <f xml:space="preserve">  Time!AB$23</f>
        <v>Y5</v>
      </c>
      <c r="AC103" s="12" t="str">
        <f xml:space="preserve">  Time!AC$23</f>
        <v>Y5</v>
      </c>
    </row>
    <row r="104" spans="1:29" outlineLevel="2">
      <c r="E104" s="42" t="s">
        <v>17</v>
      </c>
      <c r="G104" s="42" t="s">
        <v>263</v>
      </c>
      <c r="J104" s="22">
        <f t="shared" ref="J104:AC104" si="31" xml:space="preserve">  IF( J102 &gt; 0,  INDEX( $F$96:$F$100,MATCH("*(" &amp; J103 &amp; ")*", $E$96:$E$100,0 )) / $F101 )</f>
        <v>0.01</v>
      </c>
      <c r="K104" s="22">
        <f t="shared" si="31"/>
        <v>0.01</v>
      </c>
      <c r="L104" s="22">
        <f t="shared" si="31"/>
        <v>0.01</v>
      </c>
      <c r="M104" s="22">
        <f t="shared" si="31"/>
        <v>0.01</v>
      </c>
      <c r="N104" s="22">
        <f t="shared" si="31"/>
        <v>1.4999999999999999E-2</v>
      </c>
      <c r="O104" s="22">
        <f t="shared" si="31"/>
        <v>1.4999999999999999E-2</v>
      </c>
      <c r="P104" s="22">
        <f t="shared" si="31"/>
        <v>1.4999999999999999E-2</v>
      </c>
      <c r="Q104" s="22">
        <f t="shared" si="31"/>
        <v>1.4999999999999999E-2</v>
      </c>
      <c r="R104" s="22">
        <f t="shared" si="31"/>
        <v>2.5000000000000001E-2</v>
      </c>
      <c r="S104" s="22">
        <f t="shared" si="31"/>
        <v>2.5000000000000001E-2</v>
      </c>
      <c r="T104" s="22">
        <f t="shared" si="31"/>
        <v>2.5000000000000001E-2</v>
      </c>
      <c r="U104" s="22">
        <f t="shared" si="31"/>
        <v>2.5000000000000001E-2</v>
      </c>
      <c r="V104" s="22">
        <f t="shared" si="31"/>
        <v>7.4999999999999997E-2</v>
      </c>
      <c r="W104" s="22">
        <f t="shared" si="31"/>
        <v>7.4999999999999997E-2</v>
      </c>
      <c r="X104" s="22">
        <f t="shared" si="31"/>
        <v>7.4999999999999997E-2</v>
      </c>
      <c r="Y104" s="22">
        <f t="shared" si="31"/>
        <v>7.4999999999999997E-2</v>
      </c>
      <c r="Z104" s="22">
        <f t="shared" si="31"/>
        <v>0.125</v>
      </c>
      <c r="AA104" s="22">
        <f t="shared" si="31"/>
        <v>0.125</v>
      </c>
      <c r="AB104" s="22">
        <f t="shared" si="31"/>
        <v>0.125</v>
      </c>
      <c r="AC104" s="22">
        <f t="shared" si="31"/>
        <v>0.125</v>
      </c>
    </row>
    <row r="105" spans="1:29" outlineLevel="1"/>
    <row r="106" spans="1:29" outlineLevel="1"/>
    <row r="107" spans="1:29" outlineLevel="1">
      <c r="B107" s="30" t="s">
        <v>105</v>
      </c>
    </row>
    <row r="108" spans="1:29" s="57" customFormat="1" outlineLevel="1">
      <c r="A108" s="32"/>
      <c r="B108" s="32"/>
      <c r="C108" s="60"/>
      <c r="D108" s="55"/>
      <c r="E108" s="28" t="str">
        <f xml:space="preserve">  InpC!E$22</f>
        <v>Opening CVA 2 Debt</v>
      </c>
      <c r="F108" s="28">
        <f xml:space="preserve">  InpC!F$22</f>
        <v>54840</v>
      </c>
      <c r="G108" s="28" t="str">
        <f xml:space="preserve">  InpC!G$22</f>
        <v>GBP</v>
      </c>
      <c r="M108" s="56"/>
    </row>
    <row r="109" spans="1:29" outlineLevel="1">
      <c r="A109" s="13"/>
      <c r="B109" s="13"/>
      <c r="C109" s="26"/>
      <c r="D109" s="27"/>
      <c r="E109" s="3" t="str">
        <f xml:space="preserve">  Time!E$55</f>
        <v>Period number</v>
      </c>
      <c r="F109" s="3">
        <f xml:space="preserve">  Time!F$55</f>
        <v>0</v>
      </c>
      <c r="G109" s="3" t="str">
        <f xml:space="preserve">  Time!G$55</f>
        <v>GBP</v>
      </c>
      <c r="H109" s="3">
        <f xml:space="preserve">  Time!H$55</f>
        <v>210</v>
      </c>
      <c r="I109" s="3">
        <f xml:space="preserve">  Time!I$55</f>
        <v>0</v>
      </c>
      <c r="J109" s="3">
        <f xml:space="preserve">  Time!J$55</f>
        <v>1</v>
      </c>
      <c r="K109" s="3">
        <f xml:space="preserve">  Time!K$55</f>
        <v>2</v>
      </c>
      <c r="L109" s="3">
        <f xml:space="preserve">  Time!L$55</f>
        <v>3</v>
      </c>
      <c r="M109" s="3">
        <f xml:space="preserve">  Time!M$55</f>
        <v>4</v>
      </c>
      <c r="N109" s="3">
        <f xml:space="preserve">  Time!N$55</f>
        <v>5</v>
      </c>
      <c r="O109" s="3">
        <f xml:space="preserve">  Time!O$55</f>
        <v>6</v>
      </c>
      <c r="P109" s="3">
        <f xml:space="preserve">  Time!P$55</f>
        <v>7</v>
      </c>
      <c r="Q109" s="3">
        <f xml:space="preserve">  Time!Q$55</f>
        <v>8</v>
      </c>
      <c r="R109" s="3">
        <f xml:space="preserve">  Time!R$55</f>
        <v>9</v>
      </c>
      <c r="S109" s="3">
        <f xml:space="preserve">  Time!S$55</f>
        <v>10</v>
      </c>
      <c r="T109" s="3">
        <f xml:space="preserve">  Time!T$55</f>
        <v>11</v>
      </c>
      <c r="U109" s="3">
        <f xml:space="preserve">  Time!U$55</f>
        <v>12</v>
      </c>
      <c r="V109" s="3">
        <f xml:space="preserve">  Time!V$55</f>
        <v>13</v>
      </c>
      <c r="W109" s="3">
        <f xml:space="preserve">  Time!W$55</f>
        <v>14</v>
      </c>
      <c r="X109" s="3">
        <f xml:space="preserve">  Time!X$55</f>
        <v>15</v>
      </c>
      <c r="Y109" s="3">
        <f xml:space="preserve">  Time!Y$55</f>
        <v>16</v>
      </c>
      <c r="Z109" s="3">
        <f xml:space="preserve">  Time!Z$55</f>
        <v>17</v>
      </c>
      <c r="AA109" s="3">
        <f xml:space="preserve">  Time!AA$55</f>
        <v>18</v>
      </c>
      <c r="AB109" s="3">
        <f xml:space="preserve">  Time!AB$55</f>
        <v>19</v>
      </c>
      <c r="AC109" s="3">
        <f xml:space="preserve">  Time!AC$55</f>
        <v>20</v>
      </c>
    </row>
    <row r="110" spans="1:29" outlineLevel="1">
      <c r="E110" s="42" t="s">
        <v>426</v>
      </c>
      <c r="G110" s="42" t="s">
        <v>309</v>
      </c>
      <c r="J110" s="2">
        <f t="shared" ref="J110:AC110" si="32" xml:space="preserve">  I112</f>
        <v>54840</v>
      </c>
      <c r="K110" s="2">
        <f t="shared" si="32"/>
        <v>54291.6</v>
      </c>
      <c r="L110" s="2">
        <f t="shared" si="32"/>
        <v>53743.199999999997</v>
      </c>
      <c r="M110" s="2">
        <f t="shared" si="32"/>
        <v>53194.799999999996</v>
      </c>
      <c r="N110" s="2">
        <f t="shared" si="32"/>
        <v>52646.399999999994</v>
      </c>
      <c r="O110" s="2">
        <f t="shared" si="32"/>
        <v>51823.799999999996</v>
      </c>
      <c r="P110" s="2">
        <f t="shared" si="32"/>
        <v>51001.2</v>
      </c>
      <c r="Q110" s="2">
        <f t="shared" si="32"/>
        <v>50178.6</v>
      </c>
      <c r="R110" s="2">
        <f t="shared" si="32"/>
        <v>49356</v>
      </c>
      <c r="S110" s="2">
        <f t="shared" si="32"/>
        <v>47985</v>
      </c>
      <c r="T110" s="2">
        <f t="shared" si="32"/>
        <v>46614</v>
      </c>
      <c r="U110" s="2">
        <f t="shared" si="32"/>
        <v>45243</v>
      </c>
      <c r="V110" s="2">
        <f t="shared" si="32"/>
        <v>43872</v>
      </c>
      <c r="W110" s="2">
        <f t="shared" si="32"/>
        <v>39759</v>
      </c>
      <c r="X110" s="2">
        <f t="shared" si="32"/>
        <v>35646</v>
      </c>
      <c r="Y110" s="2">
        <f t="shared" si="32"/>
        <v>31533</v>
      </c>
      <c r="Z110" s="2">
        <f t="shared" si="32"/>
        <v>27420</v>
      </c>
      <c r="AA110" s="2">
        <f t="shared" si="32"/>
        <v>20565</v>
      </c>
      <c r="AB110" s="2">
        <f t="shared" si="32"/>
        <v>0</v>
      </c>
      <c r="AC110" s="2">
        <f t="shared" si="32"/>
        <v>0</v>
      </c>
    </row>
    <row r="111" spans="1:29" outlineLevel="1">
      <c r="D111" s="91" t="s">
        <v>366</v>
      </c>
      <c r="E111" s="2" t="str">
        <f t="shared" ref="E111:AC111" si="33" xml:space="preserve">  E$91</f>
        <v>CVA 2 Debt Repayment POS</v>
      </c>
      <c r="F111" s="2">
        <f t="shared" si="33"/>
        <v>0</v>
      </c>
      <c r="G111" s="2" t="str">
        <f t="shared" si="33"/>
        <v>GBP</v>
      </c>
      <c r="H111" s="2">
        <f t="shared" si="33"/>
        <v>54840</v>
      </c>
      <c r="I111" s="2">
        <f t="shared" si="33"/>
        <v>0</v>
      </c>
      <c r="J111" s="2">
        <f t="shared" si="33"/>
        <v>548.4</v>
      </c>
      <c r="K111" s="2">
        <f t="shared" si="33"/>
        <v>548.4</v>
      </c>
      <c r="L111" s="2">
        <f t="shared" si="33"/>
        <v>548.4</v>
      </c>
      <c r="M111" s="2">
        <f t="shared" si="33"/>
        <v>548.4</v>
      </c>
      <c r="N111" s="2">
        <f t="shared" si="33"/>
        <v>822.6</v>
      </c>
      <c r="O111" s="2">
        <f t="shared" si="33"/>
        <v>822.6</v>
      </c>
      <c r="P111" s="2">
        <f t="shared" si="33"/>
        <v>822.6</v>
      </c>
      <c r="Q111" s="2">
        <f t="shared" si="33"/>
        <v>822.6</v>
      </c>
      <c r="R111" s="2">
        <f t="shared" si="33"/>
        <v>1371</v>
      </c>
      <c r="S111" s="2">
        <f t="shared" si="33"/>
        <v>1371</v>
      </c>
      <c r="T111" s="2">
        <f t="shared" si="33"/>
        <v>1371</v>
      </c>
      <c r="U111" s="2">
        <f t="shared" si="33"/>
        <v>1371</v>
      </c>
      <c r="V111" s="2">
        <f t="shared" si="33"/>
        <v>4113</v>
      </c>
      <c r="W111" s="2">
        <f t="shared" si="33"/>
        <v>4113</v>
      </c>
      <c r="X111" s="2">
        <f t="shared" si="33"/>
        <v>4113</v>
      </c>
      <c r="Y111" s="2">
        <f t="shared" si="33"/>
        <v>4113</v>
      </c>
      <c r="Z111" s="2">
        <f t="shared" si="33"/>
        <v>6855</v>
      </c>
      <c r="AA111" s="2">
        <f t="shared" si="33"/>
        <v>20565</v>
      </c>
      <c r="AB111" s="2">
        <f t="shared" si="33"/>
        <v>0</v>
      </c>
      <c r="AC111" s="2">
        <f t="shared" si="33"/>
        <v>0</v>
      </c>
    </row>
    <row r="112" spans="1:29" s="58" customFormat="1" outlineLevel="1">
      <c r="A112" s="36"/>
      <c r="B112" s="36"/>
      <c r="C112" s="67"/>
      <c r="D112" s="68"/>
      <c r="E112" s="24" t="s">
        <v>105</v>
      </c>
      <c r="F112" s="24"/>
      <c r="G112" s="24" t="s">
        <v>309</v>
      </c>
      <c r="H112" s="24"/>
      <c r="I112" s="5">
        <f t="shared" ref="I112:AC112" si="34" xml:space="preserve">  IF( I109 = 0, $F108, I110 - I111 )</f>
        <v>54840</v>
      </c>
      <c r="J112" s="5">
        <f t="shared" si="34"/>
        <v>54291.6</v>
      </c>
      <c r="K112" s="5">
        <f t="shared" si="34"/>
        <v>53743.199999999997</v>
      </c>
      <c r="L112" s="5">
        <f t="shared" si="34"/>
        <v>53194.799999999996</v>
      </c>
      <c r="M112" s="5">
        <f t="shared" si="34"/>
        <v>52646.399999999994</v>
      </c>
      <c r="N112" s="5">
        <f t="shared" si="34"/>
        <v>51823.799999999996</v>
      </c>
      <c r="O112" s="5">
        <f t="shared" si="34"/>
        <v>51001.2</v>
      </c>
      <c r="P112" s="5">
        <f t="shared" si="34"/>
        <v>50178.6</v>
      </c>
      <c r="Q112" s="5">
        <f t="shared" si="34"/>
        <v>49356</v>
      </c>
      <c r="R112" s="5">
        <f t="shared" si="34"/>
        <v>47985</v>
      </c>
      <c r="S112" s="5">
        <f t="shared" si="34"/>
        <v>46614</v>
      </c>
      <c r="T112" s="5">
        <f t="shared" si="34"/>
        <v>45243</v>
      </c>
      <c r="U112" s="5">
        <f t="shared" si="34"/>
        <v>43872</v>
      </c>
      <c r="V112" s="5">
        <f t="shared" si="34"/>
        <v>39759</v>
      </c>
      <c r="W112" s="5">
        <f t="shared" si="34"/>
        <v>35646</v>
      </c>
      <c r="X112" s="5">
        <f t="shared" si="34"/>
        <v>31533</v>
      </c>
      <c r="Y112" s="5">
        <f t="shared" si="34"/>
        <v>27420</v>
      </c>
      <c r="Z112" s="5">
        <f t="shared" si="34"/>
        <v>20565</v>
      </c>
      <c r="AA112" s="5">
        <f t="shared" si="34"/>
        <v>0</v>
      </c>
      <c r="AB112" s="5">
        <f t="shared" si="34"/>
        <v>0</v>
      </c>
      <c r="AC112" s="5">
        <f t="shared" si="34"/>
        <v>0</v>
      </c>
    </row>
    <row r="113" spans="1:29" outlineLevel="1"/>
    <row r="114" spans="1:29" outlineLevel="1">
      <c r="B114" s="30" t="s">
        <v>346</v>
      </c>
    </row>
    <row r="115" spans="1:29" s="57" customFormat="1" outlineLevel="1">
      <c r="A115" s="32"/>
      <c r="B115" s="32"/>
      <c r="C115" s="60"/>
      <c r="D115" s="55"/>
      <c r="E115" s="28" t="str">
        <f xml:space="preserve">  InpC!E$31</f>
        <v>Opening CVA 2 Debt Repaid</v>
      </c>
      <c r="F115" s="28">
        <f xml:space="preserve">  InpC!F$31</f>
        <v>0</v>
      </c>
      <c r="G115" s="28" t="str">
        <f xml:space="preserve">  InpC!G$31</f>
        <v>GBP</v>
      </c>
      <c r="M115" s="56"/>
    </row>
    <row r="116" spans="1:29" outlineLevel="1">
      <c r="A116" s="13"/>
      <c r="B116" s="13"/>
      <c r="C116" s="26"/>
      <c r="D116" s="27"/>
      <c r="E116" s="3" t="str">
        <f xml:space="preserve">  Time!E$55</f>
        <v>Period number</v>
      </c>
      <c r="F116" s="3">
        <f xml:space="preserve">  Time!F$55</f>
        <v>0</v>
      </c>
      <c r="G116" s="3" t="str">
        <f xml:space="preserve">  Time!G$55</f>
        <v>GBP</v>
      </c>
      <c r="H116" s="3">
        <f xml:space="preserve">  Time!H$55</f>
        <v>210</v>
      </c>
      <c r="I116" s="3">
        <f xml:space="preserve">  Time!I$55</f>
        <v>0</v>
      </c>
      <c r="J116" s="3">
        <f xml:space="preserve">  Time!J$55</f>
        <v>1</v>
      </c>
      <c r="K116" s="3">
        <f xml:space="preserve">  Time!K$55</f>
        <v>2</v>
      </c>
      <c r="L116" s="3">
        <f xml:space="preserve">  Time!L$55</f>
        <v>3</v>
      </c>
      <c r="M116" s="3">
        <f xml:space="preserve">  Time!M$55</f>
        <v>4</v>
      </c>
      <c r="N116" s="3">
        <f xml:space="preserve">  Time!N$55</f>
        <v>5</v>
      </c>
      <c r="O116" s="3">
        <f xml:space="preserve">  Time!O$55</f>
        <v>6</v>
      </c>
      <c r="P116" s="3">
        <f xml:space="preserve">  Time!P$55</f>
        <v>7</v>
      </c>
      <c r="Q116" s="3">
        <f xml:space="preserve">  Time!Q$55</f>
        <v>8</v>
      </c>
      <c r="R116" s="3">
        <f xml:space="preserve">  Time!R$55</f>
        <v>9</v>
      </c>
      <c r="S116" s="3">
        <f xml:space="preserve">  Time!S$55</f>
        <v>10</v>
      </c>
      <c r="T116" s="3">
        <f xml:space="preserve">  Time!T$55</f>
        <v>11</v>
      </c>
      <c r="U116" s="3">
        <f xml:space="preserve">  Time!U$55</f>
        <v>12</v>
      </c>
      <c r="V116" s="3">
        <f xml:space="preserve">  Time!V$55</f>
        <v>13</v>
      </c>
      <c r="W116" s="3">
        <f xml:space="preserve">  Time!W$55</f>
        <v>14</v>
      </c>
      <c r="X116" s="3">
        <f xml:space="preserve">  Time!X$55</f>
        <v>15</v>
      </c>
      <c r="Y116" s="3">
        <f xml:space="preserve">  Time!Y$55</f>
        <v>16</v>
      </c>
      <c r="Z116" s="3">
        <f xml:space="preserve">  Time!Z$55</f>
        <v>17</v>
      </c>
      <c r="AA116" s="3">
        <f xml:space="preserve">  Time!AA$55</f>
        <v>18</v>
      </c>
      <c r="AB116" s="3">
        <f xml:space="preserve">  Time!AB$55</f>
        <v>19</v>
      </c>
      <c r="AC116" s="3">
        <f xml:space="preserve">  Time!AC$55</f>
        <v>20</v>
      </c>
    </row>
    <row r="117" spans="1:29" outlineLevel="1">
      <c r="E117" s="42" t="s">
        <v>203</v>
      </c>
      <c r="G117" s="42" t="s">
        <v>309</v>
      </c>
      <c r="J117" s="2">
        <f t="shared" ref="J117:AC117" si="35" xml:space="preserve">  I119</f>
        <v>0</v>
      </c>
      <c r="K117" s="2">
        <f t="shared" si="35"/>
        <v>548.4</v>
      </c>
      <c r="L117" s="2">
        <f t="shared" si="35"/>
        <v>1096.8</v>
      </c>
      <c r="M117" s="2">
        <f t="shared" si="35"/>
        <v>1645.1999999999998</v>
      </c>
      <c r="N117" s="2">
        <f t="shared" si="35"/>
        <v>2193.6</v>
      </c>
      <c r="O117" s="2">
        <f t="shared" si="35"/>
        <v>3016.2</v>
      </c>
      <c r="P117" s="2">
        <f t="shared" si="35"/>
        <v>3838.7999999999997</v>
      </c>
      <c r="Q117" s="2">
        <f t="shared" si="35"/>
        <v>4661.3999999999996</v>
      </c>
      <c r="R117" s="2">
        <f t="shared" si="35"/>
        <v>5484</v>
      </c>
      <c r="S117" s="2">
        <f t="shared" si="35"/>
        <v>6855</v>
      </c>
      <c r="T117" s="2">
        <f t="shared" si="35"/>
        <v>8226</v>
      </c>
      <c r="U117" s="2">
        <f t="shared" si="35"/>
        <v>9597</v>
      </c>
      <c r="V117" s="2">
        <f t="shared" si="35"/>
        <v>10968</v>
      </c>
      <c r="W117" s="2">
        <f t="shared" si="35"/>
        <v>15081</v>
      </c>
      <c r="X117" s="2">
        <f t="shared" si="35"/>
        <v>19194</v>
      </c>
      <c r="Y117" s="2">
        <f t="shared" si="35"/>
        <v>23307</v>
      </c>
      <c r="Z117" s="2">
        <f t="shared" si="35"/>
        <v>27420</v>
      </c>
      <c r="AA117" s="2">
        <f t="shared" si="35"/>
        <v>34275</v>
      </c>
      <c r="AB117" s="2">
        <f t="shared" si="35"/>
        <v>54840</v>
      </c>
      <c r="AC117" s="2">
        <f t="shared" si="35"/>
        <v>54840</v>
      </c>
    </row>
    <row r="118" spans="1:29" outlineLevel="1">
      <c r="D118" s="91" t="s">
        <v>269</v>
      </c>
      <c r="E118" s="2" t="str">
        <f t="shared" ref="E118:AC118" si="36" xml:space="preserve">  E$91</f>
        <v>CVA 2 Debt Repayment POS</v>
      </c>
      <c r="F118" s="2">
        <f t="shared" si="36"/>
        <v>0</v>
      </c>
      <c r="G118" s="2" t="str">
        <f t="shared" si="36"/>
        <v>GBP</v>
      </c>
      <c r="H118" s="2">
        <f t="shared" si="36"/>
        <v>54840</v>
      </c>
      <c r="I118" s="2">
        <f t="shared" si="36"/>
        <v>0</v>
      </c>
      <c r="J118" s="2">
        <f t="shared" si="36"/>
        <v>548.4</v>
      </c>
      <c r="K118" s="2">
        <f t="shared" si="36"/>
        <v>548.4</v>
      </c>
      <c r="L118" s="2">
        <f t="shared" si="36"/>
        <v>548.4</v>
      </c>
      <c r="M118" s="2">
        <f t="shared" si="36"/>
        <v>548.4</v>
      </c>
      <c r="N118" s="2">
        <f t="shared" si="36"/>
        <v>822.6</v>
      </c>
      <c r="O118" s="2">
        <f t="shared" si="36"/>
        <v>822.6</v>
      </c>
      <c r="P118" s="2">
        <f t="shared" si="36"/>
        <v>822.6</v>
      </c>
      <c r="Q118" s="2">
        <f t="shared" si="36"/>
        <v>822.6</v>
      </c>
      <c r="R118" s="2">
        <f t="shared" si="36"/>
        <v>1371</v>
      </c>
      <c r="S118" s="2">
        <f t="shared" si="36"/>
        <v>1371</v>
      </c>
      <c r="T118" s="2">
        <f t="shared" si="36"/>
        <v>1371</v>
      </c>
      <c r="U118" s="2">
        <f t="shared" si="36"/>
        <v>1371</v>
      </c>
      <c r="V118" s="2">
        <f t="shared" si="36"/>
        <v>4113</v>
      </c>
      <c r="W118" s="2">
        <f t="shared" si="36"/>
        <v>4113</v>
      </c>
      <c r="X118" s="2">
        <f t="shared" si="36"/>
        <v>4113</v>
      </c>
      <c r="Y118" s="2">
        <f t="shared" si="36"/>
        <v>4113</v>
      </c>
      <c r="Z118" s="2">
        <f t="shared" si="36"/>
        <v>6855</v>
      </c>
      <c r="AA118" s="2">
        <f t="shared" si="36"/>
        <v>20565</v>
      </c>
      <c r="AB118" s="2">
        <f t="shared" si="36"/>
        <v>0</v>
      </c>
      <c r="AC118" s="2">
        <f t="shared" si="36"/>
        <v>0</v>
      </c>
    </row>
    <row r="119" spans="1:29" s="58" customFormat="1" outlineLevel="1">
      <c r="A119" s="36"/>
      <c r="B119" s="36"/>
      <c r="C119" s="67"/>
      <c r="D119" s="68"/>
      <c r="E119" s="24" t="s">
        <v>346</v>
      </c>
      <c r="F119" s="24"/>
      <c r="G119" s="24" t="s">
        <v>309</v>
      </c>
      <c r="H119" s="24"/>
      <c r="I119" s="5">
        <f t="shared" ref="I119:AC119" si="37" xml:space="preserve">  IF( I116 = 0, $F115, I117 + I118 )</f>
        <v>0</v>
      </c>
      <c r="J119" s="5">
        <f t="shared" si="37"/>
        <v>548.4</v>
      </c>
      <c r="K119" s="5">
        <f t="shared" si="37"/>
        <v>1096.8</v>
      </c>
      <c r="L119" s="5">
        <f t="shared" si="37"/>
        <v>1645.1999999999998</v>
      </c>
      <c r="M119" s="5">
        <f t="shared" si="37"/>
        <v>2193.6</v>
      </c>
      <c r="N119" s="5">
        <f t="shared" si="37"/>
        <v>3016.2</v>
      </c>
      <c r="O119" s="5">
        <f t="shared" si="37"/>
        <v>3838.7999999999997</v>
      </c>
      <c r="P119" s="5">
        <f t="shared" si="37"/>
        <v>4661.3999999999996</v>
      </c>
      <c r="Q119" s="5">
        <f t="shared" si="37"/>
        <v>5484</v>
      </c>
      <c r="R119" s="5">
        <f t="shared" si="37"/>
        <v>6855</v>
      </c>
      <c r="S119" s="5">
        <f t="shared" si="37"/>
        <v>8226</v>
      </c>
      <c r="T119" s="5">
        <f t="shared" si="37"/>
        <v>9597</v>
      </c>
      <c r="U119" s="5">
        <f t="shared" si="37"/>
        <v>10968</v>
      </c>
      <c r="V119" s="5">
        <f t="shared" si="37"/>
        <v>15081</v>
      </c>
      <c r="W119" s="5">
        <f t="shared" si="37"/>
        <v>19194</v>
      </c>
      <c r="X119" s="5">
        <f t="shared" si="37"/>
        <v>23307</v>
      </c>
      <c r="Y119" s="5">
        <f t="shared" si="37"/>
        <v>27420</v>
      </c>
      <c r="Z119" s="5">
        <f t="shared" si="37"/>
        <v>34275</v>
      </c>
      <c r="AA119" s="5">
        <f t="shared" si="37"/>
        <v>54840</v>
      </c>
      <c r="AB119" s="5">
        <f t="shared" si="37"/>
        <v>54840</v>
      </c>
      <c r="AC119" s="5">
        <f t="shared" si="37"/>
        <v>54840</v>
      </c>
    </row>
    <row r="122" spans="1:29">
      <c r="B122" s="30" t="s">
        <v>329</v>
      </c>
    </row>
  </sheetData>
  <conditionalFormatting sqref="F3">
    <cfRule type="cellIs" dxfId="185" priority="13" stopIfTrue="1" operator="notEqual">
      <formula>0</formula>
    </cfRule>
    <cfRule type="cellIs" dxfId="184" priority="14" stopIfTrue="1" operator="equal">
      <formula>""</formula>
    </cfRule>
  </conditionalFormatting>
  <conditionalFormatting sqref="J3:AC3">
    <cfRule type="cellIs" dxfId="183" priority="11" stopIfTrue="1" operator="equal">
      <formula>"Construction"</formula>
    </cfRule>
    <cfRule type="cellIs" dxfId="182" priority="12" stopIfTrue="1" operator="equal">
      <formula>"Operations"</formula>
    </cfRule>
  </conditionalFormatting>
  <conditionalFormatting sqref="J3:AC3">
    <cfRule type="cellIs" dxfId="181" priority="10" operator="equal">
      <formula>"Fin Close"</formula>
    </cfRule>
  </conditionalFormatting>
  <conditionalFormatting sqref="J3:AC3">
    <cfRule type="cellIs" dxfId="180" priority="8" operator="equal">
      <formula>"PPA ext."</formula>
    </cfRule>
    <cfRule type="cellIs" dxfId="179" priority="9" operator="equal">
      <formula>"Delay"</formula>
    </cfRule>
  </conditionalFormatting>
  <conditionalFormatting sqref="F2">
    <cfRule type="cellIs" dxfId="178" priority="1" stopIfTrue="1" operator="notEqual">
      <formula>0</formula>
    </cfRule>
    <cfRule type="cellIs" dxfId="177"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C149"/>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30" customWidth="1"/>
    <col min="3" max="3" width="1.453125" style="64" customWidth="1"/>
    <col min="4" max="4" width="1.453125" style="91" customWidth="1"/>
    <col min="5" max="5" width="57.36328125" style="42" bestFit="1" customWidth="1"/>
    <col min="6" max="6" width="20.54296875" style="42" bestFit="1" customWidth="1"/>
    <col min="7" max="8" width="13.1796875" style="42" bestFit="1" customWidth="1"/>
    <col min="9" max="9" width="3.453125" style="42" customWidth="1"/>
    <col min="10" max="10" width="12.08984375" style="42" bestFit="1" customWidth="1"/>
    <col min="11" max="11" width="12.453125" style="42" bestFit="1" customWidth="1"/>
    <col min="12" max="12" width="12.1796875" style="42" bestFit="1" customWidth="1"/>
    <col min="13" max="13" width="12" style="42" bestFit="1" customWidth="1"/>
    <col min="14" max="14" width="12.08984375" style="42" bestFit="1" customWidth="1"/>
    <col min="15" max="15" width="12.453125" style="42" bestFit="1" customWidth="1"/>
    <col min="16" max="16" width="12.1796875" style="42" bestFit="1" customWidth="1"/>
    <col min="17" max="17" width="12" style="42" bestFit="1" customWidth="1"/>
    <col min="18" max="18" width="12.08984375" style="42" bestFit="1" customWidth="1"/>
    <col min="19" max="19" width="13.1796875" style="42" bestFit="1" customWidth="1"/>
    <col min="20"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Unscheduled Debt</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A8" s="30" t="s">
        <v>243</v>
      </c>
    </row>
    <row r="9" spans="1:29" outlineLevel="1">
      <c r="B9" s="30" t="s">
        <v>167</v>
      </c>
    </row>
    <row r="10" spans="1:29" outlineLevel="2">
      <c r="A10" s="13"/>
      <c r="B10" s="13"/>
      <c r="C10" s="26"/>
      <c r="D10" s="27"/>
      <c r="E10" s="3" t="str">
        <f xml:space="preserve">  Financials!E$11</f>
        <v>Cash BEG</v>
      </c>
      <c r="F10" s="3">
        <f xml:space="preserve">  Financials!F$11</f>
        <v>0</v>
      </c>
      <c r="G10" s="3" t="str">
        <f xml:space="preserve">  Financials!G$11</f>
        <v>GBP</v>
      </c>
      <c r="H10" s="3">
        <f xml:space="preserve">  Financials!H$11</f>
        <v>0</v>
      </c>
      <c r="I10" s="3">
        <f xml:space="preserve">  Financials!I$11</f>
        <v>0</v>
      </c>
      <c r="J10" s="3">
        <f xml:space="preserve">  Financials!J$11</f>
        <v>0</v>
      </c>
      <c r="K10" s="3">
        <f xml:space="preserve">  Financials!K$11</f>
        <v>-44738.775000000001</v>
      </c>
      <c r="L10" s="3">
        <f xml:space="preserve">  Financials!L$11</f>
        <v>199999.99999999991</v>
      </c>
      <c r="M10" s="3">
        <f xml:space="preserve">  Financials!M$11</f>
        <v>155261.22499999992</v>
      </c>
      <c r="N10" s="3">
        <f xml:space="preserve">  Financials!N$11</f>
        <v>110522.44999999992</v>
      </c>
      <c r="O10" s="3">
        <f xml:space="preserve">  Financials!O$11</f>
        <v>55009.474999999926</v>
      </c>
      <c r="P10" s="3">
        <f xml:space="preserve">  Financials!P$11</f>
        <v>-503.50000000007276</v>
      </c>
      <c r="Q10" s="3">
        <f xml:space="preserve">  Financials!Q$11</f>
        <v>-56016.475000000071</v>
      </c>
      <c r="R10" s="3">
        <f xml:space="preserve">  Financials!R$11</f>
        <v>-111529.45000000007</v>
      </c>
      <c r="S10" s="3">
        <f xml:space="preserve">  Financials!S$11</f>
        <v>-188590.82500000007</v>
      </c>
      <c r="T10" s="3">
        <f xml:space="preserve">  Financials!T$11</f>
        <v>199999.99999999919</v>
      </c>
      <c r="U10" s="3">
        <f xml:space="preserve">  Financials!U$11</f>
        <v>122938.62499999919</v>
      </c>
      <c r="V10" s="3">
        <f xml:space="preserve">  Financials!V$11</f>
        <v>45877.249999999185</v>
      </c>
      <c r="W10" s="3">
        <f xml:space="preserve">  Financials!W$11</f>
        <v>-138926.12500000081</v>
      </c>
      <c r="X10" s="3">
        <f xml:space="preserve">  Financials!X$11</f>
        <v>199999.99999999919</v>
      </c>
      <c r="Y10" s="3">
        <f xml:space="preserve">  Financials!Y$11</f>
        <v>15196.624999999185</v>
      </c>
      <c r="Z10" s="3">
        <f xml:space="preserve">  Financials!Z$11</f>
        <v>-169606.75000000081</v>
      </c>
      <c r="AA10" s="3">
        <f xml:space="preserve">  Financials!AA$11</f>
        <v>-500802.75000000081</v>
      </c>
      <c r="AB10" s="3">
        <f xml:space="preserve">  Financials!AB$11</f>
        <v>-8.149072527885437E-10</v>
      </c>
      <c r="AC10" s="3">
        <f xml:space="preserve">  Financials!AC$11</f>
        <v>-8.149072527885437E-10</v>
      </c>
    </row>
    <row r="11" spans="1:29" outlineLevel="2">
      <c r="A11" s="13"/>
      <c r="B11" s="13"/>
      <c r="C11" s="26"/>
      <c r="D11" s="27"/>
      <c r="E11" s="3" t="str">
        <f xml:space="preserve">  Cashflow!E$19</f>
        <v>CFAF long term debt service</v>
      </c>
      <c r="F11" s="3">
        <f xml:space="preserve">  Cashflow!F$19</f>
        <v>0</v>
      </c>
      <c r="G11" s="3" t="str">
        <f xml:space="preserve">  Cashflow!G$19</f>
        <v>GBP</v>
      </c>
      <c r="H11" s="3">
        <f xml:space="preserve">  Cashflow!H$19</f>
        <v>41563290.510008618</v>
      </c>
      <c r="I11" s="3">
        <f xml:space="preserve">  Cashflow!I$19</f>
        <v>0</v>
      </c>
      <c r="J11" s="3">
        <f xml:space="preserve">  Cashflow!J$19</f>
        <v>-44738.775000000001</v>
      </c>
      <c r="K11" s="3">
        <f xml:space="preserve">  Cashflow!K$19</f>
        <v>1169568.6664800001</v>
      </c>
      <c r="L11" s="3">
        <f xml:space="preserve">  Cashflow!L$19</f>
        <v>-44738.775000000001</v>
      </c>
      <c r="M11" s="3">
        <f xml:space="preserve">  Cashflow!M$19</f>
        <v>-44738.775000000001</v>
      </c>
      <c r="N11" s="3">
        <f xml:space="preserve">  Cashflow!N$19</f>
        <v>-55512.974999999999</v>
      </c>
      <c r="O11" s="3">
        <f xml:space="preserve">  Cashflow!O$19</f>
        <v>-55512.974999999999</v>
      </c>
      <c r="P11" s="3">
        <f xml:space="preserve">  Cashflow!P$19</f>
        <v>-55512.974999999999</v>
      </c>
      <c r="Q11" s="3">
        <f xml:space="preserve">  Cashflow!Q$19</f>
        <v>-55512.974999999999</v>
      </c>
      <c r="R11" s="3">
        <f xml:space="preserve">  Cashflow!R$19</f>
        <v>-77061.375</v>
      </c>
      <c r="S11" s="3">
        <f xml:space="preserve">  Cashflow!S$19</f>
        <v>18309443.611168019</v>
      </c>
      <c r="T11" s="3">
        <f xml:space="preserve">  Cashflow!T$19</f>
        <v>-77061.375</v>
      </c>
      <c r="U11" s="3">
        <f xml:space="preserve">  Cashflow!U$19</f>
        <v>-77061.375</v>
      </c>
      <c r="V11" s="3">
        <f xml:space="preserve">  Cashflow!V$19</f>
        <v>-184803.375</v>
      </c>
      <c r="W11" s="3">
        <f xml:space="preserve">  Cashflow!W$19</f>
        <v>17224600.814971685</v>
      </c>
      <c r="X11" s="3">
        <f xml:space="preserve">  Cashflow!X$19</f>
        <v>-184803.375</v>
      </c>
      <c r="Y11" s="3">
        <f xml:space="preserve">  Cashflow!Y$19</f>
        <v>-184803.375</v>
      </c>
      <c r="Z11" s="3">
        <f xml:space="preserve">  Cashflow!Z$19</f>
        <v>-331196</v>
      </c>
      <c r="AA11" s="3">
        <f xml:space="preserve">  Cashflow!AA$19</f>
        <v>6332735.8923889063</v>
      </c>
      <c r="AB11" s="3">
        <f xml:space="preserve">  Cashflow!AB$19</f>
        <v>0</v>
      </c>
      <c r="AC11" s="3">
        <f xml:space="preserve">  Cashflow!AC$19</f>
        <v>0</v>
      </c>
    </row>
    <row r="12" spans="1:29" outlineLevel="2">
      <c r="A12" s="13"/>
      <c r="B12" s="13"/>
      <c r="C12" s="26"/>
      <c r="D12" s="27"/>
      <c r="E12" s="3" t="str">
        <f xml:space="preserve">  'Scheduled Debt'!E$13</f>
        <v>Minimum Cash Balance before Debt Repayment</v>
      </c>
      <c r="F12" s="3">
        <f xml:space="preserve">  'Scheduled Debt'!F$13</f>
        <v>0</v>
      </c>
      <c r="G12" s="3" t="str">
        <f xml:space="preserve">  'Scheduled Debt'!G$13</f>
        <v>GBP</v>
      </c>
      <c r="H12" s="3">
        <f xml:space="preserve">  'Scheduled Debt'!H$13</f>
        <v>3400000</v>
      </c>
      <c r="I12" s="3">
        <f xml:space="preserve">  'Scheduled Debt'!I$13</f>
        <v>0</v>
      </c>
      <c r="J12" s="3">
        <f xml:space="preserve">  'Scheduled Debt'!J$13</f>
        <v>200000</v>
      </c>
      <c r="K12" s="3">
        <f xml:space="preserve">  'Scheduled Debt'!K$13</f>
        <v>200000</v>
      </c>
      <c r="L12" s="3">
        <f xml:space="preserve">  'Scheduled Debt'!L$13</f>
        <v>200000</v>
      </c>
      <c r="M12" s="3">
        <f xml:space="preserve">  'Scheduled Debt'!M$13</f>
        <v>200000</v>
      </c>
      <c r="N12" s="3">
        <f xml:space="preserve">  'Scheduled Debt'!N$13</f>
        <v>200000</v>
      </c>
      <c r="O12" s="3">
        <f xml:space="preserve">  'Scheduled Debt'!O$13</f>
        <v>200000</v>
      </c>
      <c r="P12" s="3">
        <f xml:space="preserve">  'Scheduled Debt'!P$13</f>
        <v>200000</v>
      </c>
      <c r="Q12" s="3">
        <f xml:space="preserve">  'Scheduled Debt'!Q$13</f>
        <v>200000</v>
      </c>
      <c r="R12" s="3">
        <f xml:space="preserve">  'Scheduled Debt'!R$13</f>
        <v>200000</v>
      </c>
      <c r="S12" s="3">
        <f xml:space="preserve">  'Scheduled Debt'!S$13</f>
        <v>200000</v>
      </c>
      <c r="T12" s="3">
        <f xml:space="preserve">  'Scheduled Debt'!T$13</f>
        <v>200000</v>
      </c>
      <c r="U12" s="3">
        <f xml:space="preserve">  'Scheduled Debt'!U$13</f>
        <v>200000</v>
      </c>
      <c r="V12" s="3">
        <f xml:space="preserve">  'Scheduled Debt'!V$13</f>
        <v>200000</v>
      </c>
      <c r="W12" s="3">
        <f xml:space="preserve">  'Scheduled Debt'!W$13</f>
        <v>200000</v>
      </c>
      <c r="X12" s="3">
        <f xml:space="preserve">  'Scheduled Debt'!X$13</f>
        <v>200000</v>
      </c>
      <c r="Y12" s="3">
        <f xml:space="preserve">  'Scheduled Debt'!Y$13</f>
        <v>200000</v>
      </c>
      <c r="Z12" s="3">
        <f xml:space="preserve">  'Scheduled Debt'!Z$13</f>
        <v>200000</v>
      </c>
      <c r="AA12" s="3">
        <f xml:space="preserve">  'Scheduled Debt'!AA$13</f>
        <v>0</v>
      </c>
      <c r="AB12" s="3">
        <f xml:space="preserve">  'Scheduled Debt'!AB$13</f>
        <v>0</v>
      </c>
      <c r="AC12" s="3">
        <f xml:space="preserve">  'Scheduled Debt'!AC$13</f>
        <v>0</v>
      </c>
    </row>
    <row r="13" spans="1:29" outlineLevel="2">
      <c r="E13" s="42" t="s">
        <v>167</v>
      </c>
      <c r="G13" s="42" t="s">
        <v>309</v>
      </c>
      <c r="H13" s="2">
        <f xml:space="preserve"> SUM( J13:AC13 )</f>
        <v>41563290.510008611</v>
      </c>
      <c r="J13" s="2">
        <f t="shared" ref="J13:AC13" si="0" xml:space="preserve">  IF( J10 + J11 &gt; J12, J10 + J11 - J12, 0 )</f>
        <v>0</v>
      </c>
      <c r="K13" s="2">
        <f t="shared" si="0"/>
        <v>924829.89148000022</v>
      </c>
      <c r="L13" s="2">
        <f t="shared" si="0"/>
        <v>0</v>
      </c>
      <c r="M13" s="2">
        <f t="shared" si="0"/>
        <v>0</v>
      </c>
      <c r="N13" s="2">
        <f t="shared" si="0"/>
        <v>0</v>
      </c>
      <c r="O13" s="2">
        <f t="shared" si="0"/>
        <v>0</v>
      </c>
      <c r="P13" s="2">
        <f t="shared" si="0"/>
        <v>0</v>
      </c>
      <c r="Q13" s="2">
        <f t="shared" si="0"/>
        <v>0</v>
      </c>
      <c r="R13" s="2">
        <f t="shared" si="0"/>
        <v>0</v>
      </c>
      <c r="S13" s="2">
        <f t="shared" si="0"/>
        <v>17920852.78616802</v>
      </c>
      <c r="T13" s="2">
        <f t="shared" si="0"/>
        <v>0</v>
      </c>
      <c r="U13" s="2">
        <f t="shared" si="0"/>
        <v>0</v>
      </c>
      <c r="V13" s="2">
        <f t="shared" si="0"/>
        <v>0</v>
      </c>
      <c r="W13" s="2">
        <f t="shared" si="0"/>
        <v>16885674.689971685</v>
      </c>
      <c r="X13" s="2">
        <f t="shared" si="0"/>
        <v>0</v>
      </c>
      <c r="Y13" s="2">
        <f t="shared" si="0"/>
        <v>0</v>
      </c>
      <c r="Z13" s="2">
        <f t="shared" si="0"/>
        <v>0</v>
      </c>
      <c r="AA13" s="2">
        <f t="shared" si="0"/>
        <v>5831933.1423889054</v>
      </c>
      <c r="AB13" s="2">
        <f t="shared" si="0"/>
        <v>0</v>
      </c>
      <c r="AC13" s="2">
        <f t="shared" si="0"/>
        <v>0</v>
      </c>
    </row>
    <row r="14" spans="1:29" outlineLevel="1"/>
    <row r="15" spans="1:29" outlineLevel="1"/>
    <row r="16" spans="1:29" outlineLevel="1">
      <c r="B16" s="30" t="s">
        <v>347</v>
      </c>
    </row>
    <row r="17" spans="1:29" outlineLevel="2">
      <c r="A17" s="13"/>
      <c r="B17" s="13"/>
      <c r="C17" s="26"/>
      <c r="D17" s="27"/>
      <c r="E17" s="70" t="str">
        <f xml:space="preserve">  InpC!E$40</f>
        <v>Senior Debt Interest Rate</v>
      </c>
      <c r="F17" s="70">
        <f xml:space="preserve">  InpC!F$40</f>
        <v>0.08</v>
      </c>
      <c r="G17" s="70" t="str">
        <f xml:space="preserve">  InpC!G$40</f>
        <v>%</v>
      </c>
      <c r="M17" s="22"/>
    </row>
    <row r="18" spans="1:29" outlineLevel="2">
      <c r="A18" s="13"/>
      <c r="B18" s="13"/>
      <c r="C18" s="26"/>
      <c r="D18" s="27"/>
      <c r="E18" s="3" t="str">
        <f xml:space="preserve">  Time!E$51</f>
        <v>Periods per year</v>
      </c>
      <c r="F18" s="3">
        <f xml:space="preserve">  Time!F$51</f>
        <v>4</v>
      </c>
      <c r="G18" s="3" t="str">
        <f xml:space="preserve">  Time!G$51</f>
        <v>periods</v>
      </c>
      <c r="M18" s="2"/>
    </row>
    <row r="19" spans="1:29" outlineLevel="2">
      <c r="E19" s="2" t="str">
        <f t="shared" ref="E19:AC19" si="1" xml:space="preserve">  E$35</f>
        <v>Senior Debt BEG</v>
      </c>
      <c r="F19" s="2">
        <f t="shared" si="1"/>
        <v>0</v>
      </c>
      <c r="G19" s="2" t="str">
        <f t="shared" si="1"/>
        <v>GBP</v>
      </c>
      <c r="H19" s="2">
        <f t="shared" si="1"/>
        <v>0</v>
      </c>
      <c r="I19" s="2">
        <f t="shared" si="1"/>
        <v>0</v>
      </c>
      <c r="J19" s="2">
        <f t="shared" si="1"/>
        <v>1217119</v>
      </c>
      <c r="K19" s="2">
        <f t="shared" si="1"/>
        <v>1241461.3799999999</v>
      </c>
      <c r="L19" s="2">
        <f t="shared" si="1"/>
        <v>341460.71611999976</v>
      </c>
      <c r="M19" s="2">
        <f t="shared" si="1"/>
        <v>348289.93044239975</v>
      </c>
      <c r="N19" s="2">
        <f t="shared" si="1"/>
        <v>355255.72905124776</v>
      </c>
      <c r="O19" s="2">
        <f t="shared" si="1"/>
        <v>362360.84363227274</v>
      </c>
      <c r="P19" s="2">
        <f t="shared" si="1"/>
        <v>369608.06050491822</v>
      </c>
      <c r="Q19" s="2">
        <f t="shared" si="1"/>
        <v>377000.22171501658</v>
      </c>
      <c r="R19" s="2">
        <f t="shared" si="1"/>
        <v>384540.22614931694</v>
      </c>
      <c r="S19" s="2">
        <f t="shared" si="1"/>
        <v>392231.03067230328</v>
      </c>
      <c r="T19" s="2">
        <f t="shared" si="1"/>
        <v>0</v>
      </c>
      <c r="U19" s="2">
        <f t="shared" si="1"/>
        <v>0</v>
      </c>
      <c r="V19" s="2">
        <f t="shared" si="1"/>
        <v>0</v>
      </c>
      <c r="W19" s="2">
        <f t="shared" si="1"/>
        <v>0</v>
      </c>
      <c r="X19" s="2">
        <f t="shared" si="1"/>
        <v>0</v>
      </c>
      <c r="Y19" s="2">
        <f t="shared" si="1"/>
        <v>0</v>
      </c>
      <c r="Z19" s="2">
        <f t="shared" si="1"/>
        <v>0</v>
      </c>
      <c r="AA19" s="2">
        <f t="shared" si="1"/>
        <v>0</v>
      </c>
      <c r="AB19" s="2">
        <f t="shared" si="1"/>
        <v>0</v>
      </c>
      <c r="AC19" s="2">
        <f t="shared" si="1"/>
        <v>0</v>
      </c>
    </row>
    <row r="20" spans="1:29" outlineLevel="2">
      <c r="E20" s="42" t="s">
        <v>30</v>
      </c>
      <c r="G20" s="42" t="s">
        <v>309</v>
      </c>
      <c r="H20" s="2">
        <f t="shared" ref="H20:H21" si="2" xml:space="preserve"> SUM( J20:AC20 )</f>
        <v>107786.5427657495</v>
      </c>
      <c r="J20" s="2">
        <f t="shared" ref="J20:AC20" si="3" xml:space="preserve">  J19 * ( $F17 / $F18 )</f>
        <v>24342.38</v>
      </c>
      <c r="K20" s="2">
        <f t="shared" si="3"/>
        <v>24829.227599999998</v>
      </c>
      <c r="L20" s="2">
        <f t="shared" si="3"/>
        <v>6829.2143223999956</v>
      </c>
      <c r="M20" s="2">
        <f t="shared" si="3"/>
        <v>6965.7986088479956</v>
      </c>
      <c r="N20" s="2">
        <f t="shared" si="3"/>
        <v>7105.1145810249554</v>
      </c>
      <c r="O20" s="2">
        <f t="shared" si="3"/>
        <v>7247.2168726454547</v>
      </c>
      <c r="P20" s="2">
        <f t="shared" si="3"/>
        <v>7392.1612100983648</v>
      </c>
      <c r="Q20" s="2">
        <f t="shared" si="3"/>
        <v>7540.0044343003319</v>
      </c>
      <c r="R20" s="2">
        <f t="shared" si="3"/>
        <v>7690.8045229863392</v>
      </c>
      <c r="S20" s="2">
        <f t="shared" si="3"/>
        <v>7844.6206134460663</v>
      </c>
      <c r="T20" s="2">
        <f t="shared" si="3"/>
        <v>0</v>
      </c>
      <c r="U20" s="2">
        <f t="shared" si="3"/>
        <v>0</v>
      </c>
      <c r="V20" s="2">
        <f t="shared" si="3"/>
        <v>0</v>
      </c>
      <c r="W20" s="2">
        <f t="shared" si="3"/>
        <v>0</v>
      </c>
      <c r="X20" s="2">
        <f t="shared" si="3"/>
        <v>0</v>
      </c>
      <c r="Y20" s="2">
        <f t="shared" si="3"/>
        <v>0</v>
      </c>
      <c r="Z20" s="2">
        <f t="shared" si="3"/>
        <v>0</v>
      </c>
      <c r="AA20" s="2">
        <f t="shared" si="3"/>
        <v>0</v>
      </c>
      <c r="AB20" s="2">
        <f t="shared" si="3"/>
        <v>0</v>
      </c>
      <c r="AC20" s="2">
        <f t="shared" si="3"/>
        <v>0</v>
      </c>
    </row>
    <row r="21" spans="1:29" outlineLevel="2">
      <c r="A21" s="31"/>
      <c r="B21" s="31"/>
      <c r="C21" s="52"/>
      <c r="D21" s="51"/>
      <c r="E21" s="17" t="str">
        <f xml:space="preserve"> LEFT($E$20, LEN($E$20) - 3 )</f>
        <v xml:space="preserve">Senior Debt Interest </v>
      </c>
      <c r="F21" s="17"/>
      <c r="G21" s="17" t="str">
        <f xml:space="preserve"> G$20</f>
        <v>GBP</v>
      </c>
      <c r="H21" s="4">
        <f t="shared" si="2"/>
        <v>-107786.5427657495</v>
      </c>
      <c r="I21" s="17"/>
      <c r="J21" s="4">
        <f t="shared" ref="J21:AC21" si="4" xml:space="preserve"> -1 * J20</f>
        <v>-24342.38</v>
      </c>
      <c r="K21" s="4">
        <f t="shared" si="4"/>
        <v>-24829.227599999998</v>
      </c>
      <c r="L21" s="4">
        <f t="shared" si="4"/>
        <v>-6829.2143223999956</v>
      </c>
      <c r="M21" s="4">
        <f t="shared" si="4"/>
        <v>-6965.7986088479956</v>
      </c>
      <c r="N21" s="4">
        <f t="shared" si="4"/>
        <v>-7105.1145810249554</v>
      </c>
      <c r="O21" s="4">
        <f t="shared" si="4"/>
        <v>-7247.2168726454547</v>
      </c>
      <c r="P21" s="4">
        <f t="shared" si="4"/>
        <v>-7392.1612100983648</v>
      </c>
      <c r="Q21" s="4">
        <f t="shared" si="4"/>
        <v>-7540.0044343003319</v>
      </c>
      <c r="R21" s="4">
        <f t="shared" si="4"/>
        <v>-7690.8045229863392</v>
      </c>
      <c r="S21" s="4">
        <f t="shared" si="4"/>
        <v>-7844.6206134460663</v>
      </c>
      <c r="T21" s="4">
        <f t="shared" si="4"/>
        <v>0</v>
      </c>
      <c r="U21" s="4">
        <f t="shared" si="4"/>
        <v>0</v>
      </c>
      <c r="V21" s="4">
        <f t="shared" si="4"/>
        <v>0</v>
      </c>
      <c r="W21" s="4">
        <f t="shared" si="4"/>
        <v>0</v>
      </c>
      <c r="X21" s="4">
        <f t="shared" si="4"/>
        <v>0</v>
      </c>
      <c r="Y21" s="4">
        <f t="shared" si="4"/>
        <v>0</v>
      </c>
      <c r="Z21" s="4">
        <f t="shared" si="4"/>
        <v>0</v>
      </c>
      <c r="AA21" s="4">
        <f t="shared" si="4"/>
        <v>0</v>
      </c>
      <c r="AB21" s="4">
        <f t="shared" si="4"/>
        <v>0</v>
      </c>
      <c r="AC21" s="4">
        <f t="shared" si="4"/>
        <v>0</v>
      </c>
    </row>
    <row r="22" spans="1:29" outlineLevel="1"/>
    <row r="23" spans="1:29" outlineLevel="1"/>
    <row r="24" spans="1:29" outlineLevel="1">
      <c r="B24" s="30" t="s">
        <v>135</v>
      </c>
    </row>
    <row r="25" spans="1:29" outlineLevel="2">
      <c r="E25" s="2" t="str">
        <f t="shared" ref="E25:AC25" si="5" xml:space="preserve">  E$13</f>
        <v>Cash Available for Senior Debt Repayment</v>
      </c>
      <c r="F25" s="2">
        <f t="shared" si="5"/>
        <v>0</v>
      </c>
      <c r="G25" s="2" t="str">
        <f t="shared" si="5"/>
        <v>GBP</v>
      </c>
      <c r="H25" s="2">
        <f t="shared" si="5"/>
        <v>41563290.510008611</v>
      </c>
      <c r="I25" s="2">
        <f t="shared" si="5"/>
        <v>0</v>
      </c>
      <c r="J25" s="2">
        <f t="shared" si="5"/>
        <v>0</v>
      </c>
      <c r="K25" s="2">
        <f t="shared" si="5"/>
        <v>924829.89148000022</v>
      </c>
      <c r="L25" s="2">
        <f t="shared" si="5"/>
        <v>0</v>
      </c>
      <c r="M25" s="2">
        <f t="shared" si="5"/>
        <v>0</v>
      </c>
      <c r="N25" s="2">
        <f t="shared" si="5"/>
        <v>0</v>
      </c>
      <c r="O25" s="2">
        <f t="shared" si="5"/>
        <v>0</v>
      </c>
      <c r="P25" s="2">
        <f t="shared" si="5"/>
        <v>0</v>
      </c>
      <c r="Q25" s="2">
        <f t="shared" si="5"/>
        <v>0</v>
      </c>
      <c r="R25" s="2">
        <f t="shared" si="5"/>
        <v>0</v>
      </c>
      <c r="S25" s="2">
        <f t="shared" si="5"/>
        <v>17920852.78616802</v>
      </c>
      <c r="T25" s="2">
        <f t="shared" si="5"/>
        <v>0</v>
      </c>
      <c r="U25" s="2">
        <f t="shared" si="5"/>
        <v>0</v>
      </c>
      <c r="V25" s="2">
        <f t="shared" si="5"/>
        <v>0</v>
      </c>
      <c r="W25" s="2">
        <f t="shared" si="5"/>
        <v>16885674.689971685</v>
      </c>
      <c r="X25" s="2">
        <f t="shared" si="5"/>
        <v>0</v>
      </c>
      <c r="Y25" s="2">
        <f t="shared" si="5"/>
        <v>0</v>
      </c>
      <c r="Z25" s="2">
        <f t="shared" si="5"/>
        <v>0</v>
      </c>
      <c r="AA25" s="2">
        <f t="shared" si="5"/>
        <v>5831933.1423889054</v>
      </c>
      <c r="AB25" s="2">
        <f t="shared" si="5"/>
        <v>0</v>
      </c>
      <c r="AC25" s="2">
        <f t="shared" si="5"/>
        <v>0</v>
      </c>
    </row>
    <row r="26" spans="1:29" outlineLevel="2">
      <c r="E26" s="2" t="str">
        <f t="shared" ref="E26:AC26" si="6" xml:space="preserve">  E$35</f>
        <v>Senior Debt BEG</v>
      </c>
      <c r="F26" s="2">
        <f t="shared" si="6"/>
        <v>0</v>
      </c>
      <c r="G26" s="2" t="str">
        <f t="shared" si="6"/>
        <v>GBP</v>
      </c>
      <c r="H26" s="2">
        <f t="shared" si="6"/>
        <v>0</v>
      </c>
      <c r="I26" s="2">
        <f t="shared" si="6"/>
        <v>0</v>
      </c>
      <c r="J26" s="2">
        <f t="shared" si="6"/>
        <v>1217119</v>
      </c>
      <c r="K26" s="2">
        <f t="shared" si="6"/>
        <v>1241461.3799999999</v>
      </c>
      <c r="L26" s="2">
        <f t="shared" si="6"/>
        <v>341460.71611999976</v>
      </c>
      <c r="M26" s="2">
        <f t="shared" si="6"/>
        <v>348289.93044239975</v>
      </c>
      <c r="N26" s="2">
        <f t="shared" si="6"/>
        <v>355255.72905124776</v>
      </c>
      <c r="O26" s="2">
        <f t="shared" si="6"/>
        <v>362360.84363227274</v>
      </c>
      <c r="P26" s="2">
        <f t="shared" si="6"/>
        <v>369608.06050491822</v>
      </c>
      <c r="Q26" s="2">
        <f t="shared" si="6"/>
        <v>377000.22171501658</v>
      </c>
      <c r="R26" s="2">
        <f t="shared" si="6"/>
        <v>384540.22614931694</v>
      </c>
      <c r="S26" s="2">
        <f t="shared" si="6"/>
        <v>392231.03067230328</v>
      </c>
      <c r="T26" s="2">
        <f t="shared" si="6"/>
        <v>0</v>
      </c>
      <c r="U26" s="2">
        <f t="shared" si="6"/>
        <v>0</v>
      </c>
      <c r="V26" s="2">
        <f t="shared" si="6"/>
        <v>0</v>
      </c>
      <c r="W26" s="2">
        <f t="shared" si="6"/>
        <v>0</v>
      </c>
      <c r="X26" s="2">
        <f t="shared" si="6"/>
        <v>0</v>
      </c>
      <c r="Y26" s="2">
        <f t="shared" si="6"/>
        <v>0</v>
      </c>
      <c r="Z26" s="2">
        <f t="shared" si="6"/>
        <v>0</v>
      </c>
      <c r="AA26" s="2">
        <f t="shared" si="6"/>
        <v>0</v>
      </c>
      <c r="AB26" s="2">
        <f t="shared" si="6"/>
        <v>0</v>
      </c>
      <c r="AC26" s="2">
        <f t="shared" si="6"/>
        <v>0</v>
      </c>
    </row>
    <row r="27" spans="1:29" outlineLevel="2">
      <c r="E27" s="2" t="str">
        <f t="shared" ref="E27:AC27" si="7" xml:space="preserve">  E$20</f>
        <v>Senior Debt Interest POS</v>
      </c>
      <c r="F27" s="2">
        <f t="shared" si="7"/>
        <v>0</v>
      </c>
      <c r="G27" s="2" t="str">
        <f t="shared" si="7"/>
        <v>GBP</v>
      </c>
      <c r="H27" s="2">
        <f t="shared" si="7"/>
        <v>107786.5427657495</v>
      </c>
      <c r="I27" s="2">
        <f t="shared" si="7"/>
        <v>0</v>
      </c>
      <c r="J27" s="2">
        <f t="shared" si="7"/>
        <v>24342.38</v>
      </c>
      <c r="K27" s="2">
        <f t="shared" si="7"/>
        <v>24829.227599999998</v>
      </c>
      <c r="L27" s="2">
        <f t="shared" si="7"/>
        <v>6829.2143223999956</v>
      </c>
      <c r="M27" s="2">
        <f t="shared" si="7"/>
        <v>6965.7986088479956</v>
      </c>
      <c r="N27" s="2">
        <f t="shared" si="7"/>
        <v>7105.1145810249554</v>
      </c>
      <c r="O27" s="2">
        <f t="shared" si="7"/>
        <v>7247.2168726454547</v>
      </c>
      <c r="P27" s="2">
        <f t="shared" si="7"/>
        <v>7392.1612100983648</v>
      </c>
      <c r="Q27" s="2">
        <f t="shared" si="7"/>
        <v>7540.0044343003319</v>
      </c>
      <c r="R27" s="2">
        <f t="shared" si="7"/>
        <v>7690.8045229863392</v>
      </c>
      <c r="S27" s="2">
        <f t="shared" si="7"/>
        <v>7844.6206134460663</v>
      </c>
      <c r="T27" s="2">
        <f t="shared" si="7"/>
        <v>0</v>
      </c>
      <c r="U27" s="2">
        <f t="shared" si="7"/>
        <v>0</v>
      </c>
      <c r="V27" s="2">
        <f t="shared" si="7"/>
        <v>0</v>
      </c>
      <c r="W27" s="2">
        <f t="shared" si="7"/>
        <v>0</v>
      </c>
      <c r="X27" s="2">
        <f t="shared" si="7"/>
        <v>0</v>
      </c>
      <c r="Y27" s="2">
        <f t="shared" si="7"/>
        <v>0</v>
      </c>
      <c r="Z27" s="2">
        <f t="shared" si="7"/>
        <v>0</v>
      </c>
      <c r="AA27" s="2">
        <f t="shared" si="7"/>
        <v>0</v>
      </c>
      <c r="AB27" s="2">
        <f t="shared" si="7"/>
        <v>0</v>
      </c>
      <c r="AC27" s="2">
        <f t="shared" si="7"/>
        <v>0</v>
      </c>
    </row>
    <row r="28" spans="1:29" outlineLevel="2">
      <c r="E28" s="42" t="s">
        <v>325</v>
      </c>
      <c r="G28" s="42" t="s">
        <v>309</v>
      </c>
      <c r="H28" s="2">
        <f t="shared" ref="H28:H29" si="8" xml:space="preserve"> SUM( J28:AC28 )</f>
        <v>1324905.5427657496</v>
      </c>
      <c r="J28" s="2">
        <f t="shared" ref="J28:AC28" si="9" xml:space="preserve">  IF( J25 &gt;= J26 + J27, J26 + J27, J25 )</f>
        <v>0</v>
      </c>
      <c r="K28" s="2">
        <f t="shared" si="9"/>
        <v>924829.89148000022</v>
      </c>
      <c r="L28" s="2">
        <f t="shared" si="9"/>
        <v>0</v>
      </c>
      <c r="M28" s="2">
        <f t="shared" si="9"/>
        <v>0</v>
      </c>
      <c r="N28" s="2">
        <f t="shared" si="9"/>
        <v>0</v>
      </c>
      <c r="O28" s="2">
        <f t="shared" si="9"/>
        <v>0</v>
      </c>
      <c r="P28" s="2">
        <f t="shared" si="9"/>
        <v>0</v>
      </c>
      <c r="Q28" s="2">
        <f t="shared" si="9"/>
        <v>0</v>
      </c>
      <c r="R28" s="2">
        <f t="shared" si="9"/>
        <v>0</v>
      </c>
      <c r="S28" s="2">
        <f t="shared" si="9"/>
        <v>400075.65128574934</v>
      </c>
      <c r="T28" s="2">
        <f t="shared" si="9"/>
        <v>0</v>
      </c>
      <c r="U28" s="2">
        <f t="shared" si="9"/>
        <v>0</v>
      </c>
      <c r="V28" s="2">
        <f t="shared" si="9"/>
        <v>0</v>
      </c>
      <c r="W28" s="2">
        <f t="shared" si="9"/>
        <v>0</v>
      </c>
      <c r="X28" s="2">
        <f t="shared" si="9"/>
        <v>0</v>
      </c>
      <c r="Y28" s="2">
        <f t="shared" si="9"/>
        <v>0</v>
      </c>
      <c r="Z28" s="2">
        <f t="shared" si="9"/>
        <v>0</v>
      </c>
      <c r="AA28" s="2">
        <f t="shared" si="9"/>
        <v>0</v>
      </c>
      <c r="AB28" s="2">
        <f t="shared" si="9"/>
        <v>0</v>
      </c>
      <c r="AC28" s="2">
        <f t="shared" si="9"/>
        <v>0</v>
      </c>
    </row>
    <row r="29" spans="1:29" outlineLevel="2">
      <c r="A29" s="31"/>
      <c r="B29" s="31"/>
      <c r="C29" s="52"/>
      <c r="D29" s="51"/>
      <c r="E29" s="17" t="str">
        <f xml:space="preserve"> LEFT($E$28, LEN($E$28) - 3 )</f>
        <v xml:space="preserve">Senior Debt Repayment </v>
      </c>
      <c r="F29" s="17"/>
      <c r="G29" s="17" t="str">
        <f xml:space="preserve"> G$28</f>
        <v>GBP</v>
      </c>
      <c r="H29" s="4">
        <f t="shared" si="8"/>
        <v>-1324905.5427657496</v>
      </c>
      <c r="I29" s="17"/>
      <c r="J29" s="4">
        <f t="shared" ref="J29:AC29" si="10" xml:space="preserve"> -1 * J28</f>
        <v>0</v>
      </c>
      <c r="K29" s="4">
        <f t="shared" si="10"/>
        <v>-924829.89148000022</v>
      </c>
      <c r="L29" s="4">
        <f t="shared" si="10"/>
        <v>0</v>
      </c>
      <c r="M29" s="4">
        <f t="shared" si="10"/>
        <v>0</v>
      </c>
      <c r="N29" s="4">
        <f t="shared" si="10"/>
        <v>0</v>
      </c>
      <c r="O29" s="4">
        <f t="shared" si="10"/>
        <v>0</v>
      </c>
      <c r="P29" s="4">
        <f t="shared" si="10"/>
        <v>0</v>
      </c>
      <c r="Q29" s="4">
        <f t="shared" si="10"/>
        <v>0</v>
      </c>
      <c r="R29" s="4">
        <f t="shared" si="10"/>
        <v>0</v>
      </c>
      <c r="S29" s="4">
        <f t="shared" si="10"/>
        <v>-400075.65128574934</v>
      </c>
      <c r="T29" s="4">
        <f t="shared" si="10"/>
        <v>0</v>
      </c>
      <c r="U29" s="4">
        <f t="shared" si="10"/>
        <v>0</v>
      </c>
      <c r="V29" s="4">
        <f t="shared" si="10"/>
        <v>0</v>
      </c>
      <c r="W29" s="4">
        <f t="shared" si="10"/>
        <v>0</v>
      </c>
      <c r="X29" s="4">
        <f t="shared" si="10"/>
        <v>0</v>
      </c>
      <c r="Y29" s="4">
        <f t="shared" si="10"/>
        <v>0</v>
      </c>
      <c r="Z29" s="4">
        <f t="shared" si="10"/>
        <v>0</v>
      </c>
      <c r="AA29" s="4">
        <f t="shared" si="10"/>
        <v>0</v>
      </c>
      <c r="AB29" s="4">
        <f t="shared" si="10"/>
        <v>0</v>
      </c>
      <c r="AC29" s="4">
        <f t="shared" si="10"/>
        <v>0</v>
      </c>
    </row>
    <row r="30" spans="1:29" outlineLevel="1"/>
    <row r="31" spans="1:29" outlineLevel="1"/>
    <row r="32" spans="1:29" outlineLevel="1">
      <c r="B32" s="30" t="s">
        <v>243</v>
      </c>
    </row>
    <row r="33" spans="1:29" s="57" customFormat="1" outlineLevel="1">
      <c r="A33" s="32"/>
      <c r="B33" s="32"/>
      <c r="C33" s="60"/>
      <c r="D33" s="55"/>
      <c r="E33" s="28" t="str">
        <f xml:space="preserve">  InpC!E$23</f>
        <v>Opening Senior Debt</v>
      </c>
      <c r="F33" s="28">
        <f xml:space="preserve">  InpC!F$23</f>
        <v>1217119</v>
      </c>
      <c r="G33" s="28" t="str">
        <f xml:space="preserve">  InpC!G$23</f>
        <v>GBP</v>
      </c>
      <c r="M33" s="56"/>
    </row>
    <row r="34" spans="1:29" outlineLevel="1">
      <c r="A34" s="13"/>
      <c r="B34" s="13"/>
      <c r="C34" s="26"/>
      <c r="D34" s="27"/>
      <c r="E34" s="3" t="str">
        <f xml:space="preserve">  Time!E$55</f>
        <v>Period number</v>
      </c>
      <c r="F34" s="3">
        <f xml:space="preserve">  Time!F$55</f>
        <v>0</v>
      </c>
      <c r="G34" s="3" t="str">
        <f xml:space="preserve">  Time!G$55</f>
        <v>GBP</v>
      </c>
      <c r="H34" s="3">
        <f xml:space="preserve">  Time!H$55</f>
        <v>210</v>
      </c>
      <c r="I34" s="3">
        <f xml:space="preserve">  Time!I$55</f>
        <v>0</v>
      </c>
      <c r="J34" s="3">
        <f xml:space="preserve">  Time!J$55</f>
        <v>1</v>
      </c>
      <c r="K34" s="3">
        <f xml:space="preserve">  Time!K$55</f>
        <v>2</v>
      </c>
      <c r="L34" s="3">
        <f xml:space="preserve">  Time!L$55</f>
        <v>3</v>
      </c>
      <c r="M34" s="3">
        <f xml:space="preserve">  Time!M$55</f>
        <v>4</v>
      </c>
      <c r="N34" s="3">
        <f xml:space="preserve">  Time!N$55</f>
        <v>5</v>
      </c>
      <c r="O34" s="3">
        <f xml:space="preserve">  Time!O$55</f>
        <v>6</v>
      </c>
      <c r="P34" s="3">
        <f xml:space="preserve">  Time!P$55</f>
        <v>7</v>
      </c>
      <c r="Q34" s="3">
        <f xml:space="preserve">  Time!Q$55</f>
        <v>8</v>
      </c>
      <c r="R34" s="3">
        <f xml:space="preserve">  Time!R$55</f>
        <v>9</v>
      </c>
      <c r="S34" s="3">
        <f xml:space="preserve">  Time!S$55</f>
        <v>10</v>
      </c>
      <c r="T34" s="3">
        <f xml:space="preserve">  Time!T$55</f>
        <v>11</v>
      </c>
      <c r="U34" s="3">
        <f xml:space="preserve">  Time!U$55</f>
        <v>12</v>
      </c>
      <c r="V34" s="3">
        <f xml:space="preserve">  Time!V$55</f>
        <v>13</v>
      </c>
      <c r="W34" s="3">
        <f xml:space="preserve">  Time!W$55</f>
        <v>14</v>
      </c>
      <c r="X34" s="3">
        <f xml:space="preserve">  Time!X$55</f>
        <v>15</v>
      </c>
      <c r="Y34" s="3">
        <f xml:space="preserve">  Time!Y$55</f>
        <v>16</v>
      </c>
      <c r="Z34" s="3">
        <f xml:space="preserve">  Time!Z$55</f>
        <v>17</v>
      </c>
      <c r="AA34" s="3">
        <f xml:space="preserve">  Time!AA$55</f>
        <v>18</v>
      </c>
      <c r="AB34" s="3">
        <f xml:space="preserve">  Time!AB$55</f>
        <v>19</v>
      </c>
      <c r="AC34" s="3">
        <f xml:space="preserve">  Time!AC$55</f>
        <v>20</v>
      </c>
    </row>
    <row r="35" spans="1:29" outlineLevel="1">
      <c r="A35" s="31"/>
      <c r="B35" s="31"/>
      <c r="C35" s="52"/>
      <c r="D35" s="51"/>
      <c r="E35" s="17" t="s">
        <v>326</v>
      </c>
      <c r="F35" s="17"/>
      <c r="G35" s="17" t="s">
        <v>309</v>
      </c>
      <c r="H35" s="17"/>
      <c r="I35" s="17"/>
      <c r="J35" s="4">
        <f t="shared" ref="J35:AC35" si="11" xml:space="preserve">  I39</f>
        <v>1217119</v>
      </c>
      <c r="K35" s="4">
        <f t="shared" si="11"/>
        <v>1241461.3799999999</v>
      </c>
      <c r="L35" s="4">
        <f t="shared" si="11"/>
        <v>341460.71611999976</v>
      </c>
      <c r="M35" s="4">
        <f t="shared" si="11"/>
        <v>348289.93044239975</v>
      </c>
      <c r="N35" s="4">
        <f t="shared" si="11"/>
        <v>355255.72905124776</v>
      </c>
      <c r="O35" s="4">
        <f t="shared" si="11"/>
        <v>362360.84363227274</v>
      </c>
      <c r="P35" s="4">
        <f t="shared" si="11"/>
        <v>369608.06050491822</v>
      </c>
      <c r="Q35" s="4">
        <f t="shared" si="11"/>
        <v>377000.22171501658</v>
      </c>
      <c r="R35" s="4">
        <f t="shared" si="11"/>
        <v>384540.22614931694</v>
      </c>
      <c r="S35" s="4">
        <f t="shared" si="11"/>
        <v>392231.03067230328</v>
      </c>
      <c r="T35" s="4">
        <f t="shared" si="11"/>
        <v>0</v>
      </c>
      <c r="U35" s="4">
        <f t="shared" si="11"/>
        <v>0</v>
      </c>
      <c r="V35" s="4">
        <f t="shared" si="11"/>
        <v>0</v>
      </c>
      <c r="W35" s="4">
        <f t="shared" si="11"/>
        <v>0</v>
      </c>
      <c r="X35" s="4">
        <f t="shared" si="11"/>
        <v>0</v>
      </c>
      <c r="Y35" s="4">
        <f t="shared" si="11"/>
        <v>0</v>
      </c>
      <c r="Z35" s="4">
        <f t="shared" si="11"/>
        <v>0</v>
      </c>
      <c r="AA35" s="4">
        <f t="shared" si="11"/>
        <v>0</v>
      </c>
      <c r="AB35" s="4">
        <f t="shared" si="11"/>
        <v>0</v>
      </c>
      <c r="AC35" s="4">
        <f t="shared" si="11"/>
        <v>0</v>
      </c>
    </row>
    <row r="36" spans="1:29" outlineLevel="1">
      <c r="A36" s="13"/>
      <c r="B36" s="13"/>
      <c r="C36" s="26"/>
      <c r="D36" s="27" t="s">
        <v>269</v>
      </c>
      <c r="E36" s="3" t="str">
        <f xml:space="preserve">  InpS!E$18</f>
        <v>Senior Debt Drawdowns</v>
      </c>
      <c r="F36" s="3">
        <f xml:space="preserve">  InpS!F$18</f>
        <v>0</v>
      </c>
      <c r="G36" s="3" t="str">
        <f xml:space="preserve">  InpS!G$18</f>
        <v>GBP</v>
      </c>
      <c r="H36" s="3">
        <f xml:space="preserve">  InpS!H$18</f>
        <v>0</v>
      </c>
      <c r="I36" s="3">
        <f xml:space="preserve">  InpS!I$18</f>
        <v>0</v>
      </c>
      <c r="J36" s="3">
        <f xml:space="preserve">  InpS!J$18</f>
        <v>0</v>
      </c>
      <c r="K36" s="3">
        <f xml:space="preserve">  InpS!K$18</f>
        <v>0</v>
      </c>
      <c r="L36" s="3">
        <f xml:space="preserve">  InpS!L$18</f>
        <v>0</v>
      </c>
      <c r="M36" s="3">
        <f xml:space="preserve">  InpS!M$18</f>
        <v>0</v>
      </c>
      <c r="N36" s="3">
        <f xml:space="preserve">  InpS!N$18</f>
        <v>0</v>
      </c>
      <c r="O36" s="3">
        <f xml:space="preserve">  InpS!O$18</f>
        <v>0</v>
      </c>
      <c r="P36" s="3">
        <f xml:space="preserve">  InpS!P$18</f>
        <v>0</v>
      </c>
      <c r="Q36" s="3">
        <f xml:space="preserve">  InpS!Q$18</f>
        <v>0</v>
      </c>
      <c r="R36" s="3">
        <f xml:space="preserve">  InpS!R$18</f>
        <v>0</v>
      </c>
      <c r="S36" s="3">
        <f xml:space="preserve">  InpS!S$18</f>
        <v>0</v>
      </c>
      <c r="T36" s="3">
        <f xml:space="preserve">  InpS!T$18</f>
        <v>0</v>
      </c>
      <c r="U36" s="3">
        <f xml:space="preserve">  InpS!U$18</f>
        <v>0</v>
      </c>
      <c r="V36" s="3">
        <f xml:space="preserve">  InpS!V$18</f>
        <v>0</v>
      </c>
      <c r="W36" s="3">
        <f xml:space="preserve">  InpS!W$18</f>
        <v>0</v>
      </c>
      <c r="X36" s="3">
        <f xml:space="preserve">  InpS!X$18</f>
        <v>0</v>
      </c>
      <c r="Y36" s="3">
        <f xml:space="preserve">  InpS!Y$18</f>
        <v>0</v>
      </c>
      <c r="Z36" s="3">
        <f xml:space="preserve">  InpS!Z$18</f>
        <v>0</v>
      </c>
      <c r="AA36" s="3">
        <f xml:space="preserve">  InpS!AA$18</f>
        <v>0</v>
      </c>
      <c r="AB36" s="3">
        <f xml:space="preserve">  InpS!AB$18</f>
        <v>0</v>
      </c>
      <c r="AC36" s="3">
        <f xml:space="preserve">  InpS!AC$18</f>
        <v>0</v>
      </c>
    </row>
    <row r="37" spans="1:29" outlineLevel="1">
      <c r="D37" s="91" t="s">
        <v>269</v>
      </c>
      <c r="E37" s="2" t="str">
        <f t="shared" ref="E37:AC37" si="12" xml:space="preserve">  E$20</f>
        <v>Senior Debt Interest POS</v>
      </c>
      <c r="F37" s="2">
        <f t="shared" si="12"/>
        <v>0</v>
      </c>
      <c r="G37" s="2" t="str">
        <f t="shared" si="12"/>
        <v>GBP</v>
      </c>
      <c r="H37" s="2">
        <f t="shared" si="12"/>
        <v>107786.5427657495</v>
      </c>
      <c r="I37" s="2">
        <f t="shared" si="12"/>
        <v>0</v>
      </c>
      <c r="J37" s="2">
        <f t="shared" si="12"/>
        <v>24342.38</v>
      </c>
      <c r="K37" s="2">
        <f t="shared" si="12"/>
        <v>24829.227599999998</v>
      </c>
      <c r="L37" s="2">
        <f t="shared" si="12"/>
        <v>6829.2143223999956</v>
      </c>
      <c r="M37" s="2">
        <f t="shared" si="12"/>
        <v>6965.7986088479956</v>
      </c>
      <c r="N37" s="2">
        <f t="shared" si="12"/>
        <v>7105.1145810249554</v>
      </c>
      <c r="O37" s="2">
        <f t="shared" si="12"/>
        <v>7247.2168726454547</v>
      </c>
      <c r="P37" s="2">
        <f t="shared" si="12"/>
        <v>7392.1612100983648</v>
      </c>
      <c r="Q37" s="2">
        <f t="shared" si="12"/>
        <v>7540.0044343003319</v>
      </c>
      <c r="R37" s="2">
        <f t="shared" si="12"/>
        <v>7690.8045229863392</v>
      </c>
      <c r="S37" s="2">
        <f t="shared" si="12"/>
        <v>7844.6206134460663</v>
      </c>
      <c r="T37" s="2">
        <f t="shared" si="12"/>
        <v>0</v>
      </c>
      <c r="U37" s="2">
        <f t="shared" si="12"/>
        <v>0</v>
      </c>
      <c r="V37" s="2">
        <f t="shared" si="12"/>
        <v>0</v>
      </c>
      <c r="W37" s="2">
        <f t="shared" si="12"/>
        <v>0</v>
      </c>
      <c r="X37" s="2">
        <f t="shared" si="12"/>
        <v>0</v>
      </c>
      <c r="Y37" s="2">
        <f t="shared" si="12"/>
        <v>0</v>
      </c>
      <c r="Z37" s="2">
        <f t="shared" si="12"/>
        <v>0</v>
      </c>
      <c r="AA37" s="2">
        <f t="shared" si="12"/>
        <v>0</v>
      </c>
      <c r="AB37" s="2">
        <f t="shared" si="12"/>
        <v>0</v>
      </c>
      <c r="AC37" s="2">
        <f t="shared" si="12"/>
        <v>0</v>
      </c>
    </row>
    <row r="38" spans="1:29" outlineLevel="1">
      <c r="D38" s="91" t="s">
        <v>366</v>
      </c>
      <c r="E38" s="2" t="str">
        <f t="shared" ref="E38:AC38" si="13" xml:space="preserve">  E$28</f>
        <v>Senior Debt Repayment POS</v>
      </c>
      <c r="F38" s="2">
        <f t="shared" si="13"/>
        <v>0</v>
      </c>
      <c r="G38" s="2" t="str">
        <f t="shared" si="13"/>
        <v>GBP</v>
      </c>
      <c r="H38" s="2">
        <f t="shared" si="13"/>
        <v>1324905.5427657496</v>
      </c>
      <c r="I38" s="2">
        <f t="shared" si="13"/>
        <v>0</v>
      </c>
      <c r="J38" s="2">
        <f t="shared" si="13"/>
        <v>0</v>
      </c>
      <c r="K38" s="2">
        <f t="shared" si="13"/>
        <v>924829.89148000022</v>
      </c>
      <c r="L38" s="2">
        <f t="shared" si="13"/>
        <v>0</v>
      </c>
      <c r="M38" s="2">
        <f t="shared" si="13"/>
        <v>0</v>
      </c>
      <c r="N38" s="2">
        <f t="shared" si="13"/>
        <v>0</v>
      </c>
      <c r="O38" s="2">
        <f t="shared" si="13"/>
        <v>0</v>
      </c>
      <c r="P38" s="2">
        <f t="shared" si="13"/>
        <v>0</v>
      </c>
      <c r="Q38" s="2">
        <f t="shared" si="13"/>
        <v>0</v>
      </c>
      <c r="R38" s="2">
        <f t="shared" si="13"/>
        <v>0</v>
      </c>
      <c r="S38" s="2">
        <f t="shared" si="13"/>
        <v>400075.65128574934</v>
      </c>
      <c r="T38" s="2">
        <f t="shared" si="13"/>
        <v>0</v>
      </c>
      <c r="U38" s="2">
        <f t="shared" si="13"/>
        <v>0</v>
      </c>
      <c r="V38" s="2">
        <f t="shared" si="13"/>
        <v>0</v>
      </c>
      <c r="W38" s="2">
        <f t="shared" si="13"/>
        <v>0</v>
      </c>
      <c r="X38" s="2">
        <f t="shared" si="13"/>
        <v>0</v>
      </c>
      <c r="Y38" s="2">
        <f t="shared" si="13"/>
        <v>0</v>
      </c>
      <c r="Z38" s="2">
        <f t="shared" si="13"/>
        <v>0</v>
      </c>
      <c r="AA38" s="2">
        <f t="shared" si="13"/>
        <v>0</v>
      </c>
      <c r="AB38" s="2">
        <f t="shared" si="13"/>
        <v>0</v>
      </c>
      <c r="AC38" s="2">
        <f t="shared" si="13"/>
        <v>0</v>
      </c>
    </row>
    <row r="39" spans="1:29" s="58" customFormat="1" outlineLevel="1">
      <c r="A39" s="36"/>
      <c r="B39" s="36"/>
      <c r="C39" s="67"/>
      <c r="D39" s="68"/>
      <c r="E39" s="24" t="s">
        <v>243</v>
      </c>
      <c r="F39" s="24"/>
      <c r="G39" s="24" t="s">
        <v>309</v>
      </c>
      <c r="H39" s="24"/>
      <c r="I39" s="5">
        <f t="shared" ref="I39:AC39" si="14" xml:space="preserve">  IF( I34 = 0, $F33, I35 + I36 + I37 - I38 )</f>
        <v>1217119</v>
      </c>
      <c r="J39" s="5">
        <f t="shared" si="14"/>
        <v>1241461.3799999999</v>
      </c>
      <c r="K39" s="5">
        <f t="shared" si="14"/>
        <v>341460.71611999976</v>
      </c>
      <c r="L39" s="5">
        <f t="shared" si="14"/>
        <v>348289.93044239975</v>
      </c>
      <c r="M39" s="5">
        <f t="shared" si="14"/>
        <v>355255.72905124776</v>
      </c>
      <c r="N39" s="5">
        <f t="shared" si="14"/>
        <v>362360.84363227274</v>
      </c>
      <c r="O39" s="5">
        <f t="shared" si="14"/>
        <v>369608.06050491822</v>
      </c>
      <c r="P39" s="5">
        <f t="shared" si="14"/>
        <v>377000.22171501658</v>
      </c>
      <c r="Q39" s="5">
        <f t="shared" si="14"/>
        <v>384540.22614931694</v>
      </c>
      <c r="R39" s="5">
        <f t="shared" si="14"/>
        <v>392231.03067230328</v>
      </c>
      <c r="S39" s="5">
        <f t="shared" si="14"/>
        <v>0</v>
      </c>
      <c r="T39" s="5">
        <f t="shared" si="14"/>
        <v>0</v>
      </c>
      <c r="U39" s="5">
        <f t="shared" si="14"/>
        <v>0</v>
      </c>
      <c r="V39" s="5">
        <f t="shared" si="14"/>
        <v>0</v>
      </c>
      <c r="W39" s="5">
        <f t="shared" si="14"/>
        <v>0</v>
      </c>
      <c r="X39" s="5">
        <f t="shared" si="14"/>
        <v>0</v>
      </c>
      <c r="Y39" s="5">
        <f t="shared" si="14"/>
        <v>0</v>
      </c>
      <c r="Z39" s="5">
        <f t="shared" si="14"/>
        <v>0</v>
      </c>
      <c r="AA39" s="5">
        <f t="shared" si="14"/>
        <v>0</v>
      </c>
      <c r="AB39" s="5">
        <f t="shared" si="14"/>
        <v>0</v>
      </c>
      <c r="AC39" s="5">
        <f t="shared" si="14"/>
        <v>0</v>
      </c>
    </row>
    <row r="40" spans="1:29" outlineLevel="1"/>
    <row r="41" spans="1:29" outlineLevel="1">
      <c r="B41" s="30" t="s">
        <v>44</v>
      </c>
    </row>
    <row r="42" spans="1:29" outlineLevel="2">
      <c r="E42" s="2" t="str">
        <f t="shared" ref="E42:AC42" si="15" xml:space="preserve">  E$13</f>
        <v>Cash Available for Senior Debt Repayment</v>
      </c>
      <c r="F42" s="2">
        <f t="shared" si="15"/>
        <v>0</v>
      </c>
      <c r="G42" s="2" t="str">
        <f t="shared" si="15"/>
        <v>GBP</v>
      </c>
      <c r="H42" s="2">
        <f t="shared" si="15"/>
        <v>41563290.510008611</v>
      </c>
      <c r="I42" s="2">
        <f t="shared" si="15"/>
        <v>0</v>
      </c>
      <c r="J42" s="2">
        <f t="shared" si="15"/>
        <v>0</v>
      </c>
      <c r="K42" s="2">
        <f t="shared" si="15"/>
        <v>924829.89148000022</v>
      </c>
      <c r="L42" s="2">
        <f t="shared" si="15"/>
        <v>0</v>
      </c>
      <c r="M42" s="2">
        <f t="shared" si="15"/>
        <v>0</v>
      </c>
      <c r="N42" s="2">
        <f t="shared" si="15"/>
        <v>0</v>
      </c>
      <c r="O42" s="2">
        <f t="shared" si="15"/>
        <v>0</v>
      </c>
      <c r="P42" s="2">
        <f t="shared" si="15"/>
        <v>0</v>
      </c>
      <c r="Q42" s="2">
        <f t="shared" si="15"/>
        <v>0</v>
      </c>
      <c r="R42" s="2">
        <f t="shared" si="15"/>
        <v>0</v>
      </c>
      <c r="S42" s="2">
        <f t="shared" si="15"/>
        <v>17920852.78616802</v>
      </c>
      <c r="T42" s="2">
        <f t="shared" si="15"/>
        <v>0</v>
      </c>
      <c r="U42" s="2">
        <f t="shared" si="15"/>
        <v>0</v>
      </c>
      <c r="V42" s="2">
        <f t="shared" si="15"/>
        <v>0</v>
      </c>
      <c r="W42" s="2">
        <f t="shared" si="15"/>
        <v>16885674.689971685</v>
      </c>
      <c r="X42" s="2">
        <f t="shared" si="15"/>
        <v>0</v>
      </c>
      <c r="Y42" s="2">
        <f t="shared" si="15"/>
        <v>0</v>
      </c>
      <c r="Z42" s="2">
        <f t="shared" si="15"/>
        <v>0</v>
      </c>
      <c r="AA42" s="2">
        <f t="shared" si="15"/>
        <v>5831933.1423889054</v>
      </c>
      <c r="AB42" s="2">
        <f t="shared" si="15"/>
        <v>0</v>
      </c>
      <c r="AC42" s="2">
        <f t="shared" si="15"/>
        <v>0</v>
      </c>
    </row>
    <row r="43" spans="1:29" outlineLevel="2">
      <c r="E43" s="2" t="str">
        <f t="shared" ref="E43:AC43" si="16" xml:space="preserve">  E$28</f>
        <v>Senior Debt Repayment POS</v>
      </c>
      <c r="F43" s="2">
        <f t="shared" si="16"/>
        <v>0</v>
      </c>
      <c r="G43" s="2" t="str">
        <f t="shared" si="16"/>
        <v>GBP</v>
      </c>
      <c r="H43" s="2">
        <f t="shared" si="16"/>
        <v>1324905.5427657496</v>
      </c>
      <c r="I43" s="2">
        <f t="shared" si="16"/>
        <v>0</v>
      </c>
      <c r="J43" s="2">
        <f t="shared" si="16"/>
        <v>0</v>
      </c>
      <c r="K43" s="2">
        <f t="shared" si="16"/>
        <v>924829.89148000022</v>
      </c>
      <c r="L43" s="2">
        <f t="shared" si="16"/>
        <v>0</v>
      </c>
      <c r="M43" s="2">
        <f t="shared" si="16"/>
        <v>0</v>
      </c>
      <c r="N43" s="2">
        <f t="shared" si="16"/>
        <v>0</v>
      </c>
      <c r="O43" s="2">
        <f t="shared" si="16"/>
        <v>0</v>
      </c>
      <c r="P43" s="2">
        <f t="shared" si="16"/>
        <v>0</v>
      </c>
      <c r="Q43" s="2">
        <f t="shared" si="16"/>
        <v>0</v>
      </c>
      <c r="R43" s="2">
        <f t="shared" si="16"/>
        <v>0</v>
      </c>
      <c r="S43" s="2">
        <f t="shared" si="16"/>
        <v>400075.65128574934</v>
      </c>
      <c r="T43" s="2">
        <f t="shared" si="16"/>
        <v>0</v>
      </c>
      <c r="U43" s="2">
        <f t="shared" si="16"/>
        <v>0</v>
      </c>
      <c r="V43" s="2">
        <f t="shared" si="16"/>
        <v>0</v>
      </c>
      <c r="W43" s="2">
        <f t="shared" si="16"/>
        <v>0</v>
      </c>
      <c r="X43" s="2">
        <f t="shared" si="16"/>
        <v>0</v>
      </c>
      <c r="Y43" s="2">
        <f t="shared" si="16"/>
        <v>0</v>
      </c>
      <c r="Z43" s="2">
        <f t="shared" si="16"/>
        <v>0</v>
      </c>
      <c r="AA43" s="2">
        <f t="shared" si="16"/>
        <v>0</v>
      </c>
      <c r="AB43" s="2">
        <f t="shared" si="16"/>
        <v>0</v>
      </c>
      <c r="AC43" s="2">
        <f t="shared" si="16"/>
        <v>0</v>
      </c>
    </row>
    <row r="44" spans="1:29" outlineLevel="2">
      <c r="E44" s="42" t="s">
        <v>44</v>
      </c>
      <c r="G44" s="42" t="s">
        <v>309</v>
      </c>
      <c r="H44" s="2">
        <f xml:space="preserve"> SUM( J44:AC44 )</f>
        <v>40238384.967242859</v>
      </c>
      <c r="J44" s="2">
        <f t="shared" ref="J44:AC44" si="17" xml:space="preserve">  J42 - J43</f>
        <v>0</v>
      </c>
      <c r="K44" s="2">
        <f t="shared" si="17"/>
        <v>0</v>
      </c>
      <c r="L44" s="2">
        <f t="shared" si="17"/>
        <v>0</v>
      </c>
      <c r="M44" s="2">
        <f t="shared" si="17"/>
        <v>0</v>
      </c>
      <c r="N44" s="2">
        <f t="shared" si="17"/>
        <v>0</v>
      </c>
      <c r="O44" s="2">
        <f t="shared" si="17"/>
        <v>0</v>
      </c>
      <c r="P44" s="2">
        <f t="shared" si="17"/>
        <v>0</v>
      </c>
      <c r="Q44" s="2">
        <f t="shared" si="17"/>
        <v>0</v>
      </c>
      <c r="R44" s="2">
        <f t="shared" si="17"/>
        <v>0</v>
      </c>
      <c r="S44" s="2">
        <f t="shared" si="17"/>
        <v>17520777.134882271</v>
      </c>
      <c r="T44" s="2">
        <f t="shared" si="17"/>
        <v>0</v>
      </c>
      <c r="U44" s="2">
        <f t="shared" si="17"/>
        <v>0</v>
      </c>
      <c r="V44" s="2">
        <f t="shared" si="17"/>
        <v>0</v>
      </c>
      <c r="W44" s="2">
        <f t="shared" si="17"/>
        <v>16885674.689971685</v>
      </c>
      <c r="X44" s="2">
        <f t="shared" si="17"/>
        <v>0</v>
      </c>
      <c r="Y44" s="2">
        <f t="shared" si="17"/>
        <v>0</v>
      </c>
      <c r="Z44" s="2">
        <f t="shared" si="17"/>
        <v>0</v>
      </c>
      <c r="AA44" s="2">
        <f t="shared" si="17"/>
        <v>5831933.1423889054</v>
      </c>
      <c r="AB44" s="2">
        <f t="shared" si="17"/>
        <v>0</v>
      </c>
      <c r="AC44" s="2">
        <f t="shared" si="17"/>
        <v>0</v>
      </c>
    </row>
    <row r="45" spans="1:29" outlineLevel="1"/>
    <row r="46" spans="1:29" outlineLevel="1"/>
    <row r="47" spans="1:29" outlineLevel="1">
      <c r="B47" s="30" t="s">
        <v>370</v>
      </c>
    </row>
    <row r="48" spans="1:29" s="57" customFormat="1" outlineLevel="1">
      <c r="A48" s="32"/>
      <c r="B48" s="32"/>
      <c r="C48" s="60"/>
      <c r="D48" s="55"/>
      <c r="E48" s="28" t="str">
        <f xml:space="preserve">  InpC!E$32</f>
        <v>Opening Senior Debt Repaid</v>
      </c>
      <c r="F48" s="28">
        <f xml:space="preserve">  InpC!F$32</f>
        <v>0</v>
      </c>
      <c r="G48" s="28" t="str">
        <f xml:space="preserve">  InpC!G$32</f>
        <v>GBP</v>
      </c>
      <c r="M48" s="56"/>
    </row>
    <row r="49" spans="1:29" outlineLevel="1">
      <c r="A49" s="13"/>
      <c r="B49" s="13"/>
      <c r="C49" s="26"/>
      <c r="D49" s="27"/>
      <c r="E49" s="3" t="str">
        <f xml:space="preserve">  Time!E$55</f>
        <v>Period number</v>
      </c>
      <c r="F49" s="3">
        <f xml:space="preserve">  Time!F$55</f>
        <v>0</v>
      </c>
      <c r="G49" s="3" t="str">
        <f xml:space="preserve">  Time!G$55</f>
        <v>GBP</v>
      </c>
      <c r="H49" s="3">
        <f xml:space="preserve">  Time!H$55</f>
        <v>210</v>
      </c>
      <c r="I49" s="3">
        <f xml:space="preserve">  Time!I$55</f>
        <v>0</v>
      </c>
      <c r="J49" s="3">
        <f xml:space="preserve">  Time!J$55</f>
        <v>1</v>
      </c>
      <c r="K49" s="3">
        <f xml:space="preserve">  Time!K$55</f>
        <v>2</v>
      </c>
      <c r="L49" s="3">
        <f xml:space="preserve">  Time!L$55</f>
        <v>3</v>
      </c>
      <c r="M49" s="3">
        <f xml:space="preserve">  Time!M$55</f>
        <v>4</v>
      </c>
      <c r="N49" s="3">
        <f xml:space="preserve">  Time!N$55</f>
        <v>5</v>
      </c>
      <c r="O49" s="3">
        <f xml:space="preserve">  Time!O$55</f>
        <v>6</v>
      </c>
      <c r="P49" s="3">
        <f xml:space="preserve">  Time!P$55</f>
        <v>7</v>
      </c>
      <c r="Q49" s="3">
        <f xml:space="preserve">  Time!Q$55</f>
        <v>8</v>
      </c>
      <c r="R49" s="3">
        <f xml:space="preserve">  Time!R$55</f>
        <v>9</v>
      </c>
      <c r="S49" s="3">
        <f xml:space="preserve">  Time!S$55</f>
        <v>10</v>
      </c>
      <c r="T49" s="3">
        <f xml:space="preserve">  Time!T$55</f>
        <v>11</v>
      </c>
      <c r="U49" s="3">
        <f xml:space="preserve">  Time!U$55</f>
        <v>12</v>
      </c>
      <c r="V49" s="3">
        <f xml:space="preserve">  Time!V$55</f>
        <v>13</v>
      </c>
      <c r="W49" s="3">
        <f xml:space="preserve">  Time!W$55</f>
        <v>14</v>
      </c>
      <c r="X49" s="3">
        <f xml:space="preserve">  Time!X$55</f>
        <v>15</v>
      </c>
      <c r="Y49" s="3">
        <f xml:space="preserve">  Time!Y$55</f>
        <v>16</v>
      </c>
      <c r="Z49" s="3">
        <f xml:space="preserve">  Time!Z$55</f>
        <v>17</v>
      </c>
      <c r="AA49" s="3">
        <f xml:space="preserve">  Time!AA$55</f>
        <v>18</v>
      </c>
      <c r="AB49" s="3">
        <f xml:space="preserve">  Time!AB$55</f>
        <v>19</v>
      </c>
      <c r="AC49" s="3">
        <f xml:space="preserve">  Time!AC$55</f>
        <v>20</v>
      </c>
    </row>
    <row r="50" spans="1:29" outlineLevel="1">
      <c r="E50" s="42" t="s">
        <v>18</v>
      </c>
      <c r="G50" s="42" t="s">
        <v>309</v>
      </c>
      <c r="J50" s="2">
        <f t="shared" ref="J50:AC50" si="18" xml:space="preserve">  I52</f>
        <v>0</v>
      </c>
      <c r="K50" s="2">
        <f t="shared" si="18"/>
        <v>0</v>
      </c>
      <c r="L50" s="2">
        <f t="shared" si="18"/>
        <v>924829.89148000022</v>
      </c>
      <c r="M50" s="2">
        <f t="shared" si="18"/>
        <v>924829.89148000022</v>
      </c>
      <c r="N50" s="2">
        <f t="shared" si="18"/>
        <v>924829.89148000022</v>
      </c>
      <c r="O50" s="2">
        <f t="shared" si="18"/>
        <v>924829.89148000022</v>
      </c>
      <c r="P50" s="2">
        <f t="shared" si="18"/>
        <v>924829.89148000022</v>
      </c>
      <c r="Q50" s="2">
        <f t="shared" si="18"/>
        <v>924829.89148000022</v>
      </c>
      <c r="R50" s="2">
        <f t="shared" si="18"/>
        <v>924829.89148000022</v>
      </c>
      <c r="S50" s="2">
        <f t="shared" si="18"/>
        <v>924829.89148000022</v>
      </c>
      <c r="T50" s="2">
        <f t="shared" si="18"/>
        <v>1324905.5427657496</v>
      </c>
      <c r="U50" s="2">
        <f t="shared" si="18"/>
        <v>1324905.5427657496</v>
      </c>
      <c r="V50" s="2">
        <f t="shared" si="18"/>
        <v>1324905.5427657496</v>
      </c>
      <c r="W50" s="2">
        <f t="shared" si="18"/>
        <v>1324905.5427657496</v>
      </c>
      <c r="X50" s="2">
        <f t="shared" si="18"/>
        <v>1324905.5427657496</v>
      </c>
      <c r="Y50" s="2">
        <f t="shared" si="18"/>
        <v>1324905.5427657496</v>
      </c>
      <c r="Z50" s="2">
        <f t="shared" si="18"/>
        <v>1324905.5427657496</v>
      </c>
      <c r="AA50" s="2">
        <f t="shared" si="18"/>
        <v>1324905.5427657496</v>
      </c>
      <c r="AB50" s="2">
        <f t="shared" si="18"/>
        <v>1324905.5427657496</v>
      </c>
      <c r="AC50" s="2">
        <f t="shared" si="18"/>
        <v>1324905.5427657496</v>
      </c>
    </row>
    <row r="51" spans="1:29" outlineLevel="1">
      <c r="D51" s="91" t="s">
        <v>269</v>
      </c>
      <c r="E51" s="2" t="str">
        <f t="shared" ref="E51:AC51" si="19" xml:space="preserve">  E$28</f>
        <v>Senior Debt Repayment POS</v>
      </c>
      <c r="F51" s="2">
        <f t="shared" si="19"/>
        <v>0</v>
      </c>
      <c r="G51" s="2" t="str">
        <f t="shared" si="19"/>
        <v>GBP</v>
      </c>
      <c r="H51" s="2">
        <f t="shared" si="19"/>
        <v>1324905.5427657496</v>
      </c>
      <c r="I51" s="2">
        <f t="shared" si="19"/>
        <v>0</v>
      </c>
      <c r="J51" s="2">
        <f t="shared" si="19"/>
        <v>0</v>
      </c>
      <c r="K51" s="2">
        <f t="shared" si="19"/>
        <v>924829.89148000022</v>
      </c>
      <c r="L51" s="2">
        <f t="shared" si="19"/>
        <v>0</v>
      </c>
      <c r="M51" s="2">
        <f t="shared" si="19"/>
        <v>0</v>
      </c>
      <c r="N51" s="2">
        <f t="shared" si="19"/>
        <v>0</v>
      </c>
      <c r="O51" s="2">
        <f t="shared" si="19"/>
        <v>0</v>
      </c>
      <c r="P51" s="2">
        <f t="shared" si="19"/>
        <v>0</v>
      </c>
      <c r="Q51" s="2">
        <f t="shared" si="19"/>
        <v>0</v>
      </c>
      <c r="R51" s="2">
        <f t="shared" si="19"/>
        <v>0</v>
      </c>
      <c r="S51" s="2">
        <f t="shared" si="19"/>
        <v>400075.65128574934</v>
      </c>
      <c r="T51" s="2">
        <f t="shared" si="19"/>
        <v>0</v>
      </c>
      <c r="U51" s="2">
        <f t="shared" si="19"/>
        <v>0</v>
      </c>
      <c r="V51" s="2">
        <f t="shared" si="19"/>
        <v>0</v>
      </c>
      <c r="W51" s="2">
        <f t="shared" si="19"/>
        <v>0</v>
      </c>
      <c r="X51" s="2">
        <f t="shared" si="19"/>
        <v>0</v>
      </c>
      <c r="Y51" s="2">
        <f t="shared" si="19"/>
        <v>0</v>
      </c>
      <c r="Z51" s="2">
        <f t="shared" si="19"/>
        <v>0</v>
      </c>
      <c r="AA51" s="2">
        <f t="shared" si="19"/>
        <v>0</v>
      </c>
      <c r="AB51" s="2">
        <f t="shared" si="19"/>
        <v>0</v>
      </c>
      <c r="AC51" s="2">
        <f t="shared" si="19"/>
        <v>0</v>
      </c>
    </row>
    <row r="52" spans="1:29" s="58" customFormat="1" outlineLevel="1">
      <c r="A52" s="36"/>
      <c r="B52" s="36"/>
      <c r="C52" s="67"/>
      <c r="D52" s="68"/>
      <c r="E52" s="24" t="s">
        <v>370</v>
      </c>
      <c r="F52" s="24"/>
      <c r="G52" s="24" t="s">
        <v>309</v>
      </c>
      <c r="H52" s="24"/>
      <c r="I52" s="5">
        <f t="shared" ref="I52:AC52" si="20" xml:space="preserve">  IF( I49 = 0, $F48, I50 + I51 )</f>
        <v>0</v>
      </c>
      <c r="J52" s="5">
        <f t="shared" si="20"/>
        <v>0</v>
      </c>
      <c r="K52" s="5">
        <f t="shared" si="20"/>
        <v>924829.89148000022</v>
      </c>
      <c r="L52" s="5">
        <f t="shared" si="20"/>
        <v>924829.89148000022</v>
      </c>
      <c r="M52" s="5">
        <f t="shared" si="20"/>
        <v>924829.89148000022</v>
      </c>
      <c r="N52" s="5">
        <f t="shared" si="20"/>
        <v>924829.89148000022</v>
      </c>
      <c r="O52" s="5">
        <f t="shared" si="20"/>
        <v>924829.89148000022</v>
      </c>
      <c r="P52" s="5">
        <f t="shared" si="20"/>
        <v>924829.89148000022</v>
      </c>
      <c r="Q52" s="5">
        <f t="shared" si="20"/>
        <v>924829.89148000022</v>
      </c>
      <c r="R52" s="5">
        <f t="shared" si="20"/>
        <v>924829.89148000022</v>
      </c>
      <c r="S52" s="5">
        <f t="shared" si="20"/>
        <v>1324905.5427657496</v>
      </c>
      <c r="T52" s="5">
        <f t="shared" si="20"/>
        <v>1324905.5427657496</v>
      </c>
      <c r="U52" s="5">
        <f t="shared" si="20"/>
        <v>1324905.5427657496</v>
      </c>
      <c r="V52" s="5">
        <f t="shared" si="20"/>
        <v>1324905.5427657496</v>
      </c>
      <c r="W52" s="5">
        <f t="shared" si="20"/>
        <v>1324905.5427657496</v>
      </c>
      <c r="X52" s="5">
        <f t="shared" si="20"/>
        <v>1324905.5427657496</v>
      </c>
      <c r="Y52" s="5">
        <f t="shared" si="20"/>
        <v>1324905.5427657496</v>
      </c>
      <c r="Z52" s="5">
        <f t="shared" si="20"/>
        <v>1324905.5427657496</v>
      </c>
      <c r="AA52" s="5">
        <f t="shared" si="20"/>
        <v>1324905.5427657496</v>
      </c>
      <c r="AB52" s="5">
        <f t="shared" si="20"/>
        <v>1324905.5427657496</v>
      </c>
      <c r="AC52" s="5">
        <f t="shared" si="20"/>
        <v>1324905.5427657496</v>
      </c>
    </row>
    <row r="54" spans="1:29">
      <c r="A54" s="30" t="s">
        <v>318</v>
      </c>
    </row>
    <row r="55" spans="1:29" outlineLevel="1">
      <c r="B55" s="30" t="s">
        <v>271</v>
      </c>
    </row>
    <row r="56" spans="1:29" outlineLevel="2">
      <c r="E56" s="2" t="str">
        <f t="shared" ref="E56:AC56" si="21" xml:space="preserve">  E$44</f>
        <v>Cash Available After Senior Debt Repayment</v>
      </c>
      <c r="F56" s="2">
        <f t="shared" si="21"/>
        <v>0</v>
      </c>
      <c r="G56" s="2" t="str">
        <f t="shared" si="21"/>
        <v>GBP</v>
      </c>
      <c r="H56" s="2">
        <f t="shared" si="21"/>
        <v>40238384.967242859</v>
      </c>
      <c r="I56" s="2">
        <f t="shared" si="21"/>
        <v>0</v>
      </c>
      <c r="J56" s="2">
        <f t="shared" si="21"/>
        <v>0</v>
      </c>
      <c r="K56" s="2">
        <f t="shared" si="21"/>
        <v>0</v>
      </c>
      <c r="L56" s="2">
        <f t="shared" si="21"/>
        <v>0</v>
      </c>
      <c r="M56" s="2">
        <f t="shared" si="21"/>
        <v>0</v>
      </c>
      <c r="N56" s="2">
        <f t="shared" si="21"/>
        <v>0</v>
      </c>
      <c r="O56" s="2">
        <f t="shared" si="21"/>
        <v>0</v>
      </c>
      <c r="P56" s="2">
        <f t="shared" si="21"/>
        <v>0</v>
      </c>
      <c r="Q56" s="2">
        <f t="shared" si="21"/>
        <v>0</v>
      </c>
      <c r="R56" s="2">
        <f t="shared" si="21"/>
        <v>0</v>
      </c>
      <c r="S56" s="2">
        <f t="shared" si="21"/>
        <v>17520777.134882271</v>
      </c>
      <c r="T56" s="2">
        <f t="shared" si="21"/>
        <v>0</v>
      </c>
      <c r="U56" s="2">
        <f t="shared" si="21"/>
        <v>0</v>
      </c>
      <c r="V56" s="2">
        <f t="shared" si="21"/>
        <v>0</v>
      </c>
      <c r="W56" s="2">
        <f t="shared" si="21"/>
        <v>16885674.689971685</v>
      </c>
      <c r="X56" s="2">
        <f t="shared" si="21"/>
        <v>0</v>
      </c>
      <c r="Y56" s="2">
        <f t="shared" si="21"/>
        <v>0</v>
      </c>
      <c r="Z56" s="2">
        <f t="shared" si="21"/>
        <v>0</v>
      </c>
      <c r="AA56" s="2">
        <f t="shared" si="21"/>
        <v>5831933.1423889054</v>
      </c>
      <c r="AB56" s="2">
        <f t="shared" si="21"/>
        <v>0</v>
      </c>
      <c r="AC56" s="2">
        <f t="shared" si="21"/>
        <v>0</v>
      </c>
    </row>
    <row r="57" spans="1:29" outlineLevel="2">
      <c r="E57" s="42" t="s">
        <v>271</v>
      </c>
      <c r="G57" s="42" t="s">
        <v>309</v>
      </c>
      <c r="H57" s="2">
        <f xml:space="preserve"> SUM( J57:AC57 )</f>
        <v>40238384.967242859</v>
      </c>
      <c r="J57" s="2">
        <f t="shared" ref="J57:AC57" si="22" xml:space="preserve">  J56</f>
        <v>0</v>
      </c>
      <c r="K57" s="2">
        <f t="shared" si="22"/>
        <v>0</v>
      </c>
      <c r="L57" s="2">
        <f t="shared" si="22"/>
        <v>0</v>
      </c>
      <c r="M57" s="2">
        <f t="shared" si="22"/>
        <v>0</v>
      </c>
      <c r="N57" s="2">
        <f t="shared" si="22"/>
        <v>0</v>
      </c>
      <c r="O57" s="2">
        <f t="shared" si="22"/>
        <v>0</v>
      </c>
      <c r="P57" s="2">
        <f t="shared" si="22"/>
        <v>0</v>
      </c>
      <c r="Q57" s="2">
        <f t="shared" si="22"/>
        <v>0</v>
      </c>
      <c r="R57" s="2">
        <f t="shared" si="22"/>
        <v>0</v>
      </c>
      <c r="S57" s="2">
        <f t="shared" si="22"/>
        <v>17520777.134882271</v>
      </c>
      <c r="T57" s="2">
        <f t="shared" si="22"/>
        <v>0</v>
      </c>
      <c r="U57" s="2">
        <f t="shared" si="22"/>
        <v>0</v>
      </c>
      <c r="V57" s="2">
        <f t="shared" si="22"/>
        <v>0</v>
      </c>
      <c r="W57" s="2">
        <f t="shared" si="22"/>
        <v>16885674.689971685</v>
      </c>
      <c r="X57" s="2">
        <f t="shared" si="22"/>
        <v>0</v>
      </c>
      <c r="Y57" s="2">
        <f t="shared" si="22"/>
        <v>0</v>
      </c>
      <c r="Z57" s="2">
        <f t="shared" si="22"/>
        <v>0</v>
      </c>
      <c r="AA57" s="2">
        <f t="shared" si="22"/>
        <v>5831933.1423889054</v>
      </c>
      <c r="AB57" s="2">
        <f t="shared" si="22"/>
        <v>0</v>
      </c>
      <c r="AC57" s="2">
        <f t="shared" si="22"/>
        <v>0</v>
      </c>
    </row>
    <row r="58" spans="1:29" outlineLevel="1"/>
    <row r="59" spans="1:29" outlineLevel="1"/>
    <row r="60" spans="1:29" outlineLevel="1">
      <c r="B60" s="30" t="s">
        <v>348</v>
      </c>
    </row>
    <row r="61" spans="1:29" outlineLevel="2">
      <c r="A61" s="13"/>
      <c r="B61" s="13"/>
      <c r="C61" s="26"/>
      <c r="D61" s="27"/>
      <c r="E61" s="70" t="str">
        <f xml:space="preserve">  InpC!E$41</f>
        <v>Shareholder Debt Interest Rate</v>
      </c>
      <c r="F61" s="70">
        <f xml:space="preserve">  InpC!F$41</f>
        <v>0.08</v>
      </c>
      <c r="G61" s="70" t="str">
        <f xml:space="preserve">  InpC!G$41</f>
        <v>%</v>
      </c>
      <c r="M61" s="22"/>
    </row>
    <row r="62" spans="1:29" outlineLevel="2">
      <c r="A62" s="13"/>
      <c r="B62" s="13"/>
      <c r="C62" s="26"/>
      <c r="D62" s="27"/>
      <c r="E62" s="3" t="str">
        <f xml:space="preserve">  Time!E$51</f>
        <v>Periods per year</v>
      </c>
      <c r="F62" s="3">
        <f xml:space="preserve">  Time!F$51</f>
        <v>4</v>
      </c>
      <c r="G62" s="3" t="str">
        <f xml:space="preserve">  Time!G$51</f>
        <v>periods</v>
      </c>
      <c r="M62" s="2"/>
    </row>
    <row r="63" spans="1:29" outlineLevel="2">
      <c r="E63" s="2" t="str">
        <f t="shared" ref="E63:AC63" si="23" xml:space="preserve">  E$79</f>
        <v>Shareholder Debt BEG</v>
      </c>
      <c r="F63" s="2">
        <f t="shared" si="23"/>
        <v>0</v>
      </c>
      <c r="G63" s="2" t="str">
        <f t="shared" si="23"/>
        <v>GBP</v>
      </c>
      <c r="H63" s="2">
        <f t="shared" si="23"/>
        <v>0</v>
      </c>
      <c r="I63" s="2">
        <f t="shared" si="23"/>
        <v>0</v>
      </c>
      <c r="J63" s="2">
        <f t="shared" si="23"/>
        <v>1150000</v>
      </c>
      <c r="K63" s="2">
        <f t="shared" si="23"/>
        <v>1173000</v>
      </c>
      <c r="L63" s="2">
        <f t="shared" si="23"/>
        <v>1196460</v>
      </c>
      <c r="M63" s="2">
        <f t="shared" si="23"/>
        <v>1220389.2</v>
      </c>
      <c r="N63" s="2">
        <f t="shared" si="23"/>
        <v>1244796.9839999999</v>
      </c>
      <c r="O63" s="2">
        <f t="shared" si="23"/>
        <v>1269692.92368</v>
      </c>
      <c r="P63" s="2">
        <f t="shared" si="23"/>
        <v>1295086.7821535999</v>
      </c>
      <c r="Q63" s="2">
        <f t="shared" si="23"/>
        <v>1320988.5177966719</v>
      </c>
      <c r="R63" s="2">
        <f t="shared" si="23"/>
        <v>1347408.2881526053</v>
      </c>
      <c r="S63" s="2">
        <f t="shared" si="23"/>
        <v>1374356.4539156575</v>
      </c>
      <c r="T63" s="2">
        <f t="shared" si="23"/>
        <v>0</v>
      </c>
      <c r="U63" s="2">
        <f t="shared" si="23"/>
        <v>0</v>
      </c>
      <c r="V63" s="2">
        <f t="shared" si="23"/>
        <v>0</v>
      </c>
      <c r="W63" s="2">
        <f t="shared" si="23"/>
        <v>0</v>
      </c>
      <c r="X63" s="2">
        <f t="shared" si="23"/>
        <v>0</v>
      </c>
      <c r="Y63" s="2">
        <f t="shared" si="23"/>
        <v>0</v>
      </c>
      <c r="Z63" s="2">
        <f t="shared" si="23"/>
        <v>0</v>
      </c>
      <c r="AA63" s="2">
        <f t="shared" si="23"/>
        <v>0</v>
      </c>
      <c r="AB63" s="2">
        <f t="shared" si="23"/>
        <v>0</v>
      </c>
      <c r="AC63" s="2">
        <f t="shared" si="23"/>
        <v>0</v>
      </c>
    </row>
    <row r="64" spans="1:29" outlineLevel="2">
      <c r="E64" s="42" t="s">
        <v>427</v>
      </c>
      <c r="G64" s="42" t="s">
        <v>309</v>
      </c>
      <c r="H64" s="2">
        <f t="shared" ref="H64:H65" si="24" xml:space="preserve"> SUM( J64:AC64 )</f>
        <v>251843.58299397069</v>
      </c>
      <c r="J64" s="2">
        <f t="shared" ref="J64:AC64" si="25" xml:space="preserve">  J63 * ( $F61 / $F62 )</f>
        <v>23000</v>
      </c>
      <c r="K64" s="2">
        <f t="shared" si="25"/>
        <v>23460</v>
      </c>
      <c r="L64" s="2">
        <f t="shared" si="25"/>
        <v>23929.200000000001</v>
      </c>
      <c r="M64" s="2">
        <f t="shared" si="25"/>
        <v>24407.784</v>
      </c>
      <c r="N64" s="2">
        <f t="shared" si="25"/>
        <v>24895.939679999999</v>
      </c>
      <c r="O64" s="2">
        <f t="shared" si="25"/>
        <v>25393.858473600001</v>
      </c>
      <c r="P64" s="2">
        <f t="shared" si="25"/>
        <v>25901.735643071999</v>
      </c>
      <c r="Q64" s="2">
        <f t="shared" si="25"/>
        <v>26419.77035593344</v>
      </c>
      <c r="R64" s="2">
        <f t="shared" si="25"/>
        <v>26948.165763052108</v>
      </c>
      <c r="S64" s="2">
        <f t="shared" si="25"/>
        <v>27487.129078313152</v>
      </c>
      <c r="T64" s="2">
        <f t="shared" si="25"/>
        <v>0</v>
      </c>
      <c r="U64" s="2">
        <f t="shared" si="25"/>
        <v>0</v>
      </c>
      <c r="V64" s="2">
        <f t="shared" si="25"/>
        <v>0</v>
      </c>
      <c r="W64" s="2">
        <f t="shared" si="25"/>
        <v>0</v>
      </c>
      <c r="X64" s="2">
        <f t="shared" si="25"/>
        <v>0</v>
      </c>
      <c r="Y64" s="2">
        <f t="shared" si="25"/>
        <v>0</v>
      </c>
      <c r="Z64" s="2">
        <f t="shared" si="25"/>
        <v>0</v>
      </c>
      <c r="AA64" s="2">
        <f t="shared" si="25"/>
        <v>0</v>
      </c>
      <c r="AB64" s="2">
        <f t="shared" si="25"/>
        <v>0</v>
      </c>
      <c r="AC64" s="2">
        <f t="shared" si="25"/>
        <v>0</v>
      </c>
    </row>
    <row r="65" spans="1:29" outlineLevel="2">
      <c r="A65" s="31"/>
      <c r="B65" s="31"/>
      <c r="C65" s="52"/>
      <c r="D65" s="51"/>
      <c r="E65" s="17" t="str">
        <f xml:space="preserve"> LEFT($E$64, LEN($E$64) - 3 )</f>
        <v xml:space="preserve">Shareholder Debt Interest </v>
      </c>
      <c r="F65" s="17"/>
      <c r="G65" s="17" t="str">
        <f xml:space="preserve"> G$64</f>
        <v>GBP</v>
      </c>
      <c r="H65" s="4">
        <f t="shared" si="24"/>
        <v>-251843.58299397069</v>
      </c>
      <c r="I65" s="17"/>
      <c r="J65" s="4">
        <f t="shared" ref="J65:AC65" si="26" xml:space="preserve"> -1 * J64</f>
        <v>-23000</v>
      </c>
      <c r="K65" s="4">
        <f t="shared" si="26"/>
        <v>-23460</v>
      </c>
      <c r="L65" s="4">
        <f t="shared" si="26"/>
        <v>-23929.200000000001</v>
      </c>
      <c r="M65" s="4">
        <f t="shared" si="26"/>
        <v>-24407.784</v>
      </c>
      <c r="N65" s="4">
        <f t="shared" si="26"/>
        <v>-24895.939679999999</v>
      </c>
      <c r="O65" s="4">
        <f t="shared" si="26"/>
        <v>-25393.858473600001</v>
      </c>
      <c r="P65" s="4">
        <f t="shared" si="26"/>
        <v>-25901.735643071999</v>
      </c>
      <c r="Q65" s="4">
        <f t="shared" si="26"/>
        <v>-26419.77035593344</v>
      </c>
      <c r="R65" s="4">
        <f t="shared" si="26"/>
        <v>-26948.165763052108</v>
      </c>
      <c r="S65" s="4">
        <f t="shared" si="26"/>
        <v>-27487.129078313152</v>
      </c>
      <c r="T65" s="4">
        <f t="shared" si="26"/>
        <v>0</v>
      </c>
      <c r="U65" s="4">
        <f t="shared" si="26"/>
        <v>0</v>
      </c>
      <c r="V65" s="4">
        <f t="shared" si="26"/>
        <v>0</v>
      </c>
      <c r="W65" s="4">
        <f t="shared" si="26"/>
        <v>0</v>
      </c>
      <c r="X65" s="4">
        <f t="shared" si="26"/>
        <v>0</v>
      </c>
      <c r="Y65" s="4">
        <f t="shared" si="26"/>
        <v>0</v>
      </c>
      <c r="Z65" s="4">
        <f t="shared" si="26"/>
        <v>0</v>
      </c>
      <c r="AA65" s="4">
        <f t="shared" si="26"/>
        <v>0</v>
      </c>
      <c r="AB65" s="4">
        <f t="shared" si="26"/>
        <v>0</v>
      </c>
      <c r="AC65" s="4">
        <f t="shared" si="26"/>
        <v>0</v>
      </c>
    </row>
    <row r="66" spans="1:29" outlineLevel="1"/>
    <row r="67" spans="1:29" outlineLevel="1"/>
    <row r="68" spans="1:29" outlineLevel="1">
      <c r="B68" s="30" t="s">
        <v>244</v>
      </c>
    </row>
    <row r="69" spans="1:29" outlineLevel="2">
      <c r="E69" s="2" t="str">
        <f t="shared" ref="E69:AC69" si="27" xml:space="preserve">  E$57</f>
        <v>Cash Available for Shareholder Debt Repayment</v>
      </c>
      <c r="F69" s="2">
        <f t="shared" si="27"/>
        <v>0</v>
      </c>
      <c r="G69" s="2" t="str">
        <f t="shared" si="27"/>
        <v>GBP</v>
      </c>
      <c r="H69" s="2">
        <f t="shared" si="27"/>
        <v>40238384.967242859</v>
      </c>
      <c r="I69" s="2">
        <f t="shared" si="27"/>
        <v>0</v>
      </c>
      <c r="J69" s="2">
        <f t="shared" si="27"/>
        <v>0</v>
      </c>
      <c r="K69" s="2">
        <f t="shared" si="27"/>
        <v>0</v>
      </c>
      <c r="L69" s="2">
        <f t="shared" si="27"/>
        <v>0</v>
      </c>
      <c r="M69" s="2">
        <f t="shared" si="27"/>
        <v>0</v>
      </c>
      <c r="N69" s="2">
        <f t="shared" si="27"/>
        <v>0</v>
      </c>
      <c r="O69" s="2">
        <f t="shared" si="27"/>
        <v>0</v>
      </c>
      <c r="P69" s="2">
        <f t="shared" si="27"/>
        <v>0</v>
      </c>
      <c r="Q69" s="2">
        <f t="shared" si="27"/>
        <v>0</v>
      </c>
      <c r="R69" s="2">
        <f t="shared" si="27"/>
        <v>0</v>
      </c>
      <c r="S69" s="2">
        <f t="shared" si="27"/>
        <v>17520777.134882271</v>
      </c>
      <c r="T69" s="2">
        <f t="shared" si="27"/>
        <v>0</v>
      </c>
      <c r="U69" s="2">
        <f t="shared" si="27"/>
        <v>0</v>
      </c>
      <c r="V69" s="2">
        <f t="shared" si="27"/>
        <v>0</v>
      </c>
      <c r="W69" s="2">
        <f t="shared" si="27"/>
        <v>16885674.689971685</v>
      </c>
      <c r="X69" s="2">
        <f t="shared" si="27"/>
        <v>0</v>
      </c>
      <c r="Y69" s="2">
        <f t="shared" si="27"/>
        <v>0</v>
      </c>
      <c r="Z69" s="2">
        <f t="shared" si="27"/>
        <v>0</v>
      </c>
      <c r="AA69" s="2">
        <f t="shared" si="27"/>
        <v>5831933.1423889054</v>
      </c>
      <c r="AB69" s="2">
        <f t="shared" si="27"/>
        <v>0</v>
      </c>
      <c r="AC69" s="2">
        <f t="shared" si="27"/>
        <v>0</v>
      </c>
    </row>
    <row r="70" spans="1:29" outlineLevel="2">
      <c r="E70" s="2" t="str">
        <f t="shared" ref="E70:AC70" si="28" xml:space="preserve">  E$79</f>
        <v>Shareholder Debt BEG</v>
      </c>
      <c r="F70" s="2">
        <f t="shared" si="28"/>
        <v>0</v>
      </c>
      <c r="G70" s="2" t="str">
        <f t="shared" si="28"/>
        <v>GBP</v>
      </c>
      <c r="H70" s="2">
        <f t="shared" si="28"/>
        <v>0</v>
      </c>
      <c r="I70" s="2">
        <f t="shared" si="28"/>
        <v>0</v>
      </c>
      <c r="J70" s="2">
        <f t="shared" si="28"/>
        <v>1150000</v>
      </c>
      <c r="K70" s="2">
        <f t="shared" si="28"/>
        <v>1173000</v>
      </c>
      <c r="L70" s="2">
        <f t="shared" si="28"/>
        <v>1196460</v>
      </c>
      <c r="M70" s="2">
        <f t="shared" si="28"/>
        <v>1220389.2</v>
      </c>
      <c r="N70" s="2">
        <f t="shared" si="28"/>
        <v>1244796.9839999999</v>
      </c>
      <c r="O70" s="2">
        <f t="shared" si="28"/>
        <v>1269692.92368</v>
      </c>
      <c r="P70" s="2">
        <f t="shared" si="28"/>
        <v>1295086.7821535999</v>
      </c>
      <c r="Q70" s="2">
        <f t="shared" si="28"/>
        <v>1320988.5177966719</v>
      </c>
      <c r="R70" s="2">
        <f t="shared" si="28"/>
        <v>1347408.2881526053</v>
      </c>
      <c r="S70" s="2">
        <f t="shared" si="28"/>
        <v>1374356.4539156575</v>
      </c>
      <c r="T70" s="2">
        <f t="shared" si="28"/>
        <v>0</v>
      </c>
      <c r="U70" s="2">
        <f t="shared" si="28"/>
        <v>0</v>
      </c>
      <c r="V70" s="2">
        <f t="shared" si="28"/>
        <v>0</v>
      </c>
      <c r="W70" s="2">
        <f t="shared" si="28"/>
        <v>0</v>
      </c>
      <c r="X70" s="2">
        <f t="shared" si="28"/>
        <v>0</v>
      </c>
      <c r="Y70" s="2">
        <f t="shared" si="28"/>
        <v>0</v>
      </c>
      <c r="Z70" s="2">
        <f t="shared" si="28"/>
        <v>0</v>
      </c>
      <c r="AA70" s="2">
        <f t="shared" si="28"/>
        <v>0</v>
      </c>
      <c r="AB70" s="2">
        <f t="shared" si="28"/>
        <v>0</v>
      </c>
      <c r="AC70" s="2">
        <f t="shared" si="28"/>
        <v>0</v>
      </c>
    </row>
    <row r="71" spans="1:29" outlineLevel="2">
      <c r="E71" s="2" t="str">
        <f t="shared" ref="E71:AC71" si="29" xml:space="preserve">  E$64</f>
        <v>Shareholder Debt Interest POS</v>
      </c>
      <c r="F71" s="2">
        <f t="shared" si="29"/>
        <v>0</v>
      </c>
      <c r="G71" s="2" t="str">
        <f t="shared" si="29"/>
        <v>GBP</v>
      </c>
      <c r="H71" s="2">
        <f t="shared" si="29"/>
        <v>251843.58299397069</v>
      </c>
      <c r="I71" s="2">
        <f t="shared" si="29"/>
        <v>0</v>
      </c>
      <c r="J71" s="2">
        <f t="shared" si="29"/>
        <v>23000</v>
      </c>
      <c r="K71" s="2">
        <f t="shared" si="29"/>
        <v>23460</v>
      </c>
      <c r="L71" s="2">
        <f t="shared" si="29"/>
        <v>23929.200000000001</v>
      </c>
      <c r="M71" s="2">
        <f t="shared" si="29"/>
        <v>24407.784</v>
      </c>
      <c r="N71" s="2">
        <f t="shared" si="29"/>
        <v>24895.939679999999</v>
      </c>
      <c r="O71" s="2">
        <f t="shared" si="29"/>
        <v>25393.858473600001</v>
      </c>
      <c r="P71" s="2">
        <f t="shared" si="29"/>
        <v>25901.735643071999</v>
      </c>
      <c r="Q71" s="2">
        <f t="shared" si="29"/>
        <v>26419.77035593344</v>
      </c>
      <c r="R71" s="2">
        <f t="shared" si="29"/>
        <v>26948.165763052108</v>
      </c>
      <c r="S71" s="2">
        <f t="shared" si="29"/>
        <v>27487.129078313152</v>
      </c>
      <c r="T71" s="2">
        <f t="shared" si="29"/>
        <v>0</v>
      </c>
      <c r="U71" s="2">
        <f t="shared" si="29"/>
        <v>0</v>
      </c>
      <c r="V71" s="2">
        <f t="shared" si="29"/>
        <v>0</v>
      </c>
      <c r="W71" s="2">
        <f t="shared" si="29"/>
        <v>0</v>
      </c>
      <c r="X71" s="2">
        <f t="shared" si="29"/>
        <v>0</v>
      </c>
      <c r="Y71" s="2">
        <f t="shared" si="29"/>
        <v>0</v>
      </c>
      <c r="Z71" s="2">
        <f t="shared" si="29"/>
        <v>0</v>
      </c>
      <c r="AA71" s="2">
        <f t="shared" si="29"/>
        <v>0</v>
      </c>
      <c r="AB71" s="2">
        <f t="shared" si="29"/>
        <v>0</v>
      </c>
      <c r="AC71" s="2">
        <f t="shared" si="29"/>
        <v>0</v>
      </c>
    </row>
    <row r="72" spans="1:29" outlineLevel="2">
      <c r="E72" s="42" t="s">
        <v>395</v>
      </c>
      <c r="G72" s="42" t="s">
        <v>309</v>
      </c>
      <c r="H72" s="2">
        <f t="shared" ref="H72:H73" si="30" xml:space="preserve"> SUM( J72:AC72 )</f>
        <v>1401843.5829939707</v>
      </c>
      <c r="J72" s="2">
        <f t="shared" ref="J72:AC72" si="31" xml:space="preserve">  IF( J69 &gt;= J70 + J71, J70 + J71, J69 )</f>
        <v>0</v>
      </c>
      <c r="K72" s="2">
        <f t="shared" si="31"/>
        <v>0</v>
      </c>
      <c r="L72" s="2">
        <f t="shared" si="31"/>
        <v>0</v>
      </c>
      <c r="M72" s="2">
        <f t="shared" si="31"/>
        <v>0</v>
      </c>
      <c r="N72" s="2">
        <f t="shared" si="31"/>
        <v>0</v>
      </c>
      <c r="O72" s="2">
        <f t="shared" si="31"/>
        <v>0</v>
      </c>
      <c r="P72" s="2">
        <f t="shared" si="31"/>
        <v>0</v>
      </c>
      <c r="Q72" s="2">
        <f t="shared" si="31"/>
        <v>0</v>
      </c>
      <c r="R72" s="2">
        <f t="shared" si="31"/>
        <v>0</v>
      </c>
      <c r="S72" s="2">
        <f t="shared" si="31"/>
        <v>1401843.5829939707</v>
      </c>
      <c r="T72" s="2">
        <f t="shared" si="31"/>
        <v>0</v>
      </c>
      <c r="U72" s="2">
        <f t="shared" si="31"/>
        <v>0</v>
      </c>
      <c r="V72" s="2">
        <f t="shared" si="31"/>
        <v>0</v>
      </c>
      <c r="W72" s="2">
        <f t="shared" si="31"/>
        <v>0</v>
      </c>
      <c r="X72" s="2">
        <f t="shared" si="31"/>
        <v>0</v>
      </c>
      <c r="Y72" s="2">
        <f t="shared" si="31"/>
        <v>0</v>
      </c>
      <c r="Z72" s="2">
        <f t="shared" si="31"/>
        <v>0</v>
      </c>
      <c r="AA72" s="2">
        <f t="shared" si="31"/>
        <v>0</v>
      </c>
      <c r="AB72" s="2">
        <f t="shared" si="31"/>
        <v>0</v>
      </c>
      <c r="AC72" s="2">
        <f t="shared" si="31"/>
        <v>0</v>
      </c>
    </row>
    <row r="73" spans="1:29" outlineLevel="2">
      <c r="A73" s="31"/>
      <c r="B73" s="31"/>
      <c r="C73" s="52"/>
      <c r="D73" s="51"/>
      <c r="E73" s="17" t="str">
        <f xml:space="preserve"> LEFT($E$72, LEN($E$72) - 3 )</f>
        <v xml:space="preserve">Shareholder Debt Repayment </v>
      </c>
      <c r="F73" s="17"/>
      <c r="G73" s="17" t="str">
        <f xml:space="preserve"> G$72</f>
        <v>GBP</v>
      </c>
      <c r="H73" s="4">
        <f t="shared" si="30"/>
        <v>-1401843.5829939707</v>
      </c>
      <c r="I73" s="17"/>
      <c r="J73" s="4">
        <f t="shared" ref="J73:AC73" si="32" xml:space="preserve"> -1 * J72</f>
        <v>0</v>
      </c>
      <c r="K73" s="4">
        <f t="shared" si="32"/>
        <v>0</v>
      </c>
      <c r="L73" s="4">
        <f t="shared" si="32"/>
        <v>0</v>
      </c>
      <c r="M73" s="4">
        <f t="shared" si="32"/>
        <v>0</v>
      </c>
      <c r="N73" s="4">
        <f t="shared" si="32"/>
        <v>0</v>
      </c>
      <c r="O73" s="4">
        <f t="shared" si="32"/>
        <v>0</v>
      </c>
      <c r="P73" s="4">
        <f t="shared" si="32"/>
        <v>0</v>
      </c>
      <c r="Q73" s="4">
        <f t="shared" si="32"/>
        <v>0</v>
      </c>
      <c r="R73" s="4">
        <f t="shared" si="32"/>
        <v>0</v>
      </c>
      <c r="S73" s="4">
        <f t="shared" si="32"/>
        <v>-1401843.5829939707</v>
      </c>
      <c r="T73" s="4">
        <f t="shared" si="32"/>
        <v>0</v>
      </c>
      <c r="U73" s="4">
        <f t="shared" si="32"/>
        <v>0</v>
      </c>
      <c r="V73" s="4">
        <f t="shared" si="32"/>
        <v>0</v>
      </c>
      <c r="W73" s="4">
        <f t="shared" si="32"/>
        <v>0</v>
      </c>
      <c r="X73" s="4">
        <f t="shared" si="32"/>
        <v>0</v>
      </c>
      <c r="Y73" s="4">
        <f t="shared" si="32"/>
        <v>0</v>
      </c>
      <c r="Z73" s="4">
        <f t="shared" si="32"/>
        <v>0</v>
      </c>
      <c r="AA73" s="4">
        <f t="shared" si="32"/>
        <v>0</v>
      </c>
      <c r="AB73" s="4">
        <f t="shared" si="32"/>
        <v>0</v>
      </c>
      <c r="AC73" s="4">
        <f t="shared" si="32"/>
        <v>0</v>
      </c>
    </row>
    <row r="74" spans="1:29" outlineLevel="1"/>
    <row r="75" spans="1:29" outlineLevel="1"/>
    <row r="76" spans="1:29" outlineLevel="1">
      <c r="B76" s="30" t="s">
        <v>318</v>
      </c>
    </row>
    <row r="77" spans="1:29" s="57" customFormat="1" outlineLevel="1">
      <c r="A77" s="32"/>
      <c r="B77" s="32"/>
      <c r="C77" s="60"/>
      <c r="D77" s="55"/>
      <c r="E77" s="28" t="str">
        <f xml:space="preserve">  InpC!E$24</f>
        <v>Opening Shareholder Debt</v>
      </c>
      <c r="F77" s="28">
        <f xml:space="preserve">  InpC!F$24</f>
        <v>1150000</v>
      </c>
      <c r="G77" s="28" t="str">
        <f xml:space="preserve">  InpC!G$24</f>
        <v>GBP</v>
      </c>
      <c r="M77" s="56"/>
    </row>
    <row r="78" spans="1:29" outlineLevel="1">
      <c r="A78" s="13"/>
      <c r="B78" s="13"/>
      <c r="C78" s="26"/>
      <c r="D78" s="27"/>
      <c r="E78" s="3" t="str">
        <f xml:space="preserve">  Time!E$55</f>
        <v>Period number</v>
      </c>
      <c r="F78" s="3">
        <f xml:space="preserve">  Time!F$55</f>
        <v>0</v>
      </c>
      <c r="G78" s="3" t="str">
        <f xml:space="preserve">  Time!G$55</f>
        <v>GBP</v>
      </c>
      <c r="H78" s="3">
        <f xml:space="preserve">  Time!H$55</f>
        <v>210</v>
      </c>
      <c r="I78" s="3">
        <f xml:space="preserve">  Time!I$55</f>
        <v>0</v>
      </c>
      <c r="J78" s="3">
        <f xml:space="preserve">  Time!J$55</f>
        <v>1</v>
      </c>
      <c r="K78" s="3">
        <f xml:space="preserve">  Time!K$55</f>
        <v>2</v>
      </c>
      <c r="L78" s="3">
        <f xml:space="preserve">  Time!L$55</f>
        <v>3</v>
      </c>
      <c r="M78" s="3">
        <f xml:space="preserve">  Time!M$55</f>
        <v>4</v>
      </c>
      <c r="N78" s="3">
        <f xml:space="preserve">  Time!N$55</f>
        <v>5</v>
      </c>
      <c r="O78" s="3">
        <f xml:space="preserve">  Time!O$55</f>
        <v>6</v>
      </c>
      <c r="P78" s="3">
        <f xml:space="preserve">  Time!P$55</f>
        <v>7</v>
      </c>
      <c r="Q78" s="3">
        <f xml:space="preserve">  Time!Q$55</f>
        <v>8</v>
      </c>
      <c r="R78" s="3">
        <f xml:space="preserve">  Time!R$55</f>
        <v>9</v>
      </c>
      <c r="S78" s="3">
        <f xml:space="preserve">  Time!S$55</f>
        <v>10</v>
      </c>
      <c r="T78" s="3">
        <f xml:space="preserve">  Time!T$55</f>
        <v>11</v>
      </c>
      <c r="U78" s="3">
        <f xml:space="preserve">  Time!U$55</f>
        <v>12</v>
      </c>
      <c r="V78" s="3">
        <f xml:space="preserve">  Time!V$55</f>
        <v>13</v>
      </c>
      <c r="W78" s="3">
        <f xml:space="preserve">  Time!W$55</f>
        <v>14</v>
      </c>
      <c r="X78" s="3">
        <f xml:space="preserve">  Time!X$55</f>
        <v>15</v>
      </c>
      <c r="Y78" s="3">
        <f xml:space="preserve">  Time!Y$55</f>
        <v>16</v>
      </c>
      <c r="Z78" s="3">
        <f xml:space="preserve">  Time!Z$55</f>
        <v>17</v>
      </c>
      <c r="AA78" s="3">
        <f xml:space="preserve">  Time!AA$55</f>
        <v>18</v>
      </c>
      <c r="AB78" s="3">
        <f xml:space="preserve">  Time!AB$55</f>
        <v>19</v>
      </c>
      <c r="AC78" s="3">
        <f xml:space="preserve">  Time!AC$55</f>
        <v>20</v>
      </c>
    </row>
    <row r="79" spans="1:29" outlineLevel="1">
      <c r="A79" s="31"/>
      <c r="B79" s="31"/>
      <c r="C79" s="52"/>
      <c r="D79" s="51"/>
      <c r="E79" s="17" t="s">
        <v>80</v>
      </c>
      <c r="F79" s="17"/>
      <c r="G79" s="17" t="s">
        <v>309</v>
      </c>
      <c r="H79" s="17"/>
      <c r="I79" s="17"/>
      <c r="J79" s="4">
        <f t="shared" ref="J79:AC79" si="33" xml:space="preserve">  I83</f>
        <v>1150000</v>
      </c>
      <c r="K79" s="4">
        <f t="shared" si="33"/>
        <v>1173000</v>
      </c>
      <c r="L79" s="4">
        <f t="shared" si="33"/>
        <v>1196460</v>
      </c>
      <c r="M79" s="4">
        <f t="shared" si="33"/>
        <v>1220389.2</v>
      </c>
      <c r="N79" s="4">
        <f t="shared" si="33"/>
        <v>1244796.9839999999</v>
      </c>
      <c r="O79" s="4">
        <f t="shared" si="33"/>
        <v>1269692.92368</v>
      </c>
      <c r="P79" s="4">
        <f t="shared" si="33"/>
        <v>1295086.7821535999</v>
      </c>
      <c r="Q79" s="4">
        <f t="shared" si="33"/>
        <v>1320988.5177966719</v>
      </c>
      <c r="R79" s="4">
        <f t="shared" si="33"/>
        <v>1347408.2881526053</v>
      </c>
      <c r="S79" s="4">
        <f t="shared" si="33"/>
        <v>1374356.4539156575</v>
      </c>
      <c r="T79" s="4">
        <f t="shared" si="33"/>
        <v>0</v>
      </c>
      <c r="U79" s="4">
        <f t="shared" si="33"/>
        <v>0</v>
      </c>
      <c r="V79" s="4">
        <f t="shared" si="33"/>
        <v>0</v>
      </c>
      <c r="W79" s="4">
        <f t="shared" si="33"/>
        <v>0</v>
      </c>
      <c r="X79" s="4">
        <f t="shared" si="33"/>
        <v>0</v>
      </c>
      <c r="Y79" s="4">
        <f t="shared" si="33"/>
        <v>0</v>
      </c>
      <c r="Z79" s="4">
        <f t="shared" si="33"/>
        <v>0</v>
      </c>
      <c r="AA79" s="4">
        <f t="shared" si="33"/>
        <v>0</v>
      </c>
      <c r="AB79" s="4">
        <f t="shared" si="33"/>
        <v>0</v>
      </c>
      <c r="AC79" s="4">
        <f t="shared" si="33"/>
        <v>0</v>
      </c>
    </row>
    <row r="80" spans="1:29" outlineLevel="1">
      <c r="A80" s="13"/>
      <c r="B80" s="13"/>
      <c r="C80" s="26"/>
      <c r="D80" s="27" t="s">
        <v>269</v>
      </c>
      <c r="E80" s="3" t="str">
        <f xml:space="preserve">  InpS!E$19</f>
        <v>Shareholder Debt Drawdowns</v>
      </c>
      <c r="F80" s="3">
        <f xml:space="preserve">  InpS!F$19</f>
        <v>0</v>
      </c>
      <c r="G80" s="3" t="str">
        <f xml:space="preserve">  InpS!G$19</f>
        <v>GBP</v>
      </c>
      <c r="H80" s="3">
        <f xml:space="preserve">  InpS!H$19</f>
        <v>0</v>
      </c>
      <c r="I80" s="3">
        <f xml:space="preserve">  InpS!I$19</f>
        <v>0</v>
      </c>
      <c r="J80" s="3">
        <f xml:space="preserve">  InpS!J$19</f>
        <v>0</v>
      </c>
      <c r="K80" s="3">
        <f xml:space="preserve">  InpS!K$19</f>
        <v>0</v>
      </c>
      <c r="L80" s="3">
        <f xml:space="preserve">  InpS!L$19</f>
        <v>0</v>
      </c>
      <c r="M80" s="3">
        <f xml:space="preserve">  InpS!M$19</f>
        <v>0</v>
      </c>
      <c r="N80" s="3">
        <f xml:space="preserve">  InpS!N$19</f>
        <v>0</v>
      </c>
      <c r="O80" s="3">
        <f xml:space="preserve">  InpS!O$19</f>
        <v>0</v>
      </c>
      <c r="P80" s="3">
        <f xml:space="preserve">  InpS!P$19</f>
        <v>0</v>
      </c>
      <c r="Q80" s="3">
        <f xml:space="preserve">  InpS!Q$19</f>
        <v>0</v>
      </c>
      <c r="R80" s="3">
        <f xml:space="preserve">  InpS!R$19</f>
        <v>0</v>
      </c>
      <c r="S80" s="3">
        <f xml:space="preserve">  InpS!S$19</f>
        <v>0</v>
      </c>
      <c r="T80" s="3">
        <f xml:space="preserve">  InpS!T$19</f>
        <v>0</v>
      </c>
      <c r="U80" s="3">
        <f xml:space="preserve">  InpS!U$19</f>
        <v>0</v>
      </c>
      <c r="V80" s="3">
        <f xml:space="preserve">  InpS!V$19</f>
        <v>0</v>
      </c>
      <c r="W80" s="3">
        <f xml:space="preserve">  InpS!W$19</f>
        <v>0</v>
      </c>
      <c r="X80" s="3">
        <f xml:space="preserve">  InpS!X$19</f>
        <v>0</v>
      </c>
      <c r="Y80" s="3">
        <f xml:space="preserve">  InpS!Y$19</f>
        <v>0</v>
      </c>
      <c r="Z80" s="3">
        <f xml:space="preserve">  InpS!Z$19</f>
        <v>0</v>
      </c>
      <c r="AA80" s="3">
        <f xml:space="preserve">  InpS!AA$19</f>
        <v>0</v>
      </c>
      <c r="AB80" s="3">
        <f xml:space="preserve">  InpS!AB$19</f>
        <v>0</v>
      </c>
      <c r="AC80" s="3">
        <f xml:space="preserve">  InpS!AC$19</f>
        <v>0</v>
      </c>
    </row>
    <row r="81" spans="1:29" outlineLevel="1">
      <c r="D81" s="91" t="s">
        <v>269</v>
      </c>
      <c r="E81" s="2" t="str">
        <f t="shared" ref="E81:AC81" si="34" xml:space="preserve">  E$64</f>
        <v>Shareholder Debt Interest POS</v>
      </c>
      <c r="F81" s="2">
        <f t="shared" si="34"/>
        <v>0</v>
      </c>
      <c r="G81" s="2" t="str">
        <f t="shared" si="34"/>
        <v>GBP</v>
      </c>
      <c r="H81" s="2">
        <f t="shared" si="34"/>
        <v>251843.58299397069</v>
      </c>
      <c r="I81" s="2">
        <f t="shared" si="34"/>
        <v>0</v>
      </c>
      <c r="J81" s="2">
        <f t="shared" si="34"/>
        <v>23000</v>
      </c>
      <c r="K81" s="2">
        <f t="shared" si="34"/>
        <v>23460</v>
      </c>
      <c r="L81" s="2">
        <f t="shared" si="34"/>
        <v>23929.200000000001</v>
      </c>
      <c r="M81" s="2">
        <f t="shared" si="34"/>
        <v>24407.784</v>
      </c>
      <c r="N81" s="2">
        <f t="shared" si="34"/>
        <v>24895.939679999999</v>
      </c>
      <c r="O81" s="2">
        <f t="shared" si="34"/>
        <v>25393.858473600001</v>
      </c>
      <c r="P81" s="2">
        <f t="shared" si="34"/>
        <v>25901.735643071999</v>
      </c>
      <c r="Q81" s="2">
        <f t="shared" si="34"/>
        <v>26419.77035593344</v>
      </c>
      <c r="R81" s="2">
        <f t="shared" si="34"/>
        <v>26948.165763052108</v>
      </c>
      <c r="S81" s="2">
        <f t="shared" si="34"/>
        <v>27487.129078313152</v>
      </c>
      <c r="T81" s="2">
        <f t="shared" si="34"/>
        <v>0</v>
      </c>
      <c r="U81" s="2">
        <f t="shared" si="34"/>
        <v>0</v>
      </c>
      <c r="V81" s="2">
        <f t="shared" si="34"/>
        <v>0</v>
      </c>
      <c r="W81" s="2">
        <f t="shared" si="34"/>
        <v>0</v>
      </c>
      <c r="X81" s="2">
        <f t="shared" si="34"/>
        <v>0</v>
      </c>
      <c r="Y81" s="2">
        <f t="shared" si="34"/>
        <v>0</v>
      </c>
      <c r="Z81" s="2">
        <f t="shared" si="34"/>
        <v>0</v>
      </c>
      <c r="AA81" s="2">
        <f t="shared" si="34"/>
        <v>0</v>
      </c>
      <c r="AB81" s="2">
        <f t="shared" si="34"/>
        <v>0</v>
      </c>
      <c r="AC81" s="2">
        <f t="shared" si="34"/>
        <v>0</v>
      </c>
    </row>
    <row r="82" spans="1:29" outlineLevel="1">
      <c r="D82" s="91" t="s">
        <v>366</v>
      </c>
      <c r="E82" s="2" t="str">
        <f t="shared" ref="E82:AC82" si="35" xml:space="preserve">  E$72</f>
        <v>Shareholder Debt Repayment POS</v>
      </c>
      <c r="F82" s="2">
        <f t="shared" si="35"/>
        <v>0</v>
      </c>
      <c r="G82" s="2" t="str">
        <f t="shared" si="35"/>
        <v>GBP</v>
      </c>
      <c r="H82" s="2">
        <f t="shared" si="35"/>
        <v>1401843.5829939707</v>
      </c>
      <c r="I82" s="2">
        <f t="shared" si="35"/>
        <v>0</v>
      </c>
      <c r="J82" s="2">
        <f t="shared" si="35"/>
        <v>0</v>
      </c>
      <c r="K82" s="2">
        <f t="shared" si="35"/>
        <v>0</v>
      </c>
      <c r="L82" s="2">
        <f t="shared" si="35"/>
        <v>0</v>
      </c>
      <c r="M82" s="2">
        <f t="shared" si="35"/>
        <v>0</v>
      </c>
      <c r="N82" s="2">
        <f t="shared" si="35"/>
        <v>0</v>
      </c>
      <c r="O82" s="2">
        <f t="shared" si="35"/>
        <v>0</v>
      </c>
      <c r="P82" s="2">
        <f t="shared" si="35"/>
        <v>0</v>
      </c>
      <c r="Q82" s="2">
        <f t="shared" si="35"/>
        <v>0</v>
      </c>
      <c r="R82" s="2">
        <f t="shared" si="35"/>
        <v>0</v>
      </c>
      <c r="S82" s="2">
        <f t="shared" si="35"/>
        <v>1401843.5829939707</v>
      </c>
      <c r="T82" s="2">
        <f t="shared" si="35"/>
        <v>0</v>
      </c>
      <c r="U82" s="2">
        <f t="shared" si="35"/>
        <v>0</v>
      </c>
      <c r="V82" s="2">
        <f t="shared" si="35"/>
        <v>0</v>
      </c>
      <c r="W82" s="2">
        <f t="shared" si="35"/>
        <v>0</v>
      </c>
      <c r="X82" s="2">
        <f t="shared" si="35"/>
        <v>0</v>
      </c>
      <c r="Y82" s="2">
        <f t="shared" si="35"/>
        <v>0</v>
      </c>
      <c r="Z82" s="2">
        <f t="shared" si="35"/>
        <v>0</v>
      </c>
      <c r="AA82" s="2">
        <f t="shared" si="35"/>
        <v>0</v>
      </c>
      <c r="AB82" s="2">
        <f t="shared" si="35"/>
        <v>0</v>
      </c>
      <c r="AC82" s="2">
        <f t="shared" si="35"/>
        <v>0</v>
      </c>
    </row>
    <row r="83" spans="1:29" s="58" customFormat="1" outlineLevel="1">
      <c r="A83" s="36"/>
      <c r="B83" s="36"/>
      <c r="C83" s="67"/>
      <c r="D83" s="68"/>
      <c r="E83" s="24" t="s">
        <v>318</v>
      </c>
      <c r="F83" s="24"/>
      <c r="G83" s="24" t="s">
        <v>309</v>
      </c>
      <c r="H83" s="24"/>
      <c r="I83" s="5">
        <f t="shared" ref="I83:AC83" si="36" xml:space="preserve">  IF( I78 = 0, $F77, I79 + I80 + I81 - I82 )</f>
        <v>1150000</v>
      </c>
      <c r="J83" s="5">
        <f t="shared" si="36"/>
        <v>1173000</v>
      </c>
      <c r="K83" s="5">
        <f t="shared" si="36"/>
        <v>1196460</v>
      </c>
      <c r="L83" s="5">
        <f t="shared" si="36"/>
        <v>1220389.2</v>
      </c>
      <c r="M83" s="5">
        <f t="shared" si="36"/>
        <v>1244796.9839999999</v>
      </c>
      <c r="N83" s="5">
        <f t="shared" si="36"/>
        <v>1269692.92368</v>
      </c>
      <c r="O83" s="5">
        <f t="shared" si="36"/>
        <v>1295086.7821535999</v>
      </c>
      <c r="P83" s="5">
        <f t="shared" si="36"/>
        <v>1320988.5177966719</v>
      </c>
      <c r="Q83" s="5">
        <f t="shared" si="36"/>
        <v>1347408.2881526053</v>
      </c>
      <c r="R83" s="5">
        <f t="shared" si="36"/>
        <v>1374356.4539156575</v>
      </c>
      <c r="S83" s="5">
        <f t="shared" si="36"/>
        <v>0</v>
      </c>
      <c r="T83" s="5">
        <f t="shared" si="36"/>
        <v>0</v>
      </c>
      <c r="U83" s="5">
        <f t="shared" si="36"/>
        <v>0</v>
      </c>
      <c r="V83" s="5">
        <f t="shared" si="36"/>
        <v>0</v>
      </c>
      <c r="W83" s="5">
        <f t="shared" si="36"/>
        <v>0</v>
      </c>
      <c r="X83" s="5">
        <f t="shared" si="36"/>
        <v>0</v>
      </c>
      <c r="Y83" s="5">
        <f t="shared" si="36"/>
        <v>0</v>
      </c>
      <c r="Z83" s="5">
        <f t="shared" si="36"/>
        <v>0</v>
      </c>
      <c r="AA83" s="5">
        <f t="shared" si="36"/>
        <v>0</v>
      </c>
      <c r="AB83" s="5">
        <f t="shared" si="36"/>
        <v>0</v>
      </c>
      <c r="AC83" s="5">
        <f t="shared" si="36"/>
        <v>0</v>
      </c>
    </row>
    <row r="84" spans="1:29" outlineLevel="1"/>
    <row r="85" spans="1:29" outlineLevel="1">
      <c r="B85" s="30" t="s">
        <v>245</v>
      </c>
    </row>
    <row r="86" spans="1:29" outlineLevel="2">
      <c r="E86" s="2" t="str">
        <f t="shared" ref="E86:AC86" si="37" xml:space="preserve">  E$57</f>
        <v>Cash Available for Shareholder Debt Repayment</v>
      </c>
      <c r="F86" s="2">
        <f t="shared" si="37"/>
        <v>0</v>
      </c>
      <c r="G86" s="2" t="str">
        <f t="shared" si="37"/>
        <v>GBP</v>
      </c>
      <c r="H86" s="2">
        <f t="shared" si="37"/>
        <v>40238384.967242859</v>
      </c>
      <c r="I86" s="2">
        <f t="shared" si="37"/>
        <v>0</v>
      </c>
      <c r="J86" s="2">
        <f t="shared" si="37"/>
        <v>0</v>
      </c>
      <c r="K86" s="2">
        <f t="shared" si="37"/>
        <v>0</v>
      </c>
      <c r="L86" s="2">
        <f t="shared" si="37"/>
        <v>0</v>
      </c>
      <c r="M86" s="2">
        <f t="shared" si="37"/>
        <v>0</v>
      </c>
      <c r="N86" s="2">
        <f t="shared" si="37"/>
        <v>0</v>
      </c>
      <c r="O86" s="2">
        <f t="shared" si="37"/>
        <v>0</v>
      </c>
      <c r="P86" s="2">
        <f t="shared" si="37"/>
        <v>0</v>
      </c>
      <c r="Q86" s="2">
        <f t="shared" si="37"/>
        <v>0</v>
      </c>
      <c r="R86" s="2">
        <f t="shared" si="37"/>
        <v>0</v>
      </c>
      <c r="S86" s="2">
        <f t="shared" si="37"/>
        <v>17520777.134882271</v>
      </c>
      <c r="T86" s="2">
        <f t="shared" si="37"/>
        <v>0</v>
      </c>
      <c r="U86" s="2">
        <f t="shared" si="37"/>
        <v>0</v>
      </c>
      <c r="V86" s="2">
        <f t="shared" si="37"/>
        <v>0</v>
      </c>
      <c r="W86" s="2">
        <f t="shared" si="37"/>
        <v>16885674.689971685</v>
      </c>
      <c r="X86" s="2">
        <f t="shared" si="37"/>
        <v>0</v>
      </c>
      <c r="Y86" s="2">
        <f t="shared" si="37"/>
        <v>0</v>
      </c>
      <c r="Z86" s="2">
        <f t="shared" si="37"/>
        <v>0</v>
      </c>
      <c r="AA86" s="2">
        <f t="shared" si="37"/>
        <v>5831933.1423889054</v>
      </c>
      <c r="AB86" s="2">
        <f t="shared" si="37"/>
        <v>0</v>
      </c>
      <c r="AC86" s="2">
        <f t="shared" si="37"/>
        <v>0</v>
      </c>
    </row>
    <row r="87" spans="1:29" outlineLevel="2">
      <c r="E87" s="2" t="str">
        <f t="shared" ref="E87:AC87" si="38" xml:space="preserve">  E$72</f>
        <v>Shareholder Debt Repayment POS</v>
      </c>
      <c r="F87" s="2">
        <f t="shared" si="38"/>
        <v>0</v>
      </c>
      <c r="G87" s="2" t="str">
        <f t="shared" si="38"/>
        <v>GBP</v>
      </c>
      <c r="H87" s="2">
        <f t="shared" si="38"/>
        <v>1401843.5829939707</v>
      </c>
      <c r="I87" s="2">
        <f t="shared" si="38"/>
        <v>0</v>
      </c>
      <c r="J87" s="2">
        <f t="shared" si="38"/>
        <v>0</v>
      </c>
      <c r="K87" s="2">
        <f t="shared" si="38"/>
        <v>0</v>
      </c>
      <c r="L87" s="2">
        <f t="shared" si="38"/>
        <v>0</v>
      </c>
      <c r="M87" s="2">
        <f t="shared" si="38"/>
        <v>0</v>
      </c>
      <c r="N87" s="2">
        <f t="shared" si="38"/>
        <v>0</v>
      </c>
      <c r="O87" s="2">
        <f t="shared" si="38"/>
        <v>0</v>
      </c>
      <c r="P87" s="2">
        <f t="shared" si="38"/>
        <v>0</v>
      </c>
      <c r="Q87" s="2">
        <f t="shared" si="38"/>
        <v>0</v>
      </c>
      <c r="R87" s="2">
        <f t="shared" si="38"/>
        <v>0</v>
      </c>
      <c r="S87" s="2">
        <f t="shared" si="38"/>
        <v>1401843.5829939707</v>
      </c>
      <c r="T87" s="2">
        <f t="shared" si="38"/>
        <v>0</v>
      </c>
      <c r="U87" s="2">
        <f t="shared" si="38"/>
        <v>0</v>
      </c>
      <c r="V87" s="2">
        <f t="shared" si="38"/>
        <v>0</v>
      </c>
      <c r="W87" s="2">
        <f t="shared" si="38"/>
        <v>0</v>
      </c>
      <c r="X87" s="2">
        <f t="shared" si="38"/>
        <v>0</v>
      </c>
      <c r="Y87" s="2">
        <f t="shared" si="38"/>
        <v>0</v>
      </c>
      <c r="Z87" s="2">
        <f t="shared" si="38"/>
        <v>0</v>
      </c>
      <c r="AA87" s="2">
        <f t="shared" si="38"/>
        <v>0</v>
      </c>
      <c r="AB87" s="2">
        <f t="shared" si="38"/>
        <v>0</v>
      </c>
      <c r="AC87" s="2">
        <f t="shared" si="38"/>
        <v>0</v>
      </c>
    </row>
    <row r="88" spans="1:29" outlineLevel="2">
      <c r="E88" s="42" t="s">
        <v>245</v>
      </c>
      <c r="G88" s="42" t="s">
        <v>309</v>
      </c>
      <c r="H88" s="2">
        <f xml:space="preserve"> SUM( J88:AC88 )</f>
        <v>38836541.38424889</v>
      </c>
      <c r="J88" s="2">
        <f t="shared" ref="J88:AC88" si="39" xml:space="preserve">  J86 - J87</f>
        <v>0</v>
      </c>
      <c r="K88" s="2">
        <f t="shared" si="39"/>
        <v>0</v>
      </c>
      <c r="L88" s="2">
        <f t="shared" si="39"/>
        <v>0</v>
      </c>
      <c r="M88" s="2">
        <f t="shared" si="39"/>
        <v>0</v>
      </c>
      <c r="N88" s="2">
        <f t="shared" si="39"/>
        <v>0</v>
      </c>
      <c r="O88" s="2">
        <f t="shared" si="39"/>
        <v>0</v>
      </c>
      <c r="P88" s="2">
        <f t="shared" si="39"/>
        <v>0</v>
      </c>
      <c r="Q88" s="2">
        <f t="shared" si="39"/>
        <v>0</v>
      </c>
      <c r="R88" s="2">
        <f t="shared" si="39"/>
        <v>0</v>
      </c>
      <c r="S88" s="2">
        <f t="shared" si="39"/>
        <v>16118933.5518883</v>
      </c>
      <c r="T88" s="2">
        <f t="shared" si="39"/>
        <v>0</v>
      </c>
      <c r="U88" s="2">
        <f t="shared" si="39"/>
        <v>0</v>
      </c>
      <c r="V88" s="2">
        <f t="shared" si="39"/>
        <v>0</v>
      </c>
      <c r="W88" s="2">
        <f t="shared" si="39"/>
        <v>16885674.689971685</v>
      </c>
      <c r="X88" s="2">
        <f t="shared" si="39"/>
        <v>0</v>
      </c>
      <c r="Y88" s="2">
        <f t="shared" si="39"/>
        <v>0</v>
      </c>
      <c r="Z88" s="2">
        <f t="shared" si="39"/>
        <v>0</v>
      </c>
      <c r="AA88" s="2">
        <f t="shared" si="39"/>
        <v>5831933.1423889054</v>
      </c>
      <c r="AB88" s="2">
        <f t="shared" si="39"/>
        <v>0</v>
      </c>
      <c r="AC88" s="2">
        <f t="shared" si="39"/>
        <v>0</v>
      </c>
    </row>
    <row r="89" spans="1:29" outlineLevel="1"/>
    <row r="90" spans="1:29" outlineLevel="1"/>
    <row r="91" spans="1:29" outlineLevel="1">
      <c r="B91" s="30" t="s">
        <v>246</v>
      </c>
    </row>
    <row r="92" spans="1:29" s="57" customFormat="1" outlineLevel="1">
      <c r="A92" s="32"/>
      <c r="B92" s="32"/>
      <c r="C92" s="60"/>
      <c r="D92" s="55"/>
      <c r="E92" s="28" t="str">
        <f xml:space="preserve">  InpC!E$33</f>
        <v>Opening Shareholder Debt Repaid</v>
      </c>
      <c r="F92" s="28">
        <f xml:space="preserve">  InpC!F$33</f>
        <v>0</v>
      </c>
      <c r="G92" s="28" t="str">
        <f xml:space="preserve">  InpC!G$33</f>
        <v>GBP</v>
      </c>
      <c r="M92" s="56"/>
    </row>
    <row r="93" spans="1:29" outlineLevel="1">
      <c r="A93" s="13"/>
      <c r="B93" s="13"/>
      <c r="C93" s="26"/>
      <c r="D93" s="27"/>
      <c r="E93" s="3" t="str">
        <f xml:space="preserve">  Time!E$55</f>
        <v>Period number</v>
      </c>
      <c r="F93" s="3">
        <f xml:space="preserve">  Time!F$55</f>
        <v>0</v>
      </c>
      <c r="G93" s="3" t="str">
        <f xml:space="preserve">  Time!G$55</f>
        <v>GBP</v>
      </c>
      <c r="H93" s="3">
        <f xml:space="preserve">  Time!H$55</f>
        <v>210</v>
      </c>
      <c r="I93" s="3">
        <f xml:space="preserve">  Time!I$55</f>
        <v>0</v>
      </c>
      <c r="J93" s="3">
        <f xml:space="preserve">  Time!J$55</f>
        <v>1</v>
      </c>
      <c r="K93" s="3">
        <f xml:space="preserve">  Time!K$55</f>
        <v>2</v>
      </c>
      <c r="L93" s="3">
        <f xml:space="preserve">  Time!L$55</f>
        <v>3</v>
      </c>
      <c r="M93" s="3">
        <f xml:space="preserve">  Time!M$55</f>
        <v>4</v>
      </c>
      <c r="N93" s="3">
        <f xml:space="preserve">  Time!N$55</f>
        <v>5</v>
      </c>
      <c r="O93" s="3">
        <f xml:space="preserve">  Time!O$55</f>
        <v>6</v>
      </c>
      <c r="P93" s="3">
        <f xml:space="preserve">  Time!P$55</f>
        <v>7</v>
      </c>
      <c r="Q93" s="3">
        <f xml:space="preserve">  Time!Q$55</f>
        <v>8</v>
      </c>
      <c r="R93" s="3">
        <f xml:space="preserve">  Time!R$55</f>
        <v>9</v>
      </c>
      <c r="S93" s="3">
        <f xml:space="preserve">  Time!S$55</f>
        <v>10</v>
      </c>
      <c r="T93" s="3">
        <f xml:space="preserve">  Time!T$55</f>
        <v>11</v>
      </c>
      <c r="U93" s="3">
        <f xml:space="preserve">  Time!U$55</f>
        <v>12</v>
      </c>
      <c r="V93" s="3">
        <f xml:space="preserve">  Time!V$55</f>
        <v>13</v>
      </c>
      <c r="W93" s="3">
        <f xml:space="preserve">  Time!W$55</f>
        <v>14</v>
      </c>
      <c r="X93" s="3">
        <f xml:space="preserve">  Time!X$55</f>
        <v>15</v>
      </c>
      <c r="Y93" s="3">
        <f xml:space="preserve">  Time!Y$55</f>
        <v>16</v>
      </c>
      <c r="Z93" s="3">
        <f xml:space="preserve">  Time!Z$55</f>
        <v>17</v>
      </c>
      <c r="AA93" s="3">
        <f xml:space="preserve">  Time!AA$55</f>
        <v>18</v>
      </c>
      <c r="AB93" s="3">
        <f xml:space="preserve">  Time!AB$55</f>
        <v>19</v>
      </c>
      <c r="AC93" s="3">
        <f xml:space="preserve">  Time!AC$55</f>
        <v>20</v>
      </c>
    </row>
    <row r="94" spans="1:29" outlineLevel="1">
      <c r="E94" s="42" t="s">
        <v>230</v>
      </c>
      <c r="G94" s="42" t="s">
        <v>309</v>
      </c>
      <c r="J94" s="2">
        <f t="shared" ref="J94:AC94" si="40" xml:space="preserve">  I96</f>
        <v>0</v>
      </c>
      <c r="K94" s="2">
        <f t="shared" si="40"/>
        <v>0</v>
      </c>
      <c r="L94" s="2">
        <f t="shared" si="40"/>
        <v>0</v>
      </c>
      <c r="M94" s="2">
        <f t="shared" si="40"/>
        <v>0</v>
      </c>
      <c r="N94" s="2">
        <f t="shared" si="40"/>
        <v>0</v>
      </c>
      <c r="O94" s="2">
        <f t="shared" si="40"/>
        <v>0</v>
      </c>
      <c r="P94" s="2">
        <f t="shared" si="40"/>
        <v>0</v>
      </c>
      <c r="Q94" s="2">
        <f t="shared" si="40"/>
        <v>0</v>
      </c>
      <c r="R94" s="2">
        <f t="shared" si="40"/>
        <v>0</v>
      </c>
      <c r="S94" s="2">
        <f t="shared" si="40"/>
        <v>0</v>
      </c>
      <c r="T94" s="2">
        <f t="shared" si="40"/>
        <v>1401843.5829939707</v>
      </c>
      <c r="U94" s="2">
        <f t="shared" si="40"/>
        <v>1401843.5829939707</v>
      </c>
      <c r="V94" s="2">
        <f t="shared" si="40"/>
        <v>1401843.5829939707</v>
      </c>
      <c r="W94" s="2">
        <f t="shared" si="40"/>
        <v>1401843.5829939707</v>
      </c>
      <c r="X94" s="2">
        <f t="shared" si="40"/>
        <v>1401843.5829939707</v>
      </c>
      <c r="Y94" s="2">
        <f t="shared" si="40"/>
        <v>1401843.5829939707</v>
      </c>
      <c r="Z94" s="2">
        <f t="shared" si="40"/>
        <v>1401843.5829939707</v>
      </c>
      <c r="AA94" s="2">
        <f t="shared" si="40"/>
        <v>1401843.5829939707</v>
      </c>
      <c r="AB94" s="2">
        <f t="shared" si="40"/>
        <v>1401843.5829939707</v>
      </c>
      <c r="AC94" s="2">
        <f t="shared" si="40"/>
        <v>1401843.5829939707</v>
      </c>
    </row>
    <row r="95" spans="1:29" outlineLevel="1">
      <c r="D95" s="91" t="s">
        <v>269</v>
      </c>
      <c r="E95" s="2" t="str">
        <f t="shared" ref="E95:AC95" si="41" xml:space="preserve">  E$72</f>
        <v>Shareholder Debt Repayment POS</v>
      </c>
      <c r="F95" s="2">
        <f t="shared" si="41"/>
        <v>0</v>
      </c>
      <c r="G95" s="2" t="str">
        <f t="shared" si="41"/>
        <v>GBP</v>
      </c>
      <c r="H95" s="2">
        <f t="shared" si="41"/>
        <v>1401843.5829939707</v>
      </c>
      <c r="I95" s="2">
        <f t="shared" si="41"/>
        <v>0</v>
      </c>
      <c r="J95" s="2">
        <f t="shared" si="41"/>
        <v>0</v>
      </c>
      <c r="K95" s="2">
        <f t="shared" si="41"/>
        <v>0</v>
      </c>
      <c r="L95" s="2">
        <f t="shared" si="41"/>
        <v>0</v>
      </c>
      <c r="M95" s="2">
        <f t="shared" si="41"/>
        <v>0</v>
      </c>
      <c r="N95" s="2">
        <f t="shared" si="41"/>
        <v>0</v>
      </c>
      <c r="O95" s="2">
        <f t="shared" si="41"/>
        <v>0</v>
      </c>
      <c r="P95" s="2">
        <f t="shared" si="41"/>
        <v>0</v>
      </c>
      <c r="Q95" s="2">
        <f t="shared" si="41"/>
        <v>0</v>
      </c>
      <c r="R95" s="2">
        <f t="shared" si="41"/>
        <v>0</v>
      </c>
      <c r="S95" s="2">
        <f t="shared" si="41"/>
        <v>1401843.5829939707</v>
      </c>
      <c r="T95" s="2">
        <f t="shared" si="41"/>
        <v>0</v>
      </c>
      <c r="U95" s="2">
        <f t="shared" si="41"/>
        <v>0</v>
      </c>
      <c r="V95" s="2">
        <f t="shared" si="41"/>
        <v>0</v>
      </c>
      <c r="W95" s="2">
        <f t="shared" si="41"/>
        <v>0</v>
      </c>
      <c r="X95" s="2">
        <f t="shared" si="41"/>
        <v>0</v>
      </c>
      <c r="Y95" s="2">
        <f t="shared" si="41"/>
        <v>0</v>
      </c>
      <c r="Z95" s="2">
        <f t="shared" si="41"/>
        <v>0</v>
      </c>
      <c r="AA95" s="2">
        <f t="shared" si="41"/>
        <v>0</v>
      </c>
      <c r="AB95" s="2">
        <f t="shared" si="41"/>
        <v>0</v>
      </c>
      <c r="AC95" s="2">
        <f t="shared" si="41"/>
        <v>0</v>
      </c>
    </row>
    <row r="96" spans="1:29" s="58" customFormat="1" outlineLevel="1">
      <c r="A96" s="36"/>
      <c r="B96" s="36"/>
      <c r="C96" s="67"/>
      <c r="D96" s="68"/>
      <c r="E96" s="24" t="s">
        <v>246</v>
      </c>
      <c r="F96" s="24"/>
      <c r="G96" s="24" t="s">
        <v>309</v>
      </c>
      <c r="H96" s="24"/>
      <c r="I96" s="5">
        <f t="shared" ref="I96:AC96" si="42" xml:space="preserve">  IF( I93 = 0, $F92, I94 + I95 )</f>
        <v>0</v>
      </c>
      <c r="J96" s="5">
        <f t="shared" si="42"/>
        <v>0</v>
      </c>
      <c r="K96" s="5">
        <f t="shared" si="42"/>
        <v>0</v>
      </c>
      <c r="L96" s="5">
        <f t="shared" si="42"/>
        <v>0</v>
      </c>
      <c r="M96" s="5">
        <f t="shared" si="42"/>
        <v>0</v>
      </c>
      <c r="N96" s="5">
        <f t="shared" si="42"/>
        <v>0</v>
      </c>
      <c r="O96" s="5">
        <f t="shared" si="42"/>
        <v>0</v>
      </c>
      <c r="P96" s="5">
        <f t="shared" si="42"/>
        <v>0</v>
      </c>
      <c r="Q96" s="5">
        <f t="shared" si="42"/>
        <v>0</v>
      </c>
      <c r="R96" s="5">
        <f t="shared" si="42"/>
        <v>0</v>
      </c>
      <c r="S96" s="5">
        <f t="shared" si="42"/>
        <v>1401843.5829939707</v>
      </c>
      <c r="T96" s="5">
        <f t="shared" si="42"/>
        <v>1401843.5829939707</v>
      </c>
      <c r="U96" s="5">
        <f t="shared" si="42"/>
        <v>1401843.5829939707</v>
      </c>
      <c r="V96" s="5">
        <f t="shared" si="42"/>
        <v>1401843.5829939707</v>
      </c>
      <c r="W96" s="5">
        <f t="shared" si="42"/>
        <v>1401843.5829939707</v>
      </c>
      <c r="X96" s="5">
        <f t="shared" si="42"/>
        <v>1401843.5829939707</v>
      </c>
      <c r="Y96" s="5">
        <f t="shared" si="42"/>
        <v>1401843.5829939707</v>
      </c>
      <c r="Z96" s="5">
        <f t="shared" si="42"/>
        <v>1401843.5829939707</v>
      </c>
      <c r="AA96" s="5">
        <f t="shared" si="42"/>
        <v>1401843.5829939707</v>
      </c>
      <c r="AB96" s="5">
        <f t="shared" si="42"/>
        <v>1401843.5829939707</v>
      </c>
      <c r="AC96" s="5">
        <f t="shared" si="42"/>
        <v>1401843.5829939707</v>
      </c>
    </row>
    <row r="98" spans="1:29">
      <c r="A98" s="30" t="s">
        <v>416</v>
      </c>
    </row>
    <row r="99" spans="1:29" outlineLevel="1">
      <c r="B99" s="30" t="s">
        <v>349</v>
      </c>
    </row>
    <row r="100" spans="1:29" outlineLevel="2">
      <c r="E100" s="2" t="str">
        <f t="shared" ref="E100:AC100" si="43" xml:space="preserve">  E$88</f>
        <v>Cash Available After Shareholder Debt Repayment</v>
      </c>
      <c r="F100" s="2">
        <f t="shared" si="43"/>
        <v>0</v>
      </c>
      <c r="G100" s="2" t="str">
        <f t="shared" si="43"/>
        <v>GBP</v>
      </c>
      <c r="H100" s="2">
        <f t="shared" si="43"/>
        <v>38836541.38424889</v>
      </c>
      <c r="I100" s="2">
        <f t="shared" si="43"/>
        <v>0</v>
      </c>
      <c r="J100" s="2">
        <f t="shared" si="43"/>
        <v>0</v>
      </c>
      <c r="K100" s="2">
        <f t="shared" si="43"/>
        <v>0</v>
      </c>
      <c r="L100" s="2">
        <f t="shared" si="43"/>
        <v>0</v>
      </c>
      <c r="M100" s="2">
        <f t="shared" si="43"/>
        <v>0</v>
      </c>
      <c r="N100" s="2">
        <f t="shared" si="43"/>
        <v>0</v>
      </c>
      <c r="O100" s="2">
        <f t="shared" si="43"/>
        <v>0</v>
      </c>
      <c r="P100" s="2">
        <f t="shared" si="43"/>
        <v>0</v>
      </c>
      <c r="Q100" s="2">
        <f t="shared" si="43"/>
        <v>0</v>
      </c>
      <c r="R100" s="2">
        <f t="shared" si="43"/>
        <v>0</v>
      </c>
      <c r="S100" s="2">
        <f t="shared" si="43"/>
        <v>16118933.5518883</v>
      </c>
      <c r="T100" s="2">
        <f t="shared" si="43"/>
        <v>0</v>
      </c>
      <c r="U100" s="2">
        <f t="shared" si="43"/>
        <v>0</v>
      </c>
      <c r="V100" s="2">
        <f t="shared" si="43"/>
        <v>0</v>
      </c>
      <c r="W100" s="2">
        <f t="shared" si="43"/>
        <v>16885674.689971685</v>
      </c>
      <c r="X100" s="2">
        <f t="shared" si="43"/>
        <v>0</v>
      </c>
      <c r="Y100" s="2">
        <f t="shared" si="43"/>
        <v>0</v>
      </c>
      <c r="Z100" s="2">
        <f t="shared" si="43"/>
        <v>0</v>
      </c>
      <c r="AA100" s="2">
        <f t="shared" si="43"/>
        <v>5831933.1423889054</v>
      </c>
      <c r="AB100" s="2">
        <f t="shared" si="43"/>
        <v>0</v>
      </c>
      <c r="AC100" s="2">
        <f t="shared" si="43"/>
        <v>0</v>
      </c>
    </row>
    <row r="101" spans="1:29" outlineLevel="2">
      <c r="E101" s="42" t="s">
        <v>349</v>
      </c>
      <c r="G101" s="42" t="s">
        <v>309</v>
      </c>
      <c r="H101" s="2">
        <f xml:space="preserve"> SUM( J101:AC101 )</f>
        <v>38836541.38424889</v>
      </c>
      <c r="J101" s="2">
        <f t="shared" ref="J101:AC101" si="44" xml:space="preserve">  J100</f>
        <v>0</v>
      </c>
      <c r="K101" s="2">
        <f t="shared" si="44"/>
        <v>0</v>
      </c>
      <c r="L101" s="2">
        <f t="shared" si="44"/>
        <v>0</v>
      </c>
      <c r="M101" s="2">
        <f t="shared" si="44"/>
        <v>0</v>
      </c>
      <c r="N101" s="2">
        <f t="shared" si="44"/>
        <v>0</v>
      </c>
      <c r="O101" s="2">
        <f t="shared" si="44"/>
        <v>0</v>
      </c>
      <c r="P101" s="2">
        <f t="shared" si="44"/>
        <v>0</v>
      </c>
      <c r="Q101" s="2">
        <f t="shared" si="44"/>
        <v>0</v>
      </c>
      <c r="R101" s="2">
        <f t="shared" si="44"/>
        <v>0</v>
      </c>
      <c r="S101" s="2">
        <f t="shared" si="44"/>
        <v>16118933.5518883</v>
      </c>
      <c r="T101" s="2">
        <f t="shared" si="44"/>
        <v>0</v>
      </c>
      <c r="U101" s="2">
        <f t="shared" si="44"/>
        <v>0</v>
      </c>
      <c r="V101" s="2">
        <f t="shared" si="44"/>
        <v>0</v>
      </c>
      <c r="W101" s="2">
        <f t="shared" si="44"/>
        <v>16885674.689971685</v>
      </c>
      <c r="X101" s="2">
        <f t="shared" si="44"/>
        <v>0</v>
      </c>
      <c r="Y101" s="2">
        <f t="shared" si="44"/>
        <v>0</v>
      </c>
      <c r="Z101" s="2">
        <f t="shared" si="44"/>
        <v>0</v>
      </c>
      <c r="AA101" s="2">
        <f t="shared" si="44"/>
        <v>5831933.1423889054</v>
      </c>
      <c r="AB101" s="2">
        <f t="shared" si="44"/>
        <v>0</v>
      </c>
      <c r="AC101" s="2">
        <f t="shared" si="44"/>
        <v>0</v>
      </c>
    </row>
    <row r="102" spans="1:29" outlineLevel="1"/>
    <row r="103" spans="1:29" outlineLevel="1"/>
    <row r="104" spans="1:29" outlineLevel="1">
      <c r="B104" s="30" t="s">
        <v>247</v>
      </c>
    </row>
    <row r="105" spans="1:29" outlineLevel="2">
      <c r="A105" s="13"/>
      <c r="B105" s="13"/>
      <c r="C105" s="26"/>
      <c r="D105" s="27"/>
      <c r="E105" s="70" t="str">
        <f xml:space="preserve">  InpC!E$42</f>
        <v>Chinese Investor Debt Interest rate</v>
      </c>
      <c r="F105" s="70">
        <f xml:space="preserve">  InpC!F$42</f>
        <v>0.03</v>
      </c>
      <c r="G105" s="70" t="str">
        <f xml:space="preserve">  InpC!G$42</f>
        <v>%</v>
      </c>
      <c r="M105" s="22"/>
    </row>
    <row r="106" spans="1:29" outlineLevel="2">
      <c r="A106" s="13"/>
      <c r="B106" s="13"/>
      <c r="C106" s="26"/>
      <c r="D106" s="27"/>
      <c r="E106" s="3" t="str">
        <f xml:space="preserve">  Time!E$51</f>
        <v>Periods per year</v>
      </c>
      <c r="F106" s="3">
        <f xml:space="preserve">  Time!F$51</f>
        <v>4</v>
      </c>
      <c r="G106" s="3" t="str">
        <f xml:space="preserve">  Time!G$51</f>
        <v>periods</v>
      </c>
      <c r="M106" s="2"/>
    </row>
    <row r="107" spans="1:29" outlineLevel="2">
      <c r="E107" s="2" t="str">
        <f t="shared" ref="E107:AC107" si="45" xml:space="preserve">  E$123</f>
        <v>Chinese Investor Debt BEG</v>
      </c>
      <c r="F107" s="2">
        <f t="shared" si="45"/>
        <v>0</v>
      </c>
      <c r="G107" s="2" t="str">
        <f t="shared" si="45"/>
        <v>GBP</v>
      </c>
      <c r="H107" s="2">
        <f t="shared" si="45"/>
        <v>0</v>
      </c>
      <c r="I107" s="2">
        <f t="shared" si="45"/>
        <v>0</v>
      </c>
      <c r="J107" s="2">
        <f t="shared" si="45"/>
        <v>900000</v>
      </c>
      <c r="K107" s="2">
        <f t="shared" si="45"/>
        <v>906750</v>
      </c>
      <c r="L107" s="2">
        <f t="shared" si="45"/>
        <v>913550.625</v>
      </c>
      <c r="M107" s="2">
        <f t="shared" si="45"/>
        <v>920402.25468749995</v>
      </c>
      <c r="N107" s="2">
        <f t="shared" si="45"/>
        <v>927305.27159765619</v>
      </c>
      <c r="O107" s="2">
        <f t="shared" si="45"/>
        <v>934260.06113463861</v>
      </c>
      <c r="P107" s="2">
        <f t="shared" si="45"/>
        <v>941267.01159314835</v>
      </c>
      <c r="Q107" s="2">
        <f t="shared" si="45"/>
        <v>948326.51418009691</v>
      </c>
      <c r="R107" s="2">
        <f t="shared" si="45"/>
        <v>955438.96303644765</v>
      </c>
      <c r="S107" s="2">
        <f t="shared" si="45"/>
        <v>962604.75525922095</v>
      </c>
      <c r="T107" s="2">
        <f t="shared" si="45"/>
        <v>0</v>
      </c>
      <c r="U107" s="2">
        <f t="shared" si="45"/>
        <v>0</v>
      </c>
      <c r="V107" s="2">
        <f t="shared" si="45"/>
        <v>0</v>
      </c>
      <c r="W107" s="2">
        <f t="shared" si="45"/>
        <v>0</v>
      </c>
      <c r="X107" s="2">
        <f t="shared" si="45"/>
        <v>0</v>
      </c>
      <c r="Y107" s="2">
        <f t="shared" si="45"/>
        <v>0</v>
      </c>
      <c r="Z107" s="2">
        <f t="shared" si="45"/>
        <v>0</v>
      </c>
      <c r="AA107" s="2">
        <f t="shared" si="45"/>
        <v>0</v>
      </c>
      <c r="AB107" s="2">
        <f t="shared" si="45"/>
        <v>0</v>
      </c>
      <c r="AC107" s="2">
        <f t="shared" si="45"/>
        <v>0</v>
      </c>
    </row>
    <row r="108" spans="1:29" outlineLevel="2">
      <c r="E108" s="42" t="s">
        <v>81</v>
      </c>
      <c r="G108" s="42" t="s">
        <v>309</v>
      </c>
      <c r="H108" s="2">
        <f t="shared" ref="H108:H109" si="46" xml:space="preserve"> SUM( J108:AC108 )</f>
        <v>69824.290923665321</v>
      </c>
      <c r="J108" s="2">
        <f t="shared" ref="J108:AC108" si="47" xml:space="preserve">  J107 * ( $F105 / $F106 )</f>
        <v>6750</v>
      </c>
      <c r="K108" s="2">
        <f t="shared" si="47"/>
        <v>6800.625</v>
      </c>
      <c r="L108" s="2">
        <f t="shared" si="47"/>
        <v>6851.6296874999998</v>
      </c>
      <c r="M108" s="2">
        <f t="shared" si="47"/>
        <v>6903.0169101562497</v>
      </c>
      <c r="N108" s="2">
        <f t="shared" si="47"/>
        <v>6954.7895369824209</v>
      </c>
      <c r="O108" s="2">
        <f t="shared" si="47"/>
        <v>7006.9504585097893</v>
      </c>
      <c r="P108" s="2">
        <f t="shared" si="47"/>
        <v>7059.5025869486126</v>
      </c>
      <c r="Q108" s="2">
        <f t="shared" si="47"/>
        <v>7112.4488563507266</v>
      </c>
      <c r="R108" s="2">
        <f t="shared" si="47"/>
        <v>7165.792222773357</v>
      </c>
      <c r="S108" s="2">
        <f t="shared" si="47"/>
        <v>7219.5356644441572</v>
      </c>
      <c r="T108" s="2">
        <f t="shared" si="47"/>
        <v>0</v>
      </c>
      <c r="U108" s="2">
        <f t="shared" si="47"/>
        <v>0</v>
      </c>
      <c r="V108" s="2">
        <f t="shared" si="47"/>
        <v>0</v>
      </c>
      <c r="W108" s="2">
        <f t="shared" si="47"/>
        <v>0</v>
      </c>
      <c r="X108" s="2">
        <f t="shared" si="47"/>
        <v>0</v>
      </c>
      <c r="Y108" s="2">
        <f t="shared" si="47"/>
        <v>0</v>
      </c>
      <c r="Z108" s="2">
        <f t="shared" si="47"/>
        <v>0</v>
      </c>
      <c r="AA108" s="2">
        <f t="shared" si="47"/>
        <v>0</v>
      </c>
      <c r="AB108" s="2">
        <f t="shared" si="47"/>
        <v>0</v>
      </c>
      <c r="AC108" s="2">
        <f t="shared" si="47"/>
        <v>0</v>
      </c>
    </row>
    <row r="109" spans="1:29" outlineLevel="2">
      <c r="A109" s="31"/>
      <c r="B109" s="31"/>
      <c r="C109" s="52"/>
      <c r="D109" s="51"/>
      <c r="E109" s="17" t="str">
        <f xml:space="preserve"> LEFT($E$108, LEN($E$108) - 3 )</f>
        <v xml:space="preserve">Chinese Investor Debt Interest </v>
      </c>
      <c r="F109" s="17"/>
      <c r="G109" s="17" t="str">
        <f xml:space="preserve"> G$108</f>
        <v>GBP</v>
      </c>
      <c r="H109" s="4">
        <f t="shared" si="46"/>
        <v>-69824.290923665321</v>
      </c>
      <c r="I109" s="17"/>
      <c r="J109" s="4">
        <f t="shared" ref="J109:AC109" si="48" xml:space="preserve"> -1 * J108</f>
        <v>-6750</v>
      </c>
      <c r="K109" s="4">
        <f t="shared" si="48"/>
        <v>-6800.625</v>
      </c>
      <c r="L109" s="4">
        <f t="shared" si="48"/>
        <v>-6851.6296874999998</v>
      </c>
      <c r="M109" s="4">
        <f t="shared" si="48"/>
        <v>-6903.0169101562497</v>
      </c>
      <c r="N109" s="4">
        <f t="shared" si="48"/>
        <v>-6954.7895369824209</v>
      </c>
      <c r="O109" s="4">
        <f t="shared" si="48"/>
        <v>-7006.9504585097893</v>
      </c>
      <c r="P109" s="4">
        <f t="shared" si="48"/>
        <v>-7059.5025869486126</v>
      </c>
      <c r="Q109" s="4">
        <f t="shared" si="48"/>
        <v>-7112.4488563507266</v>
      </c>
      <c r="R109" s="4">
        <f t="shared" si="48"/>
        <v>-7165.792222773357</v>
      </c>
      <c r="S109" s="4">
        <f t="shared" si="48"/>
        <v>-7219.5356644441572</v>
      </c>
      <c r="T109" s="4">
        <f t="shared" si="48"/>
        <v>0</v>
      </c>
      <c r="U109" s="4">
        <f t="shared" si="48"/>
        <v>0</v>
      </c>
      <c r="V109" s="4">
        <f t="shared" si="48"/>
        <v>0</v>
      </c>
      <c r="W109" s="4">
        <f t="shared" si="48"/>
        <v>0</v>
      </c>
      <c r="X109" s="4">
        <f t="shared" si="48"/>
        <v>0</v>
      </c>
      <c r="Y109" s="4">
        <f t="shared" si="48"/>
        <v>0</v>
      </c>
      <c r="Z109" s="4">
        <f t="shared" si="48"/>
        <v>0</v>
      </c>
      <c r="AA109" s="4">
        <f t="shared" si="48"/>
        <v>0</v>
      </c>
      <c r="AB109" s="4">
        <f t="shared" si="48"/>
        <v>0</v>
      </c>
      <c r="AC109" s="4">
        <f t="shared" si="48"/>
        <v>0</v>
      </c>
    </row>
    <row r="110" spans="1:29" outlineLevel="1"/>
    <row r="111" spans="1:29" outlineLevel="1"/>
    <row r="112" spans="1:29" outlineLevel="1">
      <c r="B112" s="30" t="s">
        <v>45</v>
      </c>
    </row>
    <row r="113" spans="1:29" outlineLevel="2">
      <c r="E113" s="2" t="str">
        <f t="shared" ref="E113:AC113" si="49" xml:space="preserve">  E$101</f>
        <v>Cash Available for Chinese Investor Debt Repayment</v>
      </c>
      <c r="F113" s="2">
        <f t="shared" si="49"/>
        <v>0</v>
      </c>
      <c r="G113" s="2" t="str">
        <f t="shared" si="49"/>
        <v>GBP</v>
      </c>
      <c r="H113" s="2">
        <f t="shared" si="49"/>
        <v>38836541.38424889</v>
      </c>
      <c r="I113" s="2">
        <f t="shared" si="49"/>
        <v>0</v>
      </c>
      <c r="J113" s="2">
        <f t="shared" si="49"/>
        <v>0</v>
      </c>
      <c r="K113" s="2">
        <f t="shared" si="49"/>
        <v>0</v>
      </c>
      <c r="L113" s="2">
        <f t="shared" si="49"/>
        <v>0</v>
      </c>
      <c r="M113" s="2">
        <f t="shared" si="49"/>
        <v>0</v>
      </c>
      <c r="N113" s="2">
        <f t="shared" si="49"/>
        <v>0</v>
      </c>
      <c r="O113" s="2">
        <f t="shared" si="49"/>
        <v>0</v>
      </c>
      <c r="P113" s="2">
        <f t="shared" si="49"/>
        <v>0</v>
      </c>
      <c r="Q113" s="2">
        <f t="shared" si="49"/>
        <v>0</v>
      </c>
      <c r="R113" s="2">
        <f t="shared" si="49"/>
        <v>0</v>
      </c>
      <c r="S113" s="2">
        <f t="shared" si="49"/>
        <v>16118933.5518883</v>
      </c>
      <c r="T113" s="2">
        <f t="shared" si="49"/>
        <v>0</v>
      </c>
      <c r="U113" s="2">
        <f t="shared" si="49"/>
        <v>0</v>
      </c>
      <c r="V113" s="2">
        <f t="shared" si="49"/>
        <v>0</v>
      </c>
      <c r="W113" s="2">
        <f t="shared" si="49"/>
        <v>16885674.689971685</v>
      </c>
      <c r="X113" s="2">
        <f t="shared" si="49"/>
        <v>0</v>
      </c>
      <c r="Y113" s="2">
        <f t="shared" si="49"/>
        <v>0</v>
      </c>
      <c r="Z113" s="2">
        <f t="shared" si="49"/>
        <v>0</v>
      </c>
      <c r="AA113" s="2">
        <f t="shared" si="49"/>
        <v>5831933.1423889054</v>
      </c>
      <c r="AB113" s="2">
        <f t="shared" si="49"/>
        <v>0</v>
      </c>
      <c r="AC113" s="2">
        <f t="shared" si="49"/>
        <v>0</v>
      </c>
    </row>
    <row r="114" spans="1:29" outlineLevel="2">
      <c r="E114" s="2" t="str">
        <f t="shared" ref="E114:AC114" si="50" xml:space="preserve">  E$123</f>
        <v>Chinese Investor Debt BEG</v>
      </c>
      <c r="F114" s="2">
        <f t="shared" si="50"/>
        <v>0</v>
      </c>
      <c r="G114" s="2" t="str">
        <f t="shared" si="50"/>
        <v>GBP</v>
      </c>
      <c r="H114" s="2">
        <f t="shared" si="50"/>
        <v>0</v>
      </c>
      <c r="I114" s="2">
        <f t="shared" si="50"/>
        <v>0</v>
      </c>
      <c r="J114" s="2">
        <f t="shared" si="50"/>
        <v>900000</v>
      </c>
      <c r="K114" s="2">
        <f t="shared" si="50"/>
        <v>906750</v>
      </c>
      <c r="L114" s="2">
        <f t="shared" si="50"/>
        <v>913550.625</v>
      </c>
      <c r="M114" s="2">
        <f t="shared" si="50"/>
        <v>920402.25468749995</v>
      </c>
      <c r="N114" s="2">
        <f t="shared" si="50"/>
        <v>927305.27159765619</v>
      </c>
      <c r="O114" s="2">
        <f t="shared" si="50"/>
        <v>934260.06113463861</v>
      </c>
      <c r="P114" s="2">
        <f t="shared" si="50"/>
        <v>941267.01159314835</v>
      </c>
      <c r="Q114" s="2">
        <f t="shared" si="50"/>
        <v>948326.51418009691</v>
      </c>
      <c r="R114" s="2">
        <f t="shared" si="50"/>
        <v>955438.96303644765</v>
      </c>
      <c r="S114" s="2">
        <f t="shared" si="50"/>
        <v>962604.75525922095</v>
      </c>
      <c r="T114" s="2">
        <f t="shared" si="50"/>
        <v>0</v>
      </c>
      <c r="U114" s="2">
        <f t="shared" si="50"/>
        <v>0</v>
      </c>
      <c r="V114" s="2">
        <f t="shared" si="50"/>
        <v>0</v>
      </c>
      <c r="W114" s="2">
        <f t="shared" si="50"/>
        <v>0</v>
      </c>
      <c r="X114" s="2">
        <f t="shared" si="50"/>
        <v>0</v>
      </c>
      <c r="Y114" s="2">
        <f t="shared" si="50"/>
        <v>0</v>
      </c>
      <c r="Z114" s="2">
        <f t="shared" si="50"/>
        <v>0</v>
      </c>
      <c r="AA114" s="2">
        <f t="shared" si="50"/>
        <v>0</v>
      </c>
      <c r="AB114" s="2">
        <f t="shared" si="50"/>
        <v>0</v>
      </c>
      <c r="AC114" s="2">
        <f t="shared" si="50"/>
        <v>0</v>
      </c>
    </row>
    <row r="115" spans="1:29" outlineLevel="2">
      <c r="E115" s="2" t="str">
        <f t="shared" ref="E115:AC115" si="51" xml:space="preserve">  E$108</f>
        <v>Chinese Investor Debt Interest POS</v>
      </c>
      <c r="F115" s="2">
        <f t="shared" si="51"/>
        <v>0</v>
      </c>
      <c r="G115" s="2" t="str">
        <f t="shared" si="51"/>
        <v>GBP</v>
      </c>
      <c r="H115" s="2">
        <f t="shared" si="51"/>
        <v>69824.290923665321</v>
      </c>
      <c r="I115" s="2">
        <f t="shared" si="51"/>
        <v>0</v>
      </c>
      <c r="J115" s="2">
        <f t="shared" si="51"/>
        <v>6750</v>
      </c>
      <c r="K115" s="2">
        <f t="shared" si="51"/>
        <v>6800.625</v>
      </c>
      <c r="L115" s="2">
        <f t="shared" si="51"/>
        <v>6851.6296874999998</v>
      </c>
      <c r="M115" s="2">
        <f t="shared" si="51"/>
        <v>6903.0169101562497</v>
      </c>
      <c r="N115" s="2">
        <f t="shared" si="51"/>
        <v>6954.7895369824209</v>
      </c>
      <c r="O115" s="2">
        <f t="shared" si="51"/>
        <v>7006.9504585097893</v>
      </c>
      <c r="P115" s="2">
        <f t="shared" si="51"/>
        <v>7059.5025869486126</v>
      </c>
      <c r="Q115" s="2">
        <f t="shared" si="51"/>
        <v>7112.4488563507266</v>
      </c>
      <c r="R115" s="2">
        <f t="shared" si="51"/>
        <v>7165.792222773357</v>
      </c>
      <c r="S115" s="2">
        <f t="shared" si="51"/>
        <v>7219.5356644441572</v>
      </c>
      <c r="T115" s="2">
        <f t="shared" si="51"/>
        <v>0</v>
      </c>
      <c r="U115" s="2">
        <f t="shared" si="51"/>
        <v>0</v>
      </c>
      <c r="V115" s="2">
        <f t="shared" si="51"/>
        <v>0</v>
      </c>
      <c r="W115" s="2">
        <f t="shared" si="51"/>
        <v>0</v>
      </c>
      <c r="X115" s="2">
        <f t="shared" si="51"/>
        <v>0</v>
      </c>
      <c r="Y115" s="2">
        <f t="shared" si="51"/>
        <v>0</v>
      </c>
      <c r="Z115" s="2">
        <f t="shared" si="51"/>
        <v>0</v>
      </c>
      <c r="AA115" s="2">
        <f t="shared" si="51"/>
        <v>0</v>
      </c>
      <c r="AB115" s="2">
        <f t="shared" si="51"/>
        <v>0</v>
      </c>
      <c r="AC115" s="2">
        <f t="shared" si="51"/>
        <v>0</v>
      </c>
    </row>
    <row r="116" spans="1:29" outlineLevel="2">
      <c r="E116" s="42" t="s">
        <v>82</v>
      </c>
      <c r="G116" s="42" t="s">
        <v>309</v>
      </c>
      <c r="H116" s="2">
        <f t="shared" ref="H116:H117" si="52" xml:space="preserve"> SUM( J116:AC116 )</f>
        <v>969824.29092366516</v>
      </c>
      <c r="J116" s="2">
        <f t="shared" ref="J116:AC116" si="53" xml:space="preserve">  IF( J113 &gt; ( J114 + J115 ), J114 + J115, J113 )</f>
        <v>0</v>
      </c>
      <c r="K116" s="2">
        <f t="shared" si="53"/>
        <v>0</v>
      </c>
      <c r="L116" s="2">
        <f t="shared" si="53"/>
        <v>0</v>
      </c>
      <c r="M116" s="2">
        <f t="shared" si="53"/>
        <v>0</v>
      </c>
      <c r="N116" s="2">
        <f t="shared" si="53"/>
        <v>0</v>
      </c>
      <c r="O116" s="2">
        <f t="shared" si="53"/>
        <v>0</v>
      </c>
      <c r="P116" s="2">
        <f t="shared" si="53"/>
        <v>0</v>
      </c>
      <c r="Q116" s="2">
        <f t="shared" si="53"/>
        <v>0</v>
      </c>
      <c r="R116" s="2">
        <f t="shared" si="53"/>
        <v>0</v>
      </c>
      <c r="S116" s="2">
        <f t="shared" si="53"/>
        <v>969824.29092366516</v>
      </c>
      <c r="T116" s="2">
        <f t="shared" si="53"/>
        <v>0</v>
      </c>
      <c r="U116" s="2">
        <f t="shared" si="53"/>
        <v>0</v>
      </c>
      <c r="V116" s="2">
        <f t="shared" si="53"/>
        <v>0</v>
      </c>
      <c r="W116" s="2">
        <f t="shared" si="53"/>
        <v>0</v>
      </c>
      <c r="X116" s="2">
        <f t="shared" si="53"/>
        <v>0</v>
      </c>
      <c r="Y116" s="2">
        <f t="shared" si="53"/>
        <v>0</v>
      </c>
      <c r="Z116" s="2">
        <f t="shared" si="53"/>
        <v>0</v>
      </c>
      <c r="AA116" s="2">
        <f t="shared" si="53"/>
        <v>0</v>
      </c>
      <c r="AB116" s="2">
        <f t="shared" si="53"/>
        <v>0</v>
      </c>
      <c r="AC116" s="2">
        <f t="shared" si="53"/>
        <v>0</v>
      </c>
    </row>
    <row r="117" spans="1:29" outlineLevel="2">
      <c r="A117" s="31"/>
      <c r="B117" s="31"/>
      <c r="C117" s="52"/>
      <c r="D117" s="51"/>
      <c r="E117" s="17" t="str">
        <f xml:space="preserve"> LEFT($E$116, LEN($E$116) - 3 )</f>
        <v xml:space="preserve">Chinese Investor Debt Repayment </v>
      </c>
      <c r="F117" s="17"/>
      <c r="G117" s="17" t="str">
        <f xml:space="preserve"> G$116</f>
        <v>GBP</v>
      </c>
      <c r="H117" s="4">
        <f t="shared" si="52"/>
        <v>-969824.29092366516</v>
      </c>
      <c r="I117" s="17"/>
      <c r="J117" s="4">
        <f t="shared" ref="J117:AC117" si="54" xml:space="preserve"> -1 * J116</f>
        <v>0</v>
      </c>
      <c r="K117" s="4">
        <f t="shared" si="54"/>
        <v>0</v>
      </c>
      <c r="L117" s="4">
        <f t="shared" si="54"/>
        <v>0</v>
      </c>
      <c r="M117" s="4">
        <f t="shared" si="54"/>
        <v>0</v>
      </c>
      <c r="N117" s="4">
        <f t="shared" si="54"/>
        <v>0</v>
      </c>
      <c r="O117" s="4">
        <f t="shared" si="54"/>
        <v>0</v>
      </c>
      <c r="P117" s="4">
        <f t="shared" si="54"/>
        <v>0</v>
      </c>
      <c r="Q117" s="4">
        <f t="shared" si="54"/>
        <v>0</v>
      </c>
      <c r="R117" s="4">
        <f t="shared" si="54"/>
        <v>0</v>
      </c>
      <c r="S117" s="4">
        <f t="shared" si="54"/>
        <v>-969824.29092366516</v>
      </c>
      <c r="T117" s="4">
        <f t="shared" si="54"/>
        <v>0</v>
      </c>
      <c r="U117" s="4">
        <f t="shared" si="54"/>
        <v>0</v>
      </c>
      <c r="V117" s="4">
        <f t="shared" si="54"/>
        <v>0</v>
      </c>
      <c r="W117" s="4">
        <f t="shared" si="54"/>
        <v>0</v>
      </c>
      <c r="X117" s="4">
        <f t="shared" si="54"/>
        <v>0</v>
      </c>
      <c r="Y117" s="4">
        <f t="shared" si="54"/>
        <v>0</v>
      </c>
      <c r="Z117" s="4">
        <f t="shared" si="54"/>
        <v>0</v>
      </c>
      <c r="AA117" s="4">
        <f t="shared" si="54"/>
        <v>0</v>
      </c>
      <c r="AB117" s="4">
        <f t="shared" si="54"/>
        <v>0</v>
      </c>
      <c r="AC117" s="4">
        <f t="shared" si="54"/>
        <v>0</v>
      </c>
    </row>
    <row r="118" spans="1:29" outlineLevel="1"/>
    <row r="119" spans="1:29" outlineLevel="1"/>
    <row r="120" spans="1:29" outlineLevel="1">
      <c r="B120" s="30" t="s">
        <v>416</v>
      </c>
    </row>
    <row r="121" spans="1:29" s="57" customFormat="1" outlineLevel="1">
      <c r="A121" s="32"/>
      <c r="B121" s="32"/>
      <c r="C121" s="60"/>
      <c r="D121" s="55"/>
      <c r="E121" s="28" t="str">
        <f xml:space="preserve">  InpC!E$25</f>
        <v>Opening Chinese Investor Debt</v>
      </c>
      <c r="F121" s="28">
        <f xml:space="preserve">  InpC!F$25</f>
        <v>900000</v>
      </c>
      <c r="G121" s="28" t="str">
        <f xml:space="preserve">  InpC!G$25</f>
        <v>GBP</v>
      </c>
      <c r="M121" s="56"/>
    </row>
    <row r="122" spans="1:29" outlineLevel="1">
      <c r="A122" s="13"/>
      <c r="B122" s="13"/>
      <c r="C122" s="26"/>
      <c r="D122" s="27"/>
      <c r="E122" s="3" t="str">
        <f xml:space="preserve">  Time!E$55</f>
        <v>Period number</v>
      </c>
      <c r="F122" s="3">
        <f xml:space="preserve">  Time!F$55</f>
        <v>0</v>
      </c>
      <c r="G122" s="3" t="str">
        <f xml:space="preserve">  Time!G$55</f>
        <v>GBP</v>
      </c>
      <c r="H122" s="3">
        <f xml:space="preserve">  Time!H$55</f>
        <v>210</v>
      </c>
      <c r="I122" s="3">
        <f xml:space="preserve">  Time!I$55</f>
        <v>0</v>
      </c>
      <c r="J122" s="3">
        <f xml:space="preserve">  Time!J$55</f>
        <v>1</v>
      </c>
      <c r="K122" s="3">
        <f xml:space="preserve">  Time!K$55</f>
        <v>2</v>
      </c>
      <c r="L122" s="3">
        <f xml:space="preserve">  Time!L$55</f>
        <v>3</v>
      </c>
      <c r="M122" s="3">
        <f xml:space="preserve">  Time!M$55</f>
        <v>4</v>
      </c>
      <c r="N122" s="3">
        <f xml:space="preserve">  Time!N$55</f>
        <v>5</v>
      </c>
      <c r="O122" s="3">
        <f xml:space="preserve">  Time!O$55</f>
        <v>6</v>
      </c>
      <c r="P122" s="3">
        <f xml:space="preserve">  Time!P$55</f>
        <v>7</v>
      </c>
      <c r="Q122" s="3">
        <f xml:space="preserve">  Time!Q$55</f>
        <v>8</v>
      </c>
      <c r="R122" s="3">
        <f xml:space="preserve">  Time!R$55</f>
        <v>9</v>
      </c>
      <c r="S122" s="3">
        <f xml:space="preserve">  Time!S$55</f>
        <v>10</v>
      </c>
      <c r="T122" s="3">
        <f xml:space="preserve">  Time!T$55</f>
        <v>11</v>
      </c>
      <c r="U122" s="3">
        <f xml:space="preserve">  Time!U$55</f>
        <v>12</v>
      </c>
      <c r="V122" s="3">
        <f xml:space="preserve">  Time!V$55</f>
        <v>13</v>
      </c>
      <c r="W122" s="3">
        <f xml:space="preserve">  Time!W$55</f>
        <v>14</v>
      </c>
      <c r="X122" s="3">
        <f xml:space="preserve">  Time!X$55</f>
        <v>15</v>
      </c>
      <c r="Y122" s="3">
        <f xml:space="preserve">  Time!Y$55</f>
        <v>16</v>
      </c>
      <c r="Z122" s="3">
        <f xml:space="preserve">  Time!Z$55</f>
        <v>17</v>
      </c>
      <c r="AA122" s="3">
        <f xml:space="preserve">  Time!AA$55</f>
        <v>18</v>
      </c>
      <c r="AB122" s="3">
        <f xml:space="preserve">  Time!AB$55</f>
        <v>19</v>
      </c>
      <c r="AC122" s="3">
        <f xml:space="preserve">  Time!AC$55</f>
        <v>20</v>
      </c>
    </row>
    <row r="123" spans="1:29" outlineLevel="1">
      <c r="A123" s="31"/>
      <c r="B123" s="31"/>
      <c r="C123" s="52"/>
      <c r="D123" s="51"/>
      <c r="E123" s="17" t="s">
        <v>379</v>
      </c>
      <c r="F123" s="17"/>
      <c r="G123" s="17" t="s">
        <v>309</v>
      </c>
      <c r="H123" s="17"/>
      <c r="I123" s="17"/>
      <c r="J123" s="4">
        <f t="shared" ref="J123:AC123" si="55" xml:space="preserve">  I127</f>
        <v>900000</v>
      </c>
      <c r="K123" s="4">
        <f t="shared" si="55"/>
        <v>906750</v>
      </c>
      <c r="L123" s="4">
        <f t="shared" si="55"/>
        <v>913550.625</v>
      </c>
      <c r="M123" s="4">
        <f t="shared" si="55"/>
        <v>920402.25468749995</v>
      </c>
      <c r="N123" s="4">
        <f t="shared" si="55"/>
        <v>927305.27159765619</v>
      </c>
      <c r="O123" s="4">
        <f t="shared" si="55"/>
        <v>934260.06113463861</v>
      </c>
      <c r="P123" s="4">
        <f t="shared" si="55"/>
        <v>941267.01159314835</v>
      </c>
      <c r="Q123" s="4">
        <f t="shared" si="55"/>
        <v>948326.51418009691</v>
      </c>
      <c r="R123" s="4">
        <f t="shared" si="55"/>
        <v>955438.96303644765</v>
      </c>
      <c r="S123" s="4">
        <f t="shared" si="55"/>
        <v>962604.75525922095</v>
      </c>
      <c r="T123" s="4">
        <f t="shared" si="55"/>
        <v>0</v>
      </c>
      <c r="U123" s="4">
        <f t="shared" si="55"/>
        <v>0</v>
      </c>
      <c r="V123" s="4">
        <f t="shared" si="55"/>
        <v>0</v>
      </c>
      <c r="W123" s="4">
        <f t="shared" si="55"/>
        <v>0</v>
      </c>
      <c r="X123" s="4">
        <f t="shared" si="55"/>
        <v>0</v>
      </c>
      <c r="Y123" s="4">
        <f t="shared" si="55"/>
        <v>0</v>
      </c>
      <c r="Z123" s="4">
        <f t="shared" si="55"/>
        <v>0</v>
      </c>
      <c r="AA123" s="4">
        <f t="shared" si="55"/>
        <v>0</v>
      </c>
      <c r="AB123" s="4">
        <f t="shared" si="55"/>
        <v>0</v>
      </c>
      <c r="AC123" s="4">
        <f t="shared" si="55"/>
        <v>0</v>
      </c>
    </row>
    <row r="124" spans="1:29" outlineLevel="1">
      <c r="A124" s="13"/>
      <c r="B124" s="13"/>
      <c r="C124" s="26"/>
      <c r="D124" s="27" t="s">
        <v>269</v>
      </c>
      <c r="E124" s="3" t="str">
        <f xml:space="preserve">  InpS!E$20</f>
        <v>Chinese Investor Debt Drawdowns</v>
      </c>
      <c r="F124" s="3">
        <f xml:space="preserve">  InpS!F$20</f>
        <v>0</v>
      </c>
      <c r="G124" s="3" t="str">
        <f xml:space="preserve">  InpS!G$20</f>
        <v>GBP</v>
      </c>
      <c r="H124" s="3">
        <f xml:space="preserve">  InpS!H$20</f>
        <v>0</v>
      </c>
      <c r="I124" s="3">
        <f xml:space="preserve">  InpS!I$20</f>
        <v>0</v>
      </c>
      <c r="J124" s="3">
        <f xml:space="preserve">  InpS!J$20</f>
        <v>0</v>
      </c>
      <c r="K124" s="3">
        <f xml:space="preserve">  InpS!K$20</f>
        <v>0</v>
      </c>
      <c r="L124" s="3">
        <f xml:space="preserve">  InpS!L$20</f>
        <v>0</v>
      </c>
      <c r="M124" s="3">
        <f xml:space="preserve">  InpS!M$20</f>
        <v>0</v>
      </c>
      <c r="N124" s="3">
        <f xml:space="preserve">  InpS!N$20</f>
        <v>0</v>
      </c>
      <c r="O124" s="3">
        <f xml:space="preserve">  InpS!O$20</f>
        <v>0</v>
      </c>
      <c r="P124" s="3">
        <f xml:space="preserve">  InpS!P$20</f>
        <v>0</v>
      </c>
      <c r="Q124" s="3">
        <f xml:space="preserve">  InpS!Q$20</f>
        <v>0</v>
      </c>
      <c r="R124" s="3">
        <f xml:space="preserve">  InpS!R$20</f>
        <v>0</v>
      </c>
      <c r="S124" s="3">
        <f xml:space="preserve">  InpS!S$20</f>
        <v>0</v>
      </c>
      <c r="T124" s="3">
        <f xml:space="preserve">  InpS!T$20</f>
        <v>0</v>
      </c>
      <c r="U124" s="3">
        <f xml:space="preserve">  InpS!U$20</f>
        <v>0</v>
      </c>
      <c r="V124" s="3">
        <f xml:space="preserve">  InpS!V$20</f>
        <v>0</v>
      </c>
      <c r="W124" s="3">
        <f xml:space="preserve">  InpS!W$20</f>
        <v>0</v>
      </c>
      <c r="X124" s="3">
        <f xml:space="preserve">  InpS!X$20</f>
        <v>0</v>
      </c>
      <c r="Y124" s="3">
        <f xml:space="preserve">  InpS!Y$20</f>
        <v>0</v>
      </c>
      <c r="Z124" s="3">
        <f xml:space="preserve">  InpS!Z$20</f>
        <v>0</v>
      </c>
      <c r="AA124" s="3">
        <f xml:space="preserve">  InpS!AA$20</f>
        <v>0</v>
      </c>
      <c r="AB124" s="3">
        <f xml:space="preserve">  InpS!AB$20</f>
        <v>0</v>
      </c>
      <c r="AC124" s="3">
        <f xml:space="preserve">  InpS!AC$20</f>
        <v>0</v>
      </c>
    </row>
    <row r="125" spans="1:29" outlineLevel="1">
      <c r="D125" s="91" t="s">
        <v>269</v>
      </c>
      <c r="E125" s="2" t="str">
        <f t="shared" ref="E125:AC125" si="56" xml:space="preserve">  E$108</f>
        <v>Chinese Investor Debt Interest POS</v>
      </c>
      <c r="F125" s="2">
        <f t="shared" si="56"/>
        <v>0</v>
      </c>
      <c r="G125" s="2" t="str">
        <f t="shared" si="56"/>
        <v>GBP</v>
      </c>
      <c r="H125" s="2">
        <f t="shared" si="56"/>
        <v>69824.290923665321</v>
      </c>
      <c r="I125" s="2">
        <f t="shared" si="56"/>
        <v>0</v>
      </c>
      <c r="J125" s="2">
        <f t="shared" si="56"/>
        <v>6750</v>
      </c>
      <c r="K125" s="2">
        <f t="shared" si="56"/>
        <v>6800.625</v>
      </c>
      <c r="L125" s="2">
        <f t="shared" si="56"/>
        <v>6851.6296874999998</v>
      </c>
      <c r="M125" s="2">
        <f t="shared" si="56"/>
        <v>6903.0169101562497</v>
      </c>
      <c r="N125" s="2">
        <f t="shared" si="56"/>
        <v>6954.7895369824209</v>
      </c>
      <c r="O125" s="2">
        <f t="shared" si="56"/>
        <v>7006.9504585097893</v>
      </c>
      <c r="P125" s="2">
        <f t="shared" si="56"/>
        <v>7059.5025869486126</v>
      </c>
      <c r="Q125" s="2">
        <f t="shared" si="56"/>
        <v>7112.4488563507266</v>
      </c>
      <c r="R125" s="2">
        <f t="shared" si="56"/>
        <v>7165.792222773357</v>
      </c>
      <c r="S125" s="2">
        <f t="shared" si="56"/>
        <v>7219.5356644441572</v>
      </c>
      <c r="T125" s="2">
        <f t="shared" si="56"/>
        <v>0</v>
      </c>
      <c r="U125" s="2">
        <f t="shared" si="56"/>
        <v>0</v>
      </c>
      <c r="V125" s="2">
        <f t="shared" si="56"/>
        <v>0</v>
      </c>
      <c r="W125" s="2">
        <f t="shared" si="56"/>
        <v>0</v>
      </c>
      <c r="X125" s="2">
        <f t="shared" si="56"/>
        <v>0</v>
      </c>
      <c r="Y125" s="2">
        <f t="shared" si="56"/>
        <v>0</v>
      </c>
      <c r="Z125" s="2">
        <f t="shared" si="56"/>
        <v>0</v>
      </c>
      <c r="AA125" s="2">
        <f t="shared" si="56"/>
        <v>0</v>
      </c>
      <c r="AB125" s="2">
        <f t="shared" si="56"/>
        <v>0</v>
      </c>
      <c r="AC125" s="2">
        <f t="shared" si="56"/>
        <v>0</v>
      </c>
    </row>
    <row r="126" spans="1:29" outlineLevel="1">
      <c r="D126" s="91" t="s">
        <v>366</v>
      </c>
      <c r="E126" s="2" t="str">
        <f t="shared" ref="E126:AC126" si="57" xml:space="preserve">  E$116</f>
        <v>Chinese Investor Debt Repayment POS</v>
      </c>
      <c r="F126" s="2">
        <f t="shared" si="57"/>
        <v>0</v>
      </c>
      <c r="G126" s="2" t="str">
        <f t="shared" si="57"/>
        <v>GBP</v>
      </c>
      <c r="H126" s="2">
        <f t="shared" si="57"/>
        <v>969824.29092366516</v>
      </c>
      <c r="I126" s="2">
        <f t="shared" si="57"/>
        <v>0</v>
      </c>
      <c r="J126" s="2">
        <f t="shared" si="57"/>
        <v>0</v>
      </c>
      <c r="K126" s="2">
        <f t="shared" si="57"/>
        <v>0</v>
      </c>
      <c r="L126" s="2">
        <f t="shared" si="57"/>
        <v>0</v>
      </c>
      <c r="M126" s="2">
        <f t="shared" si="57"/>
        <v>0</v>
      </c>
      <c r="N126" s="2">
        <f t="shared" si="57"/>
        <v>0</v>
      </c>
      <c r="O126" s="2">
        <f t="shared" si="57"/>
        <v>0</v>
      </c>
      <c r="P126" s="2">
        <f t="shared" si="57"/>
        <v>0</v>
      </c>
      <c r="Q126" s="2">
        <f t="shared" si="57"/>
        <v>0</v>
      </c>
      <c r="R126" s="2">
        <f t="shared" si="57"/>
        <v>0</v>
      </c>
      <c r="S126" s="2">
        <f t="shared" si="57"/>
        <v>969824.29092366516</v>
      </c>
      <c r="T126" s="2">
        <f t="shared" si="57"/>
        <v>0</v>
      </c>
      <c r="U126" s="2">
        <f t="shared" si="57"/>
        <v>0</v>
      </c>
      <c r="V126" s="2">
        <f t="shared" si="57"/>
        <v>0</v>
      </c>
      <c r="W126" s="2">
        <f t="shared" si="57"/>
        <v>0</v>
      </c>
      <c r="X126" s="2">
        <f t="shared" si="57"/>
        <v>0</v>
      </c>
      <c r="Y126" s="2">
        <f t="shared" si="57"/>
        <v>0</v>
      </c>
      <c r="Z126" s="2">
        <f t="shared" si="57"/>
        <v>0</v>
      </c>
      <c r="AA126" s="2">
        <f t="shared" si="57"/>
        <v>0</v>
      </c>
      <c r="AB126" s="2">
        <f t="shared" si="57"/>
        <v>0</v>
      </c>
      <c r="AC126" s="2">
        <f t="shared" si="57"/>
        <v>0</v>
      </c>
    </row>
    <row r="127" spans="1:29" s="58" customFormat="1" outlineLevel="1">
      <c r="A127" s="36"/>
      <c r="B127" s="36"/>
      <c r="C127" s="67"/>
      <c r="D127" s="68"/>
      <c r="E127" s="24" t="s">
        <v>416</v>
      </c>
      <c r="F127" s="24"/>
      <c r="G127" s="24" t="s">
        <v>309</v>
      </c>
      <c r="H127" s="24"/>
      <c r="I127" s="5">
        <f t="shared" ref="I127:AC127" si="58" xml:space="preserve">  IF( I122 = 0, $F121, I123 + I124 + I125 - I126 )</f>
        <v>900000</v>
      </c>
      <c r="J127" s="5">
        <f t="shared" si="58"/>
        <v>906750</v>
      </c>
      <c r="K127" s="5">
        <f t="shared" si="58"/>
        <v>913550.625</v>
      </c>
      <c r="L127" s="5">
        <f t="shared" si="58"/>
        <v>920402.25468749995</v>
      </c>
      <c r="M127" s="5">
        <f t="shared" si="58"/>
        <v>927305.27159765619</v>
      </c>
      <c r="N127" s="5">
        <f t="shared" si="58"/>
        <v>934260.06113463861</v>
      </c>
      <c r="O127" s="5">
        <f t="shared" si="58"/>
        <v>941267.01159314835</v>
      </c>
      <c r="P127" s="5">
        <f t="shared" si="58"/>
        <v>948326.51418009691</v>
      </c>
      <c r="Q127" s="5">
        <f t="shared" si="58"/>
        <v>955438.96303644765</v>
      </c>
      <c r="R127" s="5">
        <f t="shared" si="58"/>
        <v>962604.75525922095</v>
      </c>
      <c r="S127" s="5">
        <f t="shared" si="58"/>
        <v>0</v>
      </c>
      <c r="T127" s="5">
        <f t="shared" si="58"/>
        <v>0</v>
      </c>
      <c r="U127" s="5">
        <f t="shared" si="58"/>
        <v>0</v>
      </c>
      <c r="V127" s="5">
        <f t="shared" si="58"/>
        <v>0</v>
      </c>
      <c r="W127" s="5">
        <f t="shared" si="58"/>
        <v>0</v>
      </c>
      <c r="X127" s="5">
        <f t="shared" si="58"/>
        <v>0</v>
      </c>
      <c r="Y127" s="5">
        <f t="shared" si="58"/>
        <v>0</v>
      </c>
      <c r="Z127" s="5">
        <f t="shared" si="58"/>
        <v>0</v>
      </c>
      <c r="AA127" s="5">
        <f t="shared" si="58"/>
        <v>0</v>
      </c>
      <c r="AB127" s="5">
        <f t="shared" si="58"/>
        <v>0</v>
      </c>
      <c r="AC127" s="5">
        <f t="shared" si="58"/>
        <v>0</v>
      </c>
    </row>
    <row r="128" spans="1:29" outlineLevel="1"/>
    <row r="129" spans="1:29" outlineLevel="1">
      <c r="B129" s="30" t="s">
        <v>221</v>
      </c>
    </row>
    <row r="130" spans="1:29" outlineLevel="2">
      <c r="E130" s="2" t="str">
        <f t="shared" ref="E130:AC130" si="59" xml:space="preserve">  E$101</f>
        <v>Cash Available for Chinese Investor Debt Repayment</v>
      </c>
      <c r="F130" s="2">
        <f t="shared" si="59"/>
        <v>0</v>
      </c>
      <c r="G130" s="2" t="str">
        <f t="shared" si="59"/>
        <v>GBP</v>
      </c>
      <c r="H130" s="2">
        <f t="shared" si="59"/>
        <v>38836541.38424889</v>
      </c>
      <c r="I130" s="2">
        <f t="shared" si="59"/>
        <v>0</v>
      </c>
      <c r="J130" s="2">
        <f t="shared" si="59"/>
        <v>0</v>
      </c>
      <c r="K130" s="2">
        <f t="shared" si="59"/>
        <v>0</v>
      </c>
      <c r="L130" s="2">
        <f t="shared" si="59"/>
        <v>0</v>
      </c>
      <c r="M130" s="2">
        <f t="shared" si="59"/>
        <v>0</v>
      </c>
      <c r="N130" s="2">
        <f t="shared" si="59"/>
        <v>0</v>
      </c>
      <c r="O130" s="2">
        <f t="shared" si="59"/>
        <v>0</v>
      </c>
      <c r="P130" s="2">
        <f t="shared" si="59"/>
        <v>0</v>
      </c>
      <c r="Q130" s="2">
        <f t="shared" si="59"/>
        <v>0</v>
      </c>
      <c r="R130" s="2">
        <f t="shared" si="59"/>
        <v>0</v>
      </c>
      <c r="S130" s="2">
        <f t="shared" si="59"/>
        <v>16118933.5518883</v>
      </c>
      <c r="T130" s="2">
        <f t="shared" si="59"/>
        <v>0</v>
      </c>
      <c r="U130" s="2">
        <f t="shared" si="59"/>
        <v>0</v>
      </c>
      <c r="V130" s="2">
        <f t="shared" si="59"/>
        <v>0</v>
      </c>
      <c r="W130" s="2">
        <f t="shared" si="59"/>
        <v>16885674.689971685</v>
      </c>
      <c r="X130" s="2">
        <f t="shared" si="59"/>
        <v>0</v>
      </c>
      <c r="Y130" s="2">
        <f t="shared" si="59"/>
        <v>0</v>
      </c>
      <c r="Z130" s="2">
        <f t="shared" si="59"/>
        <v>0</v>
      </c>
      <c r="AA130" s="2">
        <f t="shared" si="59"/>
        <v>5831933.1423889054</v>
      </c>
      <c r="AB130" s="2">
        <f t="shared" si="59"/>
        <v>0</v>
      </c>
      <c r="AC130" s="2">
        <f t="shared" si="59"/>
        <v>0</v>
      </c>
    </row>
    <row r="131" spans="1:29" outlineLevel="2">
      <c r="E131" s="2" t="str">
        <f t="shared" ref="E131:AC131" si="60" xml:space="preserve">  E$116</f>
        <v>Chinese Investor Debt Repayment POS</v>
      </c>
      <c r="F131" s="2">
        <f t="shared" si="60"/>
        <v>0</v>
      </c>
      <c r="G131" s="2" t="str">
        <f t="shared" si="60"/>
        <v>GBP</v>
      </c>
      <c r="H131" s="2">
        <f t="shared" si="60"/>
        <v>969824.29092366516</v>
      </c>
      <c r="I131" s="2">
        <f t="shared" si="60"/>
        <v>0</v>
      </c>
      <c r="J131" s="2">
        <f t="shared" si="60"/>
        <v>0</v>
      </c>
      <c r="K131" s="2">
        <f t="shared" si="60"/>
        <v>0</v>
      </c>
      <c r="L131" s="2">
        <f t="shared" si="60"/>
        <v>0</v>
      </c>
      <c r="M131" s="2">
        <f t="shared" si="60"/>
        <v>0</v>
      </c>
      <c r="N131" s="2">
        <f t="shared" si="60"/>
        <v>0</v>
      </c>
      <c r="O131" s="2">
        <f t="shared" si="60"/>
        <v>0</v>
      </c>
      <c r="P131" s="2">
        <f t="shared" si="60"/>
        <v>0</v>
      </c>
      <c r="Q131" s="2">
        <f t="shared" si="60"/>
        <v>0</v>
      </c>
      <c r="R131" s="2">
        <f t="shared" si="60"/>
        <v>0</v>
      </c>
      <c r="S131" s="2">
        <f t="shared" si="60"/>
        <v>969824.29092366516</v>
      </c>
      <c r="T131" s="2">
        <f t="shared" si="60"/>
        <v>0</v>
      </c>
      <c r="U131" s="2">
        <f t="shared" si="60"/>
        <v>0</v>
      </c>
      <c r="V131" s="2">
        <f t="shared" si="60"/>
        <v>0</v>
      </c>
      <c r="W131" s="2">
        <f t="shared" si="60"/>
        <v>0</v>
      </c>
      <c r="X131" s="2">
        <f t="shared" si="60"/>
        <v>0</v>
      </c>
      <c r="Y131" s="2">
        <f t="shared" si="60"/>
        <v>0</v>
      </c>
      <c r="Z131" s="2">
        <f t="shared" si="60"/>
        <v>0</v>
      </c>
      <c r="AA131" s="2">
        <f t="shared" si="60"/>
        <v>0</v>
      </c>
      <c r="AB131" s="2">
        <f t="shared" si="60"/>
        <v>0</v>
      </c>
      <c r="AC131" s="2">
        <f t="shared" si="60"/>
        <v>0</v>
      </c>
    </row>
    <row r="132" spans="1:29" outlineLevel="2">
      <c r="A132" s="31"/>
      <c r="B132" s="31"/>
      <c r="C132" s="52"/>
      <c r="D132" s="51"/>
      <c r="E132" s="17" t="s">
        <v>221</v>
      </c>
      <c r="F132" s="17"/>
      <c r="G132" s="17" t="s">
        <v>309</v>
      </c>
      <c r="H132" s="4">
        <f xml:space="preserve"> SUM( J132:AC132 )</f>
        <v>37866717.093325227</v>
      </c>
      <c r="I132" s="17"/>
      <c r="J132" s="4">
        <f t="shared" ref="J132:AC132" si="61" xml:space="preserve">  J130 - J131</f>
        <v>0</v>
      </c>
      <c r="K132" s="4">
        <f t="shared" si="61"/>
        <v>0</v>
      </c>
      <c r="L132" s="4">
        <f t="shared" si="61"/>
        <v>0</v>
      </c>
      <c r="M132" s="4">
        <f t="shared" si="61"/>
        <v>0</v>
      </c>
      <c r="N132" s="4">
        <f t="shared" si="61"/>
        <v>0</v>
      </c>
      <c r="O132" s="4">
        <f t="shared" si="61"/>
        <v>0</v>
      </c>
      <c r="P132" s="4">
        <f t="shared" si="61"/>
        <v>0</v>
      </c>
      <c r="Q132" s="4">
        <f t="shared" si="61"/>
        <v>0</v>
      </c>
      <c r="R132" s="4">
        <f t="shared" si="61"/>
        <v>0</v>
      </c>
      <c r="S132" s="4">
        <f t="shared" si="61"/>
        <v>15149109.260964636</v>
      </c>
      <c r="T132" s="4">
        <f t="shared" si="61"/>
        <v>0</v>
      </c>
      <c r="U132" s="4">
        <f t="shared" si="61"/>
        <v>0</v>
      </c>
      <c r="V132" s="4">
        <f t="shared" si="61"/>
        <v>0</v>
      </c>
      <c r="W132" s="4">
        <f t="shared" si="61"/>
        <v>16885674.689971685</v>
      </c>
      <c r="X132" s="4">
        <f t="shared" si="61"/>
        <v>0</v>
      </c>
      <c r="Y132" s="4">
        <f t="shared" si="61"/>
        <v>0</v>
      </c>
      <c r="Z132" s="4">
        <f t="shared" si="61"/>
        <v>0</v>
      </c>
      <c r="AA132" s="4">
        <f t="shared" si="61"/>
        <v>5831933.1423889054</v>
      </c>
      <c r="AB132" s="4">
        <f t="shared" si="61"/>
        <v>0</v>
      </c>
      <c r="AC132" s="4">
        <f t="shared" si="61"/>
        <v>0</v>
      </c>
    </row>
    <row r="133" spans="1:29" outlineLevel="1"/>
    <row r="134" spans="1:29" outlineLevel="1"/>
    <row r="135" spans="1:29" outlineLevel="1">
      <c r="B135" s="30" t="s">
        <v>46</v>
      </c>
    </row>
    <row r="136" spans="1:29" s="57" customFormat="1" outlineLevel="1">
      <c r="A136" s="32"/>
      <c r="B136" s="32"/>
      <c r="C136" s="60"/>
      <c r="D136" s="55"/>
      <c r="E136" s="28" t="str">
        <f xml:space="preserve">  InpC!E$34</f>
        <v>Opening Chinese Investor Debt Repaid</v>
      </c>
      <c r="F136" s="28">
        <f xml:space="preserve">  InpC!F$34</f>
        <v>0</v>
      </c>
      <c r="G136" s="28" t="str">
        <f xml:space="preserve">  InpC!G$34</f>
        <v>GBP</v>
      </c>
      <c r="M136" s="56"/>
    </row>
    <row r="137" spans="1:29" outlineLevel="1">
      <c r="A137" s="13"/>
      <c r="B137" s="13"/>
      <c r="C137" s="26"/>
      <c r="D137" s="27"/>
      <c r="E137" s="3" t="str">
        <f xml:space="preserve">  Time!E$55</f>
        <v>Period number</v>
      </c>
      <c r="F137" s="3">
        <f xml:space="preserve">  Time!F$55</f>
        <v>0</v>
      </c>
      <c r="G137" s="3" t="str">
        <f xml:space="preserve">  Time!G$55</f>
        <v>GBP</v>
      </c>
      <c r="H137" s="3">
        <f xml:space="preserve">  Time!H$55</f>
        <v>210</v>
      </c>
      <c r="I137" s="3">
        <f xml:space="preserve">  Time!I$55</f>
        <v>0</v>
      </c>
      <c r="J137" s="3">
        <f xml:space="preserve">  Time!J$55</f>
        <v>1</v>
      </c>
      <c r="K137" s="3">
        <f xml:space="preserve">  Time!K$55</f>
        <v>2</v>
      </c>
      <c r="L137" s="3">
        <f xml:space="preserve">  Time!L$55</f>
        <v>3</v>
      </c>
      <c r="M137" s="3">
        <f xml:space="preserve">  Time!M$55</f>
        <v>4</v>
      </c>
      <c r="N137" s="3">
        <f xml:space="preserve">  Time!N$55</f>
        <v>5</v>
      </c>
      <c r="O137" s="3">
        <f xml:space="preserve">  Time!O$55</f>
        <v>6</v>
      </c>
      <c r="P137" s="3">
        <f xml:space="preserve">  Time!P$55</f>
        <v>7</v>
      </c>
      <c r="Q137" s="3">
        <f xml:space="preserve">  Time!Q$55</f>
        <v>8</v>
      </c>
      <c r="R137" s="3">
        <f xml:space="preserve">  Time!R$55</f>
        <v>9</v>
      </c>
      <c r="S137" s="3">
        <f xml:space="preserve">  Time!S$55</f>
        <v>10</v>
      </c>
      <c r="T137" s="3">
        <f xml:space="preserve">  Time!T$55</f>
        <v>11</v>
      </c>
      <c r="U137" s="3">
        <f xml:space="preserve">  Time!U$55</f>
        <v>12</v>
      </c>
      <c r="V137" s="3">
        <f xml:space="preserve">  Time!V$55</f>
        <v>13</v>
      </c>
      <c r="W137" s="3">
        <f xml:space="preserve">  Time!W$55</f>
        <v>14</v>
      </c>
      <c r="X137" s="3">
        <f xml:space="preserve">  Time!X$55</f>
        <v>15</v>
      </c>
      <c r="Y137" s="3">
        <f xml:space="preserve">  Time!Y$55</f>
        <v>16</v>
      </c>
      <c r="Z137" s="3">
        <f xml:space="preserve">  Time!Z$55</f>
        <v>17</v>
      </c>
      <c r="AA137" s="3">
        <f xml:space="preserve">  Time!AA$55</f>
        <v>18</v>
      </c>
      <c r="AB137" s="3">
        <f xml:space="preserve">  Time!AB$55</f>
        <v>19</v>
      </c>
      <c r="AC137" s="3">
        <f xml:space="preserve">  Time!AC$55</f>
        <v>20</v>
      </c>
    </row>
    <row r="138" spans="1:29" outlineLevel="1">
      <c r="E138" s="42" t="s">
        <v>231</v>
      </c>
      <c r="G138" s="42" t="s">
        <v>309</v>
      </c>
      <c r="J138" s="2">
        <f t="shared" ref="J138:AC138" si="62" xml:space="preserve">  I140</f>
        <v>0</v>
      </c>
      <c r="K138" s="2">
        <f t="shared" si="62"/>
        <v>0</v>
      </c>
      <c r="L138" s="2">
        <f t="shared" si="62"/>
        <v>0</v>
      </c>
      <c r="M138" s="2">
        <f t="shared" si="62"/>
        <v>0</v>
      </c>
      <c r="N138" s="2">
        <f t="shared" si="62"/>
        <v>0</v>
      </c>
      <c r="O138" s="2">
        <f t="shared" si="62"/>
        <v>0</v>
      </c>
      <c r="P138" s="2">
        <f t="shared" si="62"/>
        <v>0</v>
      </c>
      <c r="Q138" s="2">
        <f t="shared" si="62"/>
        <v>0</v>
      </c>
      <c r="R138" s="2">
        <f t="shared" si="62"/>
        <v>0</v>
      </c>
      <c r="S138" s="2">
        <f t="shared" si="62"/>
        <v>0</v>
      </c>
      <c r="T138" s="2">
        <f t="shared" si="62"/>
        <v>969824.29092366516</v>
      </c>
      <c r="U138" s="2">
        <f t="shared" si="62"/>
        <v>969824.29092366516</v>
      </c>
      <c r="V138" s="2">
        <f t="shared" si="62"/>
        <v>969824.29092366516</v>
      </c>
      <c r="W138" s="2">
        <f t="shared" si="62"/>
        <v>969824.29092366516</v>
      </c>
      <c r="X138" s="2">
        <f t="shared" si="62"/>
        <v>969824.29092366516</v>
      </c>
      <c r="Y138" s="2">
        <f t="shared" si="62"/>
        <v>969824.29092366516</v>
      </c>
      <c r="Z138" s="2">
        <f t="shared" si="62"/>
        <v>969824.29092366516</v>
      </c>
      <c r="AA138" s="2">
        <f t="shared" si="62"/>
        <v>969824.29092366516</v>
      </c>
      <c r="AB138" s="2">
        <f t="shared" si="62"/>
        <v>969824.29092366516</v>
      </c>
      <c r="AC138" s="2">
        <f t="shared" si="62"/>
        <v>969824.29092366516</v>
      </c>
    </row>
    <row r="139" spans="1:29" outlineLevel="1">
      <c r="D139" s="91" t="s">
        <v>269</v>
      </c>
      <c r="E139" s="2" t="str">
        <f t="shared" ref="E139:AC139" si="63" xml:space="preserve">  E$116</f>
        <v>Chinese Investor Debt Repayment POS</v>
      </c>
      <c r="F139" s="2">
        <f t="shared" si="63"/>
        <v>0</v>
      </c>
      <c r="G139" s="2" t="str">
        <f t="shared" si="63"/>
        <v>GBP</v>
      </c>
      <c r="H139" s="2">
        <f t="shared" si="63"/>
        <v>969824.29092366516</v>
      </c>
      <c r="I139" s="2">
        <f t="shared" si="63"/>
        <v>0</v>
      </c>
      <c r="J139" s="2">
        <f t="shared" si="63"/>
        <v>0</v>
      </c>
      <c r="K139" s="2">
        <f t="shared" si="63"/>
        <v>0</v>
      </c>
      <c r="L139" s="2">
        <f t="shared" si="63"/>
        <v>0</v>
      </c>
      <c r="M139" s="2">
        <f t="shared" si="63"/>
        <v>0</v>
      </c>
      <c r="N139" s="2">
        <f t="shared" si="63"/>
        <v>0</v>
      </c>
      <c r="O139" s="2">
        <f t="shared" si="63"/>
        <v>0</v>
      </c>
      <c r="P139" s="2">
        <f t="shared" si="63"/>
        <v>0</v>
      </c>
      <c r="Q139" s="2">
        <f t="shared" si="63"/>
        <v>0</v>
      </c>
      <c r="R139" s="2">
        <f t="shared" si="63"/>
        <v>0</v>
      </c>
      <c r="S139" s="2">
        <f t="shared" si="63"/>
        <v>969824.29092366516</v>
      </c>
      <c r="T139" s="2">
        <f t="shared" si="63"/>
        <v>0</v>
      </c>
      <c r="U139" s="2">
        <f t="shared" si="63"/>
        <v>0</v>
      </c>
      <c r="V139" s="2">
        <f t="shared" si="63"/>
        <v>0</v>
      </c>
      <c r="W139" s="2">
        <f t="shared" si="63"/>
        <v>0</v>
      </c>
      <c r="X139" s="2">
        <f t="shared" si="63"/>
        <v>0</v>
      </c>
      <c r="Y139" s="2">
        <f t="shared" si="63"/>
        <v>0</v>
      </c>
      <c r="Z139" s="2">
        <f t="shared" si="63"/>
        <v>0</v>
      </c>
      <c r="AA139" s="2">
        <f t="shared" si="63"/>
        <v>0</v>
      </c>
      <c r="AB139" s="2">
        <f t="shared" si="63"/>
        <v>0</v>
      </c>
      <c r="AC139" s="2">
        <f t="shared" si="63"/>
        <v>0</v>
      </c>
    </row>
    <row r="140" spans="1:29" s="58" customFormat="1" outlineLevel="1">
      <c r="A140" s="36"/>
      <c r="B140" s="36"/>
      <c r="C140" s="67"/>
      <c r="D140" s="68"/>
      <c r="E140" s="24" t="s">
        <v>46</v>
      </c>
      <c r="F140" s="24"/>
      <c r="G140" s="24" t="s">
        <v>309</v>
      </c>
      <c r="H140" s="24"/>
      <c r="I140" s="5">
        <f t="shared" ref="I140:AC140" si="64" xml:space="preserve">  IF( I137 = 0, $F136, I138 + I139 )</f>
        <v>0</v>
      </c>
      <c r="J140" s="5">
        <f t="shared" si="64"/>
        <v>0</v>
      </c>
      <c r="K140" s="5">
        <f t="shared" si="64"/>
        <v>0</v>
      </c>
      <c r="L140" s="5">
        <f t="shared" si="64"/>
        <v>0</v>
      </c>
      <c r="M140" s="5">
        <f t="shared" si="64"/>
        <v>0</v>
      </c>
      <c r="N140" s="5">
        <f t="shared" si="64"/>
        <v>0</v>
      </c>
      <c r="O140" s="5">
        <f t="shared" si="64"/>
        <v>0</v>
      </c>
      <c r="P140" s="5">
        <f t="shared" si="64"/>
        <v>0</v>
      </c>
      <c r="Q140" s="5">
        <f t="shared" si="64"/>
        <v>0</v>
      </c>
      <c r="R140" s="5">
        <f t="shared" si="64"/>
        <v>0</v>
      </c>
      <c r="S140" s="5">
        <f t="shared" si="64"/>
        <v>969824.29092366516</v>
      </c>
      <c r="T140" s="5">
        <f t="shared" si="64"/>
        <v>969824.29092366516</v>
      </c>
      <c r="U140" s="5">
        <f t="shared" si="64"/>
        <v>969824.29092366516</v>
      </c>
      <c r="V140" s="5">
        <f t="shared" si="64"/>
        <v>969824.29092366516</v>
      </c>
      <c r="W140" s="5">
        <f t="shared" si="64"/>
        <v>969824.29092366516</v>
      </c>
      <c r="X140" s="5">
        <f t="shared" si="64"/>
        <v>969824.29092366516</v>
      </c>
      <c r="Y140" s="5">
        <f t="shared" si="64"/>
        <v>969824.29092366516</v>
      </c>
      <c r="Z140" s="5">
        <f t="shared" si="64"/>
        <v>969824.29092366516</v>
      </c>
      <c r="AA140" s="5">
        <f t="shared" si="64"/>
        <v>969824.29092366516</v>
      </c>
      <c r="AB140" s="5">
        <f t="shared" si="64"/>
        <v>969824.29092366516</v>
      </c>
      <c r="AC140" s="5">
        <f t="shared" si="64"/>
        <v>969824.29092366516</v>
      </c>
    </row>
    <row r="142" spans="1:29">
      <c r="A142" s="30" t="s">
        <v>47</v>
      </c>
    </row>
    <row r="143" spans="1:29" outlineLevel="1">
      <c r="B143" s="30" t="s">
        <v>18</v>
      </c>
    </row>
    <row r="144" spans="1:29" outlineLevel="2">
      <c r="E144" s="2" t="str">
        <f t="shared" ref="E144:AC144" si="65" xml:space="preserve">  E$52</f>
        <v>Senior Debt Repaid</v>
      </c>
      <c r="F144" s="2">
        <f t="shared" si="65"/>
        <v>0</v>
      </c>
      <c r="G144" s="2" t="str">
        <f t="shared" si="65"/>
        <v>GBP</v>
      </c>
      <c r="H144" s="2">
        <f t="shared" si="65"/>
        <v>0</v>
      </c>
      <c r="I144" s="2">
        <f t="shared" si="65"/>
        <v>0</v>
      </c>
      <c r="J144" s="2">
        <f t="shared" si="65"/>
        <v>0</v>
      </c>
      <c r="K144" s="2">
        <f t="shared" si="65"/>
        <v>924829.89148000022</v>
      </c>
      <c r="L144" s="2">
        <f t="shared" si="65"/>
        <v>924829.89148000022</v>
      </c>
      <c r="M144" s="2">
        <f t="shared" si="65"/>
        <v>924829.89148000022</v>
      </c>
      <c r="N144" s="2">
        <f t="shared" si="65"/>
        <v>924829.89148000022</v>
      </c>
      <c r="O144" s="2">
        <f t="shared" si="65"/>
        <v>924829.89148000022</v>
      </c>
      <c r="P144" s="2">
        <f t="shared" si="65"/>
        <v>924829.89148000022</v>
      </c>
      <c r="Q144" s="2">
        <f t="shared" si="65"/>
        <v>924829.89148000022</v>
      </c>
      <c r="R144" s="2">
        <f t="shared" si="65"/>
        <v>924829.89148000022</v>
      </c>
      <c r="S144" s="2">
        <f t="shared" si="65"/>
        <v>1324905.5427657496</v>
      </c>
      <c r="T144" s="2">
        <f t="shared" si="65"/>
        <v>1324905.5427657496</v>
      </c>
      <c r="U144" s="2">
        <f t="shared" si="65"/>
        <v>1324905.5427657496</v>
      </c>
      <c r="V144" s="2">
        <f t="shared" si="65"/>
        <v>1324905.5427657496</v>
      </c>
      <c r="W144" s="2">
        <f t="shared" si="65"/>
        <v>1324905.5427657496</v>
      </c>
      <c r="X144" s="2">
        <f t="shared" si="65"/>
        <v>1324905.5427657496</v>
      </c>
      <c r="Y144" s="2">
        <f t="shared" si="65"/>
        <v>1324905.5427657496</v>
      </c>
      <c r="Z144" s="2">
        <f t="shared" si="65"/>
        <v>1324905.5427657496</v>
      </c>
      <c r="AA144" s="2">
        <f t="shared" si="65"/>
        <v>1324905.5427657496</v>
      </c>
      <c r="AB144" s="2">
        <f t="shared" si="65"/>
        <v>1324905.5427657496</v>
      </c>
      <c r="AC144" s="2">
        <f t="shared" si="65"/>
        <v>1324905.5427657496</v>
      </c>
    </row>
    <row r="145" spans="2:29" outlineLevel="2">
      <c r="E145" s="42" t="s">
        <v>18</v>
      </c>
      <c r="G145" s="42" t="s">
        <v>309</v>
      </c>
      <c r="J145" s="2">
        <f t="shared" ref="J145:AC145" si="66" xml:space="preserve">  I144</f>
        <v>0</v>
      </c>
      <c r="K145" s="2">
        <f t="shared" si="66"/>
        <v>0</v>
      </c>
      <c r="L145" s="2">
        <f t="shared" si="66"/>
        <v>924829.89148000022</v>
      </c>
      <c r="M145" s="2">
        <f t="shared" si="66"/>
        <v>924829.89148000022</v>
      </c>
      <c r="N145" s="2">
        <f t="shared" si="66"/>
        <v>924829.89148000022</v>
      </c>
      <c r="O145" s="2">
        <f t="shared" si="66"/>
        <v>924829.89148000022</v>
      </c>
      <c r="P145" s="2">
        <f t="shared" si="66"/>
        <v>924829.89148000022</v>
      </c>
      <c r="Q145" s="2">
        <f t="shared" si="66"/>
        <v>924829.89148000022</v>
      </c>
      <c r="R145" s="2">
        <f t="shared" si="66"/>
        <v>924829.89148000022</v>
      </c>
      <c r="S145" s="2">
        <f t="shared" si="66"/>
        <v>924829.89148000022</v>
      </c>
      <c r="T145" s="2">
        <f t="shared" si="66"/>
        <v>1324905.5427657496</v>
      </c>
      <c r="U145" s="2">
        <f t="shared" si="66"/>
        <v>1324905.5427657496</v>
      </c>
      <c r="V145" s="2">
        <f t="shared" si="66"/>
        <v>1324905.5427657496</v>
      </c>
      <c r="W145" s="2">
        <f t="shared" si="66"/>
        <v>1324905.5427657496</v>
      </c>
      <c r="X145" s="2">
        <f t="shared" si="66"/>
        <v>1324905.5427657496</v>
      </c>
      <c r="Y145" s="2">
        <f t="shared" si="66"/>
        <v>1324905.5427657496</v>
      </c>
      <c r="Z145" s="2">
        <f t="shared" si="66"/>
        <v>1324905.5427657496</v>
      </c>
      <c r="AA145" s="2">
        <f t="shared" si="66"/>
        <v>1324905.5427657496</v>
      </c>
      <c r="AB145" s="2">
        <f t="shared" si="66"/>
        <v>1324905.5427657496</v>
      </c>
      <c r="AC145" s="2">
        <f t="shared" si="66"/>
        <v>1324905.5427657496</v>
      </c>
    </row>
    <row r="146" spans="2:29" outlineLevel="1"/>
    <row r="149" spans="2:29">
      <c r="B149" s="30" t="s">
        <v>329</v>
      </c>
    </row>
  </sheetData>
  <conditionalFormatting sqref="F3">
    <cfRule type="cellIs" dxfId="176" priority="13" stopIfTrue="1" operator="notEqual">
      <formula>0</formula>
    </cfRule>
    <cfRule type="cellIs" dxfId="175" priority="14" stopIfTrue="1" operator="equal">
      <formula>""</formula>
    </cfRule>
  </conditionalFormatting>
  <conditionalFormatting sqref="J3:AC3">
    <cfRule type="cellIs" dxfId="174" priority="11" stopIfTrue="1" operator="equal">
      <formula>"Construction"</formula>
    </cfRule>
    <cfRule type="cellIs" dxfId="173" priority="12" stopIfTrue="1" operator="equal">
      <formula>"Operations"</formula>
    </cfRule>
  </conditionalFormatting>
  <conditionalFormatting sqref="J3:AC3">
    <cfRule type="cellIs" dxfId="172" priority="10" operator="equal">
      <formula>"Fin Close"</formula>
    </cfRule>
  </conditionalFormatting>
  <conditionalFormatting sqref="J3:AC3">
    <cfRule type="cellIs" dxfId="171" priority="8" operator="equal">
      <formula>"PPA ext."</formula>
    </cfRule>
    <cfRule type="cellIs" dxfId="170" priority="9" operator="equal">
      <formula>"Delay"</formula>
    </cfRule>
  </conditionalFormatting>
  <conditionalFormatting sqref="F2">
    <cfRule type="cellIs" dxfId="169" priority="1" stopIfTrue="1" operator="notEqual">
      <formula>0</formula>
    </cfRule>
    <cfRule type="cellIs" dxfId="168"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C231"/>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30" customWidth="1"/>
    <col min="3" max="3" width="1.453125" style="64" customWidth="1"/>
    <col min="4" max="4" width="1.453125" style="91" customWidth="1"/>
    <col min="5" max="5" width="57.36328125" style="42" bestFit="1" customWidth="1"/>
    <col min="6" max="6" width="20.54296875" style="42" bestFit="1" customWidth="1"/>
    <col min="7" max="7" width="13.1796875" style="42" bestFit="1" customWidth="1"/>
    <col min="8" max="8" width="14.453125" style="42" bestFit="1" customWidth="1"/>
    <col min="9" max="9" width="3.453125" style="42" customWidth="1"/>
    <col min="10" max="18" width="13.1796875" style="42" bestFit="1" customWidth="1"/>
    <col min="19" max="19" width="13.90625" style="42" bestFit="1" customWidth="1"/>
    <col min="20" max="29" width="13.1796875"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Equity</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248</v>
      </c>
    </row>
    <row r="9" spans="1:29" outlineLevel="1">
      <c r="A9" s="13"/>
      <c r="B9" s="13"/>
      <c r="C9" s="26"/>
      <c r="D9" s="27"/>
      <c r="E9" s="3" t="str">
        <f xml:space="preserve">  Financials!E$32</f>
        <v>Retained Earnings BEG</v>
      </c>
      <c r="F9" s="3">
        <f xml:space="preserve">  Financials!F$32</f>
        <v>0</v>
      </c>
      <c r="G9" s="3" t="str">
        <f xml:space="preserve">  Financials!G$32</f>
        <v>GBP</v>
      </c>
      <c r="H9" s="3">
        <f xml:space="preserve">  Financials!H$32</f>
        <v>0</v>
      </c>
      <c r="I9" s="3">
        <f xml:space="preserve">  Financials!I$32</f>
        <v>0</v>
      </c>
      <c r="J9" s="3">
        <f xml:space="preserve">  Financials!J$32</f>
        <v>15571181</v>
      </c>
      <c r="K9" s="3">
        <f xml:space="preserve">  Financials!K$32</f>
        <v>16813963.780000001</v>
      </c>
      <c r="L9" s="3">
        <f xml:space="preserve">  Financials!L$32</f>
        <v>18133561.597000003</v>
      </c>
      <c r="M9" s="3">
        <f xml:space="preserve">  Financials!M$32</f>
        <v>19480262.036277302</v>
      </c>
      <c r="N9" s="3">
        <f xml:space="preserve">  Financials!N$32</f>
        <v>20909354.549042728</v>
      </c>
      <c r="O9" s="3">
        <f xml:space="preserve">  Financials!O$32</f>
        <v>22425809.964266218</v>
      </c>
      <c r="P9" s="3">
        <f xml:space="preserve">  Financials!P$32</f>
        <v>24034897.873024251</v>
      </c>
      <c r="Q9" s="3">
        <f xml:space="preserve">  Financials!Q$32</f>
        <v>25742204.564220689</v>
      </c>
      <c r="R9" s="3">
        <f xml:space="preserve">  Financials!R$32</f>
        <v>27553652.036648855</v>
      </c>
      <c r="S9" s="3">
        <f xml:space="preserve">  Financials!S$32</f>
        <v>29475518.151979275</v>
      </c>
      <c r="T9" s="3">
        <f xml:space="preserve">  Financials!T$32</f>
        <v>16365348.736168023</v>
      </c>
      <c r="U9" s="3">
        <f xml:space="preserve">  Financials!U$32</f>
        <v>17468539.035338104</v>
      </c>
      <c r="V9" s="3">
        <f xml:space="preserve">  Financials!V$32</f>
        <v>18637920.75245839</v>
      </c>
      <c r="W9" s="3">
        <f xml:space="preserve">  Financials!W$32</f>
        <v>19877465.372605894</v>
      </c>
      <c r="X9" s="3">
        <f xml:space="preserve">  Financials!X$32</f>
        <v>4305707.9799905624</v>
      </c>
      <c r="Y9" s="3">
        <f xml:space="preserve">  Financials!Y$32</f>
        <v>4653896.0637899963</v>
      </c>
      <c r="Z9" s="3">
        <f xml:space="preserve">  Financials!Z$32</f>
        <v>5022975.4326173961</v>
      </c>
      <c r="AA9" s="3">
        <f xml:space="preserve">  Financials!AA$32</f>
        <v>5414199.5635744398</v>
      </c>
      <c r="AB9" s="3">
        <f xml:space="preserve">  Financials!AB$32</f>
        <v>0</v>
      </c>
      <c r="AC9" s="3">
        <f xml:space="preserve">  Financials!AC$32</f>
        <v>-1.1641532182693481E-10</v>
      </c>
    </row>
    <row r="10" spans="1:29" outlineLevel="1">
      <c r="A10" s="13"/>
      <c r="B10" s="13"/>
      <c r="C10" s="26"/>
      <c r="D10" s="27"/>
      <c r="E10" s="3" t="str">
        <f xml:space="preserve">  'Income Statement'!E$22</f>
        <v>Profit after tax</v>
      </c>
      <c r="F10" s="3">
        <f xml:space="preserve">  'Income Statement'!F$22</f>
        <v>0</v>
      </c>
      <c r="G10" s="3" t="str">
        <f xml:space="preserve">  'Income Statement'!G$22</f>
        <v>GBP</v>
      </c>
      <c r="H10" s="3">
        <f xml:space="preserve">  'Income Statement'!H$22</f>
        <v>22292500.09332522</v>
      </c>
      <c r="I10" s="3">
        <f xml:space="preserve">  'Income Statement'!I$22</f>
        <v>0</v>
      </c>
      <c r="J10" s="3">
        <f xml:space="preserve">  'Income Statement'!J$22</f>
        <v>1242782.78</v>
      </c>
      <c r="K10" s="3">
        <f xml:space="preserve">  'Income Statement'!K$22</f>
        <v>1319597.8169999998</v>
      </c>
      <c r="L10" s="3">
        <f xml:space="preserve">  'Income Statement'!L$22</f>
        <v>1346700.4392772999</v>
      </c>
      <c r="M10" s="3">
        <f xml:space="preserve">  'Income Statement'!M$22</f>
        <v>1429092.5127654278</v>
      </c>
      <c r="N10" s="3">
        <f xml:space="preserve">  'Income Statement'!N$22</f>
        <v>1516455.4152234904</v>
      </c>
      <c r="O10" s="3">
        <f xml:space="preserve">  'Income Statement'!O$22</f>
        <v>1609087.9087580326</v>
      </c>
      <c r="P10" s="3">
        <f xml:space="preserve">  'Income Statement'!P$22</f>
        <v>1707306.6911964361</v>
      </c>
      <c r="Q10" s="3">
        <f xml:space="preserve">  'Income Statement'!Q$22</f>
        <v>1811447.472428164</v>
      </c>
      <c r="R10" s="3">
        <f xml:space="preserve">  'Income Statement'!R$22</f>
        <v>1921866.1153304214</v>
      </c>
      <c r="S10" s="3">
        <f xml:space="preserve">  'Income Statement'!S$22</f>
        <v>2038939.8451533839</v>
      </c>
      <c r="T10" s="3">
        <f xml:space="preserve">  'Income Statement'!T$22</f>
        <v>1103190.2991700813</v>
      </c>
      <c r="U10" s="3">
        <f xml:space="preserve">  'Income Statement'!U$22</f>
        <v>1169381.7171202861</v>
      </c>
      <c r="V10" s="3">
        <f xml:space="preserve">  'Income Statement'!V$22</f>
        <v>1239544.6201475034</v>
      </c>
      <c r="W10" s="3">
        <f xml:space="preserve">  'Income Statement'!W$22</f>
        <v>1313917.2973563536</v>
      </c>
      <c r="X10" s="3">
        <f xml:space="preserve">  'Income Statement'!X$22</f>
        <v>348188.08379943372</v>
      </c>
      <c r="Y10" s="3">
        <f xml:space="preserve">  'Income Statement'!Y$22</f>
        <v>369079.36882739974</v>
      </c>
      <c r="Z10" s="3">
        <f xml:space="preserve">  'Income Statement'!Z$22</f>
        <v>391224.13095704373</v>
      </c>
      <c r="AA10" s="3">
        <f xml:space="preserve">  'Income Statement'!AA$22</f>
        <v>414697.57881446637</v>
      </c>
      <c r="AB10" s="3">
        <f xml:space="preserve">  'Income Statement'!AB$22</f>
        <v>-1.1641532182693481E-10</v>
      </c>
      <c r="AC10" s="3">
        <f xml:space="preserve">  'Income Statement'!AC$22</f>
        <v>-2.3283064365386963E-10</v>
      </c>
    </row>
    <row r="11" spans="1:29" outlineLevel="1">
      <c r="A11" s="13"/>
      <c r="B11" s="13"/>
      <c r="C11" s="26"/>
      <c r="D11" s="27"/>
      <c r="E11" s="3" t="str">
        <f xml:space="preserve">  'Scheduled Debt'!E$45</f>
        <v>Guaranteed Portfolio Loans</v>
      </c>
      <c r="F11" s="3">
        <f xml:space="preserve">  'Scheduled Debt'!F$45</f>
        <v>0</v>
      </c>
      <c r="G11" s="3" t="str">
        <f xml:space="preserve">  'Scheduled Debt'!G$45</f>
        <v>GBP</v>
      </c>
      <c r="H11" s="3">
        <f xml:space="preserve">  'Scheduled Debt'!H$45</f>
        <v>0</v>
      </c>
      <c r="I11" s="3">
        <f xml:space="preserve">  'Scheduled Debt'!I$45</f>
        <v>618410</v>
      </c>
      <c r="J11" s="3">
        <f xml:space="preserve">  'Scheduled Debt'!J$45</f>
        <v>595219.625</v>
      </c>
      <c r="K11" s="3">
        <f xml:space="preserve">  'Scheduled Debt'!K$45</f>
        <v>572029.25</v>
      </c>
      <c r="L11" s="3">
        <f xml:space="preserve">  'Scheduled Debt'!L$45</f>
        <v>548838.875</v>
      </c>
      <c r="M11" s="3">
        <f xml:space="preserve">  'Scheduled Debt'!M$45</f>
        <v>525648.5</v>
      </c>
      <c r="N11" s="3">
        <f xml:space="preserve">  'Scheduled Debt'!N$45</f>
        <v>502458.125</v>
      </c>
      <c r="O11" s="3">
        <f xml:space="preserve">  'Scheduled Debt'!O$45</f>
        <v>479267.75</v>
      </c>
      <c r="P11" s="3">
        <f xml:space="preserve">  'Scheduled Debt'!P$45</f>
        <v>456077.375</v>
      </c>
      <c r="Q11" s="3">
        <f xml:space="preserve">  'Scheduled Debt'!Q$45</f>
        <v>432887</v>
      </c>
      <c r="R11" s="3">
        <f xml:space="preserve">  'Scheduled Debt'!R$45</f>
        <v>409696.625</v>
      </c>
      <c r="S11" s="3">
        <f xml:space="preserve">  'Scheduled Debt'!S$45</f>
        <v>386506.25</v>
      </c>
      <c r="T11" s="3">
        <f xml:space="preserve">  'Scheduled Debt'!T$45</f>
        <v>363315.875</v>
      </c>
      <c r="U11" s="3">
        <f xml:space="preserve">  'Scheduled Debt'!U$45</f>
        <v>340125.5</v>
      </c>
      <c r="V11" s="3">
        <f xml:space="preserve">  'Scheduled Debt'!V$45</f>
        <v>316935.125</v>
      </c>
      <c r="W11" s="3">
        <f xml:space="preserve">  'Scheduled Debt'!W$45</f>
        <v>293744.75</v>
      </c>
      <c r="X11" s="3">
        <f xml:space="preserve">  'Scheduled Debt'!X$45</f>
        <v>270554.375</v>
      </c>
      <c r="Y11" s="3">
        <f xml:space="preserve">  'Scheduled Debt'!Y$45</f>
        <v>247364</v>
      </c>
      <c r="Z11" s="3">
        <f xml:space="preserve">  'Scheduled Debt'!Z$45</f>
        <v>185523</v>
      </c>
      <c r="AA11" s="3">
        <f xml:space="preserve">  'Scheduled Debt'!AA$45</f>
        <v>0</v>
      </c>
      <c r="AB11" s="3">
        <f xml:space="preserve">  'Scheduled Debt'!AB$45</f>
        <v>0</v>
      </c>
      <c r="AC11" s="3">
        <f xml:space="preserve">  'Scheduled Debt'!AC$45</f>
        <v>0</v>
      </c>
    </row>
    <row r="12" spans="1:29" outlineLevel="1">
      <c r="A12" s="13"/>
      <c r="B12" s="13"/>
      <c r="C12" s="26"/>
      <c r="D12" s="27"/>
      <c r="E12" s="3" t="str">
        <f xml:space="preserve">  'Scheduled Debt'!E$75</f>
        <v>CVA 1 Debt</v>
      </c>
      <c r="F12" s="3">
        <f xml:space="preserve">  'Scheduled Debt'!F$75</f>
        <v>0</v>
      </c>
      <c r="G12" s="3" t="str">
        <f xml:space="preserve">  'Scheduled Debt'!G$75</f>
        <v>GBP</v>
      </c>
      <c r="H12" s="3">
        <f xml:space="preserve">  'Scheduled Debt'!H$75</f>
        <v>0</v>
      </c>
      <c r="I12" s="3">
        <f xml:space="preserve">  'Scheduled Debt'!I$75</f>
        <v>2100000</v>
      </c>
      <c r="J12" s="3">
        <f xml:space="preserve">  'Scheduled Debt'!J$75</f>
        <v>2079000</v>
      </c>
      <c r="K12" s="3">
        <f xml:space="preserve">  'Scheduled Debt'!K$75</f>
        <v>2058000</v>
      </c>
      <c r="L12" s="3">
        <f xml:space="preserve">  'Scheduled Debt'!L$75</f>
        <v>2037000</v>
      </c>
      <c r="M12" s="3">
        <f xml:space="preserve">  'Scheduled Debt'!M$75</f>
        <v>2016000</v>
      </c>
      <c r="N12" s="3">
        <f xml:space="preserve">  'Scheduled Debt'!N$75</f>
        <v>1984500</v>
      </c>
      <c r="O12" s="3">
        <f xml:space="preserve">  'Scheduled Debt'!O$75</f>
        <v>1953000</v>
      </c>
      <c r="P12" s="3">
        <f xml:space="preserve">  'Scheduled Debt'!P$75</f>
        <v>1921500</v>
      </c>
      <c r="Q12" s="3">
        <f xml:space="preserve">  'Scheduled Debt'!Q$75</f>
        <v>1890000</v>
      </c>
      <c r="R12" s="3">
        <f xml:space="preserve">  'Scheduled Debt'!R$75</f>
        <v>1837500</v>
      </c>
      <c r="S12" s="3">
        <f xml:space="preserve">  'Scheduled Debt'!S$75</f>
        <v>1785000</v>
      </c>
      <c r="T12" s="3">
        <f xml:space="preserve">  'Scheduled Debt'!T$75</f>
        <v>1732500</v>
      </c>
      <c r="U12" s="3">
        <f xml:space="preserve">  'Scheduled Debt'!U$75</f>
        <v>1680000</v>
      </c>
      <c r="V12" s="3">
        <f xml:space="preserve">  'Scheduled Debt'!V$75</f>
        <v>1522500</v>
      </c>
      <c r="W12" s="3">
        <f xml:space="preserve">  'Scheduled Debt'!W$75</f>
        <v>1365000</v>
      </c>
      <c r="X12" s="3">
        <f xml:space="preserve">  'Scheduled Debt'!X$75</f>
        <v>1207500</v>
      </c>
      <c r="Y12" s="3">
        <f xml:space="preserve">  'Scheduled Debt'!Y$75</f>
        <v>1050000</v>
      </c>
      <c r="Z12" s="3">
        <f xml:space="preserve">  'Scheduled Debt'!Z$75</f>
        <v>787500</v>
      </c>
      <c r="AA12" s="3">
        <f xml:space="preserve">  'Scheduled Debt'!AA$75</f>
        <v>0</v>
      </c>
      <c r="AB12" s="3">
        <f xml:space="preserve">  'Scheduled Debt'!AB$75</f>
        <v>0</v>
      </c>
      <c r="AC12" s="3">
        <f xml:space="preserve">  'Scheduled Debt'!AC$75</f>
        <v>0</v>
      </c>
    </row>
    <row r="13" spans="1:29" outlineLevel="1">
      <c r="A13" s="13"/>
      <c r="B13" s="13"/>
      <c r="C13" s="26"/>
      <c r="D13" s="27"/>
      <c r="E13" s="3" t="str">
        <f xml:space="preserve">  'Scheduled Debt'!E$112</f>
        <v>CVA 2 Debt</v>
      </c>
      <c r="F13" s="3">
        <f xml:space="preserve">  'Scheduled Debt'!F$112</f>
        <v>0</v>
      </c>
      <c r="G13" s="3" t="str">
        <f xml:space="preserve">  'Scheduled Debt'!G$112</f>
        <v>GBP</v>
      </c>
      <c r="H13" s="3">
        <f xml:space="preserve">  'Scheduled Debt'!H$112</f>
        <v>0</v>
      </c>
      <c r="I13" s="3">
        <f xml:space="preserve">  'Scheduled Debt'!I$112</f>
        <v>54840</v>
      </c>
      <c r="J13" s="3">
        <f xml:space="preserve">  'Scheduled Debt'!J$112</f>
        <v>54291.6</v>
      </c>
      <c r="K13" s="3">
        <f xml:space="preserve">  'Scheduled Debt'!K$112</f>
        <v>53743.199999999997</v>
      </c>
      <c r="L13" s="3">
        <f xml:space="preserve">  'Scheduled Debt'!L$112</f>
        <v>53194.799999999996</v>
      </c>
      <c r="M13" s="3">
        <f xml:space="preserve">  'Scheduled Debt'!M$112</f>
        <v>52646.399999999994</v>
      </c>
      <c r="N13" s="3">
        <f xml:space="preserve">  'Scheduled Debt'!N$112</f>
        <v>51823.799999999996</v>
      </c>
      <c r="O13" s="3">
        <f xml:space="preserve">  'Scheduled Debt'!O$112</f>
        <v>51001.2</v>
      </c>
      <c r="P13" s="3">
        <f xml:space="preserve">  'Scheduled Debt'!P$112</f>
        <v>50178.6</v>
      </c>
      <c r="Q13" s="3">
        <f xml:space="preserve">  'Scheduled Debt'!Q$112</f>
        <v>49356</v>
      </c>
      <c r="R13" s="3">
        <f xml:space="preserve">  'Scheduled Debt'!R$112</f>
        <v>47985</v>
      </c>
      <c r="S13" s="3">
        <f xml:space="preserve">  'Scheduled Debt'!S$112</f>
        <v>46614</v>
      </c>
      <c r="T13" s="3">
        <f xml:space="preserve">  'Scheduled Debt'!T$112</f>
        <v>45243</v>
      </c>
      <c r="U13" s="3">
        <f xml:space="preserve">  'Scheduled Debt'!U$112</f>
        <v>43872</v>
      </c>
      <c r="V13" s="3">
        <f xml:space="preserve">  'Scheduled Debt'!V$112</f>
        <v>39759</v>
      </c>
      <c r="W13" s="3">
        <f xml:space="preserve">  'Scheduled Debt'!W$112</f>
        <v>35646</v>
      </c>
      <c r="X13" s="3">
        <f xml:space="preserve">  'Scheduled Debt'!X$112</f>
        <v>31533</v>
      </c>
      <c r="Y13" s="3">
        <f xml:space="preserve">  'Scheduled Debt'!Y$112</f>
        <v>27420</v>
      </c>
      <c r="Z13" s="3">
        <f xml:space="preserve">  'Scheduled Debt'!Z$112</f>
        <v>20565</v>
      </c>
      <c r="AA13" s="3">
        <f xml:space="preserve">  'Scheduled Debt'!AA$112</f>
        <v>0</v>
      </c>
      <c r="AB13" s="3">
        <f xml:space="preserve">  'Scheduled Debt'!AB$112</f>
        <v>0</v>
      </c>
      <c r="AC13" s="3">
        <f xml:space="preserve">  'Scheduled Debt'!AC$112</f>
        <v>0</v>
      </c>
    </row>
    <row r="14" spans="1:29" outlineLevel="1">
      <c r="E14" s="42" t="s">
        <v>248</v>
      </c>
      <c r="G14" s="42" t="s">
        <v>309</v>
      </c>
      <c r="H14" s="2">
        <f xml:space="preserve"> SUM( J14:AC14 )</f>
        <v>297591393.98232728</v>
      </c>
      <c r="J14" s="2">
        <f t="shared" ref="J14:AC14" si="0" xml:space="preserve">  IF( J9 + J10 - J11 - J12 - J13 &gt; 0, J9 + J10 - J11 - J12 - J13, 0 )</f>
        <v>14085452.555000002</v>
      </c>
      <c r="K14" s="2">
        <f t="shared" si="0"/>
        <v>15449789.147000004</v>
      </c>
      <c r="L14" s="2">
        <f t="shared" si="0"/>
        <v>16841228.361277301</v>
      </c>
      <c r="M14" s="2">
        <f t="shared" si="0"/>
        <v>18315059.649042729</v>
      </c>
      <c r="N14" s="2">
        <f t="shared" si="0"/>
        <v>19887028.039266217</v>
      </c>
      <c r="O14" s="2">
        <f t="shared" si="0"/>
        <v>21551628.923024252</v>
      </c>
      <c r="P14" s="2">
        <f t="shared" si="0"/>
        <v>23314448.589220688</v>
      </c>
      <c r="Q14" s="2">
        <f t="shared" si="0"/>
        <v>25181409.036648855</v>
      </c>
      <c r="R14" s="2">
        <f t="shared" si="0"/>
        <v>27180336.526979275</v>
      </c>
      <c r="S14" s="2">
        <f t="shared" si="0"/>
        <v>29296337.747132659</v>
      </c>
      <c r="T14" s="2">
        <f t="shared" si="0"/>
        <v>15327480.160338104</v>
      </c>
      <c r="U14" s="2">
        <f t="shared" si="0"/>
        <v>16573923.25245839</v>
      </c>
      <c r="V14" s="2">
        <f t="shared" si="0"/>
        <v>17998271.247605894</v>
      </c>
      <c r="W14" s="2">
        <f t="shared" si="0"/>
        <v>19496991.919962246</v>
      </c>
      <c r="X14" s="2">
        <f t="shared" si="0"/>
        <v>3144308.6887899963</v>
      </c>
      <c r="Y14" s="2">
        <f t="shared" si="0"/>
        <v>3698191.4326173961</v>
      </c>
      <c r="Z14" s="2">
        <f t="shared" si="0"/>
        <v>4420611.5635744398</v>
      </c>
      <c r="AA14" s="2">
        <f t="shared" si="0"/>
        <v>5828897.1423889063</v>
      </c>
      <c r="AB14" s="2">
        <f t="shared" si="0"/>
        <v>0</v>
      </c>
      <c r="AC14" s="2">
        <f t="shared" si="0"/>
        <v>0</v>
      </c>
    </row>
    <row r="17" spans="1:29">
      <c r="B17" s="30" t="s">
        <v>272</v>
      </c>
    </row>
    <row r="18" spans="1:29" outlineLevel="1">
      <c r="E18" s="2" t="str">
        <f t="shared" ref="E18:AC18" si="1" xml:space="preserve">  E$62</f>
        <v>Redemption Preference Paid</v>
      </c>
      <c r="F18" s="2">
        <f t="shared" si="1"/>
        <v>0</v>
      </c>
      <c r="G18" s="2" t="str">
        <f t="shared" si="1"/>
        <v>GBP</v>
      </c>
      <c r="H18" s="2">
        <f t="shared" si="1"/>
        <v>450000</v>
      </c>
      <c r="I18" s="2">
        <f t="shared" si="1"/>
        <v>0</v>
      </c>
      <c r="J18" s="2">
        <f t="shared" si="1"/>
        <v>0</v>
      </c>
      <c r="K18" s="2">
        <f t="shared" si="1"/>
        <v>0</v>
      </c>
      <c r="L18" s="2">
        <f t="shared" si="1"/>
        <v>0</v>
      </c>
      <c r="M18" s="2">
        <f t="shared" si="1"/>
        <v>0</v>
      </c>
      <c r="N18" s="2">
        <f t="shared" si="1"/>
        <v>0</v>
      </c>
      <c r="O18" s="2">
        <f t="shared" si="1"/>
        <v>0</v>
      </c>
      <c r="P18" s="2">
        <f t="shared" si="1"/>
        <v>0</v>
      </c>
      <c r="Q18" s="2">
        <f t="shared" si="1"/>
        <v>0</v>
      </c>
      <c r="R18" s="2">
        <f t="shared" si="1"/>
        <v>0</v>
      </c>
      <c r="S18" s="2">
        <f t="shared" si="1"/>
        <v>450000</v>
      </c>
      <c r="T18" s="2">
        <f t="shared" si="1"/>
        <v>0</v>
      </c>
      <c r="U18" s="2">
        <f t="shared" si="1"/>
        <v>0</v>
      </c>
      <c r="V18" s="2">
        <f t="shared" si="1"/>
        <v>0</v>
      </c>
      <c r="W18" s="2">
        <f t="shared" si="1"/>
        <v>0</v>
      </c>
      <c r="X18" s="2">
        <f t="shared" si="1"/>
        <v>0</v>
      </c>
      <c r="Y18" s="2">
        <f t="shared" si="1"/>
        <v>0</v>
      </c>
      <c r="Z18" s="2">
        <f t="shared" si="1"/>
        <v>0</v>
      </c>
      <c r="AA18" s="2">
        <f t="shared" si="1"/>
        <v>0</v>
      </c>
      <c r="AB18" s="2">
        <f t="shared" si="1"/>
        <v>0</v>
      </c>
      <c r="AC18" s="2">
        <f t="shared" si="1"/>
        <v>0</v>
      </c>
    </row>
    <row r="19" spans="1:29" outlineLevel="1">
      <c r="E19" s="2" t="str">
        <f t="shared" ref="E19:AC19" si="2" xml:space="preserve">  E$96</f>
        <v>Priority Dividend Paid</v>
      </c>
      <c r="F19" s="2">
        <f t="shared" si="2"/>
        <v>0</v>
      </c>
      <c r="G19" s="2" t="str">
        <f t="shared" si="2"/>
        <v>GBP</v>
      </c>
      <c r="H19" s="2">
        <f t="shared" si="2"/>
        <v>300000</v>
      </c>
      <c r="I19" s="2">
        <f t="shared" si="2"/>
        <v>0</v>
      </c>
      <c r="J19" s="2">
        <f t="shared" si="2"/>
        <v>0</v>
      </c>
      <c r="K19" s="2">
        <f t="shared" si="2"/>
        <v>0</v>
      </c>
      <c r="L19" s="2">
        <f t="shared" si="2"/>
        <v>0</v>
      </c>
      <c r="M19" s="2">
        <f t="shared" si="2"/>
        <v>0</v>
      </c>
      <c r="N19" s="2">
        <f t="shared" si="2"/>
        <v>0</v>
      </c>
      <c r="O19" s="2">
        <f t="shared" si="2"/>
        <v>0</v>
      </c>
      <c r="P19" s="2">
        <f t="shared" si="2"/>
        <v>0</v>
      </c>
      <c r="Q19" s="2">
        <f t="shared" si="2"/>
        <v>0</v>
      </c>
      <c r="R19" s="2">
        <f t="shared" si="2"/>
        <v>0</v>
      </c>
      <c r="S19" s="2">
        <f t="shared" si="2"/>
        <v>300000</v>
      </c>
      <c r="T19" s="2">
        <f t="shared" si="2"/>
        <v>0</v>
      </c>
      <c r="U19" s="2">
        <f t="shared" si="2"/>
        <v>0</v>
      </c>
      <c r="V19" s="2">
        <f t="shared" si="2"/>
        <v>0</v>
      </c>
      <c r="W19" s="2">
        <f t="shared" si="2"/>
        <v>0</v>
      </c>
      <c r="X19" s="2">
        <f t="shared" si="2"/>
        <v>0</v>
      </c>
      <c r="Y19" s="2">
        <f t="shared" si="2"/>
        <v>0</v>
      </c>
      <c r="Z19" s="2">
        <f t="shared" si="2"/>
        <v>0</v>
      </c>
      <c r="AA19" s="2">
        <f t="shared" si="2"/>
        <v>0</v>
      </c>
      <c r="AB19" s="2">
        <f t="shared" si="2"/>
        <v>0</v>
      </c>
      <c r="AC19" s="2">
        <f t="shared" si="2"/>
        <v>0</v>
      </c>
    </row>
    <row r="20" spans="1:29" outlineLevel="1">
      <c r="E20" s="2" t="str">
        <f t="shared" ref="E20:AC20" si="3" xml:space="preserve">  E$130</f>
        <v>Priority Dividend Catchup Paid</v>
      </c>
      <c r="F20" s="2">
        <f t="shared" si="3"/>
        <v>0</v>
      </c>
      <c r="G20" s="2" t="str">
        <f t="shared" si="3"/>
        <v>GBP</v>
      </c>
      <c r="H20" s="2">
        <f t="shared" si="3"/>
        <v>4770848</v>
      </c>
      <c r="I20" s="2">
        <f t="shared" si="3"/>
        <v>0</v>
      </c>
      <c r="J20" s="2">
        <f t="shared" si="3"/>
        <v>0</v>
      </c>
      <c r="K20" s="2">
        <f t="shared" si="3"/>
        <v>0</v>
      </c>
      <c r="L20" s="2">
        <f t="shared" si="3"/>
        <v>0</v>
      </c>
      <c r="M20" s="2">
        <f t="shared" si="3"/>
        <v>0</v>
      </c>
      <c r="N20" s="2">
        <f t="shared" si="3"/>
        <v>0</v>
      </c>
      <c r="O20" s="2">
        <f t="shared" si="3"/>
        <v>0</v>
      </c>
      <c r="P20" s="2">
        <f t="shared" si="3"/>
        <v>0</v>
      </c>
      <c r="Q20" s="2">
        <f t="shared" si="3"/>
        <v>0</v>
      </c>
      <c r="R20" s="2">
        <f t="shared" si="3"/>
        <v>0</v>
      </c>
      <c r="S20" s="2">
        <f t="shared" si="3"/>
        <v>4770848</v>
      </c>
      <c r="T20" s="2">
        <f t="shared" si="3"/>
        <v>0</v>
      </c>
      <c r="U20" s="2">
        <f t="shared" si="3"/>
        <v>0</v>
      </c>
      <c r="V20" s="2">
        <f t="shared" si="3"/>
        <v>0</v>
      </c>
      <c r="W20" s="2">
        <f t="shared" si="3"/>
        <v>0</v>
      </c>
      <c r="X20" s="2">
        <f t="shared" si="3"/>
        <v>0</v>
      </c>
      <c r="Y20" s="2">
        <f t="shared" si="3"/>
        <v>0</v>
      </c>
      <c r="Z20" s="2">
        <f t="shared" si="3"/>
        <v>0</v>
      </c>
      <c r="AA20" s="2">
        <f t="shared" si="3"/>
        <v>0</v>
      </c>
      <c r="AB20" s="2">
        <f t="shared" si="3"/>
        <v>0</v>
      </c>
      <c r="AC20" s="2">
        <f t="shared" si="3"/>
        <v>0</v>
      </c>
    </row>
    <row r="21" spans="1:29" outlineLevel="1">
      <c r="E21" s="2" t="str">
        <f t="shared" ref="E21:AC21" si="4" xml:space="preserve">  E$171</f>
        <v>Redemption Preference Catchup Paid</v>
      </c>
      <c r="F21" s="2">
        <f t="shared" si="4"/>
        <v>0</v>
      </c>
      <c r="G21" s="2" t="str">
        <f t="shared" si="4"/>
        <v>GBP</v>
      </c>
      <c r="H21" s="2">
        <f t="shared" si="4"/>
        <v>20463400</v>
      </c>
      <c r="I21" s="2">
        <f t="shared" si="4"/>
        <v>0</v>
      </c>
      <c r="J21" s="2">
        <f t="shared" si="4"/>
        <v>0</v>
      </c>
      <c r="K21" s="2">
        <f t="shared" si="4"/>
        <v>0</v>
      </c>
      <c r="L21" s="2">
        <f t="shared" si="4"/>
        <v>0</v>
      </c>
      <c r="M21" s="2">
        <f t="shared" si="4"/>
        <v>0</v>
      </c>
      <c r="N21" s="2">
        <f t="shared" si="4"/>
        <v>0</v>
      </c>
      <c r="O21" s="2">
        <f t="shared" si="4"/>
        <v>0</v>
      </c>
      <c r="P21" s="2">
        <f t="shared" si="4"/>
        <v>0</v>
      </c>
      <c r="Q21" s="2">
        <f t="shared" si="4"/>
        <v>0</v>
      </c>
      <c r="R21" s="2">
        <f t="shared" si="4"/>
        <v>0</v>
      </c>
      <c r="S21" s="2">
        <f t="shared" si="4"/>
        <v>9628261.2609646358</v>
      </c>
      <c r="T21" s="2">
        <f t="shared" si="4"/>
        <v>0</v>
      </c>
      <c r="U21" s="2">
        <f t="shared" si="4"/>
        <v>0</v>
      </c>
      <c r="V21" s="2">
        <f t="shared" si="4"/>
        <v>0</v>
      </c>
      <c r="W21" s="2">
        <f t="shared" si="4"/>
        <v>10835138.739035364</v>
      </c>
      <c r="X21" s="2">
        <f t="shared" si="4"/>
        <v>0</v>
      </c>
      <c r="Y21" s="2">
        <f t="shared" si="4"/>
        <v>0</v>
      </c>
      <c r="Z21" s="2">
        <f t="shared" si="4"/>
        <v>0</v>
      </c>
      <c r="AA21" s="2">
        <f t="shared" si="4"/>
        <v>0</v>
      </c>
      <c r="AB21" s="2">
        <f t="shared" si="4"/>
        <v>0</v>
      </c>
      <c r="AC21" s="2">
        <f t="shared" si="4"/>
        <v>0</v>
      </c>
    </row>
    <row r="22" spans="1:29" outlineLevel="1">
      <c r="E22" s="2" t="str">
        <f t="shared" ref="E22:AC22" si="5" xml:space="preserve">  E$197</f>
        <v>Ordinary Dividend paid</v>
      </c>
      <c r="F22" s="2">
        <f t="shared" si="5"/>
        <v>0</v>
      </c>
      <c r="G22" s="2" t="str">
        <f t="shared" si="5"/>
        <v>GBP</v>
      </c>
      <c r="H22" s="2">
        <f t="shared" si="5"/>
        <v>11879433.093325227</v>
      </c>
      <c r="I22" s="2">
        <f t="shared" si="5"/>
        <v>0</v>
      </c>
      <c r="J22" s="2">
        <f t="shared" si="5"/>
        <v>0</v>
      </c>
      <c r="K22" s="2">
        <f t="shared" si="5"/>
        <v>0</v>
      </c>
      <c r="L22" s="2">
        <f t="shared" si="5"/>
        <v>0</v>
      </c>
      <c r="M22" s="2">
        <f t="shared" si="5"/>
        <v>0</v>
      </c>
      <c r="N22" s="2">
        <f t="shared" si="5"/>
        <v>0</v>
      </c>
      <c r="O22" s="2">
        <f t="shared" si="5"/>
        <v>0</v>
      </c>
      <c r="P22" s="2">
        <f t="shared" si="5"/>
        <v>0</v>
      </c>
      <c r="Q22" s="2">
        <f t="shared" si="5"/>
        <v>0</v>
      </c>
      <c r="R22" s="2">
        <f t="shared" si="5"/>
        <v>0</v>
      </c>
      <c r="S22" s="2">
        <f t="shared" si="5"/>
        <v>0</v>
      </c>
      <c r="T22" s="2">
        <f t="shared" si="5"/>
        <v>0</v>
      </c>
      <c r="U22" s="2">
        <f t="shared" si="5"/>
        <v>0</v>
      </c>
      <c r="V22" s="2">
        <f t="shared" si="5"/>
        <v>0</v>
      </c>
      <c r="W22" s="2">
        <f t="shared" si="5"/>
        <v>6050535.9509363212</v>
      </c>
      <c r="X22" s="2">
        <f t="shared" si="5"/>
        <v>0</v>
      </c>
      <c r="Y22" s="2">
        <f t="shared" si="5"/>
        <v>0</v>
      </c>
      <c r="Z22" s="2">
        <f t="shared" si="5"/>
        <v>0</v>
      </c>
      <c r="AA22" s="2">
        <f t="shared" si="5"/>
        <v>5828897.1423889063</v>
      </c>
      <c r="AB22" s="2">
        <f t="shared" si="5"/>
        <v>0</v>
      </c>
      <c r="AC22" s="2">
        <f t="shared" si="5"/>
        <v>0</v>
      </c>
    </row>
    <row r="23" spans="1:29" outlineLevel="1">
      <c r="E23" s="42" t="s">
        <v>428</v>
      </c>
      <c r="G23" s="42" t="s">
        <v>309</v>
      </c>
      <c r="H23" s="2">
        <f t="shared" ref="H23:H24" si="6" xml:space="preserve"> SUM( J23:AC23 )</f>
        <v>37863681.093325227</v>
      </c>
      <c r="J23" s="2">
        <f t="shared" ref="J23:AC23" si="7" xml:space="preserve">  J18 + J19 + J20 + J21 + J22</f>
        <v>0</v>
      </c>
      <c r="K23" s="2">
        <f t="shared" si="7"/>
        <v>0</v>
      </c>
      <c r="L23" s="2">
        <f t="shared" si="7"/>
        <v>0</v>
      </c>
      <c r="M23" s="2">
        <f t="shared" si="7"/>
        <v>0</v>
      </c>
      <c r="N23" s="2">
        <f t="shared" si="7"/>
        <v>0</v>
      </c>
      <c r="O23" s="2">
        <f t="shared" si="7"/>
        <v>0</v>
      </c>
      <c r="P23" s="2">
        <f t="shared" si="7"/>
        <v>0</v>
      </c>
      <c r="Q23" s="2">
        <f t="shared" si="7"/>
        <v>0</v>
      </c>
      <c r="R23" s="2">
        <f t="shared" si="7"/>
        <v>0</v>
      </c>
      <c r="S23" s="2">
        <f t="shared" si="7"/>
        <v>15149109.260964636</v>
      </c>
      <c r="T23" s="2">
        <f t="shared" si="7"/>
        <v>0</v>
      </c>
      <c r="U23" s="2">
        <f t="shared" si="7"/>
        <v>0</v>
      </c>
      <c r="V23" s="2">
        <f t="shared" si="7"/>
        <v>0</v>
      </c>
      <c r="W23" s="2">
        <f t="shared" si="7"/>
        <v>16885674.689971685</v>
      </c>
      <c r="X23" s="2">
        <f t="shared" si="7"/>
        <v>0</v>
      </c>
      <c r="Y23" s="2">
        <f t="shared" si="7"/>
        <v>0</v>
      </c>
      <c r="Z23" s="2">
        <f t="shared" si="7"/>
        <v>0</v>
      </c>
      <c r="AA23" s="2">
        <f t="shared" si="7"/>
        <v>5828897.1423889063</v>
      </c>
      <c r="AB23" s="2">
        <f t="shared" si="7"/>
        <v>0</v>
      </c>
      <c r="AC23" s="2">
        <f t="shared" si="7"/>
        <v>0</v>
      </c>
    </row>
    <row r="24" spans="1:29" outlineLevel="1">
      <c r="A24" s="31"/>
      <c r="B24" s="31"/>
      <c r="C24" s="52"/>
      <c r="D24" s="51"/>
      <c r="E24" s="17" t="str">
        <f xml:space="preserve"> LEFT($E$23, LEN($E$23) - 3 )</f>
        <v xml:space="preserve">Dividends Paid </v>
      </c>
      <c r="F24" s="17"/>
      <c r="G24" s="17" t="str">
        <f xml:space="preserve"> G$23</f>
        <v>GBP</v>
      </c>
      <c r="H24" s="4">
        <f t="shared" si="6"/>
        <v>-37863681.093325227</v>
      </c>
      <c r="I24" s="17"/>
      <c r="J24" s="4">
        <f t="shared" ref="J24:AC24" si="8" xml:space="preserve"> -1 * J23</f>
        <v>0</v>
      </c>
      <c r="K24" s="4">
        <f t="shared" si="8"/>
        <v>0</v>
      </c>
      <c r="L24" s="4">
        <f t="shared" si="8"/>
        <v>0</v>
      </c>
      <c r="M24" s="4">
        <f t="shared" si="8"/>
        <v>0</v>
      </c>
      <c r="N24" s="4">
        <f t="shared" si="8"/>
        <v>0</v>
      </c>
      <c r="O24" s="4">
        <f t="shared" si="8"/>
        <v>0</v>
      </c>
      <c r="P24" s="4">
        <f t="shared" si="8"/>
        <v>0</v>
      </c>
      <c r="Q24" s="4">
        <f t="shared" si="8"/>
        <v>0</v>
      </c>
      <c r="R24" s="4">
        <f t="shared" si="8"/>
        <v>0</v>
      </c>
      <c r="S24" s="4">
        <f t="shared" si="8"/>
        <v>-15149109.260964636</v>
      </c>
      <c r="T24" s="4">
        <f t="shared" si="8"/>
        <v>0</v>
      </c>
      <c r="U24" s="4">
        <f t="shared" si="8"/>
        <v>0</v>
      </c>
      <c r="V24" s="4">
        <f t="shared" si="8"/>
        <v>0</v>
      </c>
      <c r="W24" s="4">
        <f t="shared" si="8"/>
        <v>-16885674.689971685</v>
      </c>
      <c r="X24" s="4">
        <f t="shared" si="8"/>
        <v>0</v>
      </c>
      <c r="Y24" s="4">
        <f t="shared" si="8"/>
        <v>0</v>
      </c>
      <c r="Z24" s="4">
        <f t="shared" si="8"/>
        <v>0</v>
      </c>
      <c r="AA24" s="4">
        <f t="shared" si="8"/>
        <v>-5828897.1423889063</v>
      </c>
      <c r="AB24" s="4">
        <f t="shared" si="8"/>
        <v>0</v>
      </c>
      <c r="AC24" s="4">
        <f t="shared" si="8"/>
        <v>0</v>
      </c>
    </row>
    <row r="27" spans="1:29">
      <c r="B27" s="30" t="s">
        <v>200</v>
      </c>
    </row>
    <row r="28" spans="1:29" outlineLevel="1">
      <c r="E28" s="2" t="str">
        <f t="shared" ref="E28:AC28" si="9" xml:space="preserve">  E$220</f>
        <v>Ordinary Share Capital Redemption</v>
      </c>
      <c r="F28" s="2">
        <f t="shared" si="9"/>
        <v>0</v>
      </c>
      <c r="G28" s="2" t="str">
        <f t="shared" si="9"/>
        <v>GBP</v>
      </c>
      <c r="H28" s="2">
        <f t="shared" si="9"/>
        <v>3036</v>
      </c>
      <c r="I28" s="2">
        <f t="shared" si="9"/>
        <v>0</v>
      </c>
      <c r="J28" s="2">
        <f t="shared" si="9"/>
        <v>0</v>
      </c>
      <c r="K28" s="2">
        <f t="shared" si="9"/>
        <v>0</v>
      </c>
      <c r="L28" s="2">
        <f t="shared" si="9"/>
        <v>0</v>
      </c>
      <c r="M28" s="2">
        <f t="shared" si="9"/>
        <v>0</v>
      </c>
      <c r="N28" s="2">
        <f t="shared" si="9"/>
        <v>0</v>
      </c>
      <c r="O28" s="2">
        <f t="shared" si="9"/>
        <v>0</v>
      </c>
      <c r="P28" s="2">
        <f t="shared" si="9"/>
        <v>0</v>
      </c>
      <c r="Q28" s="2">
        <f t="shared" si="9"/>
        <v>0</v>
      </c>
      <c r="R28" s="2">
        <f t="shared" si="9"/>
        <v>0</v>
      </c>
      <c r="S28" s="2">
        <f t="shared" si="9"/>
        <v>0</v>
      </c>
      <c r="T28" s="2">
        <f t="shared" si="9"/>
        <v>0</v>
      </c>
      <c r="U28" s="2">
        <f t="shared" si="9"/>
        <v>0</v>
      </c>
      <c r="V28" s="2">
        <f t="shared" si="9"/>
        <v>0</v>
      </c>
      <c r="W28" s="2">
        <f t="shared" si="9"/>
        <v>0</v>
      </c>
      <c r="X28" s="2">
        <f t="shared" si="9"/>
        <v>0</v>
      </c>
      <c r="Y28" s="2">
        <f t="shared" si="9"/>
        <v>0</v>
      </c>
      <c r="Z28" s="2">
        <f t="shared" si="9"/>
        <v>0</v>
      </c>
      <c r="AA28" s="2">
        <f t="shared" si="9"/>
        <v>3036</v>
      </c>
      <c r="AB28" s="2">
        <f t="shared" si="9"/>
        <v>0</v>
      </c>
      <c r="AC28" s="2">
        <f t="shared" si="9"/>
        <v>0</v>
      </c>
    </row>
    <row r="29" spans="1:29" outlineLevel="1">
      <c r="E29" s="42" t="s">
        <v>327</v>
      </c>
      <c r="G29" s="42" t="s">
        <v>309</v>
      </c>
      <c r="H29" s="2">
        <f t="shared" ref="H29:H30" si="10" xml:space="preserve"> SUM( J29:AC29 )</f>
        <v>3036</v>
      </c>
      <c r="J29" s="2">
        <f t="shared" ref="J29:AC29" si="11" xml:space="preserve">  J28</f>
        <v>0</v>
      </c>
      <c r="K29" s="2">
        <f t="shared" si="11"/>
        <v>0</v>
      </c>
      <c r="L29" s="2">
        <f t="shared" si="11"/>
        <v>0</v>
      </c>
      <c r="M29" s="2">
        <f t="shared" si="11"/>
        <v>0</v>
      </c>
      <c r="N29" s="2">
        <f t="shared" si="11"/>
        <v>0</v>
      </c>
      <c r="O29" s="2">
        <f t="shared" si="11"/>
        <v>0</v>
      </c>
      <c r="P29" s="2">
        <f t="shared" si="11"/>
        <v>0</v>
      </c>
      <c r="Q29" s="2">
        <f t="shared" si="11"/>
        <v>0</v>
      </c>
      <c r="R29" s="2">
        <f t="shared" si="11"/>
        <v>0</v>
      </c>
      <c r="S29" s="2">
        <f t="shared" si="11"/>
        <v>0</v>
      </c>
      <c r="T29" s="2">
        <f t="shared" si="11"/>
        <v>0</v>
      </c>
      <c r="U29" s="2">
        <f t="shared" si="11"/>
        <v>0</v>
      </c>
      <c r="V29" s="2">
        <f t="shared" si="11"/>
        <v>0</v>
      </c>
      <c r="W29" s="2">
        <f t="shared" si="11"/>
        <v>0</v>
      </c>
      <c r="X29" s="2">
        <f t="shared" si="11"/>
        <v>0</v>
      </c>
      <c r="Y29" s="2">
        <f t="shared" si="11"/>
        <v>0</v>
      </c>
      <c r="Z29" s="2">
        <f t="shared" si="11"/>
        <v>0</v>
      </c>
      <c r="AA29" s="2">
        <f t="shared" si="11"/>
        <v>3036</v>
      </c>
      <c r="AB29" s="2">
        <f t="shared" si="11"/>
        <v>0</v>
      </c>
      <c r="AC29" s="2">
        <f t="shared" si="11"/>
        <v>0</v>
      </c>
    </row>
    <row r="30" spans="1:29" outlineLevel="1">
      <c r="A30" s="31"/>
      <c r="B30" s="31"/>
      <c r="C30" s="52"/>
      <c r="D30" s="51"/>
      <c r="E30" s="17" t="str">
        <f xml:space="preserve"> LEFT($E$29, LEN($E$29) - 3 )</f>
        <v xml:space="preserve">Equity Redemption </v>
      </c>
      <c r="F30" s="17"/>
      <c r="G30" s="17" t="str">
        <f xml:space="preserve"> G$29</f>
        <v>GBP</v>
      </c>
      <c r="H30" s="4">
        <f t="shared" si="10"/>
        <v>-3036</v>
      </c>
      <c r="I30" s="17"/>
      <c r="J30" s="4">
        <f t="shared" ref="J30:AC30" si="12" xml:space="preserve"> -1 * J29</f>
        <v>0</v>
      </c>
      <c r="K30" s="4">
        <f t="shared" si="12"/>
        <v>0</v>
      </c>
      <c r="L30" s="4">
        <f t="shared" si="12"/>
        <v>0</v>
      </c>
      <c r="M30" s="4">
        <f t="shared" si="12"/>
        <v>0</v>
      </c>
      <c r="N30" s="4">
        <f t="shared" si="12"/>
        <v>0</v>
      </c>
      <c r="O30" s="4">
        <f t="shared" si="12"/>
        <v>0</v>
      </c>
      <c r="P30" s="4">
        <f t="shared" si="12"/>
        <v>0</v>
      </c>
      <c r="Q30" s="4">
        <f t="shared" si="12"/>
        <v>0</v>
      </c>
      <c r="R30" s="4">
        <f t="shared" si="12"/>
        <v>0</v>
      </c>
      <c r="S30" s="4">
        <f t="shared" si="12"/>
        <v>0</v>
      </c>
      <c r="T30" s="4">
        <f t="shared" si="12"/>
        <v>0</v>
      </c>
      <c r="U30" s="4">
        <f t="shared" si="12"/>
        <v>0</v>
      </c>
      <c r="V30" s="4">
        <f t="shared" si="12"/>
        <v>0</v>
      </c>
      <c r="W30" s="4">
        <f t="shared" si="12"/>
        <v>0</v>
      </c>
      <c r="X30" s="4">
        <f t="shared" si="12"/>
        <v>0</v>
      </c>
      <c r="Y30" s="4">
        <f t="shared" si="12"/>
        <v>0</v>
      </c>
      <c r="Z30" s="4">
        <f t="shared" si="12"/>
        <v>0</v>
      </c>
      <c r="AA30" s="4">
        <f t="shared" si="12"/>
        <v>-3036</v>
      </c>
      <c r="AB30" s="4">
        <f t="shared" si="12"/>
        <v>0</v>
      </c>
      <c r="AC30" s="4">
        <f t="shared" si="12"/>
        <v>0</v>
      </c>
    </row>
    <row r="33" spans="1:29">
      <c r="B33" s="30" t="s">
        <v>48</v>
      </c>
    </row>
    <row r="34" spans="1:29" outlineLevel="1">
      <c r="E34" s="2" t="str">
        <f t="shared" ref="E34:AC34" si="13" xml:space="preserve">  E$214</f>
        <v>Ordinary Shares</v>
      </c>
      <c r="F34" s="2">
        <f t="shared" si="13"/>
        <v>0</v>
      </c>
      <c r="G34" s="2" t="str">
        <f t="shared" si="13"/>
        <v>GBP</v>
      </c>
      <c r="H34" s="2">
        <f t="shared" si="13"/>
        <v>0</v>
      </c>
      <c r="I34" s="2">
        <f t="shared" si="13"/>
        <v>3036</v>
      </c>
      <c r="J34" s="2">
        <f t="shared" si="13"/>
        <v>3036</v>
      </c>
      <c r="K34" s="2">
        <f t="shared" si="13"/>
        <v>3036</v>
      </c>
      <c r="L34" s="2">
        <f t="shared" si="13"/>
        <v>3036</v>
      </c>
      <c r="M34" s="2">
        <f t="shared" si="13"/>
        <v>3036</v>
      </c>
      <c r="N34" s="2">
        <f t="shared" si="13"/>
        <v>3036</v>
      </c>
      <c r="O34" s="2">
        <f t="shared" si="13"/>
        <v>3036</v>
      </c>
      <c r="P34" s="2">
        <f t="shared" si="13"/>
        <v>3036</v>
      </c>
      <c r="Q34" s="2">
        <f t="shared" si="13"/>
        <v>3036</v>
      </c>
      <c r="R34" s="2">
        <f t="shared" si="13"/>
        <v>3036</v>
      </c>
      <c r="S34" s="2">
        <f t="shared" si="13"/>
        <v>3036</v>
      </c>
      <c r="T34" s="2">
        <f t="shared" si="13"/>
        <v>3036</v>
      </c>
      <c r="U34" s="2">
        <f t="shared" si="13"/>
        <v>3036</v>
      </c>
      <c r="V34" s="2">
        <f t="shared" si="13"/>
        <v>3036</v>
      </c>
      <c r="W34" s="2">
        <f t="shared" si="13"/>
        <v>3036</v>
      </c>
      <c r="X34" s="2">
        <f t="shared" si="13"/>
        <v>3036</v>
      </c>
      <c r="Y34" s="2">
        <f t="shared" si="13"/>
        <v>3036</v>
      </c>
      <c r="Z34" s="2">
        <f t="shared" si="13"/>
        <v>3036</v>
      </c>
      <c r="AA34" s="2">
        <f t="shared" si="13"/>
        <v>0</v>
      </c>
      <c r="AB34" s="2">
        <f t="shared" si="13"/>
        <v>0</v>
      </c>
      <c r="AC34" s="2">
        <f t="shared" si="13"/>
        <v>0</v>
      </c>
    </row>
    <row r="35" spans="1:29" outlineLevel="1">
      <c r="A35" s="31"/>
      <c r="B35" s="31"/>
      <c r="C35" s="52"/>
      <c r="D35" s="51"/>
      <c r="E35" s="17" t="s">
        <v>48</v>
      </c>
      <c r="F35" s="17"/>
      <c r="G35" s="17" t="s">
        <v>309</v>
      </c>
      <c r="H35" s="17"/>
      <c r="I35" s="17"/>
      <c r="J35" s="4">
        <f t="shared" ref="J35:AC35" si="14" xml:space="preserve">  J34</f>
        <v>3036</v>
      </c>
      <c r="K35" s="4">
        <f t="shared" si="14"/>
        <v>3036</v>
      </c>
      <c r="L35" s="4">
        <f t="shared" si="14"/>
        <v>3036</v>
      </c>
      <c r="M35" s="4">
        <f t="shared" si="14"/>
        <v>3036</v>
      </c>
      <c r="N35" s="4">
        <f t="shared" si="14"/>
        <v>3036</v>
      </c>
      <c r="O35" s="4">
        <f t="shared" si="14"/>
        <v>3036</v>
      </c>
      <c r="P35" s="4">
        <f t="shared" si="14"/>
        <v>3036</v>
      </c>
      <c r="Q35" s="4">
        <f t="shared" si="14"/>
        <v>3036</v>
      </c>
      <c r="R35" s="4">
        <f t="shared" si="14"/>
        <v>3036</v>
      </c>
      <c r="S35" s="4">
        <f t="shared" si="14"/>
        <v>3036</v>
      </c>
      <c r="T35" s="4">
        <f t="shared" si="14"/>
        <v>3036</v>
      </c>
      <c r="U35" s="4">
        <f t="shared" si="14"/>
        <v>3036</v>
      </c>
      <c r="V35" s="4">
        <f t="shared" si="14"/>
        <v>3036</v>
      </c>
      <c r="W35" s="4">
        <f t="shared" si="14"/>
        <v>3036</v>
      </c>
      <c r="X35" s="4">
        <f t="shared" si="14"/>
        <v>3036</v>
      </c>
      <c r="Y35" s="4">
        <f t="shared" si="14"/>
        <v>3036</v>
      </c>
      <c r="Z35" s="4">
        <f t="shared" si="14"/>
        <v>3036</v>
      </c>
      <c r="AA35" s="4">
        <f t="shared" si="14"/>
        <v>0</v>
      </c>
      <c r="AB35" s="4">
        <f t="shared" si="14"/>
        <v>0</v>
      </c>
      <c r="AC35" s="4">
        <f t="shared" si="14"/>
        <v>0</v>
      </c>
    </row>
    <row r="38" spans="1:29">
      <c r="B38" s="30" t="s">
        <v>136</v>
      </c>
    </row>
    <row r="39" spans="1:29" outlineLevel="1">
      <c r="A39" s="13"/>
      <c r="B39" s="13"/>
      <c r="C39" s="26"/>
      <c r="D39" s="27"/>
      <c r="E39" s="3" t="str">
        <f xml:space="preserve">  'Unscheduled Debt'!E$39</f>
        <v>Senior Debt</v>
      </c>
      <c r="F39" s="3">
        <f xml:space="preserve">  'Unscheduled Debt'!F$39</f>
        <v>0</v>
      </c>
      <c r="G39" s="3" t="str">
        <f xml:space="preserve">  'Unscheduled Debt'!G$39</f>
        <v>GBP</v>
      </c>
      <c r="H39" s="3">
        <f xml:space="preserve">  'Unscheduled Debt'!H$39</f>
        <v>0</v>
      </c>
      <c r="I39" s="3">
        <f xml:space="preserve">  'Unscheduled Debt'!I$39</f>
        <v>1217119</v>
      </c>
      <c r="J39" s="3">
        <f xml:space="preserve">  'Unscheduled Debt'!J$39</f>
        <v>1241461.3799999999</v>
      </c>
      <c r="K39" s="3">
        <f xml:space="preserve">  'Unscheduled Debt'!K$39</f>
        <v>341460.71611999976</v>
      </c>
      <c r="L39" s="3">
        <f xml:space="preserve">  'Unscheduled Debt'!L$39</f>
        <v>348289.93044239975</v>
      </c>
      <c r="M39" s="3">
        <f xml:space="preserve">  'Unscheduled Debt'!M$39</f>
        <v>355255.72905124776</v>
      </c>
      <c r="N39" s="3">
        <f xml:space="preserve">  'Unscheduled Debt'!N$39</f>
        <v>362360.84363227274</v>
      </c>
      <c r="O39" s="3">
        <f xml:space="preserve">  'Unscheduled Debt'!O$39</f>
        <v>369608.06050491822</v>
      </c>
      <c r="P39" s="3">
        <f xml:space="preserve">  'Unscheduled Debt'!P$39</f>
        <v>377000.22171501658</v>
      </c>
      <c r="Q39" s="3">
        <f xml:space="preserve">  'Unscheduled Debt'!Q$39</f>
        <v>384540.22614931694</v>
      </c>
      <c r="R39" s="3">
        <f xml:space="preserve">  'Unscheduled Debt'!R$39</f>
        <v>392231.03067230328</v>
      </c>
      <c r="S39" s="3">
        <f xml:space="preserve">  'Unscheduled Debt'!S$39</f>
        <v>0</v>
      </c>
      <c r="T39" s="3">
        <f xml:space="preserve">  'Unscheduled Debt'!T$39</f>
        <v>0</v>
      </c>
      <c r="U39" s="3">
        <f xml:space="preserve">  'Unscheduled Debt'!U$39</f>
        <v>0</v>
      </c>
      <c r="V39" s="3">
        <f xml:space="preserve">  'Unscheduled Debt'!V$39</f>
        <v>0</v>
      </c>
      <c r="W39" s="3">
        <f xml:space="preserve">  'Unscheduled Debt'!W$39</f>
        <v>0</v>
      </c>
      <c r="X39" s="3">
        <f xml:space="preserve">  'Unscheduled Debt'!X$39</f>
        <v>0</v>
      </c>
      <c r="Y39" s="3">
        <f xml:space="preserve">  'Unscheduled Debt'!Y$39</f>
        <v>0</v>
      </c>
      <c r="Z39" s="3">
        <f xml:space="preserve">  'Unscheduled Debt'!Z$39</f>
        <v>0</v>
      </c>
      <c r="AA39" s="3">
        <f xml:space="preserve">  'Unscheduled Debt'!AA$39</f>
        <v>0</v>
      </c>
      <c r="AB39" s="3">
        <f xml:space="preserve">  'Unscheduled Debt'!AB$39</f>
        <v>0</v>
      </c>
      <c r="AC39" s="3">
        <f xml:space="preserve">  'Unscheduled Debt'!AC$39</f>
        <v>0</v>
      </c>
    </row>
    <row r="40" spans="1:29" outlineLevel="1">
      <c r="A40" s="13"/>
      <c r="B40" s="13"/>
      <c r="C40" s="26"/>
      <c r="D40" s="27"/>
      <c r="E40" s="3" t="str">
        <f xml:space="preserve">  'Unscheduled Debt'!E$83</f>
        <v>Shareholder Debt</v>
      </c>
      <c r="F40" s="3">
        <f xml:space="preserve">  'Unscheduled Debt'!F$83</f>
        <v>0</v>
      </c>
      <c r="G40" s="3" t="str">
        <f xml:space="preserve">  'Unscheduled Debt'!G$83</f>
        <v>GBP</v>
      </c>
      <c r="H40" s="3">
        <f xml:space="preserve">  'Unscheduled Debt'!H$83</f>
        <v>0</v>
      </c>
      <c r="I40" s="3">
        <f xml:space="preserve">  'Unscheduled Debt'!I$83</f>
        <v>1150000</v>
      </c>
      <c r="J40" s="3">
        <f xml:space="preserve">  'Unscheduled Debt'!J$83</f>
        <v>1173000</v>
      </c>
      <c r="K40" s="3">
        <f xml:space="preserve">  'Unscheduled Debt'!K$83</f>
        <v>1196460</v>
      </c>
      <c r="L40" s="3">
        <f xml:space="preserve">  'Unscheduled Debt'!L$83</f>
        <v>1220389.2</v>
      </c>
      <c r="M40" s="3">
        <f xml:space="preserve">  'Unscheduled Debt'!M$83</f>
        <v>1244796.9839999999</v>
      </c>
      <c r="N40" s="3">
        <f xml:space="preserve">  'Unscheduled Debt'!N$83</f>
        <v>1269692.92368</v>
      </c>
      <c r="O40" s="3">
        <f xml:space="preserve">  'Unscheduled Debt'!O$83</f>
        <v>1295086.7821535999</v>
      </c>
      <c r="P40" s="3">
        <f xml:space="preserve">  'Unscheduled Debt'!P$83</f>
        <v>1320988.5177966719</v>
      </c>
      <c r="Q40" s="3">
        <f xml:space="preserve">  'Unscheduled Debt'!Q$83</f>
        <v>1347408.2881526053</v>
      </c>
      <c r="R40" s="3">
        <f xml:space="preserve">  'Unscheduled Debt'!R$83</f>
        <v>1374356.4539156575</v>
      </c>
      <c r="S40" s="3">
        <f xml:space="preserve">  'Unscheduled Debt'!S$83</f>
        <v>0</v>
      </c>
      <c r="T40" s="3">
        <f xml:space="preserve">  'Unscheduled Debt'!T$83</f>
        <v>0</v>
      </c>
      <c r="U40" s="3">
        <f xml:space="preserve">  'Unscheduled Debt'!U$83</f>
        <v>0</v>
      </c>
      <c r="V40" s="3">
        <f xml:space="preserve">  'Unscheduled Debt'!V$83</f>
        <v>0</v>
      </c>
      <c r="W40" s="3">
        <f xml:space="preserve">  'Unscheduled Debt'!W$83</f>
        <v>0</v>
      </c>
      <c r="X40" s="3">
        <f xml:space="preserve">  'Unscheduled Debt'!X$83</f>
        <v>0</v>
      </c>
      <c r="Y40" s="3">
        <f xml:space="preserve">  'Unscheduled Debt'!Y$83</f>
        <v>0</v>
      </c>
      <c r="Z40" s="3">
        <f xml:space="preserve">  'Unscheduled Debt'!Z$83</f>
        <v>0</v>
      </c>
      <c r="AA40" s="3">
        <f xml:space="preserve">  'Unscheduled Debt'!AA$83</f>
        <v>0</v>
      </c>
      <c r="AB40" s="3">
        <f xml:space="preserve">  'Unscheduled Debt'!AB$83</f>
        <v>0</v>
      </c>
      <c r="AC40" s="3">
        <f xml:space="preserve">  'Unscheduled Debt'!AC$83</f>
        <v>0</v>
      </c>
    </row>
    <row r="41" spans="1:29" outlineLevel="1">
      <c r="A41" s="13"/>
      <c r="B41" s="13"/>
      <c r="C41" s="26"/>
      <c r="D41" s="27"/>
      <c r="E41" s="3" t="str">
        <f xml:space="preserve">  'Unscheduled Debt'!E$127</f>
        <v>Chinese Investor Debt</v>
      </c>
      <c r="F41" s="3">
        <f xml:space="preserve">  'Unscheduled Debt'!F$127</f>
        <v>0</v>
      </c>
      <c r="G41" s="3" t="str">
        <f xml:space="preserve">  'Unscheduled Debt'!G$127</f>
        <v>GBP</v>
      </c>
      <c r="H41" s="3">
        <f xml:space="preserve">  'Unscheduled Debt'!H$127</f>
        <v>0</v>
      </c>
      <c r="I41" s="3">
        <f xml:space="preserve">  'Unscheduled Debt'!I$127</f>
        <v>900000</v>
      </c>
      <c r="J41" s="3">
        <f xml:space="preserve">  'Unscheduled Debt'!J$127</f>
        <v>906750</v>
      </c>
      <c r="K41" s="3">
        <f xml:space="preserve">  'Unscheduled Debt'!K$127</f>
        <v>913550.625</v>
      </c>
      <c r="L41" s="3">
        <f xml:space="preserve">  'Unscheduled Debt'!L$127</f>
        <v>920402.25468749995</v>
      </c>
      <c r="M41" s="3">
        <f xml:space="preserve">  'Unscheduled Debt'!M$127</f>
        <v>927305.27159765619</v>
      </c>
      <c r="N41" s="3">
        <f xml:space="preserve">  'Unscheduled Debt'!N$127</f>
        <v>934260.06113463861</v>
      </c>
      <c r="O41" s="3">
        <f xml:space="preserve">  'Unscheduled Debt'!O$127</f>
        <v>941267.01159314835</v>
      </c>
      <c r="P41" s="3">
        <f xml:space="preserve">  'Unscheduled Debt'!P$127</f>
        <v>948326.51418009691</v>
      </c>
      <c r="Q41" s="3">
        <f xml:space="preserve">  'Unscheduled Debt'!Q$127</f>
        <v>955438.96303644765</v>
      </c>
      <c r="R41" s="3">
        <f xml:space="preserve">  'Unscheduled Debt'!R$127</f>
        <v>962604.75525922095</v>
      </c>
      <c r="S41" s="3">
        <f xml:space="preserve">  'Unscheduled Debt'!S$127</f>
        <v>0</v>
      </c>
      <c r="T41" s="3">
        <f xml:space="preserve">  'Unscheduled Debt'!T$127</f>
        <v>0</v>
      </c>
      <c r="U41" s="3">
        <f xml:space="preserve">  'Unscheduled Debt'!U$127</f>
        <v>0</v>
      </c>
      <c r="V41" s="3">
        <f xml:space="preserve">  'Unscheduled Debt'!V$127</f>
        <v>0</v>
      </c>
      <c r="W41" s="3">
        <f xml:space="preserve">  'Unscheduled Debt'!W$127</f>
        <v>0</v>
      </c>
      <c r="X41" s="3">
        <f xml:space="preserve">  'Unscheduled Debt'!X$127</f>
        <v>0</v>
      </c>
      <c r="Y41" s="3">
        <f xml:space="preserve">  'Unscheduled Debt'!Y$127</f>
        <v>0</v>
      </c>
      <c r="Z41" s="3">
        <f xml:space="preserve">  'Unscheduled Debt'!Z$127</f>
        <v>0</v>
      </c>
      <c r="AA41" s="3">
        <f xml:space="preserve">  'Unscheduled Debt'!AA$127</f>
        <v>0</v>
      </c>
      <c r="AB41" s="3">
        <f xml:space="preserve">  'Unscheduled Debt'!AB$127</f>
        <v>0</v>
      </c>
      <c r="AC41" s="3">
        <f xml:space="preserve">  'Unscheduled Debt'!AC$127</f>
        <v>0</v>
      </c>
    </row>
    <row r="42" spans="1:29" outlineLevel="1">
      <c r="E42" s="42" t="s">
        <v>136</v>
      </c>
      <c r="G42" s="42" t="s">
        <v>24</v>
      </c>
      <c r="J42" s="2">
        <f t="shared" ref="J42:AC42" si="15" xml:space="preserve">  IF( J39 + J40 + J41 &gt; 0, 1, 0 )</f>
        <v>1</v>
      </c>
      <c r="K42" s="2">
        <f t="shared" si="15"/>
        <v>1</v>
      </c>
      <c r="L42" s="2">
        <f t="shared" si="15"/>
        <v>1</v>
      </c>
      <c r="M42" s="2">
        <f t="shared" si="15"/>
        <v>1</v>
      </c>
      <c r="N42" s="2">
        <f t="shared" si="15"/>
        <v>1</v>
      </c>
      <c r="O42" s="2">
        <f t="shared" si="15"/>
        <v>1</v>
      </c>
      <c r="P42" s="2">
        <f t="shared" si="15"/>
        <v>1</v>
      </c>
      <c r="Q42" s="2">
        <f t="shared" si="15"/>
        <v>1</v>
      </c>
      <c r="R42" s="2">
        <f t="shared" si="15"/>
        <v>1</v>
      </c>
      <c r="S42" s="2">
        <f t="shared" si="15"/>
        <v>0</v>
      </c>
      <c r="T42" s="2">
        <f t="shared" si="15"/>
        <v>0</v>
      </c>
      <c r="U42" s="2">
        <f t="shared" si="15"/>
        <v>0</v>
      </c>
      <c r="V42" s="2">
        <f t="shared" si="15"/>
        <v>0</v>
      </c>
      <c r="W42" s="2">
        <f t="shared" si="15"/>
        <v>0</v>
      </c>
      <c r="X42" s="2">
        <f t="shared" si="15"/>
        <v>0</v>
      </c>
      <c r="Y42" s="2">
        <f t="shared" si="15"/>
        <v>0</v>
      </c>
      <c r="Z42" s="2">
        <f t="shared" si="15"/>
        <v>0</v>
      </c>
      <c r="AA42" s="2">
        <f t="shared" si="15"/>
        <v>0</v>
      </c>
      <c r="AB42" s="2">
        <f t="shared" si="15"/>
        <v>0</v>
      </c>
      <c r="AC42" s="2">
        <f t="shared" si="15"/>
        <v>0</v>
      </c>
    </row>
    <row r="45" spans="1:29">
      <c r="B45" s="30" t="s">
        <v>49</v>
      </c>
    </row>
    <row r="46" spans="1:29" outlineLevel="1">
      <c r="E46" s="2" t="str">
        <f t="shared" ref="E46:AC46" si="16" xml:space="preserve">  E$214</f>
        <v>Ordinary Shares</v>
      </c>
      <c r="F46" s="2">
        <f t="shared" si="16"/>
        <v>0</v>
      </c>
      <c r="G46" s="2" t="str">
        <f t="shared" si="16"/>
        <v>GBP</v>
      </c>
      <c r="H46" s="2">
        <f t="shared" si="16"/>
        <v>0</v>
      </c>
      <c r="I46" s="2">
        <f t="shared" si="16"/>
        <v>3036</v>
      </c>
      <c r="J46" s="2">
        <f t="shared" si="16"/>
        <v>3036</v>
      </c>
      <c r="K46" s="2">
        <f t="shared" si="16"/>
        <v>3036</v>
      </c>
      <c r="L46" s="2">
        <f t="shared" si="16"/>
        <v>3036</v>
      </c>
      <c r="M46" s="2">
        <f t="shared" si="16"/>
        <v>3036</v>
      </c>
      <c r="N46" s="2">
        <f t="shared" si="16"/>
        <v>3036</v>
      </c>
      <c r="O46" s="2">
        <f t="shared" si="16"/>
        <v>3036</v>
      </c>
      <c r="P46" s="2">
        <f t="shared" si="16"/>
        <v>3036</v>
      </c>
      <c r="Q46" s="2">
        <f t="shared" si="16"/>
        <v>3036</v>
      </c>
      <c r="R46" s="2">
        <f t="shared" si="16"/>
        <v>3036</v>
      </c>
      <c r="S46" s="2">
        <f t="shared" si="16"/>
        <v>3036</v>
      </c>
      <c r="T46" s="2">
        <f t="shared" si="16"/>
        <v>3036</v>
      </c>
      <c r="U46" s="2">
        <f t="shared" si="16"/>
        <v>3036</v>
      </c>
      <c r="V46" s="2">
        <f t="shared" si="16"/>
        <v>3036</v>
      </c>
      <c r="W46" s="2">
        <f t="shared" si="16"/>
        <v>3036</v>
      </c>
      <c r="X46" s="2">
        <f t="shared" si="16"/>
        <v>3036</v>
      </c>
      <c r="Y46" s="2">
        <f t="shared" si="16"/>
        <v>3036</v>
      </c>
      <c r="Z46" s="2">
        <f t="shared" si="16"/>
        <v>3036</v>
      </c>
      <c r="AA46" s="2">
        <f t="shared" si="16"/>
        <v>0</v>
      </c>
      <c r="AB46" s="2">
        <f t="shared" si="16"/>
        <v>0</v>
      </c>
      <c r="AC46" s="2">
        <f t="shared" si="16"/>
        <v>0</v>
      </c>
    </row>
    <row r="47" spans="1:29" outlineLevel="1">
      <c r="A47" s="13"/>
      <c r="B47" s="13"/>
      <c r="C47" s="26"/>
      <c r="D47" s="27"/>
      <c r="E47" s="3" t="str">
        <f xml:space="preserve">  Financials!E$34</f>
        <v>Retained Earnings</v>
      </c>
      <c r="F47" s="3">
        <f xml:space="preserve">  Financials!F$34</f>
        <v>0</v>
      </c>
      <c r="G47" s="3" t="str">
        <f xml:space="preserve">  Financials!G$34</f>
        <v>GBP</v>
      </c>
      <c r="H47" s="3">
        <f xml:space="preserve">  Financials!H$34</f>
        <v>0</v>
      </c>
      <c r="I47" s="3">
        <f xml:space="preserve">  Financials!I$34</f>
        <v>15571181</v>
      </c>
      <c r="J47" s="3">
        <f xml:space="preserve">  Financials!J$34</f>
        <v>16813963.780000001</v>
      </c>
      <c r="K47" s="3">
        <f xml:space="preserve">  Financials!K$34</f>
        <v>18133561.597000003</v>
      </c>
      <c r="L47" s="3">
        <f xml:space="preserve">  Financials!L$34</f>
        <v>19480262.036277302</v>
      </c>
      <c r="M47" s="3">
        <f xml:space="preserve">  Financials!M$34</f>
        <v>20909354.549042728</v>
      </c>
      <c r="N47" s="3">
        <f xml:space="preserve">  Financials!N$34</f>
        <v>22425809.964266218</v>
      </c>
      <c r="O47" s="3">
        <f xml:space="preserve">  Financials!O$34</f>
        <v>24034897.873024251</v>
      </c>
      <c r="P47" s="3">
        <f xml:space="preserve">  Financials!P$34</f>
        <v>25742204.564220689</v>
      </c>
      <c r="Q47" s="3">
        <f xml:space="preserve">  Financials!Q$34</f>
        <v>27553652.036648855</v>
      </c>
      <c r="R47" s="3">
        <f xml:space="preserve">  Financials!R$34</f>
        <v>29475518.151979275</v>
      </c>
      <c r="S47" s="3">
        <f xml:space="preserve">  Financials!S$34</f>
        <v>16365348.736168023</v>
      </c>
      <c r="T47" s="3">
        <f xml:space="preserve">  Financials!T$34</f>
        <v>17468539.035338104</v>
      </c>
      <c r="U47" s="3">
        <f xml:space="preserve">  Financials!U$34</f>
        <v>18637920.75245839</v>
      </c>
      <c r="V47" s="3">
        <f xml:space="preserve">  Financials!V$34</f>
        <v>19877465.372605894</v>
      </c>
      <c r="W47" s="3">
        <f xml:space="preserve">  Financials!W$34</f>
        <v>4305707.9799905624</v>
      </c>
      <c r="X47" s="3">
        <f xml:space="preserve">  Financials!X$34</f>
        <v>4653896.0637899963</v>
      </c>
      <c r="Y47" s="3">
        <f xml:space="preserve">  Financials!Y$34</f>
        <v>5022975.4326173961</v>
      </c>
      <c r="Z47" s="3">
        <f xml:space="preserve">  Financials!Z$34</f>
        <v>5414199.5635744398</v>
      </c>
      <c r="AA47" s="3">
        <f xml:space="preserve">  Financials!AA$34</f>
        <v>0</v>
      </c>
      <c r="AB47" s="3">
        <f xml:space="preserve">  Financials!AB$34</f>
        <v>-1.1641532182693481E-10</v>
      </c>
      <c r="AC47" s="3">
        <f xml:space="preserve">  Financials!AC$34</f>
        <v>-3.4924596548080444E-10</v>
      </c>
    </row>
    <row r="48" spans="1:29" outlineLevel="1">
      <c r="A48" s="31"/>
      <c r="B48" s="31"/>
      <c r="C48" s="52"/>
      <c r="D48" s="51"/>
      <c r="E48" s="17" t="s">
        <v>49</v>
      </c>
      <c r="F48" s="17"/>
      <c r="G48" s="17" t="s">
        <v>309</v>
      </c>
      <c r="H48" s="17"/>
      <c r="I48" s="17"/>
      <c r="J48" s="4">
        <f t="shared" ref="J48:AC48" si="17" xml:space="preserve">  J46 + J47</f>
        <v>16816999.780000001</v>
      </c>
      <c r="K48" s="4">
        <f t="shared" si="17"/>
        <v>18136597.597000003</v>
      </c>
      <c r="L48" s="4">
        <f t="shared" si="17"/>
        <v>19483298.036277302</v>
      </c>
      <c r="M48" s="4">
        <f t="shared" si="17"/>
        <v>20912390.549042728</v>
      </c>
      <c r="N48" s="4">
        <f t="shared" si="17"/>
        <v>22428845.964266218</v>
      </c>
      <c r="O48" s="4">
        <f t="shared" si="17"/>
        <v>24037933.873024251</v>
      </c>
      <c r="P48" s="4">
        <f t="shared" si="17"/>
        <v>25745240.564220689</v>
      </c>
      <c r="Q48" s="4">
        <f t="shared" si="17"/>
        <v>27556688.036648855</v>
      </c>
      <c r="R48" s="4">
        <f t="shared" si="17"/>
        <v>29478554.151979275</v>
      </c>
      <c r="S48" s="4">
        <f t="shared" si="17"/>
        <v>16368384.736168023</v>
      </c>
      <c r="T48" s="4">
        <f t="shared" si="17"/>
        <v>17471575.035338104</v>
      </c>
      <c r="U48" s="4">
        <f t="shared" si="17"/>
        <v>18640956.75245839</v>
      </c>
      <c r="V48" s="4">
        <f t="shared" si="17"/>
        <v>19880501.372605894</v>
      </c>
      <c r="W48" s="4">
        <f t="shared" si="17"/>
        <v>4308743.9799905624</v>
      </c>
      <c r="X48" s="4">
        <f t="shared" si="17"/>
        <v>4656932.0637899963</v>
      </c>
      <c r="Y48" s="4">
        <f t="shared" si="17"/>
        <v>5026011.4326173961</v>
      </c>
      <c r="Z48" s="4">
        <f t="shared" si="17"/>
        <v>5417235.5635744398</v>
      </c>
      <c r="AA48" s="4">
        <f t="shared" si="17"/>
        <v>0</v>
      </c>
      <c r="AB48" s="4">
        <f t="shared" si="17"/>
        <v>-1.1641532182693481E-10</v>
      </c>
      <c r="AC48" s="4">
        <f t="shared" si="17"/>
        <v>-3.4924596548080444E-10</v>
      </c>
    </row>
    <row r="51" spans="1:29">
      <c r="A51" s="30" t="s">
        <v>50</v>
      </c>
    </row>
    <row r="52" spans="1:29" outlineLevel="1">
      <c r="B52" s="30" t="s">
        <v>106</v>
      </c>
    </row>
    <row r="53" spans="1:29" outlineLevel="2">
      <c r="A53" s="13"/>
      <c r="B53" s="13"/>
      <c r="C53" s="26"/>
      <c r="D53" s="27"/>
      <c r="E53" s="3" t="str">
        <f xml:space="preserve">  'Unscheduled Debt'!E$132</f>
        <v>Cash Available After Chinese Investor Debt Repayment</v>
      </c>
      <c r="F53" s="3">
        <f xml:space="preserve">  'Unscheduled Debt'!F$132</f>
        <v>0</v>
      </c>
      <c r="G53" s="3" t="str">
        <f xml:space="preserve">  'Unscheduled Debt'!G$132</f>
        <v>GBP</v>
      </c>
      <c r="H53" s="3">
        <f xml:space="preserve">  'Unscheduled Debt'!H$132</f>
        <v>37866717.093325227</v>
      </c>
      <c r="I53" s="3">
        <f xml:space="preserve">  'Unscheduled Debt'!I$132</f>
        <v>0</v>
      </c>
      <c r="J53" s="3">
        <f xml:space="preserve">  'Unscheduled Debt'!J$132</f>
        <v>0</v>
      </c>
      <c r="K53" s="3">
        <f xml:space="preserve">  'Unscheduled Debt'!K$132</f>
        <v>0</v>
      </c>
      <c r="L53" s="3">
        <f xml:space="preserve">  'Unscheduled Debt'!L$132</f>
        <v>0</v>
      </c>
      <c r="M53" s="3">
        <f xml:space="preserve">  'Unscheduled Debt'!M$132</f>
        <v>0</v>
      </c>
      <c r="N53" s="3">
        <f xml:space="preserve">  'Unscheduled Debt'!N$132</f>
        <v>0</v>
      </c>
      <c r="O53" s="3">
        <f xml:space="preserve">  'Unscheduled Debt'!O$132</f>
        <v>0</v>
      </c>
      <c r="P53" s="3">
        <f xml:space="preserve">  'Unscheduled Debt'!P$132</f>
        <v>0</v>
      </c>
      <c r="Q53" s="3">
        <f xml:space="preserve">  'Unscheduled Debt'!Q$132</f>
        <v>0</v>
      </c>
      <c r="R53" s="3">
        <f xml:space="preserve">  'Unscheduled Debt'!R$132</f>
        <v>0</v>
      </c>
      <c r="S53" s="3">
        <f xml:space="preserve">  'Unscheduled Debt'!S$132</f>
        <v>15149109.260964636</v>
      </c>
      <c r="T53" s="3">
        <f xml:space="preserve">  'Unscheduled Debt'!T$132</f>
        <v>0</v>
      </c>
      <c r="U53" s="3">
        <f xml:space="preserve">  'Unscheduled Debt'!U$132</f>
        <v>0</v>
      </c>
      <c r="V53" s="3">
        <f xml:space="preserve">  'Unscheduled Debt'!V$132</f>
        <v>0</v>
      </c>
      <c r="W53" s="3">
        <f xml:space="preserve">  'Unscheduled Debt'!W$132</f>
        <v>16885674.689971685</v>
      </c>
      <c r="X53" s="3">
        <f xml:space="preserve">  'Unscheduled Debt'!X$132</f>
        <v>0</v>
      </c>
      <c r="Y53" s="3">
        <f xml:space="preserve">  'Unscheduled Debt'!Y$132</f>
        <v>0</v>
      </c>
      <c r="Z53" s="3">
        <f xml:space="preserve">  'Unscheduled Debt'!Z$132</f>
        <v>0</v>
      </c>
      <c r="AA53" s="3">
        <f xml:space="preserve">  'Unscheduled Debt'!AA$132</f>
        <v>5831933.1423889054</v>
      </c>
      <c r="AB53" s="3">
        <f xml:space="preserve">  'Unscheduled Debt'!AB$132</f>
        <v>0</v>
      </c>
      <c r="AC53" s="3">
        <f xml:space="preserve">  'Unscheduled Debt'!AC$132</f>
        <v>0</v>
      </c>
    </row>
    <row r="54" spans="1:29" outlineLevel="2">
      <c r="E54" s="2" t="str">
        <f t="shared" ref="E54:AC54" si="18" xml:space="preserve">  E$42</f>
        <v>Payments To Shareholders Locked</v>
      </c>
      <c r="F54" s="2">
        <f t="shared" si="18"/>
        <v>0</v>
      </c>
      <c r="G54" s="2" t="str">
        <f t="shared" si="18"/>
        <v>flag</v>
      </c>
      <c r="H54" s="2">
        <f t="shared" si="18"/>
        <v>0</v>
      </c>
      <c r="I54" s="2">
        <f t="shared" si="18"/>
        <v>0</v>
      </c>
      <c r="J54" s="2">
        <f t="shared" si="18"/>
        <v>1</v>
      </c>
      <c r="K54" s="2">
        <f t="shared" si="18"/>
        <v>1</v>
      </c>
      <c r="L54" s="2">
        <f t="shared" si="18"/>
        <v>1</v>
      </c>
      <c r="M54" s="2">
        <f t="shared" si="18"/>
        <v>1</v>
      </c>
      <c r="N54" s="2">
        <f t="shared" si="18"/>
        <v>1</v>
      </c>
      <c r="O54" s="2">
        <f t="shared" si="18"/>
        <v>1</v>
      </c>
      <c r="P54" s="2">
        <f t="shared" si="18"/>
        <v>1</v>
      </c>
      <c r="Q54" s="2">
        <f t="shared" si="18"/>
        <v>1</v>
      </c>
      <c r="R54" s="2">
        <f t="shared" si="18"/>
        <v>1</v>
      </c>
      <c r="S54" s="2">
        <f t="shared" si="18"/>
        <v>0</v>
      </c>
      <c r="T54" s="2">
        <f t="shared" si="18"/>
        <v>0</v>
      </c>
      <c r="U54" s="2">
        <f t="shared" si="18"/>
        <v>0</v>
      </c>
      <c r="V54" s="2">
        <f t="shared" si="18"/>
        <v>0</v>
      </c>
      <c r="W54" s="2">
        <f t="shared" si="18"/>
        <v>0</v>
      </c>
      <c r="X54" s="2">
        <f t="shared" si="18"/>
        <v>0</v>
      </c>
      <c r="Y54" s="2">
        <f t="shared" si="18"/>
        <v>0</v>
      </c>
      <c r="Z54" s="2">
        <f t="shared" si="18"/>
        <v>0</v>
      </c>
      <c r="AA54" s="2">
        <f t="shared" si="18"/>
        <v>0</v>
      </c>
      <c r="AB54" s="2">
        <f t="shared" si="18"/>
        <v>0</v>
      </c>
      <c r="AC54" s="2">
        <f t="shared" si="18"/>
        <v>0</v>
      </c>
    </row>
    <row r="55" spans="1:29" outlineLevel="2">
      <c r="E55" s="42" t="s">
        <v>106</v>
      </c>
      <c r="G55" s="42" t="s">
        <v>309</v>
      </c>
      <c r="H55" s="2">
        <f xml:space="preserve"> SUM( J55:AC55 )</f>
        <v>37866717.093325227</v>
      </c>
      <c r="J55" s="2">
        <f t="shared" ref="J55:AC55" si="19" xml:space="preserve">  MAX( 0, J53 ) * ( 1 - J54 )</f>
        <v>0</v>
      </c>
      <c r="K55" s="2">
        <f t="shared" si="19"/>
        <v>0</v>
      </c>
      <c r="L55" s="2">
        <f t="shared" si="19"/>
        <v>0</v>
      </c>
      <c r="M55" s="2">
        <f t="shared" si="19"/>
        <v>0</v>
      </c>
      <c r="N55" s="2">
        <f t="shared" si="19"/>
        <v>0</v>
      </c>
      <c r="O55" s="2">
        <f t="shared" si="19"/>
        <v>0</v>
      </c>
      <c r="P55" s="2">
        <f t="shared" si="19"/>
        <v>0</v>
      </c>
      <c r="Q55" s="2">
        <f t="shared" si="19"/>
        <v>0</v>
      </c>
      <c r="R55" s="2">
        <f t="shared" si="19"/>
        <v>0</v>
      </c>
      <c r="S55" s="2">
        <f t="shared" si="19"/>
        <v>15149109.260964636</v>
      </c>
      <c r="T55" s="2">
        <f t="shared" si="19"/>
        <v>0</v>
      </c>
      <c r="U55" s="2">
        <f t="shared" si="19"/>
        <v>0</v>
      </c>
      <c r="V55" s="2">
        <f t="shared" si="19"/>
        <v>0</v>
      </c>
      <c r="W55" s="2">
        <f t="shared" si="19"/>
        <v>16885674.689971685</v>
      </c>
      <c r="X55" s="2">
        <f t="shared" si="19"/>
        <v>0</v>
      </c>
      <c r="Y55" s="2">
        <f t="shared" si="19"/>
        <v>0</v>
      </c>
      <c r="Z55" s="2">
        <f t="shared" si="19"/>
        <v>0</v>
      </c>
      <c r="AA55" s="2">
        <f t="shared" si="19"/>
        <v>5831933.1423889054</v>
      </c>
      <c r="AB55" s="2">
        <f t="shared" si="19"/>
        <v>0</v>
      </c>
      <c r="AC55" s="2">
        <f t="shared" si="19"/>
        <v>0</v>
      </c>
    </row>
    <row r="56" spans="1:29" outlineLevel="1"/>
    <row r="57" spans="1:29" outlineLevel="1"/>
    <row r="58" spans="1:29" outlineLevel="1">
      <c r="B58" s="30" t="s">
        <v>19</v>
      </c>
    </row>
    <row r="59" spans="1:29" outlineLevel="2">
      <c r="E59" s="2" t="str">
        <f t="shared" ref="E59:AC59" si="20" xml:space="preserve">  E$55</f>
        <v>Cash Available for Redemption Preference</v>
      </c>
      <c r="F59" s="2">
        <f t="shared" si="20"/>
        <v>0</v>
      </c>
      <c r="G59" s="2" t="str">
        <f t="shared" si="20"/>
        <v>GBP</v>
      </c>
      <c r="H59" s="2">
        <f t="shared" si="20"/>
        <v>37866717.093325227</v>
      </c>
      <c r="I59" s="2">
        <f t="shared" si="20"/>
        <v>0</v>
      </c>
      <c r="J59" s="2">
        <f t="shared" si="20"/>
        <v>0</v>
      </c>
      <c r="K59" s="2">
        <f t="shared" si="20"/>
        <v>0</v>
      </c>
      <c r="L59" s="2">
        <f t="shared" si="20"/>
        <v>0</v>
      </c>
      <c r="M59" s="2">
        <f t="shared" si="20"/>
        <v>0</v>
      </c>
      <c r="N59" s="2">
        <f t="shared" si="20"/>
        <v>0</v>
      </c>
      <c r="O59" s="2">
        <f t="shared" si="20"/>
        <v>0</v>
      </c>
      <c r="P59" s="2">
        <f t="shared" si="20"/>
        <v>0</v>
      </c>
      <c r="Q59" s="2">
        <f t="shared" si="20"/>
        <v>0</v>
      </c>
      <c r="R59" s="2">
        <f t="shared" si="20"/>
        <v>0</v>
      </c>
      <c r="S59" s="2">
        <f t="shared" si="20"/>
        <v>15149109.260964636</v>
      </c>
      <c r="T59" s="2">
        <f t="shared" si="20"/>
        <v>0</v>
      </c>
      <c r="U59" s="2">
        <f t="shared" si="20"/>
        <v>0</v>
      </c>
      <c r="V59" s="2">
        <f t="shared" si="20"/>
        <v>0</v>
      </c>
      <c r="W59" s="2">
        <f t="shared" si="20"/>
        <v>16885674.689971685</v>
      </c>
      <c r="X59" s="2">
        <f t="shared" si="20"/>
        <v>0</v>
      </c>
      <c r="Y59" s="2">
        <f t="shared" si="20"/>
        <v>0</v>
      </c>
      <c r="Z59" s="2">
        <f t="shared" si="20"/>
        <v>0</v>
      </c>
      <c r="AA59" s="2">
        <f t="shared" si="20"/>
        <v>5831933.1423889054</v>
      </c>
      <c r="AB59" s="2">
        <f t="shared" si="20"/>
        <v>0</v>
      </c>
      <c r="AC59" s="2">
        <f t="shared" si="20"/>
        <v>0</v>
      </c>
    </row>
    <row r="60" spans="1:29" outlineLevel="2">
      <c r="E60" s="2" t="str">
        <f t="shared" ref="E60:AC60" si="21" xml:space="preserve">  E$14</f>
        <v>Earnings available for shareholders</v>
      </c>
      <c r="F60" s="2">
        <f t="shared" si="21"/>
        <v>0</v>
      </c>
      <c r="G60" s="2" t="str">
        <f t="shared" si="21"/>
        <v>GBP</v>
      </c>
      <c r="H60" s="2">
        <f t="shared" si="21"/>
        <v>297591393.98232728</v>
      </c>
      <c r="I60" s="2">
        <f t="shared" si="21"/>
        <v>0</v>
      </c>
      <c r="J60" s="2">
        <f t="shared" si="21"/>
        <v>14085452.555000002</v>
      </c>
      <c r="K60" s="2">
        <f t="shared" si="21"/>
        <v>15449789.147000004</v>
      </c>
      <c r="L60" s="2">
        <f t="shared" si="21"/>
        <v>16841228.361277301</v>
      </c>
      <c r="M60" s="2">
        <f t="shared" si="21"/>
        <v>18315059.649042729</v>
      </c>
      <c r="N60" s="2">
        <f t="shared" si="21"/>
        <v>19887028.039266217</v>
      </c>
      <c r="O60" s="2">
        <f t="shared" si="21"/>
        <v>21551628.923024252</v>
      </c>
      <c r="P60" s="2">
        <f t="shared" si="21"/>
        <v>23314448.589220688</v>
      </c>
      <c r="Q60" s="2">
        <f t="shared" si="21"/>
        <v>25181409.036648855</v>
      </c>
      <c r="R60" s="2">
        <f t="shared" si="21"/>
        <v>27180336.526979275</v>
      </c>
      <c r="S60" s="2">
        <f t="shared" si="21"/>
        <v>29296337.747132659</v>
      </c>
      <c r="T60" s="2">
        <f t="shared" si="21"/>
        <v>15327480.160338104</v>
      </c>
      <c r="U60" s="2">
        <f t="shared" si="21"/>
        <v>16573923.25245839</v>
      </c>
      <c r="V60" s="2">
        <f t="shared" si="21"/>
        <v>17998271.247605894</v>
      </c>
      <c r="W60" s="2">
        <f t="shared" si="21"/>
        <v>19496991.919962246</v>
      </c>
      <c r="X60" s="2">
        <f t="shared" si="21"/>
        <v>3144308.6887899963</v>
      </c>
      <c r="Y60" s="2">
        <f t="shared" si="21"/>
        <v>3698191.4326173961</v>
      </c>
      <c r="Z60" s="2">
        <f t="shared" si="21"/>
        <v>4420611.5635744398</v>
      </c>
      <c r="AA60" s="2">
        <f t="shared" si="21"/>
        <v>5828897.1423889063</v>
      </c>
      <c r="AB60" s="2">
        <f t="shared" si="21"/>
        <v>0</v>
      </c>
      <c r="AC60" s="2">
        <f t="shared" si="21"/>
        <v>0</v>
      </c>
    </row>
    <row r="61" spans="1:29" outlineLevel="2">
      <c r="E61" s="2" t="str">
        <f t="shared" ref="E61:AC61" si="22" xml:space="preserve">  E$68</f>
        <v>Redemption Preference BEG</v>
      </c>
      <c r="F61" s="2">
        <f t="shared" si="22"/>
        <v>0</v>
      </c>
      <c r="G61" s="2" t="str">
        <f t="shared" si="22"/>
        <v>GBP</v>
      </c>
      <c r="H61" s="2">
        <f t="shared" si="22"/>
        <v>0</v>
      </c>
      <c r="I61" s="2">
        <f t="shared" si="22"/>
        <v>0</v>
      </c>
      <c r="J61" s="2">
        <f t="shared" si="22"/>
        <v>450000</v>
      </c>
      <c r="K61" s="2">
        <f t="shared" si="22"/>
        <v>450000</v>
      </c>
      <c r="L61" s="2">
        <f t="shared" si="22"/>
        <v>450000</v>
      </c>
      <c r="M61" s="2">
        <f t="shared" si="22"/>
        <v>450000</v>
      </c>
      <c r="N61" s="2">
        <f t="shared" si="22"/>
        <v>450000</v>
      </c>
      <c r="O61" s="2">
        <f t="shared" si="22"/>
        <v>450000</v>
      </c>
      <c r="P61" s="2">
        <f t="shared" si="22"/>
        <v>450000</v>
      </c>
      <c r="Q61" s="2">
        <f t="shared" si="22"/>
        <v>450000</v>
      </c>
      <c r="R61" s="2">
        <f t="shared" si="22"/>
        <v>450000</v>
      </c>
      <c r="S61" s="2">
        <f t="shared" si="22"/>
        <v>450000</v>
      </c>
      <c r="T61" s="2">
        <f t="shared" si="22"/>
        <v>0</v>
      </c>
      <c r="U61" s="2">
        <f t="shared" si="22"/>
        <v>0</v>
      </c>
      <c r="V61" s="2">
        <f t="shared" si="22"/>
        <v>0</v>
      </c>
      <c r="W61" s="2">
        <f t="shared" si="22"/>
        <v>0</v>
      </c>
      <c r="X61" s="2">
        <f t="shared" si="22"/>
        <v>0</v>
      </c>
      <c r="Y61" s="2">
        <f t="shared" si="22"/>
        <v>0</v>
      </c>
      <c r="Z61" s="2">
        <f t="shared" si="22"/>
        <v>0</v>
      </c>
      <c r="AA61" s="2">
        <f t="shared" si="22"/>
        <v>0</v>
      </c>
      <c r="AB61" s="2">
        <f t="shared" si="22"/>
        <v>0</v>
      </c>
      <c r="AC61" s="2">
        <f t="shared" si="22"/>
        <v>0</v>
      </c>
    </row>
    <row r="62" spans="1:29" outlineLevel="2">
      <c r="A62" s="31"/>
      <c r="B62" s="31"/>
      <c r="C62" s="52"/>
      <c r="D62" s="51"/>
      <c r="E62" s="17" t="s">
        <v>19</v>
      </c>
      <c r="F62" s="17"/>
      <c r="G62" s="17" t="s">
        <v>309</v>
      </c>
      <c r="H62" s="4">
        <f xml:space="preserve"> SUM( J62:AC62 )</f>
        <v>450000</v>
      </c>
      <c r="I62" s="17"/>
      <c r="J62" s="4">
        <f t="shared" ref="J62:AC62" si="23" xml:space="preserve">  IF( J59 &gt; 0, MIN( J59, J60, J61 ), 0 )</f>
        <v>0</v>
      </c>
      <c r="K62" s="4">
        <f t="shared" si="23"/>
        <v>0</v>
      </c>
      <c r="L62" s="4">
        <f t="shared" si="23"/>
        <v>0</v>
      </c>
      <c r="M62" s="4">
        <f t="shared" si="23"/>
        <v>0</v>
      </c>
      <c r="N62" s="4">
        <f t="shared" si="23"/>
        <v>0</v>
      </c>
      <c r="O62" s="4">
        <f t="shared" si="23"/>
        <v>0</v>
      </c>
      <c r="P62" s="4">
        <f t="shared" si="23"/>
        <v>0</v>
      </c>
      <c r="Q62" s="4">
        <f t="shared" si="23"/>
        <v>0</v>
      </c>
      <c r="R62" s="4">
        <f t="shared" si="23"/>
        <v>0</v>
      </c>
      <c r="S62" s="4">
        <f t="shared" si="23"/>
        <v>450000</v>
      </c>
      <c r="T62" s="4">
        <f t="shared" si="23"/>
        <v>0</v>
      </c>
      <c r="U62" s="4">
        <f t="shared" si="23"/>
        <v>0</v>
      </c>
      <c r="V62" s="4">
        <f t="shared" si="23"/>
        <v>0</v>
      </c>
      <c r="W62" s="4">
        <f t="shared" si="23"/>
        <v>0</v>
      </c>
      <c r="X62" s="4">
        <f t="shared" si="23"/>
        <v>0</v>
      </c>
      <c r="Y62" s="4">
        <f t="shared" si="23"/>
        <v>0</v>
      </c>
      <c r="Z62" s="4">
        <f t="shared" si="23"/>
        <v>0</v>
      </c>
      <c r="AA62" s="4">
        <f t="shared" si="23"/>
        <v>0</v>
      </c>
      <c r="AB62" s="4">
        <f t="shared" si="23"/>
        <v>0</v>
      </c>
      <c r="AC62" s="4">
        <f t="shared" si="23"/>
        <v>0</v>
      </c>
    </row>
    <row r="63" spans="1:29" outlineLevel="1"/>
    <row r="64" spans="1:29" outlineLevel="1"/>
    <row r="65" spans="1:29" outlineLevel="1">
      <c r="B65" s="30" t="s">
        <v>50</v>
      </c>
    </row>
    <row r="66" spans="1:29" s="57" customFormat="1" outlineLevel="1">
      <c r="A66" s="32"/>
      <c r="B66" s="32"/>
      <c r="C66" s="60"/>
      <c r="D66" s="55"/>
      <c r="E66" s="28" t="str">
        <f xml:space="preserve">  InpC!E$46</f>
        <v>Opening Redemption Preference</v>
      </c>
      <c r="F66" s="28">
        <f xml:space="preserve">  InpC!F$46</f>
        <v>450000</v>
      </c>
      <c r="G66" s="28" t="str">
        <f xml:space="preserve">  InpC!G$46</f>
        <v>GBP</v>
      </c>
      <c r="M66" s="56"/>
    </row>
    <row r="67" spans="1:29" outlineLevel="1">
      <c r="A67" s="13"/>
      <c r="B67" s="13"/>
      <c r="C67" s="26"/>
      <c r="D67" s="27"/>
      <c r="E67" s="3" t="str">
        <f xml:space="preserve">  Time!E$55</f>
        <v>Period number</v>
      </c>
      <c r="F67" s="3">
        <f xml:space="preserve">  Time!F$55</f>
        <v>0</v>
      </c>
      <c r="G67" s="3" t="str">
        <f xml:space="preserve">  Time!G$55</f>
        <v>GBP</v>
      </c>
      <c r="H67" s="3">
        <f xml:space="preserve">  Time!H$55</f>
        <v>210</v>
      </c>
      <c r="I67" s="3">
        <f xml:space="preserve">  Time!I$55</f>
        <v>0</v>
      </c>
      <c r="J67" s="3">
        <f xml:space="preserve">  Time!J$55</f>
        <v>1</v>
      </c>
      <c r="K67" s="3">
        <f xml:space="preserve">  Time!K$55</f>
        <v>2</v>
      </c>
      <c r="L67" s="3">
        <f xml:space="preserve">  Time!L$55</f>
        <v>3</v>
      </c>
      <c r="M67" s="3">
        <f xml:space="preserve">  Time!M$55</f>
        <v>4</v>
      </c>
      <c r="N67" s="3">
        <f xml:space="preserve">  Time!N$55</f>
        <v>5</v>
      </c>
      <c r="O67" s="3">
        <f xml:space="preserve">  Time!O$55</f>
        <v>6</v>
      </c>
      <c r="P67" s="3">
        <f xml:space="preserve">  Time!P$55</f>
        <v>7</v>
      </c>
      <c r="Q67" s="3">
        <f xml:space="preserve">  Time!Q$55</f>
        <v>8</v>
      </c>
      <c r="R67" s="3">
        <f xml:space="preserve">  Time!R$55</f>
        <v>9</v>
      </c>
      <c r="S67" s="3">
        <f xml:space="preserve">  Time!S$55</f>
        <v>10</v>
      </c>
      <c r="T67" s="3">
        <f xml:space="preserve">  Time!T$55</f>
        <v>11</v>
      </c>
      <c r="U67" s="3">
        <f xml:space="preserve">  Time!U$55</f>
        <v>12</v>
      </c>
      <c r="V67" s="3">
        <f xml:space="preserve">  Time!V$55</f>
        <v>13</v>
      </c>
      <c r="W67" s="3">
        <f xml:space="preserve">  Time!W$55</f>
        <v>14</v>
      </c>
      <c r="X67" s="3">
        <f xml:space="preserve">  Time!X$55</f>
        <v>15</v>
      </c>
      <c r="Y67" s="3">
        <f xml:space="preserve">  Time!Y$55</f>
        <v>16</v>
      </c>
      <c r="Z67" s="3">
        <f xml:space="preserve">  Time!Z$55</f>
        <v>17</v>
      </c>
      <c r="AA67" s="3">
        <f xml:space="preserve">  Time!AA$55</f>
        <v>18</v>
      </c>
      <c r="AB67" s="3">
        <f xml:space="preserve">  Time!AB$55</f>
        <v>19</v>
      </c>
      <c r="AC67" s="3">
        <f xml:space="preserve">  Time!AC$55</f>
        <v>20</v>
      </c>
    </row>
    <row r="68" spans="1:29" outlineLevel="1">
      <c r="E68" s="42" t="s">
        <v>281</v>
      </c>
      <c r="G68" s="42" t="s">
        <v>309</v>
      </c>
      <c r="J68" s="2">
        <f t="shared" ref="J68:AC68" si="24" xml:space="preserve">  I70</f>
        <v>450000</v>
      </c>
      <c r="K68" s="2">
        <f t="shared" si="24"/>
        <v>450000</v>
      </c>
      <c r="L68" s="2">
        <f t="shared" si="24"/>
        <v>450000</v>
      </c>
      <c r="M68" s="2">
        <f t="shared" si="24"/>
        <v>450000</v>
      </c>
      <c r="N68" s="2">
        <f t="shared" si="24"/>
        <v>450000</v>
      </c>
      <c r="O68" s="2">
        <f t="shared" si="24"/>
        <v>450000</v>
      </c>
      <c r="P68" s="2">
        <f t="shared" si="24"/>
        <v>450000</v>
      </c>
      <c r="Q68" s="2">
        <f t="shared" si="24"/>
        <v>450000</v>
      </c>
      <c r="R68" s="2">
        <f t="shared" si="24"/>
        <v>450000</v>
      </c>
      <c r="S68" s="2">
        <f t="shared" si="24"/>
        <v>450000</v>
      </c>
      <c r="T68" s="2">
        <f t="shared" si="24"/>
        <v>0</v>
      </c>
      <c r="U68" s="2">
        <f t="shared" si="24"/>
        <v>0</v>
      </c>
      <c r="V68" s="2">
        <f t="shared" si="24"/>
        <v>0</v>
      </c>
      <c r="W68" s="2">
        <f t="shared" si="24"/>
        <v>0</v>
      </c>
      <c r="X68" s="2">
        <f t="shared" si="24"/>
        <v>0</v>
      </c>
      <c r="Y68" s="2">
        <f t="shared" si="24"/>
        <v>0</v>
      </c>
      <c r="Z68" s="2">
        <f t="shared" si="24"/>
        <v>0</v>
      </c>
      <c r="AA68" s="2">
        <f t="shared" si="24"/>
        <v>0</v>
      </c>
      <c r="AB68" s="2">
        <f t="shared" si="24"/>
        <v>0</v>
      </c>
      <c r="AC68" s="2">
        <f t="shared" si="24"/>
        <v>0</v>
      </c>
    </row>
    <row r="69" spans="1:29" outlineLevel="1">
      <c r="D69" s="91" t="s">
        <v>366</v>
      </c>
      <c r="E69" s="2" t="str">
        <f t="shared" ref="E69:AC69" si="25" xml:space="preserve">  E$62</f>
        <v>Redemption Preference Paid</v>
      </c>
      <c r="F69" s="2">
        <f t="shared" si="25"/>
        <v>0</v>
      </c>
      <c r="G69" s="2" t="str">
        <f t="shared" si="25"/>
        <v>GBP</v>
      </c>
      <c r="H69" s="2">
        <f t="shared" si="25"/>
        <v>450000</v>
      </c>
      <c r="I69" s="2">
        <f t="shared" si="25"/>
        <v>0</v>
      </c>
      <c r="J69" s="2">
        <f t="shared" si="25"/>
        <v>0</v>
      </c>
      <c r="K69" s="2">
        <f t="shared" si="25"/>
        <v>0</v>
      </c>
      <c r="L69" s="2">
        <f t="shared" si="25"/>
        <v>0</v>
      </c>
      <c r="M69" s="2">
        <f t="shared" si="25"/>
        <v>0</v>
      </c>
      <c r="N69" s="2">
        <f t="shared" si="25"/>
        <v>0</v>
      </c>
      <c r="O69" s="2">
        <f t="shared" si="25"/>
        <v>0</v>
      </c>
      <c r="P69" s="2">
        <f t="shared" si="25"/>
        <v>0</v>
      </c>
      <c r="Q69" s="2">
        <f t="shared" si="25"/>
        <v>0</v>
      </c>
      <c r="R69" s="2">
        <f t="shared" si="25"/>
        <v>0</v>
      </c>
      <c r="S69" s="2">
        <f t="shared" si="25"/>
        <v>450000</v>
      </c>
      <c r="T69" s="2">
        <f t="shared" si="25"/>
        <v>0</v>
      </c>
      <c r="U69" s="2">
        <f t="shared" si="25"/>
        <v>0</v>
      </c>
      <c r="V69" s="2">
        <f t="shared" si="25"/>
        <v>0</v>
      </c>
      <c r="W69" s="2">
        <f t="shared" si="25"/>
        <v>0</v>
      </c>
      <c r="X69" s="2">
        <f t="shared" si="25"/>
        <v>0</v>
      </c>
      <c r="Y69" s="2">
        <f t="shared" si="25"/>
        <v>0</v>
      </c>
      <c r="Z69" s="2">
        <f t="shared" si="25"/>
        <v>0</v>
      </c>
      <c r="AA69" s="2">
        <f t="shared" si="25"/>
        <v>0</v>
      </c>
      <c r="AB69" s="2">
        <f t="shared" si="25"/>
        <v>0</v>
      </c>
      <c r="AC69" s="2">
        <f t="shared" si="25"/>
        <v>0</v>
      </c>
    </row>
    <row r="70" spans="1:29" s="58" customFormat="1" outlineLevel="1">
      <c r="A70" s="105"/>
      <c r="B70" s="105"/>
      <c r="C70" s="126"/>
      <c r="D70" s="132"/>
      <c r="E70" s="58" t="s">
        <v>50</v>
      </c>
      <c r="G70" s="58" t="s">
        <v>309</v>
      </c>
      <c r="I70" s="29">
        <f t="shared" ref="I70:AC70" si="26" xml:space="preserve">  IF( I67 = 0, $F66, I68 - I69 )</f>
        <v>450000</v>
      </c>
      <c r="J70" s="29">
        <f t="shared" si="26"/>
        <v>450000</v>
      </c>
      <c r="K70" s="29">
        <f t="shared" si="26"/>
        <v>450000</v>
      </c>
      <c r="L70" s="29">
        <f t="shared" si="26"/>
        <v>450000</v>
      </c>
      <c r="M70" s="29">
        <f t="shared" si="26"/>
        <v>450000</v>
      </c>
      <c r="N70" s="29">
        <f t="shared" si="26"/>
        <v>450000</v>
      </c>
      <c r="O70" s="29">
        <f t="shared" si="26"/>
        <v>450000</v>
      </c>
      <c r="P70" s="29">
        <f t="shared" si="26"/>
        <v>450000</v>
      </c>
      <c r="Q70" s="29">
        <f t="shared" si="26"/>
        <v>450000</v>
      </c>
      <c r="R70" s="29">
        <f t="shared" si="26"/>
        <v>450000</v>
      </c>
      <c r="S70" s="29">
        <f t="shared" si="26"/>
        <v>0</v>
      </c>
      <c r="T70" s="29">
        <f t="shared" si="26"/>
        <v>0</v>
      </c>
      <c r="U70" s="29">
        <f t="shared" si="26"/>
        <v>0</v>
      </c>
      <c r="V70" s="29">
        <f t="shared" si="26"/>
        <v>0</v>
      </c>
      <c r="W70" s="29">
        <f t="shared" si="26"/>
        <v>0</v>
      </c>
      <c r="X70" s="29">
        <f t="shared" si="26"/>
        <v>0</v>
      </c>
      <c r="Y70" s="29">
        <f t="shared" si="26"/>
        <v>0</v>
      </c>
      <c r="Z70" s="29">
        <f t="shared" si="26"/>
        <v>0</v>
      </c>
      <c r="AA70" s="29">
        <f t="shared" si="26"/>
        <v>0</v>
      </c>
      <c r="AB70" s="29">
        <f t="shared" si="26"/>
        <v>0</v>
      </c>
      <c r="AC70" s="29">
        <f t="shared" si="26"/>
        <v>0</v>
      </c>
    </row>
    <row r="71" spans="1:29" outlineLevel="1"/>
    <row r="72" spans="1:29" outlineLevel="1">
      <c r="B72" s="30" t="s">
        <v>319</v>
      </c>
    </row>
    <row r="73" spans="1:29" s="57" customFormat="1" outlineLevel="1">
      <c r="A73" s="32"/>
      <c r="B73" s="32"/>
      <c r="C73" s="60"/>
      <c r="D73" s="55"/>
      <c r="E73" s="28" t="str">
        <f xml:space="preserve">  InpC!E$48</f>
        <v>Opening Total Redemption Preference Paid</v>
      </c>
      <c r="F73" s="28">
        <f xml:space="preserve">  InpC!F$48</f>
        <v>0</v>
      </c>
      <c r="G73" s="28" t="str">
        <f xml:space="preserve">  InpC!G$48</f>
        <v>GBP</v>
      </c>
      <c r="M73" s="56"/>
    </row>
    <row r="74" spans="1:29" outlineLevel="1">
      <c r="A74" s="13"/>
      <c r="B74" s="13"/>
      <c r="C74" s="26"/>
      <c r="D74" s="27"/>
      <c r="E74" s="3" t="str">
        <f xml:space="preserve">  Time!E$55</f>
        <v>Period number</v>
      </c>
      <c r="F74" s="3">
        <f xml:space="preserve">  Time!F$55</f>
        <v>0</v>
      </c>
      <c r="G74" s="3" t="str">
        <f xml:space="preserve">  Time!G$55</f>
        <v>GBP</v>
      </c>
      <c r="H74" s="3">
        <f xml:space="preserve">  Time!H$55</f>
        <v>210</v>
      </c>
      <c r="I74" s="3">
        <f xml:space="preserve">  Time!I$55</f>
        <v>0</v>
      </c>
      <c r="J74" s="3">
        <f xml:space="preserve">  Time!J$55</f>
        <v>1</v>
      </c>
      <c r="K74" s="3">
        <f xml:space="preserve">  Time!K$55</f>
        <v>2</v>
      </c>
      <c r="L74" s="3">
        <f xml:space="preserve">  Time!L$55</f>
        <v>3</v>
      </c>
      <c r="M74" s="3">
        <f xml:space="preserve">  Time!M$55</f>
        <v>4</v>
      </c>
      <c r="N74" s="3">
        <f xml:space="preserve">  Time!N$55</f>
        <v>5</v>
      </c>
      <c r="O74" s="3">
        <f xml:space="preserve">  Time!O$55</f>
        <v>6</v>
      </c>
      <c r="P74" s="3">
        <f xml:space="preserve">  Time!P$55</f>
        <v>7</v>
      </c>
      <c r="Q74" s="3">
        <f xml:space="preserve">  Time!Q$55</f>
        <v>8</v>
      </c>
      <c r="R74" s="3">
        <f xml:space="preserve">  Time!R$55</f>
        <v>9</v>
      </c>
      <c r="S74" s="3">
        <f xml:space="preserve">  Time!S$55</f>
        <v>10</v>
      </c>
      <c r="T74" s="3">
        <f xml:space="preserve">  Time!T$55</f>
        <v>11</v>
      </c>
      <c r="U74" s="3">
        <f xml:space="preserve">  Time!U$55</f>
        <v>12</v>
      </c>
      <c r="V74" s="3">
        <f xml:space="preserve">  Time!V$55</f>
        <v>13</v>
      </c>
      <c r="W74" s="3">
        <f xml:space="preserve">  Time!W$55</f>
        <v>14</v>
      </c>
      <c r="X74" s="3">
        <f xml:space="preserve">  Time!X$55</f>
        <v>15</v>
      </c>
      <c r="Y74" s="3">
        <f xml:space="preserve">  Time!Y$55</f>
        <v>16</v>
      </c>
      <c r="Z74" s="3">
        <f xml:space="preserve">  Time!Z$55</f>
        <v>17</v>
      </c>
      <c r="AA74" s="3">
        <f xml:space="preserve">  Time!AA$55</f>
        <v>18</v>
      </c>
      <c r="AB74" s="3">
        <f xml:space="preserve">  Time!AB$55</f>
        <v>19</v>
      </c>
      <c r="AC74" s="3">
        <f xml:space="preserve">  Time!AC$55</f>
        <v>20</v>
      </c>
    </row>
    <row r="75" spans="1:29" outlineLevel="1">
      <c r="E75" s="42" t="s">
        <v>147</v>
      </c>
      <c r="G75" s="42" t="s">
        <v>309</v>
      </c>
      <c r="J75" s="2">
        <f t="shared" ref="J75:AC75" si="27" xml:space="preserve">  I77</f>
        <v>0</v>
      </c>
      <c r="K75" s="2">
        <f t="shared" si="27"/>
        <v>0</v>
      </c>
      <c r="L75" s="2">
        <f t="shared" si="27"/>
        <v>0</v>
      </c>
      <c r="M75" s="2">
        <f t="shared" si="27"/>
        <v>0</v>
      </c>
      <c r="N75" s="2">
        <f t="shared" si="27"/>
        <v>0</v>
      </c>
      <c r="O75" s="2">
        <f t="shared" si="27"/>
        <v>0</v>
      </c>
      <c r="P75" s="2">
        <f t="shared" si="27"/>
        <v>0</v>
      </c>
      <c r="Q75" s="2">
        <f t="shared" si="27"/>
        <v>0</v>
      </c>
      <c r="R75" s="2">
        <f t="shared" si="27"/>
        <v>0</v>
      </c>
      <c r="S75" s="2">
        <f t="shared" si="27"/>
        <v>0</v>
      </c>
      <c r="T75" s="2">
        <f t="shared" si="27"/>
        <v>450000</v>
      </c>
      <c r="U75" s="2">
        <f t="shared" si="27"/>
        <v>450000</v>
      </c>
      <c r="V75" s="2">
        <f t="shared" si="27"/>
        <v>450000</v>
      </c>
      <c r="W75" s="2">
        <f t="shared" si="27"/>
        <v>450000</v>
      </c>
      <c r="X75" s="2">
        <f t="shared" si="27"/>
        <v>450000</v>
      </c>
      <c r="Y75" s="2">
        <f t="shared" si="27"/>
        <v>450000</v>
      </c>
      <c r="Z75" s="2">
        <f t="shared" si="27"/>
        <v>450000</v>
      </c>
      <c r="AA75" s="2">
        <f t="shared" si="27"/>
        <v>450000</v>
      </c>
      <c r="AB75" s="2">
        <f t="shared" si="27"/>
        <v>450000</v>
      </c>
      <c r="AC75" s="2">
        <f t="shared" si="27"/>
        <v>450000</v>
      </c>
    </row>
    <row r="76" spans="1:29" outlineLevel="1">
      <c r="D76" s="91" t="s">
        <v>269</v>
      </c>
      <c r="E76" s="2" t="str">
        <f t="shared" ref="E76:AC76" si="28" xml:space="preserve">  E$62</f>
        <v>Redemption Preference Paid</v>
      </c>
      <c r="F76" s="2">
        <f t="shared" si="28"/>
        <v>0</v>
      </c>
      <c r="G76" s="2" t="str">
        <f t="shared" si="28"/>
        <v>GBP</v>
      </c>
      <c r="H76" s="2">
        <f t="shared" si="28"/>
        <v>450000</v>
      </c>
      <c r="I76" s="2">
        <f t="shared" si="28"/>
        <v>0</v>
      </c>
      <c r="J76" s="2">
        <f t="shared" si="28"/>
        <v>0</v>
      </c>
      <c r="K76" s="2">
        <f t="shared" si="28"/>
        <v>0</v>
      </c>
      <c r="L76" s="2">
        <f t="shared" si="28"/>
        <v>0</v>
      </c>
      <c r="M76" s="2">
        <f t="shared" si="28"/>
        <v>0</v>
      </c>
      <c r="N76" s="2">
        <f t="shared" si="28"/>
        <v>0</v>
      </c>
      <c r="O76" s="2">
        <f t="shared" si="28"/>
        <v>0</v>
      </c>
      <c r="P76" s="2">
        <f t="shared" si="28"/>
        <v>0</v>
      </c>
      <c r="Q76" s="2">
        <f t="shared" si="28"/>
        <v>0</v>
      </c>
      <c r="R76" s="2">
        <f t="shared" si="28"/>
        <v>0</v>
      </c>
      <c r="S76" s="2">
        <f t="shared" si="28"/>
        <v>450000</v>
      </c>
      <c r="T76" s="2">
        <f t="shared" si="28"/>
        <v>0</v>
      </c>
      <c r="U76" s="2">
        <f t="shared" si="28"/>
        <v>0</v>
      </c>
      <c r="V76" s="2">
        <f t="shared" si="28"/>
        <v>0</v>
      </c>
      <c r="W76" s="2">
        <f t="shared" si="28"/>
        <v>0</v>
      </c>
      <c r="X76" s="2">
        <f t="shared" si="28"/>
        <v>0</v>
      </c>
      <c r="Y76" s="2">
        <f t="shared" si="28"/>
        <v>0</v>
      </c>
      <c r="Z76" s="2">
        <f t="shared" si="28"/>
        <v>0</v>
      </c>
      <c r="AA76" s="2">
        <f t="shared" si="28"/>
        <v>0</v>
      </c>
      <c r="AB76" s="2">
        <f t="shared" si="28"/>
        <v>0</v>
      </c>
      <c r="AC76" s="2">
        <f t="shared" si="28"/>
        <v>0</v>
      </c>
    </row>
    <row r="77" spans="1:29" s="58" customFormat="1" outlineLevel="1">
      <c r="A77" s="36"/>
      <c r="B77" s="36"/>
      <c r="C77" s="67"/>
      <c r="D77" s="68"/>
      <c r="E77" s="24" t="s">
        <v>319</v>
      </c>
      <c r="F77" s="24"/>
      <c r="G77" s="24" t="s">
        <v>309</v>
      </c>
      <c r="H77" s="24"/>
      <c r="I77" s="5">
        <f t="shared" ref="I77:AC77" si="29" xml:space="preserve">  IF( I74 = 0, $F73, I75 + I76 )</f>
        <v>0</v>
      </c>
      <c r="J77" s="5">
        <f t="shared" si="29"/>
        <v>0</v>
      </c>
      <c r="K77" s="5">
        <f t="shared" si="29"/>
        <v>0</v>
      </c>
      <c r="L77" s="5">
        <f t="shared" si="29"/>
        <v>0</v>
      </c>
      <c r="M77" s="5">
        <f t="shared" si="29"/>
        <v>0</v>
      </c>
      <c r="N77" s="5">
        <f t="shared" si="29"/>
        <v>0</v>
      </c>
      <c r="O77" s="5">
        <f t="shared" si="29"/>
        <v>0</v>
      </c>
      <c r="P77" s="5">
        <f t="shared" si="29"/>
        <v>0</v>
      </c>
      <c r="Q77" s="5">
        <f t="shared" si="29"/>
        <v>0</v>
      </c>
      <c r="R77" s="5">
        <f t="shared" si="29"/>
        <v>0</v>
      </c>
      <c r="S77" s="5">
        <f t="shared" si="29"/>
        <v>450000</v>
      </c>
      <c r="T77" s="5">
        <f t="shared" si="29"/>
        <v>450000</v>
      </c>
      <c r="U77" s="5">
        <f t="shared" si="29"/>
        <v>450000</v>
      </c>
      <c r="V77" s="5">
        <f t="shared" si="29"/>
        <v>450000</v>
      </c>
      <c r="W77" s="5">
        <f t="shared" si="29"/>
        <v>450000</v>
      </c>
      <c r="X77" s="5">
        <f t="shared" si="29"/>
        <v>450000</v>
      </c>
      <c r="Y77" s="5">
        <f t="shared" si="29"/>
        <v>450000</v>
      </c>
      <c r="Z77" s="5">
        <f t="shared" si="29"/>
        <v>450000</v>
      </c>
      <c r="AA77" s="5">
        <f t="shared" si="29"/>
        <v>450000</v>
      </c>
      <c r="AB77" s="5">
        <f t="shared" si="29"/>
        <v>450000</v>
      </c>
      <c r="AC77" s="5">
        <f t="shared" si="29"/>
        <v>450000</v>
      </c>
    </row>
    <row r="78" spans="1:29" outlineLevel="1"/>
    <row r="79" spans="1:29" outlineLevel="1">
      <c r="B79" s="30" t="s">
        <v>417</v>
      </c>
    </row>
    <row r="80" spans="1:29" outlineLevel="2">
      <c r="E80" s="2" t="str">
        <f t="shared" ref="E80:AC80" si="30" xml:space="preserve">  E$55</f>
        <v>Cash Available for Redemption Preference</v>
      </c>
      <c r="F80" s="2">
        <f t="shared" si="30"/>
        <v>0</v>
      </c>
      <c r="G80" s="2" t="str">
        <f t="shared" si="30"/>
        <v>GBP</v>
      </c>
      <c r="H80" s="2">
        <f t="shared" si="30"/>
        <v>37866717.093325227</v>
      </c>
      <c r="I80" s="2">
        <f t="shared" si="30"/>
        <v>0</v>
      </c>
      <c r="J80" s="2">
        <f t="shared" si="30"/>
        <v>0</v>
      </c>
      <c r="K80" s="2">
        <f t="shared" si="30"/>
        <v>0</v>
      </c>
      <c r="L80" s="2">
        <f t="shared" si="30"/>
        <v>0</v>
      </c>
      <c r="M80" s="2">
        <f t="shared" si="30"/>
        <v>0</v>
      </c>
      <c r="N80" s="2">
        <f t="shared" si="30"/>
        <v>0</v>
      </c>
      <c r="O80" s="2">
        <f t="shared" si="30"/>
        <v>0</v>
      </c>
      <c r="P80" s="2">
        <f t="shared" si="30"/>
        <v>0</v>
      </c>
      <c r="Q80" s="2">
        <f t="shared" si="30"/>
        <v>0</v>
      </c>
      <c r="R80" s="2">
        <f t="shared" si="30"/>
        <v>0</v>
      </c>
      <c r="S80" s="2">
        <f t="shared" si="30"/>
        <v>15149109.260964636</v>
      </c>
      <c r="T80" s="2">
        <f t="shared" si="30"/>
        <v>0</v>
      </c>
      <c r="U80" s="2">
        <f t="shared" si="30"/>
        <v>0</v>
      </c>
      <c r="V80" s="2">
        <f t="shared" si="30"/>
        <v>0</v>
      </c>
      <c r="W80" s="2">
        <f t="shared" si="30"/>
        <v>16885674.689971685</v>
      </c>
      <c r="X80" s="2">
        <f t="shared" si="30"/>
        <v>0</v>
      </c>
      <c r="Y80" s="2">
        <f t="shared" si="30"/>
        <v>0</v>
      </c>
      <c r="Z80" s="2">
        <f t="shared" si="30"/>
        <v>0</v>
      </c>
      <c r="AA80" s="2">
        <f t="shared" si="30"/>
        <v>5831933.1423889054</v>
      </c>
      <c r="AB80" s="2">
        <f t="shared" si="30"/>
        <v>0</v>
      </c>
      <c r="AC80" s="2">
        <f t="shared" si="30"/>
        <v>0</v>
      </c>
    </row>
    <row r="81" spans="1:29" outlineLevel="2">
      <c r="E81" s="2" t="str">
        <f t="shared" ref="E81:AC81" si="31" xml:space="preserve">  E$62</f>
        <v>Redemption Preference Paid</v>
      </c>
      <c r="F81" s="2">
        <f t="shared" si="31"/>
        <v>0</v>
      </c>
      <c r="G81" s="2" t="str">
        <f t="shared" si="31"/>
        <v>GBP</v>
      </c>
      <c r="H81" s="2">
        <f t="shared" si="31"/>
        <v>450000</v>
      </c>
      <c r="I81" s="2">
        <f t="shared" si="31"/>
        <v>0</v>
      </c>
      <c r="J81" s="2">
        <f t="shared" si="31"/>
        <v>0</v>
      </c>
      <c r="K81" s="2">
        <f t="shared" si="31"/>
        <v>0</v>
      </c>
      <c r="L81" s="2">
        <f t="shared" si="31"/>
        <v>0</v>
      </c>
      <c r="M81" s="2">
        <f t="shared" si="31"/>
        <v>0</v>
      </c>
      <c r="N81" s="2">
        <f t="shared" si="31"/>
        <v>0</v>
      </c>
      <c r="O81" s="2">
        <f t="shared" si="31"/>
        <v>0</v>
      </c>
      <c r="P81" s="2">
        <f t="shared" si="31"/>
        <v>0</v>
      </c>
      <c r="Q81" s="2">
        <f t="shared" si="31"/>
        <v>0</v>
      </c>
      <c r="R81" s="2">
        <f t="shared" si="31"/>
        <v>0</v>
      </c>
      <c r="S81" s="2">
        <f t="shared" si="31"/>
        <v>450000</v>
      </c>
      <c r="T81" s="2">
        <f t="shared" si="31"/>
        <v>0</v>
      </c>
      <c r="U81" s="2">
        <f t="shared" si="31"/>
        <v>0</v>
      </c>
      <c r="V81" s="2">
        <f t="shared" si="31"/>
        <v>0</v>
      </c>
      <c r="W81" s="2">
        <f t="shared" si="31"/>
        <v>0</v>
      </c>
      <c r="X81" s="2">
        <f t="shared" si="31"/>
        <v>0</v>
      </c>
      <c r="Y81" s="2">
        <f t="shared" si="31"/>
        <v>0</v>
      </c>
      <c r="Z81" s="2">
        <f t="shared" si="31"/>
        <v>0</v>
      </c>
      <c r="AA81" s="2">
        <f t="shared" si="31"/>
        <v>0</v>
      </c>
      <c r="AB81" s="2">
        <f t="shared" si="31"/>
        <v>0</v>
      </c>
      <c r="AC81" s="2">
        <f t="shared" si="31"/>
        <v>0</v>
      </c>
    </row>
    <row r="82" spans="1:29" outlineLevel="2">
      <c r="E82" s="42" t="s">
        <v>417</v>
      </c>
      <c r="G82" s="42" t="s">
        <v>309</v>
      </c>
      <c r="H82" s="2">
        <f xml:space="preserve"> SUM( J82:AC82 )</f>
        <v>37416717.093325227</v>
      </c>
      <c r="J82" s="2">
        <f t="shared" ref="J82:AC82" si="32" xml:space="preserve">  J80 - J81</f>
        <v>0</v>
      </c>
      <c r="K82" s="2">
        <f t="shared" si="32"/>
        <v>0</v>
      </c>
      <c r="L82" s="2">
        <f t="shared" si="32"/>
        <v>0</v>
      </c>
      <c r="M82" s="2">
        <f t="shared" si="32"/>
        <v>0</v>
      </c>
      <c r="N82" s="2">
        <f t="shared" si="32"/>
        <v>0</v>
      </c>
      <c r="O82" s="2">
        <f t="shared" si="32"/>
        <v>0</v>
      </c>
      <c r="P82" s="2">
        <f t="shared" si="32"/>
        <v>0</v>
      </c>
      <c r="Q82" s="2">
        <f t="shared" si="32"/>
        <v>0</v>
      </c>
      <c r="R82" s="2">
        <f t="shared" si="32"/>
        <v>0</v>
      </c>
      <c r="S82" s="2">
        <f t="shared" si="32"/>
        <v>14699109.260964636</v>
      </c>
      <c r="T82" s="2">
        <f t="shared" si="32"/>
        <v>0</v>
      </c>
      <c r="U82" s="2">
        <f t="shared" si="32"/>
        <v>0</v>
      </c>
      <c r="V82" s="2">
        <f t="shared" si="32"/>
        <v>0</v>
      </c>
      <c r="W82" s="2">
        <f t="shared" si="32"/>
        <v>16885674.689971685</v>
      </c>
      <c r="X82" s="2">
        <f t="shared" si="32"/>
        <v>0</v>
      </c>
      <c r="Y82" s="2">
        <f t="shared" si="32"/>
        <v>0</v>
      </c>
      <c r="Z82" s="2">
        <f t="shared" si="32"/>
        <v>0</v>
      </c>
      <c r="AA82" s="2">
        <f t="shared" si="32"/>
        <v>5831933.1423889054</v>
      </c>
      <c r="AB82" s="2">
        <f t="shared" si="32"/>
        <v>0</v>
      </c>
      <c r="AC82" s="2">
        <f t="shared" si="32"/>
        <v>0</v>
      </c>
    </row>
    <row r="83" spans="1:29" outlineLevel="1"/>
    <row r="85" spans="1:29">
      <c r="A85" s="30" t="s">
        <v>350</v>
      </c>
    </row>
    <row r="86" spans="1:29" outlineLevel="1">
      <c r="B86" s="30" t="s">
        <v>371</v>
      </c>
    </row>
    <row r="87" spans="1:29" outlineLevel="2">
      <c r="E87" s="2" t="str">
        <f t="shared" ref="E87:AC87" si="33" xml:space="preserve">  E$82</f>
        <v>Cash Available After Redemption Preference</v>
      </c>
      <c r="F87" s="2">
        <f t="shared" si="33"/>
        <v>0</v>
      </c>
      <c r="G87" s="2" t="str">
        <f t="shared" si="33"/>
        <v>GBP</v>
      </c>
      <c r="H87" s="2">
        <f t="shared" si="33"/>
        <v>37416717.093325227</v>
      </c>
      <c r="I87" s="2">
        <f t="shared" si="33"/>
        <v>0</v>
      </c>
      <c r="J87" s="2">
        <f t="shared" si="33"/>
        <v>0</v>
      </c>
      <c r="K87" s="2">
        <f t="shared" si="33"/>
        <v>0</v>
      </c>
      <c r="L87" s="2">
        <f t="shared" si="33"/>
        <v>0</v>
      </c>
      <c r="M87" s="2">
        <f t="shared" si="33"/>
        <v>0</v>
      </c>
      <c r="N87" s="2">
        <f t="shared" si="33"/>
        <v>0</v>
      </c>
      <c r="O87" s="2">
        <f t="shared" si="33"/>
        <v>0</v>
      </c>
      <c r="P87" s="2">
        <f t="shared" si="33"/>
        <v>0</v>
      </c>
      <c r="Q87" s="2">
        <f t="shared" si="33"/>
        <v>0</v>
      </c>
      <c r="R87" s="2">
        <f t="shared" si="33"/>
        <v>0</v>
      </c>
      <c r="S87" s="2">
        <f t="shared" si="33"/>
        <v>14699109.260964636</v>
      </c>
      <c r="T87" s="2">
        <f t="shared" si="33"/>
        <v>0</v>
      </c>
      <c r="U87" s="2">
        <f t="shared" si="33"/>
        <v>0</v>
      </c>
      <c r="V87" s="2">
        <f t="shared" si="33"/>
        <v>0</v>
      </c>
      <c r="W87" s="2">
        <f t="shared" si="33"/>
        <v>16885674.689971685</v>
      </c>
      <c r="X87" s="2">
        <f t="shared" si="33"/>
        <v>0</v>
      </c>
      <c r="Y87" s="2">
        <f t="shared" si="33"/>
        <v>0</v>
      </c>
      <c r="Z87" s="2">
        <f t="shared" si="33"/>
        <v>0</v>
      </c>
      <c r="AA87" s="2">
        <f t="shared" si="33"/>
        <v>5831933.1423889054</v>
      </c>
      <c r="AB87" s="2">
        <f t="shared" si="33"/>
        <v>0</v>
      </c>
      <c r="AC87" s="2">
        <f t="shared" si="33"/>
        <v>0</v>
      </c>
    </row>
    <row r="88" spans="1:29" outlineLevel="2">
      <c r="E88" s="2" t="str">
        <f t="shared" ref="E88:AC88" si="34" xml:space="preserve">  E$42</f>
        <v>Payments To Shareholders Locked</v>
      </c>
      <c r="F88" s="2">
        <f t="shared" si="34"/>
        <v>0</v>
      </c>
      <c r="G88" s="2" t="str">
        <f t="shared" si="34"/>
        <v>flag</v>
      </c>
      <c r="H88" s="2">
        <f t="shared" si="34"/>
        <v>0</v>
      </c>
      <c r="I88" s="2">
        <f t="shared" si="34"/>
        <v>0</v>
      </c>
      <c r="J88" s="2">
        <f t="shared" si="34"/>
        <v>1</v>
      </c>
      <c r="K88" s="2">
        <f t="shared" si="34"/>
        <v>1</v>
      </c>
      <c r="L88" s="2">
        <f t="shared" si="34"/>
        <v>1</v>
      </c>
      <c r="M88" s="2">
        <f t="shared" si="34"/>
        <v>1</v>
      </c>
      <c r="N88" s="2">
        <f t="shared" si="34"/>
        <v>1</v>
      </c>
      <c r="O88" s="2">
        <f t="shared" si="34"/>
        <v>1</v>
      </c>
      <c r="P88" s="2">
        <f t="shared" si="34"/>
        <v>1</v>
      </c>
      <c r="Q88" s="2">
        <f t="shared" si="34"/>
        <v>1</v>
      </c>
      <c r="R88" s="2">
        <f t="shared" si="34"/>
        <v>1</v>
      </c>
      <c r="S88" s="2">
        <f t="shared" si="34"/>
        <v>0</v>
      </c>
      <c r="T88" s="2">
        <f t="shared" si="34"/>
        <v>0</v>
      </c>
      <c r="U88" s="2">
        <f t="shared" si="34"/>
        <v>0</v>
      </c>
      <c r="V88" s="2">
        <f t="shared" si="34"/>
        <v>0</v>
      </c>
      <c r="W88" s="2">
        <f t="shared" si="34"/>
        <v>0</v>
      </c>
      <c r="X88" s="2">
        <f t="shared" si="34"/>
        <v>0</v>
      </c>
      <c r="Y88" s="2">
        <f t="shared" si="34"/>
        <v>0</v>
      </c>
      <c r="Z88" s="2">
        <f t="shared" si="34"/>
        <v>0</v>
      </c>
      <c r="AA88" s="2">
        <f t="shared" si="34"/>
        <v>0</v>
      </c>
      <c r="AB88" s="2">
        <f t="shared" si="34"/>
        <v>0</v>
      </c>
      <c r="AC88" s="2">
        <f t="shared" si="34"/>
        <v>0</v>
      </c>
    </row>
    <row r="89" spans="1:29" outlineLevel="2">
      <c r="E89" s="42" t="s">
        <v>371</v>
      </c>
      <c r="G89" s="42" t="s">
        <v>309</v>
      </c>
      <c r="H89" s="2">
        <f xml:space="preserve"> SUM( J89:AC89 )</f>
        <v>37416717.093325227</v>
      </c>
      <c r="J89" s="2">
        <f t="shared" ref="J89:AC89" si="35" xml:space="preserve">  MAX( 0, J87 ) * ( 1 - J88 )</f>
        <v>0</v>
      </c>
      <c r="K89" s="2">
        <f t="shared" si="35"/>
        <v>0</v>
      </c>
      <c r="L89" s="2">
        <f t="shared" si="35"/>
        <v>0</v>
      </c>
      <c r="M89" s="2">
        <f t="shared" si="35"/>
        <v>0</v>
      </c>
      <c r="N89" s="2">
        <f t="shared" si="35"/>
        <v>0</v>
      </c>
      <c r="O89" s="2">
        <f t="shared" si="35"/>
        <v>0</v>
      </c>
      <c r="P89" s="2">
        <f t="shared" si="35"/>
        <v>0</v>
      </c>
      <c r="Q89" s="2">
        <f t="shared" si="35"/>
        <v>0</v>
      </c>
      <c r="R89" s="2">
        <f t="shared" si="35"/>
        <v>0</v>
      </c>
      <c r="S89" s="2">
        <f t="shared" si="35"/>
        <v>14699109.260964636</v>
      </c>
      <c r="T89" s="2">
        <f t="shared" si="35"/>
        <v>0</v>
      </c>
      <c r="U89" s="2">
        <f t="shared" si="35"/>
        <v>0</v>
      </c>
      <c r="V89" s="2">
        <f t="shared" si="35"/>
        <v>0</v>
      </c>
      <c r="W89" s="2">
        <f t="shared" si="35"/>
        <v>16885674.689971685</v>
      </c>
      <c r="X89" s="2">
        <f t="shared" si="35"/>
        <v>0</v>
      </c>
      <c r="Y89" s="2">
        <f t="shared" si="35"/>
        <v>0</v>
      </c>
      <c r="Z89" s="2">
        <f t="shared" si="35"/>
        <v>0</v>
      </c>
      <c r="AA89" s="2">
        <f t="shared" si="35"/>
        <v>5831933.1423889054</v>
      </c>
      <c r="AB89" s="2">
        <f t="shared" si="35"/>
        <v>0</v>
      </c>
      <c r="AC89" s="2">
        <f t="shared" si="35"/>
        <v>0</v>
      </c>
    </row>
    <row r="90" spans="1:29" outlineLevel="1"/>
    <row r="91" spans="1:29" outlineLevel="1"/>
    <row r="92" spans="1:29" outlineLevel="1">
      <c r="B92" s="30" t="s">
        <v>394</v>
      </c>
    </row>
    <row r="93" spans="1:29" outlineLevel="2">
      <c r="E93" s="2" t="str">
        <f t="shared" ref="E93:AC93" si="36" xml:space="preserve">  E$89</f>
        <v>Cash Available for Priority Dividend</v>
      </c>
      <c r="F93" s="2">
        <f t="shared" si="36"/>
        <v>0</v>
      </c>
      <c r="G93" s="2" t="str">
        <f t="shared" si="36"/>
        <v>GBP</v>
      </c>
      <c r="H93" s="2">
        <f t="shared" si="36"/>
        <v>37416717.093325227</v>
      </c>
      <c r="I93" s="2">
        <f t="shared" si="36"/>
        <v>0</v>
      </c>
      <c r="J93" s="2">
        <f t="shared" si="36"/>
        <v>0</v>
      </c>
      <c r="K93" s="2">
        <f t="shared" si="36"/>
        <v>0</v>
      </c>
      <c r="L93" s="2">
        <f t="shared" si="36"/>
        <v>0</v>
      </c>
      <c r="M93" s="2">
        <f t="shared" si="36"/>
        <v>0</v>
      </c>
      <c r="N93" s="2">
        <f t="shared" si="36"/>
        <v>0</v>
      </c>
      <c r="O93" s="2">
        <f t="shared" si="36"/>
        <v>0</v>
      </c>
      <c r="P93" s="2">
        <f t="shared" si="36"/>
        <v>0</v>
      </c>
      <c r="Q93" s="2">
        <f t="shared" si="36"/>
        <v>0</v>
      </c>
      <c r="R93" s="2">
        <f t="shared" si="36"/>
        <v>0</v>
      </c>
      <c r="S93" s="2">
        <f t="shared" si="36"/>
        <v>14699109.260964636</v>
      </c>
      <c r="T93" s="2">
        <f t="shared" si="36"/>
        <v>0</v>
      </c>
      <c r="U93" s="2">
        <f t="shared" si="36"/>
        <v>0</v>
      </c>
      <c r="V93" s="2">
        <f t="shared" si="36"/>
        <v>0</v>
      </c>
      <c r="W93" s="2">
        <f t="shared" si="36"/>
        <v>16885674.689971685</v>
      </c>
      <c r="X93" s="2">
        <f t="shared" si="36"/>
        <v>0</v>
      </c>
      <c r="Y93" s="2">
        <f t="shared" si="36"/>
        <v>0</v>
      </c>
      <c r="Z93" s="2">
        <f t="shared" si="36"/>
        <v>0</v>
      </c>
      <c r="AA93" s="2">
        <f t="shared" si="36"/>
        <v>5831933.1423889054</v>
      </c>
      <c r="AB93" s="2">
        <f t="shared" si="36"/>
        <v>0</v>
      </c>
      <c r="AC93" s="2">
        <f t="shared" si="36"/>
        <v>0</v>
      </c>
    </row>
    <row r="94" spans="1:29" outlineLevel="2">
      <c r="E94" s="2" t="str">
        <f t="shared" ref="E94:AC94" si="37" xml:space="preserve">  E$14</f>
        <v>Earnings available for shareholders</v>
      </c>
      <c r="F94" s="2">
        <f t="shared" si="37"/>
        <v>0</v>
      </c>
      <c r="G94" s="2" t="str">
        <f t="shared" si="37"/>
        <v>GBP</v>
      </c>
      <c r="H94" s="2">
        <f t="shared" si="37"/>
        <v>297591393.98232728</v>
      </c>
      <c r="I94" s="2">
        <f t="shared" si="37"/>
        <v>0</v>
      </c>
      <c r="J94" s="2">
        <f t="shared" si="37"/>
        <v>14085452.555000002</v>
      </c>
      <c r="K94" s="2">
        <f t="shared" si="37"/>
        <v>15449789.147000004</v>
      </c>
      <c r="L94" s="2">
        <f t="shared" si="37"/>
        <v>16841228.361277301</v>
      </c>
      <c r="M94" s="2">
        <f t="shared" si="37"/>
        <v>18315059.649042729</v>
      </c>
      <c r="N94" s="2">
        <f t="shared" si="37"/>
        <v>19887028.039266217</v>
      </c>
      <c r="O94" s="2">
        <f t="shared" si="37"/>
        <v>21551628.923024252</v>
      </c>
      <c r="P94" s="2">
        <f t="shared" si="37"/>
        <v>23314448.589220688</v>
      </c>
      <c r="Q94" s="2">
        <f t="shared" si="37"/>
        <v>25181409.036648855</v>
      </c>
      <c r="R94" s="2">
        <f t="shared" si="37"/>
        <v>27180336.526979275</v>
      </c>
      <c r="S94" s="2">
        <f t="shared" si="37"/>
        <v>29296337.747132659</v>
      </c>
      <c r="T94" s="2">
        <f t="shared" si="37"/>
        <v>15327480.160338104</v>
      </c>
      <c r="U94" s="2">
        <f t="shared" si="37"/>
        <v>16573923.25245839</v>
      </c>
      <c r="V94" s="2">
        <f t="shared" si="37"/>
        <v>17998271.247605894</v>
      </c>
      <c r="W94" s="2">
        <f t="shared" si="37"/>
        <v>19496991.919962246</v>
      </c>
      <c r="X94" s="2">
        <f t="shared" si="37"/>
        <v>3144308.6887899963</v>
      </c>
      <c r="Y94" s="2">
        <f t="shared" si="37"/>
        <v>3698191.4326173961</v>
      </c>
      <c r="Z94" s="2">
        <f t="shared" si="37"/>
        <v>4420611.5635744398</v>
      </c>
      <c r="AA94" s="2">
        <f t="shared" si="37"/>
        <v>5828897.1423889063</v>
      </c>
      <c r="AB94" s="2">
        <f t="shared" si="37"/>
        <v>0</v>
      </c>
      <c r="AC94" s="2">
        <f t="shared" si="37"/>
        <v>0</v>
      </c>
    </row>
    <row r="95" spans="1:29" outlineLevel="2">
      <c r="E95" s="2" t="str">
        <f t="shared" ref="E95:AC95" si="38" xml:space="preserve">  E$102</f>
        <v>Priority Dividend BEG</v>
      </c>
      <c r="F95" s="2">
        <f t="shared" si="38"/>
        <v>0</v>
      </c>
      <c r="G95" s="2" t="str">
        <f t="shared" si="38"/>
        <v>GBP</v>
      </c>
      <c r="H95" s="2">
        <f t="shared" si="38"/>
        <v>0</v>
      </c>
      <c r="I95" s="2">
        <f t="shared" si="38"/>
        <v>0</v>
      </c>
      <c r="J95" s="2">
        <f t="shared" si="38"/>
        <v>300000</v>
      </c>
      <c r="K95" s="2">
        <f t="shared" si="38"/>
        <v>300000</v>
      </c>
      <c r="L95" s="2">
        <f t="shared" si="38"/>
        <v>300000</v>
      </c>
      <c r="M95" s="2">
        <f t="shared" si="38"/>
        <v>300000</v>
      </c>
      <c r="N95" s="2">
        <f t="shared" si="38"/>
        <v>300000</v>
      </c>
      <c r="O95" s="2">
        <f t="shared" si="38"/>
        <v>300000</v>
      </c>
      <c r="P95" s="2">
        <f t="shared" si="38"/>
        <v>300000</v>
      </c>
      <c r="Q95" s="2">
        <f t="shared" si="38"/>
        <v>300000</v>
      </c>
      <c r="R95" s="2">
        <f t="shared" si="38"/>
        <v>300000</v>
      </c>
      <c r="S95" s="2">
        <f t="shared" si="38"/>
        <v>300000</v>
      </c>
      <c r="T95" s="2">
        <f t="shared" si="38"/>
        <v>0</v>
      </c>
      <c r="U95" s="2">
        <f t="shared" si="38"/>
        <v>0</v>
      </c>
      <c r="V95" s="2">
        <f t="shared" si="38"/>
        <v>0</v>
      </c>
      <c r="W95" s="2">
        <f t="shared" si="38"/>
        <v>0</v>
      </c>
      <c r="X95" s="2">
        <f t="shared" si="38"/>
        <v>0</v>
      </c>
      <c r="Y95" s="2">
        <f t="shared" si="38"/>
        <v>0</v>
      </c>
      <c r="Z95" s="2">
        <f t="shared" si="38"/>
        <v>0</v>
      </c>
      <c r="AA95" s="2">
        <f t="shared" si="38"/>
        <v>0</v>
      </c>
      <c r="AB95" s="2">
        <f t="shared" si="38"/>
        <v>0</v>
      </c>
      <c r="AC95" s="2">
        <f t="shared" si="38"/>
        <v>0</v>
      </c>
    </row>
    <row r="96" spans="1:29" outlineLevel="2">
      <c r="A96" s="31"/>
      <c r="B96" s="31"/>
      <c r="C96" s="52"/>
      <c r="D96" s="51"/>
      <c r="E96" s="17" t="s">
        <v>394</v>
      </c>
      <c r="F96" s="17"/>
      <c r="G96" s="17" t="s">
        <v>309</v>
      </c>
      <c r="H96" s="4">
        <f xml:space="preserve"> SUM( J96:AC96 )</f>
        <v>300000</v>
      </c>
      <c r="I96" s="17"/>
      <c r="J96" s="4">
        <f t="shared" ref="J96:AC96" si="39" xml:space="preserve">  IF( J93 &gt; 0, MIN( J93, J94, J95 ), 0 )</f>
        <v>0</v>
      </c>
      <c r="K96" s="4">
        <f t="shared" si="39"/>
        <v>0</v>
      </c>
      <c r="L96" s="4">
        <f t="shared" si="39"/>
        <v>0</v>
      </c>
      <c r="M96" s="4">
        <f t="shared" si="39"/>
        <v>0</v>
      </c>
      <c r="N96" s="4">
        <f t="shared" si="39"/>
        <v>0</v>
      </c>
      <c r="O96" s="4">
        <f t="shared" si="39"/>
        <v>0</v>
      </c>
      <c r="P96" s="4">
        <f t="shared" si="39"/>
        <v>0</v>
      </c>
      <c r="Q96" s="4">
        <f t="shared" si="39"/>
        <v>0</v>
      </c>
      <c r="R96" s="4">
        <f t="shared" si="39"/>
        <v>0</v>
      </c>
      <c r="S96" s="4">
        <f t="shared" si="39"/>
        <v>300000</v>
      </c>
      <c r="T96" s="4">
        <f t="shared" si="39"/>
        <v>0</v>
      </c>
      <c r="U96" s="4">
        <f t="shared" si="39"/>
        <v>0</v>
      </c>
      <c r="V96" s="4">
        <f t="shared" si="39"/>
        <v>0</v>
      </c>
      <c r="W96" s="4">
        <f t="shared" si="39"/>
        <v>0</v>
      </c>
      <c r="X96" s="4">
        <f t="shared" si="39"/>
        <v>0</v>
      </c>
      <c r="Y96" s="4">
        <f t="shared" si="39"/>
        <v>0</v>
      </c>
      <c r="Z96" s="4">
        <f t="shared" si="39"/>
        <v>0</v>
      </c>
      <c r="AA96" s="4">
        <f t="shared" si="39"/>
        <v>0</v>
      </c>
      <c r="AB96" s="4">
        <f t="shared" si="39"/>
        <v>0</v>
      </c>
      <c r="AC96" s="4">
        <f t="shared" si="39"/>
        <v>0</v>
      </c>
    </row>
    <row r="97" spans="1:29" outlineLevel="1"/>
    <row r="98" spans="1:29" outlineLevel="1"/>
    <row r="99" spans="1:29" outlineLevel="1">
      <c r="B99" s="30" t="s">
        <v>350</v>
      </c>
    </row>
    <row r="100" spans="1:29" s="57" customFormat="1" outlineLevel="1">
      <c r="A100" s="32"/>
      <c r="B100" s="32"/>
      <c r="C100" s="60"/>
      <c r="D100" s="55"/>
      <c r="E100" s="28" t="str">
        <f xml:space="preserve">  InpC!E$49</f>
        <v>Opening Priority Dividend</v>
      </c>
      <c r="F100" s="28">
        <f xml:space="preserve">  InpC!F$49</f>
        <v>300000</v>
      </c>
      <c r="G100" s="28" t="str">
        <f xml:space="preserve">  InpC!G$49</f>
        <v>GBP</v>
      </c>
      <c r="M100" s="56"/>
    </row>
    <row r="101" spans="1:29" outlineLevel="1">
      <c r="A101" s="13"/>
      <c r="B101" s="13"/>
      <c r="C101" s="26"/>
      <c r="D101" s="27"/>
      <c r="E101" s="3" t="str">
        <f xml:space="preserve">  Time!E$55</f>
        <v>Period number</v>
      </c>
      <c r="F101" s="3">
        <f xml:space="preserve">  Time!F$55</f>
        <v>0</v>
      </c>
      <c r="G101" s="3" t="str">
        <f xml:space="preserve">  Time!G$55</f>
        <v>GBP</v>
      </c>
      <c r="H101" s="3">
        <f xml:space="preserve">  Time!H$55</f>
        <v>210</v>
      </c>
      <c r="I101" s="3">
        <f xml:space="preserve">  Time!I$55</f>
        <v>0</v>
      </c>
      <c r="J101" s="3">
        <f xml:space="preserve">  Time!J$55</f>
        <v>1</v>
      </c>
      <c r="K101" s="3">
        <f xml:space="preserve">  Time!K$55</f>
        <v>2</v>
      </c>
      <c r="L101" s="3">
        <f xml:space="preserve">  Time!L$55</f>
        <v>3</v>
      </c>
      <c r="M101" s="3">
        <f xml:space="preserve">  Time!M$55</f>
        <v>4</v>
      </c>
      <c r="N101" s="3">
        <f xml:space="preserve">  Time!N$55</f>
        <v>5</v>
      </c>
      <c r="O101" s="3">
        <f xml:space="preserve">  Time!O$55</f>
        <v>6</v>
      </c>
      <c r="P101" s="3">
        <f xml:space="preserve">  Time!P$55</f>
        <v>7</v>
      </c>
      <c r="Q101" s="3">
        <f xml:space="preserve">  Time!Q$55</f>
        <v>8</v>
      </c>
      <c r="R101" s="3">
        <f xml:space="preserve">  Time!R$55</f>
        <v>9</v>
      </c>
      <c r="S101" s="3">
        <f xml:space="preserve">  Time!S$55</f>
        <v>10</v>
      </c>
      <c r="T101" s="3">
        <f xml:space="preserve">  Time!T$55</f>
        <v>11</v>
      </c>
      <c r="U101" s="3">
        <f xml:space="preserve">  Time!U$55</f>
        <v>12</v>
      </c>
      <c r="V101" s="3">
        <f xml:space="preserve">  Time!V$55</f>
        <v>13</v>
      </c>
      <c r="W101" s="3">
        <f xml:space="preserve">  Time!W$55</f>
        <v>14</v>
      </c>
      <c r="X101" s="3">
        <f xml:space="preserve">  Time!X$55</f>
        <v>15</v>
      </c>
      <c r="Y101" s="3">
        <f xml:space="preserve">  Time!Y$55</f>
        <v>16</v>
      </c>
      <c r="Z101" s="3">
        <f xml:space="preserve">  Time!Z$55</f>
        <v>17</v>
      </c>
      <c r="AA101" s="3">
        <f xml:space="preserve">  Time!AA$55</f>
        <v>18</v>
      </c>
      <c r="AB101" s="3">
        <f xml:space="preserve">  Time!AB$55</f>
        <v>19</v>
      </c>
      <c r="AC101" s="3">
        <f xml:space="preserve">  Time!AC$55</f>
        <v>20</v>
      </c>
    </row>
    <row r="102" spans="1:29" outlineLevel="1">
      <c r="E102" s="42" t="s">
        <v>282</v>
      </c>
      <c r="G102" s="42" t="s">
        <v>309</v>
      </c>
      <c r="J102" s="2">
        <f t="shared" ref="J102:AC102" si="40" xml:space="preserve">  I104</f>
        <v>300000</v>
      </c>
      <c r="K102" s="2">
        <f t="shared" si="40"/>
        <v>300000</v>
      </c>
      <c r="L102" s="2">
        <f t="shared" si="40"/>
        <v>300000</v>
      </c>
      <c r="M102" s="2">
        <f t="shared" si="40"/>
        <v>300000</v>
      </c>
      <c r="N102" s="2">
        <f t="shared" si="40"/>
        <v>300000</v>
      </c>
      <c r="O102" s="2">
        <f t="shared" si="40"/>
        <v>300000</v>
      </c>
      <c r="P102" s="2">
        <f t="shared" si="40"/>
        <v>300000</v>
      </c>
      <c r="Q102" s="2">
        <f t="shared" si="40"/>
        <v>300000</v>
      </c>
      <c r="R102" s="2">
        <f t="shared" si="40"/>
        <v>300000</v>
      </c>
      <c r="S102" s="2">
        <f t="shared" si="40"/>
        <v>300000</v>
      </c>
      <c r="T102" s="2">
        <f t="shared" si="40"/>
        <v>0</v>
      </c>
      <c r="U102" s="2">
        <f t="shared" si="40"/>
        <v>0</v>
      </c>
      <c r="V102" s="2">
        <f t="shared" si="40"/>
        <v>0</v>
      </c>
      <c r="W102" s="2">
        <f t="shared" si="40"/>
        <v>0</v>
      </c>
      <c r="X102" s="2">
        <f t="shared" si="40"/>
        <v>0</v>
      </c>
      <c r="Y102" s="2">
        <f t="shared" si="40"/>
        <v>0</v>
      </c>
      <c r="Z102" s="2">
        <f t="shared" si="40"/>
        <v>0</v>
      </c>
      <c r="AA102" s="2">
        <f t="shared" si="40"/>
        <v>0</v>
      </c>
      <c r="AB102" s="2">
        <f t="shared" si="40"/>
        <v>0</v>
      </c>
      <c r="AC102" s="2">
        <f t="shared" si="40"/>
        <v>0</v>
      </c>
    </row>
    <row r="103" spans="1:29" outlineLevel="1">
      <c r="D103" s="91" t="s">
        <v>366</v>
      </c>
      <c r="E103" s="2" t="str">
        <f t="shared" ref="E103:AC103" si="41" xml:space="preserve">  E$96</f>
        <v>Priority Dividend Paid</v>
      </c>
      <c r="F103" s="2">
        <f t="shared" si="41"/>
        <v>0</v>
      </c>
      <c r="G103" s="2" t="str">
        <f t="shared" si="41"/>
        <v>GBP</v>
      </c>
      <c r="H103" s="2">
        <f t="shared" si="41"/>
        <v>300000</v>
      </c>
      <c r="I103" s="2">
        <f t="shared" si="41"/>
        <v>0</v>
      </c>
      <c r="J103" s="2">
        <f t="shared" si="41"/>
        <v>0</v>
      </c>
      <c r="K103" s="2">
        <f t="shared" si="41"/>
        <v>0</v>
      </c>
      <c r="L103" s="2">
        <f t="shared" si="41"/>
        <v>0</v>
      </c>
      <c r="M103" s="2">
        <f t="shared" si="41"/>
        <v>0</v>
      </c>
      <c r="N103" s="2">
        <f t="shared" si="41"/>
        <v>0</v>
      </c>
      <c r="O103" s="2">
        <f t="shared" si="41"/>
        <v>0</v>
      </c>
      <c r="P103" s="2">
        <f t="shared" si="41"/>
        <v>0</v>
      </c>
      <c r="Q103" s="2">
        <f t="shared" si="41"/>
        <v>0</v>
      </c>
      <c r="R103" s="2">
        <f t="shared" si="41"/>
        <v>0</v>
      </c>
      <c r="S103" s="2">
        <f t="shared" si="41"/>
        <v>300000</v>
      </c>
      <c r="T103" s="2">
        <f t="shared" si="41"/>
        <v>0</v>
      </c>
      <c r="U103" s="2">
        <f t="shared" si="41"/>
        <v>0</v>
      </c>
      <c r="V103" s="2">
        <f t="shared" si="41"/>
        <v>0</v>
      </c>
      <c r="W103" s="2">
        <f t="shared" si="41"/>
        <v>0</v>
      </c>
      <c r="X103" s="2">
        <f t="shared" si="41"/>
        <v>0</v>
      </c>
      <c r="Y103" s="2">
        <f t="shared" si="41"/>
        <v>0</v>
      </c>
      <c r="Z103" s="2">
        <f t="shared" si="41"/>
        <v>0</v>
      </c>
      <c r="AA103" s="2">
        <f t="shared" si="41"/>
        <v>0</v>
      </c>
      <c r="AB103" s="2">
        <f t="shared" si="41"/>
        <v>0</v>
      </c>
      <c r="AC103" s="2">
        <f t="shared" si="41"/>
        <v>0</v>
      </c>
    </row>
    <row r="104" spans="1:29" s="58" customFormat="1" outlineLevel="1">
      <c r="A104" s="105"/>
      <c r="B104" s="105"/>
      <c r="C104" s="126"/>
      <c r="D104" s="132"/>
      <c r="E104" s="58" t="s">
        <v>350</v>
      </c>
      <c r="G104" s="58" t="s">
        <v>309</v>
      </c>
      <c r="I104" s="29">
        <f t="shared" ref="I104:AC104" si="42" xml:space="preserve">  IF( I101 = 0, $F100, I102 - I103 )</f>
        <v>300000</v>
      </c>
      <c r="J104" s="29">
        <f t="shared" si="42"/>
        <v>300000</v>
      </c>
      <c r="K104" s="29">
        <f t="shared" si="42"/>
        <v>300000</v>
      </c>
      <c r="L104" s="29">
        <f t="shared" si="42"/>
        <v>300000</v>
      </c>
      <c r="M104" s="29">
        <f t="shared" si="42"/>
        <v>300000</v>
      </c>
      <c r="N104" s="29">
        <f t="shared" si="42"/>
        <v>300000</v>
      </c>
      <c r="O104" s="29">
        <f t="shared" si="42"/>
        <v>300000</v>
      </c>
      <c r="P104" s="29">
        <f t="shared" si="42"/>
        <v>300000</v>
      </c>
      <c r="Q104" s="29">
        <f t="shared" si="42"/>
        <v>300000</v>
      </c>
      <c r="R104" s="29">
        <f t="shared" si="42"/>
        <v>300000</v>
      </c>
      <c r="S104" s="29">
        <f t="shared" si="42"/>
        <v>0</v>
      </c>
      <c r="T104" s="29">
        <f t="shared" si="42"/>
        <v>0</v>
      </c>
      <c r="U104" s="29">
        <f t="shared" si="42"/>
        <v>0</v>
      </c>
      <c r="V104" s="29">
        <f t="shared" si="42"/>
        <v>0</v>
      </c>
      <c r="W104" s="29">
        <f t="shared" si="42"/>
        <v>0</v>
      </c>
      <c r="X104" s="29">
        <f t="shared" si="42"/>
        <v>0</v>
      </c>
      <c r="Y104" s="29">
        <f t="shared" si="42"/>
        <v>0</v>
      </c>
      <c r="Z104" s="29">
        <f t="shared" si="42"/>
        <v>0</v>
      </c>
      <c r="AA104" s="29">
        <f t="shared" si="42"/>
        <v>0</v>
      </c>
      <c r="AB104" s="29">
        <f t="shared" si="42"/>
        <v>0</v>
      </c>
      <c r="AC104" s="29">
        <f t="shared" si="42"/>
        <v>0</v>
      </c>
    </row>
    <row r="105" spans="1:29" outlineLevel="1"/>
    <row r="106" spans="1:29" outlineLevel="1">
      <c r="B106" s="30" t="s">
        <v>418</v>
      </c>
    </row>
    <row r="107" spans="1:29" s="57" customFormat="1" outlineLevel="1">
      <c r="A107" s="32"/>
      <c r="B107" s="32"/>
      <c r="C107" s="60"/>
      <c r="D107" s="55"/>
      <c r="E107" s="28" t="str">
        <f xml:space="preserve">  InpC!E$50</f>
        <v>Opening Total Priority Dividend Paid</v>
      </c>
      <c r="F107" s="28">
        <f xml:space="preserve">  InpC!F$50</f>
        <v>0</v>
      </c>
      <c r="G107" s="28" t="str">
        <f xml:space="preserve">  InpC!G$50</f>
        <v>GBP</v>
      </c>
      <c r="M107" s="56"/>
    </row>
    <row r="108" spans="1:29" outlineLevel="1">
      <c r="A108" s="13"/>
      <c r="B108" s="13"/>
      <c r="C108" s="26"/>
      <c r="D108" s="27"/>
      <c r="E108" s="3" t="str">
        <f xml:space="preserve">  Time!E$55</f>
        <v>Period number</v>
      </c>
      <c r="F108" s="3">
        <f xml:space="preserve">  Time!F$55</f>
        <v>0</v>
      </c>
      <c r="G108" s="3" t="str">
        <f xml:space="preserve">  Time!G$55</f>
        <v>GBP</v>
      </c>
      <c r="H108" s="3">
        <f xml:space="preserve">  Time!H$55</f>
        <v>210</v>
      </c>
      <c r="I108" s="3">
        <f xml:space="preserve">  Time!I$55</f>
        <v>0</v>
      </c>
      <c r="J108" s="3">
        <f xml:space="preserve">  Time!J$55</f>
        <v>1</v>
      </c>
      <c r="K108" s="3">
        <f xml:space="preserve">  Time!K$55</f>
        <v>2</v>
      </c>
      <c r="L108" s="3">
        <f xml:space="preserve">  Time!L$55</f>
        <v>3</v>
      </c>
      <c r="M108" s="3">
        <f xml:space="preserve">  Time!M$55</f>
        <v>4</v>
      </c>
      <c r="N108" s="3">
        <f xml:space="preserve">  Time!N$55</f>
        <v>5</v>
      </c>
      <c r="O108" s="3">
        <f xml:space="preserve">  Time!O$55</f>
        <v>6</v>
      </c>
      <c r="P108" s="3">
        <f xml:space="preserve">  Time!P$55</f>
        <v>7</v>
      </c>
      <c r="Q108" s="3">
        <f xml:space="preserve">  Time!Q$55</f>
        <v>8</v>
      </c>
      <c r="R108" s="3">
        <f xml:space="preserve">  Time!R$55</f>
        <v>9</v>
      </c>
      <c r="S108" s="3">
        <f xml:space="preserve">  Time!S$55</f>
        <v>10</v>
      </c>
      <c r="T108" s="3">
        <f xml:space="preserve">  Time!T$55</f>
        <v>11</v>
      </c>
      <c r="U108" s="3">
        <f xml:space="preserve">  Time!U$55</f>
        <v>12</v>
      </c>
      <c r="V108" s="3">
        <f xml:space="preserve">  Time!V$55</f>
        <v>13</v>
      </c>
      <c r="W108" s="3">
        <f xml:space="preserve">  Time!W$55</f>
        <v>14</v>
      </c>
      <c r="X108" s="3">
        <f xml:space="preserve">  Time!X$55</f>
        <v>15</v>
      </c>
      <c r="Y108" s="3">
        <f xml:space="preserve">  Time!Y$55</f>
        <v>16</v>
      </c>
      <c r="Z108" s="3">
        <f xml:space="preserve">  Time!Z$55</f>
        <v>17</v>
      </c>
      <c r="AA108" s="3">
        <f xml:space="preserve">  Time!AA$55</f>
        <v>18</v>
      </c>
      <c r="AB108" s="3">
        <f xml:space="preserve">  Time!AB$55</f>
        <v>19</v>
      </c>
      <c r="AC108" s="3">
        <f xml:space="preserve">  Time!AC$55</f>
        <v>20</v>
      </c>
    </row>
    <row r="109" spans="1:29" outlineLevel="1">
      <c r="E109" s="42" t="s">
        <v>258</v>
      </c>
      <c r="G109" s="42" t="s">
        <v>309</v>
      </c>
      <c r="J109" s="2">
        <f t="shared" ref="J109:AC109" si="43" xml:space="preserve">  I111</f>
        <v>0</v>
      </c>
      <c r="K109" s="2">
        <f t="shared" si="43"/>
        <v>0</v>
      </c>
      <c r="L109" s="2">
        <f t="shared" si="43"/>
        <v>0</v>
      </c>
      <c r="M109" s="2">
        <f t="shared" si="43"/>
        <v>0</v>
      </c>
      <c r="N109" s="2">
        <f t="shared" si="43"/>
        <v>0</v>
      </c>
      <c r="O109" s="2">
        <f t="shared" si="43"/>
        <v>0</v>
      </c>
      <c r="P109" s="2">
        <f t="shared" si="43"/>
        <v>0</v>
      </c>
      <c r="Q109" s="2">
        <f t="shared" si="43"/>
        <v>0</v>
      </c>
      <c r="R109" s="2">
        <f t="shared" si="43"/>
        <v>0</v>
      </c>
      <c r="S109" s="2">
        <f t="shared" si="43"/>
        <v>0</v>
      </c>
      <c r="T109" s="2">
        <f t="shared" si="43"/>
        <v>300000</v>
      </c>
      <c r="U109" s="2">
        <f t="shared" si="43"/>
        <v>300000</v>
      </c>
      <c r="V109" s="2">
        <f t="shared" si="43"/>
        <v>300000</v>
      </c>
      <c r="W109" s="2">
        <f t="shared" si="43"/>
        <v>300000</v>
      </c>
      <c r="X109" s="2">
        <f t="shared" si="43"/>
        <v>300000</v>
      </c>
      <c r="Y109" s="2">
        <f t="shared" si="43"/>
        <v>300000</v>
      </c>
      <c r="Z109" s="2">
        <f t="shared" si="43"/>
        <v>300000</v>
      </c>
      <c r="AA109" s="2">
        <f t="shared" si="43"/>
        <v>300000</v>
      </c>
      <c r="AB109" s="2">
        <f t="shared" si="43"/>
        <v>300000</v>
      </c>
      <c r="AC109" s="2">
        <f t="shared" si="43"/>
        <v>300000</v>
      </c>
    </row>
    <row r="110" spans="1:29" outlineLevel="1">
      <c r="D110" s="91" t="s">
        <v>269</v>
      </c>
      <c r="E110" s="2" t="str">
        <f t="shared" ref="E110:AC110" si="44" xml:space="preserve">  E$96</f>
        <v>Priority Dividend Paid</v>
      </c>
      <c r="F110" s="2">
        <f t="shared" si="44"/>
        <v>0</v>
      </c>
      <c r="G110" s="2" t="str">
        <f t="shared" si="44"/>
        <v>GBP</v>
      </c>
      <c r="H110" s="2">
        <f t="shared" si="44"/>
        <v>300000</v>
      </c>
      <c r="I110" s="2">
        <f t="shared" si="44"/>
        <v>0</v>
      </c>
      <c r="J110" s="2">
        <f t="shared" si="44"/>
        <v>0</v>
      </c>
      <c r="K110" s="2">
        <f t="shared" si="44"/>
        <v>0</v>
      </c>
      <c r="L110" s="2">
        <f t="shared" si="44"/>
        <v>0</v>
      </c>
      <c r="M110" s="2">
        <f t="shared" si="44"/>
        <v>0</v>
      </c>
      <c r="N110" s="2">
        <f t="shared" si="44"/>
        <v>0</v>
      </c>
      <c r="O110" s="2">
        <f t="shared" si="44"/>
        <v>0</v>
      </c>
      <c r="P110" s="2">
        <f t="shared" si="44"/>
        <v>0</v>
      </c>
      <c r="Q110" s="2">
        <f t="shared" si="44"/>
        <v>0</v>
      </c>
      <c r="R110" s="2">
        <f t="shared" si="44"/>
        <v>0</v>
      </c>
      <c r="S110" s="2">
        <f t="shared" si="44"/>
        <v>300000</v>
      </c>
      <c r="T110" s="2">
        <f t="shared" si="44"/>
        <v>0</v>
      </c>
      <c r="U110" s="2">
        <f t="shared" si="44"/>
        <v>0</v>
      </c>
      <c r="V110" s="2">
        <f t="shared" si="44"/>
        <v>0</v>
      </c>
      <c r="W110" s="2">
        <f t="shared" si="44"/>
        <v>0</v>
      </c>
      <c r="X110" s="2">
        <f t="shared" si="44"/>
        <v>0</v>
      </c>
      <c r="Y110" s="2">
        <f t="shared" si="44"/>
        <v>0</v>
      </c>
      <c r="Z110" s="2">
        <f t="shared" si="44"/>
        <v>0</v>
      </c>
      <c r="AA110" s="2">
        <f t="shared" si="44"/>
        <v>0</v>
      </c>
      <c r="AB110" s="2">
        <f t="shared" si="44"/>
        <v>0</v>
      </c>
      <c r="AC110" s="2">
        <f t="shared" si="44"/>
        <v>0</v>
      </c>
    </row>
    <row r="111" spans="1:29" s="58" customFormat="1" outlineLevel="1">
      <c r="A111" s="36"/>
      <c r="B111" s="36"/>
      <c r="C111" s="67"/>
      <c r="D111" s="68"/>
      <c r="E111" s="24" t="s">
        <v>418</v>
      </c>
      <c r="F111" s="24"/>
      <c r="G111" s="24" t="s">
        <v>309</v>
      </c>
      <c r="H111" s="24"/>
      <c r="I111" s="5">
        <f t="shared" ref="I111:AC111" si="45" xml:space="preserve">  IF( I108 = 0, $F107, I109 + I110 )</f>
        <v>0</v>
      </c>
      <c r="J111" s="5">
        <f t="shared" si="45"/>
        <v>0</v>
      </c>
      <c r="K111" s="5">
        <f t="shared" si="45"/>
        <v>0</v>
      </c>
      <c r="L111" s="5">
        <f t="shared" si="45"/>
        <v>0</v>
      </c>
      <c r="M111" s="5">
        <f t="shared" si="45"/>
        <v>0</v>
      </c>
      <c r="N111" s="5">
        <f t="shared" si="45"/>
        <v>0</v>
      </c>
      <c r="O111" s="5">
        <f t="shared" si="45"/>
        <v>0</v>
      </c>
      <c r="P111" s="5">
        <f t="shared" si="45"/>
        <v>0</v>
      </c>
      <c r="Q111" s="5">
        <f t="shared" si="45"/>
        <v>0</v>
      </c>
      <c r="R111" s="5">
        <f t="shared" si="45"/>
        <v>0</v>
      </c>
      <c r="S111" s="5">
        <f t="shared" si="45"/>
        <v>300000</v>
      </c>
      <c r="T111" s="5">
        <f t="shared" si="45"/>
        <v>300000</v>
      </c>
      <c r="U111" s="5">
        <f t="shared" si="45"/>
        <v>300000</v>
      </c>
      <c r="V111" s="5">
        <f t="shared" si="45"/>
        <v>300000</v>
      </c>
      <c r="W111" s="5">
        <f t="shared" si="45"/>
        <v>300000</v>
      </c>
      <c r="X111" s="5">
        <f t="shared" si="45"/>
        <v>300000</v>
      </c>
      <c r="Y111" s="5">
        <f t="shared" si="45"/>
        <v>300000</v>
      </c>
      <c r="Z111" s="5">
        <f t="shared" si="45"/>
        <v>300000</v>
      </c>
      <c r="AA111" s="5">
        <f t="shared" si="45"/>
        <v>300000</v>
      </c>
      <c r="AB111" s="5">
        <f t="shared" si="45"/>
        <v>300000</v>
      </c>
      <c r="AC111" s="5">
        <f t="shared" si="45"/>
        <v>300000</v>
      </c>
    </row>
    <row r="112" spans="1:29" outlineLevel="1"/>
    <row r="113" spans="1:29" outlineLevel="1">
      <c r="B113" s="30" t="s">
        <v>351</v>
      </c>
    </row>
    <row r="114" spans="1:29" outlineLevel="2">
      <c r="E114" s="2" t="str">
        <f t="shared" ref="E114:AC114" si="46" xml:space="preserve">  E$89</f>
        <v>Cash Available for Priority Dividend</v>
      </c>
      <c r="F114" s="2">
        <f t="shared" si="46"/>
        <v>0</v>
      </c>
      <c r="G114" s="2" t="str">
        <f t="shared" si="46"/>
        <v>GBP</v>
      </c>
      <c r="H114" s="2">
        <f t="shared" si="46"/>
        <v>37416717.093325227</v>
      </c>
      <c r="I114" s="2">
        <f t="shared" si="46"/>
        <v>0</v>
      </c>
      <c r="J114" s="2">
        <f t="shared" si="46"/>
        <v>0</v>
      </c>
      <c r="K114" s="2">
        <f t="shared" si="46"/>
        <v>0</v>
      </c>
      <c r="L114" s="2">
        <f t="shared" si="46"/>
        <v>0</v>
      </c>
      <c r="M114" s="2">
        <f t="shared" si="46"/>
        <v>0</v>
      </c>
      <c r="N114" s="2">
        <f t="shared" si="46"/>
        <v>0</v>
      </c>
      <c r="O114" s="2">
        <f t="shared" si="46"/>
        <v>0</v>
      </c>
      <c r="P114" s="2">
        <f t="shared" si="46"/>
        <v>0</v>
      </c>
      <c r="Q114" s="2">
        <f t="shared" si="46"/>
        <v>0</v>
      </c>
      <c r="R114" s="2">
        <f t="shared" si="46"/>
        <v>0</v>
      </c>
      <c r="S114" s="2">
        <f t="shared" si="46"/>
        <v>14699109.260964636</v>
      </c>
      <c r="T114" s="2">
        <f t="shared" si="46"/>
        <v>0</v>
      </c>
      <c r="U114" s="2">
        <f t="shared" si="46"/>
        <v>0</v>
      </c>
      <c r="V114" s="2">
        <f t="shared" si="46"/>
        <v>0</v>
      </c>
      <c r="W114" s="2">
        <f t="shared" si="46"/>
        <v>16885674.689971685</v>
      </c>
      <c r="X114" s="2">
        <f t="shared" si="46"/>
        <v>0</v>
      </c>
      <c r="Y114" s="2">
        <f t="shared" si="46"/>
        <v>0</v>
      </c>
      <c r="Z114" s="2">
        <f t="shared" si="46"/>
        <v>0</v>
      </c>
      <c r="AA114" s="2">
        <f t="shared" si="46"/>
        <v>5831933.1423889054</v>
      </c>
      <c r="AB114" s="2">
        <f t="shared" si="46"/>
        <v>0</v>
      </c>
      <c r="AC114" s="2">
        <f t="shared" si="46"/>
        <v>0</v>
      </c>
    </row>
    <row r="115" spans="1:29" outlineLevel="2">
      <c r="E115" s="2" t="str">
        <f t="shared" ref="E115:AC115" si="47" xml:space="preserve">  E$96</f>
        <v>Priority Dividend Paid</v>
      </c>
      <c r="F115" s="2">
        <f t="shared" si="47"/>
        <v>0</v>
      </c>
      <c r="G115" s="2" t="str">
        <f t="shared" si="47"/>
        <v>GBP</v>
      </c>
      <c r="H115" s="2">
        <f t="shared" si="47"/>
        <v>300000</v>
      </c>
      <c r="I115" s="2">
        <f t="shared" si="47"/>
        <v>0</v>
      </c>
      <c r="J115" s="2">
        <f t="shared" si="47"/>
        <v>0</v>
      </c>
      <c r="K115" s="2">
        <f t="shared" si="47"/>
        <v>0</v>
      </c>
      <c r="L115" s="2">
        <f t="shared" si="47"/>
        <v>0</v>
      </c>
      <c r="M115" s="2">
        <f t="shared" si="47"/>
        <v>0</v>
      </c>
      <c r="N115" s="2">
        <f t="shared" si="47"/>
        <v>0</v>
      </c>
      <c r="O115" s="2">
        <f t="shared" si="47"/>
        <v>0</v>
      </c>
      <c r="P115" s="2">
        <f t="shared" si="47"/>
        <v>0</v>
      </c>
      <c r="Q115" s="2">
        <f t="shared" si="47"/>
        <v>0</v>
      </c>
      <c r="R115" s="2">
        <f t="shared" si="47"/>
        <v>0</v>
      </c>
      <c r="S115" s="2">
        <f t="shared" si="47"/>
        <v>300000</v>
      </c>
      <c r="T115" s="2">
        <f t="shared" si="47"/>
        <v>0</v>
      </c>
      <c r="U115" s="2">
        <f t="shared" si="47"/>
        <v>0</v>
      </c>
      <c r="V115" s="2">
        <f t="shared" si="47"/>
        <v>0</v>
      </c>
      <c r="W115" s="2">
        <f t="shared" si="47"/>
        <v>0</v>
      </c>
      <c r="X115" s="2">
        <f t="shared" si="47"/>
        <v>0</v>
      </c>
      <c r="Y115" s="2">
        <f t="shared" si="47"/>
        <v>0</v>
      </c>
      <c r="Z115" s="2">
        <f t="shared" si="47"/>
        <v>0</v>
      </c>
      <c r="AA115" s="2">
        <f t="shared" si="47"/>
        <v>0</v>
      </c>
      <c r="AB115" s="2">
        <f t="shared" si="47"/>
        <v>0</v>
      </c>
      <c r="AC115" s="2">
        <f t="shared" si="47"/>
        <v>0</v>
      </c>
    </row>
    <row r="116" spans="1:29" outlineLevel="2">
      <c r="E116" s="42" t="s">
        <v>351</v>
      </c>
      <c r="G116" s="42" t="s">
        <v>309</v>
      </c>
      <c r="H116" s="2">
        <f xml:space="preserve"> SUM( J116:AC116 )</f>
        <v>37116717.093325227</v>
      </c>
      <c r="J116" s="2">
        <f t="shared" ref="J116:AC116" si="48" xml:space="preserve">  J114 - J115</f>
        <v>0</v>
      </c>
      <c r="K116" s="2">
        <f t="shared" si="48"/>
        <v>0</v>
      </c>
      <c r="L116" s="2">
        <f t="shared" si="48"/>
        <v>0</v>
      </c>
      <c r="M116" s="2">
        <f t="shared" si="48"/>
        <v>0</v>
      </c>
      <c r="N116" s="2">
        <f t="shared" si="48"/>
        <v>0</v>
      </c>
      <c r="O116" s="2">
        <f t="shared" si="48"/>
        <v>0</v>
      </c>
      <c r="P116" s="2">
        <f t="shared" si="48"/>
        <v>0</v>
      </c>
      <c r="Q116" s="2">
        <f t="shared" si="48"/>
        <v>0</v>
      </c>
      <c r="R116" s="2">
        <f t="shared" si="48"/>
        <v>0</v>
      </c>
      <c r="S116" s="2">
        <f t="shared" si="48"/>
        <v>14399109.260964636</v>
      </c>
      <c r="T116" s="2">
        <f t="shared" si="48"/>
        <v>0</v>
      </c>
      <c r="U116" s="2">
        <f t="shared" si="48"/>
        <v>0</v>
      </c>
      <c r="V116" s="2">
        <f t="shared" si="48"/>
        <v>0</v>
      </c>
      <c r="W116" s="2">
        <f t="shared" si="48"/>
        <v>16885674.689971685</v>
      </c>
      <c r="X116" s="2">
        <f t="shared" si="48"/>
        <v>0</v>
      </c>
      <c r="Y116" s="2">
        <f t="shared" si="48"/>
        <v>0</v>
      </c>
      <c r="Z116" s="2">
        <f t="shared" si="48"/>
        <v>0</v>
      </c>
      <c r="AA116" s="2">
        <f t="shared" si="48"/>
        <v>5831933.1423889054</v>
      </c>
      <c r="AB116" s="2">
        <f t="shared" si="48"/>
        <v>0</v>
      </c>
      <c r="AC116" s="2">
        <f t="shared" si="48"/>
        <v>0</v>
      </c>
    </row>
    <row r="117" spans="1:29" outlineLevel="1"/>
    <row r="119" spans="1:29">
      <c r="A119" s="30" t="s">
        <v>51</v>
      </c>
    </row>
    <row r="120" spans="1:29" outlineLevel="1">
      <c r="B120" s="30" t="s">
        <v>137</v>
      </c>
    </row>
    <row r="121" spans="1:29" outlineLevel="2">
      <c r="E121" s="2" t="str">
        <f t="shared" ref="E121:AC121" si="49" xml:space="preserve">  E$116</f>
        <v>Cash Available After Priority Dividend</v>
      </c>
      <c r="F121" s="2">
        <f t="shared" si="49"/>
        <v>0</v>
      </c>
      <c r="G121" s="2" t="str">
        <f t="shared" si="49"/>
        <v>GBP</v>
      </c>
      <c r="H121" s="2">
        <f t="shared" si="49"/>
        <v>37116717.093325227</v>
      </c>
      <c r="I121" s="2">
        <f t="shared" si="49"/>
        <v>0</v>
      </c>
      <c r="J121" s="2">
        <f t="shared" si="49"/>
        <v>0</v>
      </c>
      <c r="K121" s="2">
        <f t="shared" si="49"/>
        <v>0</v>
      </c>
      <c r="L121" s="2">
        <f t="shared" si="49"/>
        <v>0</v>
      </c>
      <c r="M121" s="2">
        <f t="shared" si="49"/>
        <v>0</v>
      </c>
      <c r="N121" s="2">
        <f t="shared" si="49"/>
        <v>0</v>
      </c>
      <c r="O121" s="2">
        <f t="shared" si="49"/>
        <v>0</v>
      </c>
      <c r="P121" s="2">
        <f t="shared" si="49"/>
        <v>0</v>
      </c>
      <c r="Q121" s="2">
        <f t="shared" si="49"/>
        <v>0</v>
      </c>
      <c r="R121" s="2">
        <f t="shared" si="49"/>
        <v>0</v>
      </c>
      <c r="S121" s="2">
        <f t="shared" si="49"/>
        <v>14399109.260964636</v>
      </c>
      <c r="T121" s="2">
        <f t="shared" si="49"/>
        <v>0</v>
      </c>
      <c r="U121" s="2">
        <f t="shared" si="49"/>
        <v>0</v>
      </c>
      <c r="V121" s="2">
        <f t="shared" si="49"/>
        <v>0</v>
      </c>
      <c r="W121" s="2">
        <f t="shared" si="49"/>
        <v>16885674.689971685</v>
      </c>
      <c r="X121" s="2">
        <f t="shared" si="49"/>
        <v>0</v>
      </c>
      <c r="Y121" s="2">
        <f t="shared" si="49"/>
        <v>0</v>
      </c>
      <c r="Z121" s="2">
        <f t="shared" si="49"/>
        <v>0</v>
      </c>
      <c r="AA121" s="2">
        <f t="shared" si="49"/>
        <v>5831933.1423889054</v>
      </c>
      <c r="AB121" s="2">
        <f t="shared" si="49"/>
        <v>0</v>
      </c>
      <c r="AC121" s="2">
        <f t="shared" si="49"/>
        <v>0</v>
      </c>
    </row>
    <row r="122" spans="1:29" outlineLevel="2">
      <c r="E122" s="2" t="str">
        <f t="shared" ref="E122:AC122" si="50" xml:space="preserve">  E$42</f>
        <v>Payments To Shareholders Locked</v>
      </c>
      <c r="F122" s="2">
        <f t="shared" si="50"/>
        <v>0</v>
      </c>
      <c r="G122" s="2" t="str">
        <f t="shared" si="50"/>
        <v>flag</v>
      </c>
      <c r="H122" s="2">
        <f t="shared" si="50"/>
        <v>0</v>
      </c>
      <c r="I122" s="2">
        <f t="shared" si="50"/>
        <v>0</v>
      </c>
      <c r="J122" s="2">
        <f t="shared" si="50"/>
        <v>1</v>
      </c>
      <c r="K122" s="2">
        <f t="shared" si="50"/>
        <v>1</v>
      </c>
      <c r="L122" s="2">
        <f t="shared" si="50"/>
        <v>1</v>
      </c>
      <c r="M122" s="2">
        <f t="shared" si="50"/>
        <v>1</v>
      </c>
      <c r="N122" s="2">
        <f t="shared" si="50"/>
        <v>1</v>
      </c>
      <c r="O122" s="2">
        <f t="shared" si="50"/>
        <v>1</v>
      </c>
      <c r="P122" s="2">
        <f t="shared" si="50"/>
        <v>1</v>
      </c>
      <c r="Q122" s="2">
        <f t="shared" si="50"/>
        <v>1</v>
      </c>
      <c r="R122" s="2">
        <f t="shared" si="50"/>
        <v>1</v>
      </c>
      <c r="S122" s="2">
        <f t="shared" si="50"/>
        <v>0</v>
      </c>
      <c r="T122" s="2">
        <f t="shared" si="50"/>
        <v>0</v>
      </c>
      <c r="U122" s="2">
        <f t="shared" si="50"/>
        <v>0</v>
      </c>
      <c r="V122" s="2">
        <f t="shared" si="50"/>
        <v>0</v>
      </c>
      <c r="W122" s="2">
        <f t="shared" si="50"/>
        <v>0</v>
      </c>
      <c r="X122" s="2">
        <f t="shared" si="50"/>
        <v>0</v>
      </c>
      <c r="Y122" s="2">
        <f t="shared" si="50"/>
        <v>0</v>
      </c>
      <c r="Z122" s="2">
        <f t="shared" si="50"/>
        <v>0</v>
      </c>
      <c r="AA122" s="2">
        <f t="shared" si="50"/>
        <v>0</v>
      </c>
      <c r="AB122" s="2">
        <f t="shared" si="50"/>
        <v>0</v>
      </c>
      <c r="AC122" s="2">
        <f t="shared" si="50"/>
        <v>0</v>
      </c>
    </row>
    <row r="123" spans="1:29" outlineLevel="2">
      <c r="E123" s="42" t="s">
        <v>137</v>
      </c>
      <c r="G123" s="42" t="s">
        <v>309</v>
      </c>
      <c r="H123" s="2">
        <f xml:space="preserve"> SUM( J123:AC123 )</f>
        <v>37116717.093325227</v>
      </c>
      <c r="J123" s="2">
        <f t="shared" ref="J123:AC123" si="51" xml:space="preserve">  MAX( 0, J121 ) * ( 1 - J122 )</f>
        <v>0</v>
      </c>
      <c r="K123" s="2">
        <f t="shared" si="51"/>
        <v>0</v>
      </c>
      <c r="L123" s="2">
        <f t="shared" si="51"/>
        <v>0</v>
      </c>
      <c r="M123" s="2">
        <f t="shared" si="51"/>
        <v>0</v>
      </c>
      <c r="N123" s="2">
        <f t="shared" si="51"/>
        <v>0</v>
      </c>
      <c r="O123" s="2">
        <f t="shared" si="51"/>
        <v>0</v>
      </c>
      <c r="P123" s="2">
        <f t="shared" si="51"/>
        <v>0</v>
      </c>
      <c r="Q123" s="2">
        <f t="shared" si="51"/>
        <v>0</v>
      </c>
      <c r="R123" s="2">
        <f t="shared" si="51"/>
        <v>0</v>
      </c>
      <c r="S123" s="2">
        <f t="shared" si="51"/>
        <v>14399109.260964636</v>
      </c>
      <c r="T123" s="2">
        <f t="shared" si="51"/>
        <v>0</v>
      </c>
      <c r="U123" s="2">
        <f t="shared" si="51"/>
        <v>0</v>
      </c>
      <c r="V123" s="2">
        <f t="shared" si="51"/>
        <v>0</v>
      </c>
      <c r="W123" s="2">
        <f t="shared" si="51"/>
        <v>16885674.689971685</v>
      </c>
      <c r="X123" s="2">
        <f t="shared" si="51"/>
        <v>0</v>
      </c>
      <c r="Y123" s="2">
        <f t="shared" si="51"/>
        <v>0</v>
      </c>
      <c r="Z123" s="2">
        <f t="shared" si="51"/>
        <v>0</v>
      </c>
      <c r="AA123" s="2">
        <f t="shared" si="51"/>
        <v>5831933.1423889054</v>
      </c>
      <c r="AB123" s="2">
        <f t="shared" si="51"/>
        <v>0</v>
      </c>
      <c r="AC123" s="2">
        <f t="shared" si="51"/>
        <v>0</v>
      </c>
    </row>
    <row r="124" spans="1:29" outlineLevel="1"/>
    <row r="125" spans="1:29" outlineLevel="1"/>
    <row r="126" spans="1:29" outlineLevel="1">
      <c r="B126" s="30" t="s">
        <v>372</v>
      </c>
    </row>
    <row r="127" spans="1:29" outlineLevel="2">
      <c r="E127" s="2" t="str">
        <f t="shared" ref="E127:AC127" si="52" xml:space="preserve">  E$123</f>
        <v>Cash Available for Priority Dividend Catchup</v>
      </c>
      <c r="F127" s="2">
        <f t="shared" si="52"/>
        <v>0</v>
      </c>
      <c r="G127" s="2" t="str">
        <f t="shared" si="52"/>
        <v>GBP</v>
      </c>
      <c r="H127" s="2">
        <f t="shared" si="52"/>
        <v>37116717.093325227</v>
      </c>
      <c r="I127" s="2">
        <f t="shared" si="52"/>
        <v>0</v>
      </c>
      <c r="J127" s="2">
        <f t="shared" si="52"/>
        <v>0</v>
      </c>
      <c r="K127" s="2">
        <f t="shared" si="52"/>
        <v>0</v>
      </c>
      <c r="L127" s="2">
        <f t="shared" si="52"/>
        <v>0</v>
      </c>
      <c r="M127" s="2">
        <f t="shared" si="52"/>
        <v>0</v>
      </c>
      <c r="N127" s="2">
        <f t="shared" si="52"/>
        <v>0</v>
      </c>
      <c r="O127" s="2">
        <f t="shared" si="52"/>
        <v>0</v>
      </c>
      <c r="P127" s="2">
        <f t="shared" si="52"/>
        <v>0</v>
      </c>
      <c r="Q127" s="2">
        <f t="shared" si="52"/>
        <v>0</v>
      </c>
      <c r="R127" s="2">
        <f t="shared" si="52"/>
        <v>0</v>
      </c>
      <c r="S127" s="2">
        <f t="shared" si="52"/>
        <v>14399109.260964636</v>
      </c>
      <c r="T127" s="2">
        <f t="shared" si="52"/>
        <v>0</v>
      </c>
      <c r="U127" s="2">
        <f t="shared" si="52"/>
        <v>0</v>
      </c>
      <c r="V127" s="2">
        <f t="shared" si="52"/>
        <v>0</v>
      </c>
      <c r="W127" s="2">
        <f t="shared" si="52"/>
        <v>16885674.689971685</v>
      </c>
      <c r="X127" s="2">
        <f t="shared" si="52"/>
        <v>0</v>
      </c>
      <c r="Y127" s="2">
        <f t="shared" si="52"/>
        <v>0</v>
      </c>
      <c r="Z127" s="2">
        <f t="shared" si="52"/>
        <v>0</v>
      </c>
      <c r="AA127" s="2">
        <f t="shared" si="52"/>
        <v>5831933.1423889054</v>
      </c>
      <c r="AB127" s="2">
        <f t="shared" si="52"/>
        <v>0</v>
      </c>
      <c r="AC127" s="2">
        <f t="shared" si="52"/>
        <v>0</v>
      </c>
    </row>
    <row r="128" spans="1:29" outlineLevel="2">
      <c r="E128" s="2" t="str">
        <f t="shared" ref="E128:AC128" si="53" xml:space="preserve">  E$14</f>
        <v>Earnings available for shareholders</v>
      </c>
      <c r="F128" s="2">
        <f t="shared" si="53"/>
        <v>0</v>
      </c>
      <c r="G128" s="2" t="str">
        <f t="shared" si="53"/>
        <v>GBP</v>
      </c>
      <c r="H128" s="2">
        <f t="shared" si="53"/>
        <v>297591393.98232728</v>
      </c>
      <c r="I128" s="2">
        <f t="shared" si="53"/>
        <v>0</v>
      </c>
      <c r="J128" s="2">
        <f t="shared" si="53"/>
        <v>14085452.555000002</v>
      </c>
      <c r="K128" s="2">
        <f t="shared" si="53"/>
        <v>15449789.147000004</v>
      </c>
      <c r="L128" s="2">
        <f t="shared" si="53"/>
        <v>16841228.361277301</v>
      </c>
      <c r="M128" s="2">
        <f t="shared" si="53"/>
        <v>18315059.649042729</v>
      </c>
      <c r="N128" s="2">
        <f t="shared" si="53"/>
        <v>19887028.039266217</v>
      </c>
      <c r="O128" s="2">
        <f t="shared" si="53"/>
        <v>21551628.923024252</v>
      </c>
      <c r="P128" s="2">
        <f t="shared" si="53"/>
        <v>23314448.589220688</v>
      </c>
      <c r="Q128" s="2">
        <f t="shared" si="53"/>
        <v>25181409.036648855</v>
      </c>
      <c r="R128" s="2">
        <f t="shared" si="53"/>
        <v>27180336.526979275</v>
      </c>
      <c r="S128" s="2">
        <f t="shared" si="53"/>
        <v>29296337.747132659</v>
      </c>
      <c r="T128" s="2">
        <f t="shared" si="53"/>
        <v>15327480.160338104</v>
      </c>
      <c r="U128" s="2">
        <f t="shared" si="53"/>
        <v>16573923.25245839</v>
      </c>
      <c r="V128" s="2">
        <f t="shared" si="53"/>
        <v>17998271.247605894</v>
      </c>
      <c r="W128" s="2">
        <f t="shared" si="53"/>
        <v>19496991.919962246</v>
      </c>
      <c r="X128" s="2">
        <f t="shared" si="53"/>
        <v>3144308.6887899963</v>
      </c>
      <c r="Y128" s="2">
        <f t="shared" si="53"/>
        <v>3698191.4326173961</v>
      </c>
      <c r="Z128" s="2">
        <f t="shared" si="53"/>
        <v>4420611.5635744398</v>
      </c>
      <c r="AA128" s="2">
        <f t="shared" si="53"/>
        <v>5828897.1423889063</v>
      </c>
      <c r="AB128" s="2">
        <f t="shared" si="53"/>
        <v>0</v>
      </c>
      <c r="AC128" s="2">
        <f t="shared" si="53"/>
        <v>0</v>
      </c>
    </row>
    <row r="129" spans="1:29" outlineLevel="2">
      <c r="E129" s="2" t="str">
        <f t="shared" ref="E129:AC129" si="54" xml:space="preserve">  E$136</f>
        <v>Priority Dividend Catchup BEG</v>
      </c>
      <c r="F129" s="2">
        <f t="shared" si="54"/>
        <v>0</v>
      </c>
      <c r="G129" s="2" t="str">
        <f t="shared" si="54"/>
        <v>GBP</v>
      </c>
      <c r="H129" s="2">
        <f t="shared" si="54"/>
        <v>0</v>
      </c>
      <c r="I129" s="2">
        <f t="shared" si="54"/>
        <v>0</v>
      </c>
      <c r="J129" s="2">
        <f t="shared" si="54"/>
        <v>4770848</v>
      </c>
      <c r="K129" s="2">
        <f t="shared" si="54"/>
        <v>4770848</v>
      </c>
      <c r="L129" s="2">
        <f t="shared" si="54"/>
        <v>4770848</v>
      </c>
      <c r="M129" s="2">
        <f t="shared" si="54"/>
        <v>4770848</v>
      </c>
      <c r="N129" s="2">
        <f t="shared" si="54"/>
        <v>4770848</v>
      </c>
      <c r="O129" s="2">
        <f t="shared" si="54"/>
        <v>4770848</v>
      </c>
      <c r="P129" s="2">
        <f t="shared" si="54"/>
        <v>4770848</v>
      </c>
      <c r="Q129" s="2">
        <f t="shared" si="54"/>
        <v>4770848</v>
      </c>
      <c r="R129" s="2">
        <f t="shared" si="54"/>
        <v>4770848</v>
      </c>
      <c r="S129" s="2">
        <f t="shared" si="54"/>
        <v>4770848</v>
      </c>
      <c r="T129" s="2">
        <f t="shared" si="54"/>
        <v>0</v>
      </c>
      <c r="U129" s="2">
        <f t="shared" si="54"/>
        <v>0</v>
      </c>
      <c r="V129" s="2">
        <f t="shared" si="54"/>
        <v>0</v>
      </c>
      <c r="W129" s="2">
        <f t="shared" si="54"/>
        <v>0</v>
      </c>
      <c r="X129" s="2">
        <f t="shared" si="54"/>
        <v>0</v>
      </c>
      <c r="Y129" s="2">
        <f t="shared" si="54"/>
        <v>0</v>
      </c>
      <c r="Z129" s="2">
        <f t="shared" si="54"/>
        <v>0</v>
      </c>
      <c r="AA129" s="2">
        <f t="shared" si="54"/>
        <v>0</v>
      </c>
      <c r="AB129" s="2">
        <f t="shared" si="54"/>
        <v>0</v>
      </c>
      <c r="AC129" s="2">
        <f t="shared" si="54"/>
        <v>0</v>
      </c>
    </row>
    <row r="130" spans="1:29" outlineLevel="2">
      <c r="A130" s="31"/>
      <c r="B130" s="31"/>
      <c r="C130" s="52"/>
      <c r="D130" s="51"/>
      <c r="E130" s="17" t="s">
        <v>372</v>
      </c>
      <c r="F130" s="17"/>
      <c r="G130" s="17" t="s">
        <v>309</v>
      </c>
      <c r="H130" s="4">
        <f xml:space="preserve"> SUM( J130:AC130 )</f>
        <v>4770848</v>
      </c>
      <c r="I130" s="17"/>
      <c r="J130" s="4">
        <f t="shared" ref="J130:AC130" si="55" xml:space="preserve">  IF( J127 &gt; 0, MIN( J127, J128, J129 ), 0 )</f>
        <v>0</v>
      </c>
      <c r="K130" s="4">
        <f t="shared" si="55"/>
        <v>0</v>
      </c>
      <c r="L130" s="4">
        <f t="shared" si="55"/>
        <v>0</v>
      </c>
      <c r="M130" s="4">
        <f t="shared" si="55"/>
        <v>0</v>
      </c>
      <c r="N130" s="4">
        <f t="shared" si="55"/>
        <v>0</v>
      </c>
      <c r="O130" s="4">
        <f t="shared" si="55"/>
        <v>0</v>
      </c>
      <c r="P130" s="4">
        <f t="shared" si="55"/>
        <v>0</v>
      </c>
      <c r="Q130" s="4">
        <f t="shared" si="55"/>
        <v>0</v>
      </c>
      <c r="R130" s="4">
        <f t="shared" si="55"/>
        <v>0</v>
      </c>
      <c r="S130" s="4">
        <f t="shared" si="55"/>
        <v>4770848</v>
      </c>
      <c r="T130" s="4">
        <f t="shared" si="55"/>
        <v>0</v>
      </c>
      <c r="U130" s="4">
        <f t="shared" si="55"/>
        <v>0</v>
      </c>
      <c r="V130" s="4">
        <f t="shared" si="55"/>
        <v>0</v>
      </c>
      <c r="W130" s="4">
        <f t="shared" si="55"/>
        <v>0</v>
      </c>
      <c r="X130" s="4">
        <f t="shared" si="55"/>
        <v>0</v>
      </c>
      <c r="Y130" s="4">
        <f t="shared" si="55"/>
        <v>0</v>
      </c>
      <c r="Z130" s="4">
        <f t="shared" si="55"/>
        <v>0</v>
      </c>
      <c r="AA130" s="4">
        <f t="shared" si="55"/>
        <v>0</v>
      </c>
      <c r="AB130" s="4">
        <f t="shared" si="55"/>
        <v>0</v>
      </c>
      <c r="AC130" s="4">
        <f t="shared" si="55"/>
        <v>0</v>
      </c>
    </row>
    <row r="131" spans="1:29" outlineLevel="1"/>
    <row r="132" spans="1:29" outlineLevel="1"/>
    <row r="133" spans="1:29" outlineLevel="1">
      <c r="B133" s="30" t="s">
        <v>51</v>
      </c>
    </row>
    <row r="134" spans="1:29" s="57" customFormat="1" outlineLevel="1">
      <c r="A134" s="32"/>
      <c r="B134" s="32"/>
      <c r="C134" s="60"/>
      <c r="D134" s="55"/>
      <c r="E134" s="28" t="str">
        <f xml:space="preserve">  InpC!E$53</f>
        <v>Opening Priority Dividend Catchup</v>
      </c>
      <c r="F134" s="28">
        <f xml:space="preserve">  InpC!F$53</f>
        <v>4770848</v>
      </c>
      <c r="G134" s="28" t="str">
        <f xml:space="preserve">  InpC!G$53</f>
        <v>GBP</v>
      </c>
      <c r="M134" s="56"/>
    </row>
    <row r="135" spans="1:29" outlineLevel="1">
      <c r="A135" s="13"/>
      <c r="B135" s="13"/>
      <c r="C135" s="26"/>
      <c r="D135" s="27"/>
      <c r="E135" s="3" t="str">
        <f xml:space="preserve">  Time!E$55</f>
        <v>Period number</v>
      </c>
      <c r="F135" s="3">
        <f xml:space="preserve">  Time!F$55</f>
        <v>0</v>
      </c>
      <c r="G135" s="3" t="str">
        <f xml:space="preserve">  Time!G$55</f>
        <v>GBP</v>
      </c>
      <c r="H135" s="3">
        <f xml:space="preserve">  Time!H$55</f>
        <v>210</v>
      </c>
      <c r="I135" s="3">
        <f xml:space="preserve">  Time!I$55</f>
        <v>0</v>
      </c>
      <c r="J135" s="3">
        <f xml:space="preserve">  Time!J$55</f>
        <v>1</v>
      </c>
      <c r="K135" s="3">
        <f xml:space="preserve">  Time!K$55</f>
        <v>2</v>
      </c>
      <c r="L135" s="3">
        <f xml:space="preserve">  Time!L$55</f>
        <v>3</v>
      </c>
      <c r="M135" s="3">
        <f xml:space="preserve">  Time!M$55</f>
        <v>4</v>
      </c>
      <c r="N135" s="3">
        <f xml:space="preserve">  Time!N$55</f>
        <v>5</v>
      </c>
      <c r="O135" s="3">
        <f xml:space="preserve">  Time!O$55</f>
        <v>6</v>
      </c>
      <c r="P135" s="3">
        <f xml:space="preserve">  Time!P$55</f>
        <v>7</v>
      </c>
      <c r="Q135" s="3">
        <f xml:space="preserve">  Time!Q$55</f>
        <v>8</v>
      </c>
      <c r="R135" s="3">
        <f xml:space="preserve">  Time!R$55</f>
        <v>9</v>
      </c>
      <c r="S135" s="3">
        <f xml:space="preserve">  Time!S$55</f>
        <v>10</v>
      </c>
      <c r="T135" s="3">
        <f xml:space="preserve">  Time!T$55</f>
        <v>11</v>
      </c>
      <c r="U135" s="3">
        <f xml:space="preserve">  Time!U$55</f>
        <v>12</v>
      </c>
      <c r="V135" s="3">
        <f xml:space="preserve">  Time!V$55</f>
        <v>13</v>
      </c>
      <c r="W135" s="3">
        <f xml:space="preserve">  Time!W$55</f>
        <v>14</v>
      </c>
      <c r="X135" s="3">
        <f xml:space="preserve">  Time!X$55</f>
        <v>15</v>
      </c>
      <c r="Y135" s="3">
        <f xml:space="preserve">  Time!Y$55</f>
        <v>16</v>
      </c>
      <c r="Z135" s="3">
        <f xml:space="preserve">  Time!Z$55</f>
        <v>17</v>
      </c>
      <c r="AA135" s="3">
        <f xml:space="preserve">  Time!AA$55</f>
        <v>18</v>
      </c>
      <c r="AB135" s="3">
        <f xml:space="preserve">  Time!AB$55</f>
        <v>19</v>
      </c>
      <c r="AC135" s="3">
        <f xml:space="preserve">  Time!AC$55</f>
        <v>20</v>
      </c>
    </row>
    <row r="136" spans="1:29" outlineLevel="1">
      <c r="E136" s="42" t="s">
        <v>380</v>
      </c>
      <c r="G136" s="42" t="s">
        <v>309</v>
      </c>
      <c r="J136" s="2">
        <f t="shared" ref="J136:AC136" si="56" xml:space="preserve">  I138</f>
        <v>4770848</v>
      </c>
      <c r="K136" s="2">
        <f t="shared" si="56"/>
        <v>4770848</v>
      </c>
      <c r="L136" s="2">
        <f t="shared" si="56"/>
        <v>4770848</v>
      </c>
      <c r="M136" s="2">
        <f t="shared" si="56"/>
        <v>4770848</v>
      </c>
      <c r="N136" s="2">
        <f t="shared" si="56"/>
        <v>4770848</v>
      </c>
      <c r="O136" s="2">
        <f t="shared" si="56"/>
        <v>4770848</v>
      </c>
      <c r="P136" s="2">
        <f t="shared" si="56"/>
        <v>4770848</v>
      </c>
      <c r="Q136" s="2">
        <f t="shared" si="56"/>
        <v>4770848</v>
      </c>
      <c r="R136" s="2">
        <f t="shared" si="56"/>
        <v>4770848</v>
      </c>
      <c r="S136" s="2">
        <f t="shared" si="56"/>
        <v>4770848</v>
      </c>
      <c r="T136" s="2">
        <f t="shared" si="56"/>
        <v>0</v>
      </c>
      <c r="U136" s="2">
        <f t="shared" si="56"/>
        <v>0</v>
      </c>
      <c r="V136" s="2">
        <f t="shared" si="56"/>
        <v>0</v>
      </c>
      <c r="W136" s="2">
        <f t="shared" si="56"/>
        <v>0</v>
      </c>
      <c r="X136" s="2">
        <f t="shared" si="56"/>
        <v>0</v>
      </c>
      <c r="Y136" s="2">
        <f t="shared" si="56"/>
        <v>0</v>
      </c>
      <c r="Z136" s="2">
        <f t="shared" si="56"/>
        <v>0</v>
      </c>
      <c r="AA136" s="2">
        <f t="shared" si="56"/>
        <v>0</v>
      </c>
      <c r="AB136" s="2">
        <f t="shared" si="56"/>
        <v>0</v>
      </c>
      <c r="AC136" s="2">
        <f t="shared" si="56"/>
        <v>0</v>
      </c>
    </row>
    <row r="137" spans="1:29" outlineLevel="1">
      <c r="D137" s="91" t="s">
        <v>366</v>
      </c>
      <c r="E137" s="2" t="str">
        <f t="shared" ref="E137:AC137" si="57" xml:space="preserve">  E$130</f>
        <v>Priority Dividend Catchup Paid</v>
      </c>
      <c r="F137" s="2">
        <f t="shared" si="57"/>
        <v>0</v>
      </c>
      <c r="G137" s="2" t="str">
        <f t="shared" si="57"/>
        <v>GBP</v>
      </c>
      <c r="H137" s="2">
        <f t="shared" si="57"/>
        <v>4770848</v>
      </c>
      <c r="I137" s="2">
        <f t="shared" si="57"/>
        <v>0</v>
      </c>
      <c r="J137" s="2">
        <f t="shared" si="57"/>
        <v>0</v>
      </c>
      <c r="K137" s="2">
        <f t="shared" si="57"/>
        <v>0</v>
      </c>
      <c r="L137" s="2">
        <f t="shared" si="57"/>
        <v>0</v>
      </c>
      <c r="M137" s="2">
        <f t="shared" si="57"/>
        <v>0</v>
      </c>
      <c r="N137" s="2">
        <f t="shared" si="57"/>
        <v>0</v>
      </c>
      <c r="O137" s="2">
        <f t="shared" si="57"/>
        <v>0</v>
      </c>
      <c r="P137" s="2">
        <f t="shared" si="57"/>
        <v>0</v>
      </c>
      <c r="Q137" s="2">
        <f t="shared" si="57"/>
        <v>0</v>
      </c>
      <c r="R137" s="2">
        <f t="shared" si="57"/>
        <v>0</v>
      </c>
      <c r="S137" s="2">
        <f t="shared" si="57"/>
        <v>4770848</v>
      </c>
      <c r="T137" s="2">
        <f t="shared" si="57"/>
        <v>0</v>
      </c>
      <c r="U137" s="2">
        <f t="shared" si="57"/>
        <v>0</v>
      </c>
      <c r="V137" s="2">
        <f t="shared" si="57"/>
        <v>0</v>
      </c>
      <c r="W137" s="2">
        <f t="shared" si="57"/>
        <v>0</v>
      </c>
      <c r="X137" s="2">
        <f t="shared" si="57"/>
        <v>0</v>
      </c>
      <c r="Y137" s="2">
        <f t="shared" si="57"/>
        <v>0</v>
      </c>
      <c r="Z137" s="2">
        <f t="shared" si="57"/>
        <v>0</v>
      </c>
      <c r="AA137" s="2">
        <f t="shared" si="57"/>
        <v>0</v>
      </c>
      <c r="AB137" s="2">
        <f t="shared" si="57"/>
        <v>0</v>
      </c>
      <c r="AC137" s="2">
        <f t="shared" si="57"/>
        <v>0</v>
      </c>
    </row>
    <row r="138" spans="1:29" s="58" customFormat="1" outlineLevel="1">
      <c r="A138" s="105"/>
      <c r="B138" s="105"/>
      <c r="C138" s="126"/>
      <c r="D138" s="132"/>
      <c r="E138" s="58" t="s">
        <v>51</v>
      </c>
      <c r="G138" s="58" t="s">
        <v>309</v>
      </c>
      <c r="I138" s="29">
        <f t="shared" ref="I138:AC138" si="58" xml:space="preserve">  IF( I135 = 0, $F134, I136 - I137 )</f>
        <v>4770848</v>
      </c>
      <c r="J138" s="29">
        <f t="shared" si="58"/>
        <v>4770848</v>
      </c>
      <c r="K138" s="29">
        <f t="shared" si="58"/>
        <v>4770848</v>
      </c>
      <c r="L138" s="29">
        <f t="shared" si="58"/>
        <v>4770848</v>
      </c>
      <c r="M138" s="29">
        <f t="shared" si="58"/>
        <v>4770848</v>
      </c>
      <c r="N138" s="29">
        <f t="shared" si="58"/>
        <v>4770848</v>
      </c>
      <c r="O138" s="29">
        <f t="shared" si="58"/>
        <v>4770848</v>
      </c>
      <c r="P138" s="29">
        <f t="shared" si="58"/>
        <v>4770848</v>
      </c>
      <c r="Q138" s="29">
        <f t="shared" si="58"/>
        <v>4770848</v>
      </c>
      <c r="R138" s="29">
        <f t="shared" si="58"/>
        <v>4770848</v>
      </c>
      <c r="S138" s="29">
        <f t="shared" si="58"/>
        <v>0</v>
      </c>
      <c r="T138" s="29">
        <f t="shared" si="58"/>
        <v>0</v>
      </c>
      <c r="U138" s="29">
        <f t="shared" si="58"/>
        <v>0</v>
      </c>
      <c r="V138" s="29">
        <f t="shared" si="58"/>
        <v>0</v>
      </c>
      <c r="W138" s="29">
        <f t="shared" si="58"/>
        <v>0</v>
      </c>
      <c r="X138" s="29">
        <f t="shared" si="58"/>
        <v>0</v>
      </c>
      <c r="Y138" s="29">
        <f t="shared" si="58"/>
        <v>0</v>
      </c>
      <c r="Z138" s="29">
        <f t="shared" si="58"/>
        <v>0</v>
      </c>
      <c r="AA138" s="29">
        <f t="shared" si="58"/>
        <v>0</v>
      </c>
      <c r="AB138" s="29">
        <f t="shared" si="58"/>
        <v>0</v>
      </c>
      <c r="AC138" s="29">
        <f t="shared" si="58"/>
        <v>0</v>
      </c>
    </row>
    <row r="139" spans="1:29" outlineLevel="1"/>
    <row r="140" spans="1:29" outlineLevel="1">
      <c r="B140" s="30" t="s">
        <v>138</v>
      </c>
    </row>
    <row r="141" spans="1:29" s="57" customFormat="1" outlineLevel="1">
      <c r="A141" s="32"/>
      <c r="B141" s="32"/>
      <c r="C141" s="60"/>
      <c r="D141" s="55"/>
      <c r="E141" s="28" t="str">
        <f xml:space="preserve">  InpC!E$54</f>
        <v>Opening Total Priority Dividend Catchup Paid</v>
      </c>
      <c r="F141" s="28">
        <f xml:space="preserve">  InpC!F$54</f>
        <v>0</v>
      </c>
      <c r="G141" s="28" t="str">
        <f xml:space="preserve">  InpC!G$54</f>
        <v>GBP</v>
      </c>
      <c r="M141" s="56"/>
    </row>
    <row r="142" spans="1:29" outlineLevel="1">
      <c r="A142" s="13"/>
      <c r="B142" s="13"/>
      <c r="C142" s="26"/>
      <c r="D142" s="27"/>
      <c r="E142" s="3" t="str">
        <f xml:space="preserve">  Time!E$55</f>
        <v>Period number</v>
      </c>
      <c r="F142" s="3">
        <f xml:space="preserve">  Time!F$55</f>
        <v>0</v>
      </c>
      <c r="G142" s="3" t="str">
        <f xml:space="preserve">  Time!G$55</f>
        <v>GBP</v>
      </c>
      <c r="H142" s="3">
        <f xml:space="preserve">  Time!H$55</f>
        <v>210</v>
      </c>
      <c r="I142" s="3">
        <f xml:space="preserve">  Time!I$55</f>
        <v>0</v>
      </c>
      <c r="J142" s="3">
        <f xml:space="preserve">  Time!J$55</f>
        <v>1</v>
      </c>
      <c r="K142" s="3">
        <f xml:space="preserve">  Time!K$55</f>
        <v>2</v>
      </c>
      <c r="L142" s="3">
        <f xml:space="preserve">  Time!L$55</f>
        <v>3</v>
      </c>
      <c r="M142" s="3">
        <f xml:space="preserve">  Time!M$55</f>
        <v>4</v>
      </c>
      <c r="N142" s="3">
        <f xml:space="preserve">  Time!N$55</f>
        <v>5</v>
      </c>
      <c r="O142" s="3">
        <f xml:space="preserve">  Time!O$55</f>
        <v>6</v>
      </c>
      <c r="P142" s="3">
        <f xml:space="preserve">  Time!P$55</f>
        <v>7</v>
      </c>
      <c r="Q142" s="3">
        <f xml:space="preserve">  Time!Q$55</f>
        <v>8</v>
      </c>
      <c r="R142" s="3">
        <f xml:space="preserve">  Time!R$55</f>
        <v>9</v>
      </c>
      <c r="S142" s="3">
        <f xml:space="preserve">  Time!S$55</f>
        <v>10</v>
      </c>
      <c r="T142" s="3">
        <f xml:space="preserve">  Time!T$55</f>
        <v>11</v>
      </c>
      <c r="U142" s="3">
        <f xml:space="preserve">  Time!U$55</f>
        <v>12</v>
      </c>
      <c r="V142" s="3">
        <f xml:space="preserve">  Time!V$55</f>
        <v>13</v>
      </c>
      <c r="W142" s="3">
        <f xml:space="preserve">  Time!W$55</f>
        <v>14</v>
      </c>
      <c r="X142" s="3">
        <f xml:space="preserve">  Time!X$55</f>
        <v>15</v>
      </c>
      <c r="Y142" s="3">
        <f xml:space="preserve">  Time!Y$55</f>
        <v>16</v>
      </c>
      <c r="Z142" s="3">
        <f xml:space="preserve">  Time!Z$55</f>
        <v>17</v>
      </c>
      <c r="AA142" s="3">
        <f xml:space="preserve">  Time!AA$55</f>
        <v>18</v>
      </c>
      <c r="AB142" s="3">
        <f xml:space="preserve">  Time!AB$55</f>
        <v>19</v>
      </c>
      <c r="AC142" s="3">
        <f xml:space="preserve">  Time!AC$55</f>
        <v>20</v>
      </c>
    </row>
    <row r="143" spans="1:29" outlineLevel="1">
      <c r="E143" s="42" t="s">
        <v>328</v>
      </c>
      <c r="G143" s="42" t="s">
        <v>309</v>
      </c>
      <c r="J143" s="2">
        <f t="shared" ref="J143:AC143" si="59" xml:space="preserve">  I145</f>
        <v>0</v>
      </c>
      <c r="K143" s="2">
        <f t="shared" si="59"/>
        <v>0</v>
      </c>
      <c r="L143" s="2">
        <f t="shared" si="59"/>
        <v>0</v>
      </c>
      <c r="M143" s="2">
        <f t="shared" si="59"/>
        <v>0</v>
      </c>
      <c r="N143" s="2">
        <f t="shared" si="59"/>
        <v>0</v>
      </c>
      <c r="O143" s="2">
        <f t="shared" si="59"/>
        <v>0</v>
      </c>
      <c r="P143" s="2">
        <f t="shared" si="59"/>
        <v>0</v>
      </c>
      <c r="Q143" s="2">
        <f t="shared" si="59"/>
        <v>0</v>
      </c>
      <c r="R143" s="2">
        <f t="shared" si="59"/>
        <v>0</v>
      </c>
      <c r="S143" s="2">
        <f t="shared" si="59"/>
        <v>0</v>
      </c>
      <c r="T143" s="2">
        <f t="shared" si="59"/>
        <v>4770848</v>
      </c>
      <c r="U143" s="2">
        <f t="shared" si="59"/>
        <v>4770848</v>
      </c>
      <c r="V143" s="2">
        <f t="shared" si="59"/>
        <v>4770848</v>
      </c>
      <c r="W143" s="2">
        <f t="shared" si="59"/>
        <v>4770848</v>
      </c>
      <c r="X143" s="2">
        <f t="shared" si="59"/>
        <v>4770848</v>
      </c>
      <c r="Y143" s="2">
        <f t="shared" si="59"/>
        <v>4770848</v>
      </c>
      <c r="Z143" s="2">
        <f t="shared" si="59"/>
        <v>4770848</v>
      </c>
      <c r="AA143" s="2">
        <f t="shared" si="59"/>
        <v>4770848</v>
      </c>
      <c r="AB143" s="2">
        <f t="shared" si="59"/>
        <v>4770848</v>
      </c>
      <c r="AC143" s="2">
        <f t="shared" si="59"/>
        <v>4770848</v>
      </c>
    </row>
    <row r="144" spans="1:29" outlineLevel="1">
      <c r="D144" s="91" t="s">
        <v>269</v>
      </c>
      <c r="E144" s="2" t="str">
        <f t="shared" ref="E144:AC144" si="60" xml:space="preserve">  E$130</f>
        <v>Priority Dividend Catchup Paid</v>
      </c>
      <c r="F144" s="2">
        <f t="shared" si="60"/>
        <v>0</v>
      </c>
      <c r="G144" s="2" t="str">
        <f t="shared" si="60"/>
        <v>GBP</v>
      </c>
      <c r="H144" s="2">
        <f t="shared" si="60"/>
        <v>4770848</v>
      </c>
      <c r="I144" s="2">
        <f t="shared" si="60"/>
        <v>0</v>
      </c>
      <c r="J144" s="2">
        <f t="shared" si="60"/>
        <v>0</v>
      </c>
      <c r="K144" s="2">
        <f t="shared" si="60"/>
        <v>0</v>
      </c>
      <c r="L144" s="2">
        <f t="shared" si="60"/>
        <v>0</v>
      </c>
      <c r="M144" s="2">
        <f t="shared" si="60"/>
        <v>0</v>
      </c>
      <c r="N144" s="2">
        <f t="shared" si="60"/>
        <v>0</v>
      </c>
      <c r="O144" s="2">
        <f t="shared" si="60"/>
        <v>0</v>
      </c>
      <c r="P144" s="2">
        <f t="shared" si="60"/>
        <v>0</v>
      </c>
      <c r="Q144" s="2">
        <f t="shared" si="60"/>
        <v>0</v>
      </c>
      <c r="R144" s="2">
        <f t="shared" si="60"/>
        <v>0</v>
      </c>
      <c r="S144" s="2">
        <f t="shared" si="60"/>
        <v>4770848</v>
      </c>
      <c r="T144" s="2">
        <f t="shared" si="60"/>
        <v>0</v>
      </c>
      <c r="U144" s="2">
        <f t="shared" si="60"/>
        <v>0</v>
      </c>
      <c r="V144" s="2">
        <f t="shared" si="60"/>
        <v>0</v>
      </c>
      <c r="W144" s="2">
        <f t="shared" si="60"/>
        <v>0</v>
      </c>
      <c r="X144" s="2">
        <f t="shared" si="60"/>
        <v>0</v>
      </c>
      <c r="Y144" s="2">
        <f t="shared" si="60"/>
        <v>0</v>
      </c>
      <c r="Z144" s="2">
        <f t="shared" si="60"/>
        <v>0</v>
      </c>
      <c r="AA144" s="2">
        <f t="shared" si="60"/>
        <v>0</v>
      </c>
      <c r="AB144" s="2">
        <f t="shared" si="60"/>
        <v>0</v>
      </c>
      <c r="AC144" s="2">
        <f t="shared" si="60"/>
        <v>0</v>
      </c>
    </row>
    <row r="145" spans="1:29" s="58" customFormat="1" outlineLevel="1">
      <c r="A145" s="36"/>
      <c r="B145" s="36"/>
      <c r="C145" s="67"/>
      <c r="D145" s="68"/>
      <c r="E145" s="24" t="s">
        <v>138</v>
      </c>
      <c r="F145" s="24"/>
      <c r="G145" s="24" t="s">
        <v>309</v>
      </c>
      <c r="H145" s="24"/>
      <c r="I145" s="5">
        <f t="shared" ref="I145:AC145" si="61" xml:space="preserve">  IF( I142 = 0, $F141, I143 + I144 )</f>
        <v>0</v>
      </c>
      <c r="J145" s="5">
        <f t="shared" si="61"/>
        <v>0</v>
      </c>
      <c r="K145" s="5">
        <f t="shared" si="61"/>
        <v>0</v>
      </c>
      <c r="L145" s="5">
        <f t="shared" si="61"/>
        <v>0</v>
      </c>
      <c r="M145" s="5">
        <f t="shared" si="61"/>
        <v>0</v>
      </c>
      <c r="N145" s="5">
        <f t="shared" si="61"/>
        <v>0</v>
      </c>
      <c r="O145" s="5">
        <f t="shared" si="61"/>
        <v>0</v>
      </c>
      <c r="P145" s="5">
        <f t="shared" si="61"/>
        <v>0</v>
      </c>
      <c r="Q145" s="5">
        <f t="shared" si="61"/>
        <v>0</v>
      </c>
      <c r="R145" s="5">
        <f t="shared" si="61"/>
        <v>0</v>
      </c>
      <c r="S145" s="5">
        <f t="shared" si="61"/>
        <v>4770848</v>
      </c>
      <c r="T145" s="5">
        <f t="shared" si="61"/>
        <v>4770848</v>
      </c>
      <c r="U145" s="5">
        <f t="shared" si="61"/>
        <v>4770848</v>
      </c>
      <c r="V145" s="5">
        <f t="shared" si="61"/>
        <v>4770848</v>
      </c>
      <c r="W145" s="5">
        <f t="shared" si="61"/>
        <v>4770848</v>
      </c>
      <c r="X145" s="5">
        <f t="shared" si="61"/>
        <v>4770848</v>
      </c>
      <c r="Y145" s="5">
        <f t="shared" si="61"/>
        <v>4770848</v>
      </c>
      <c r="Z145" s="5">
        <f t="shared" si="61"/>
        <v>4770848</v>
      </c>
      <c r="AA145" s="5">
        <f t="shared" si="61"/>
        <v>4770848</v>
      </c>
      <c r="AB145" s="5">
        <f t="shared" si="61"/>
        <v>4770848</v>
      </c>
      <c r="AC145" s="5">
        <f t="shared" si="61"/>
        <v>4770848</v>
      </c>
    </row>
    <row r="146" spans="1:29" outlineLevel="1"/>
    <row r="147" spans="1:29" outlineLevel="1">
      <c r="B147" s="30" t="s">
        <v>52</v>
      </c>
    </row>
    <row r="148" spans="1:29" outlineLevel="2">
      <c r="E148" s="2" t="str">
        <f t="shared" ref="E148:AC148" si="62" xml:space="preserve">  E$123</f>
        <v>Cash Available for Priority Dividend Catchup</v>
      </c>
      <c r="F148" s="2">
        <f t="shared" si="62"/>
        <v>0</v>
      </c>
      <c r="G148" s="2" t="str">
        <f t="shared" si="62"/>
        <v>GBP</v>
      </c>
      <c r="H148" s="2">
        <f t="shared" si="62"/>
        <v>37116717.093325227</v>
      </c>
      <c r="I148" s="2">
        <f t="shared" si="62"/>
        <v>0</v>
      </c>
      <c r="J148" s="2">
        <f t="shared" si="62"/>
        <v>0</v>
      </c>
      <c r="K148" s="2">
        <f t="shared" si="62"/>
        <v>0</v>
      </c>
      <c r="L148" s="2">
        <f t="shared" si="62"/>
        <v>0</v>
      </c>
      <c r="M148" s="2">
        <f t="shared" si="62"/>
        <v>0</v>
      </c>
      <c r="N148" s="2">
        <f t="shared" si="62"/>
        <v>0</v>
      </c>
      <c r="O148" s="2">
        <f t="shared" si="62"/>
        <v>0</v>
      </c>
      <c r="P148" s="2">
        <f t="shared" si="62"/>
        <v>0</v>
      </c>
      <c r="Q148" s="2">
        <f t="shared" si="62"/>
        <v>0</v>
      </c>
      <c r="R148" s="2">
        <f t="shared" si="62"/>
        <v>0</v>
      </c>
      <c r="S148" s="2">
        <f t="shared" si="62"/>
        <v>14399109.260964636</v>
      </c>
      <c r="T148" s="2">
        <f t="shared" si="62"/>
        <v>0</v>
      </c>
      <c r="U148" s="2">
        <f t="shared" si="62"/>
        <v>0</v>
      </c>
      <c r="V148" s="2">
        <f t="shared" si="62"/>
        <v>0</v>
      </c>
      <c r="W148" s="2">
        <f t="shared" si="62"/>
        <v>16885674.689971685</v>
      </c>
      <c r="X148" s="2">
        <f t="shared" si="62"/>
        <v>0</v>
      </c>
      <c r="Y148" s="2">
        <f t="shared" si="62"/>
        <v>0</v>
      </c>
      <c r="Z148" s="2">
        <f t="shared" si="62"/>
        <v>0</v>
      </c>
      <c r="AA148" s="2">
        <f t="shared" si="62"/>
        <v>5831933.1423889054</v>
      </c>
      <c r="AB148" s="2">
        <f t="shared" si="62"/>
        <v>0</v>
      </c>
      <c r="AC148" s="2">
        <f t="shared" si="62"/>
        <v>0</v>
      </c>
    </row>
    <row r="149" spans="1:29" outlineLevel="2">
      <c r="E149" s="2" t="str">
        <f t="shared" ref="E149:AC149" si="63" xml:space="preserve">  E$130</f>
        <v>Priority Dividend Catchup Paid</v>
      </c>
      <c r="F149" s="2">
        <f t="shared" si="63"/>
        <v>0</v>
      </c>
      <c r="G149" s="2" t="str">
        <f t="shared" si="63"/>
        <v>GBP</v>
      </c>
      <c r="H149" s="2">
        <f t="shared" si="63"/>
        <v>4770848</v>
      </c>
      <c r="I149" s="2">
        <f t="shared" si="63"/>
        <v>0</v>
      </c>
      <c r="J149" s="2">
        <f t="shared" si="63"/>
        <v>0</v>
      </c>
      <c r="K149" s="2">
        <f t="shared" si="63"/>
        <v>0</v>
      </c>
      <c r="L149" s="2">
        <f t="shared" si="63"/>
        <v>0</v>
      </c>
      <c r="M149" s="2">
        <f t="shared" si="63"/>
        <v>0</v>
      </c>
      <c r="N149" s="2">
        <f t="shared" si="63"/>
        <v>0</v>
      </c>
      <c r="O149" s="2">
        <f t="shared" si="63"/>
        <v>0</v>
      </c>
      <c r="P149" s="2">
        <f t="shared" si="63"/>
        <v>0</v>
      </c>
      <c r="Q149" s="2">
        <f t="shared" si="63"/>
        <v>0</v>
      </c>
      <c r="R149" s="2">
        <f t="shared" si="63"/>
        <v>0</v>
      </c>
      <c r="S149" s="2">
        <f t="shared" si="63"/>
        <v>4770848</v>
      </c>
      <c r="T149" s="2">
        <f t="shared" si="63"/>
        <v>0</v>
      </c>
      <c r="U149" s="2">
        <f t="shared" si="63"/>
        <v>0</v>
      </c>
      <c r="V149" s="2">
        <f t="shared" si="63"/>
        <v>0</v>
      </c>
      <c r="W149" s="2">
        <f t="shared" si="63"/>
        <v>0</v>
      </c>
      <c r="X149" s="2">
        <f t="shared" si="63"/>
        <v>0</v>
      </c>
      <c r="Y149" s="2">
        <f t="shared" si="63"/>
        <v>0</v>
      </c>
      <c r="Z149" s="2">
        <f t="shared" si="63"/>
        <v>0</v>
      </c>
      <c r="AA149" s="2">
        <f t="shared" si="63"/>
        <v>0</v>
      </c>
      <c r="AB149" s="2">
        <f t="shared" si="63"/>
        <v>0</v>
      </c>
      <c r="AC149" s="2">
        <f t="shared" si="63"/>
        <v>0</v>
      </c>
    </row>
    <row r="150" spans="1:29" outlineLevel="2">
      <c r="E150" s="42" t="s">
        <v>52</v>
      </c>
      <c r="G150" s="42" t="s">
        <v>309</v>
      </c>
      <c r="H150" s="2">
        <f xml:space="preserve"> SUM( J150:AC150 )</f>
        <v>32345869.093325227</v>
      </c>
      <c r="J150" s="2">
        <f t="shared" ref="J150:AC150" si="64" xml:space="preserve">  J148 - J149</f>
        <v>0</v>
      </c>
      <c r="K150" s="2">
        <f t="shared" si="64"/>
        <v>0</v>
      </c>
      <c r="L150" s="2">
        <f t="shared" si="64"/>
        <v>0</v>
      </c>
      <c r="M150" s="2">
        <f t="shared" si="64"/>
        <v>0</v>
      </c>
      <c r="N150" s="2">
        <f t="shared" si="64"/>
        <v>0</v>
      </c>
      <c r="O150" s="2">
        <f t="shared" si="64"/>
        <v>0</v>
      </c>
      <c r="P150" s="2">
        <f t="shared" si="64"/>
        <v>0</v>
      </c>
      <c r="Q150" s="2">
        <f t="shared" si="64"/>
        <v>0</v>
      </c>
      <c r="R150" s="2">
        <f t="shared" si="64"/>
        <v>0</v>
      </c>
      <c r="S150" s="2">
        <f t="shared" si="64"/>
        <v>9628261.2609646358</v>
      </c>
      <c r="T150" s="2">
        <f t="shared" si="64"/>
        <v>0</v>
      </c>
      <c r="U150" s="2">
        <f t="shared" si="64"/>
        <v>0</v>
      </c>
      <c r="V150" s="2">
        <f t="shared" si="64"/>
        <v>0</v>
      </c>
      <c r="W150" s="2">
        <f t="shared" si="64"/>
        <v>16885674.689971685</v>
      </c>
      <c r="X150" s="2">
        <f t="shared" si="64"/>
        <v>0</v>
      </c>
      <c r="Y150" s="2">
        <f t="shared" si="64"/>
        <v>0</v>
      </c>
      <c r="Z150" s="2">
        <f t="shared" si="64"/>
        <v>0</v>
      </c>
      <c r="AA150" s="2">
        <f t="shared" si="64"/>
        <v>5831933.1423889054</v>
      </c>
      <c r="AB150" s="2">
        <f t="shared" si="64"/>
        <v>0</v>
      </c>
      <c r="AC150" s="2">
        <f t="shared" si="64"/>
        <v>0</v>
      </c>
    </row>
    <row r="151" spans="1:29" outlineLevel="1"/>
    <row r="153" spans="1:29">
      <c r="A153" s="30" t="s">
        <v>273</v>
      </c>
    </row>
    <row r="154" spans="1:29" outlineLevel="1">
      <c r="B154" s="30" t="s">
        <v>168</v>
      </c>
    </row>
    <row r="155" spans="1:29" s="57" customFormat="1" outlineLevel="1">
      <c r="A155" s="32"/>
      <c r="B155" s="32"/>
      <c r="C155" s="60"/>
      <c r="D155" s="55"/>
      <c r="E155" s="28" t="str">
        <f xml:space="preserve">  InpC!E$52</f>
        <v>Opening Total Redemption Preference Catchup Paid</v>
      </c>
      <c r="F155" s="28">
        <f xml:space="preserve">  InpC!F$52</f>
        <v>0</v>
      </c>
      <c r="G155" s="28" t="str">
        <f xml:space="preserve">  InpC!G$52</f>
        <v>GBP</v>
      </c>
      <c r="M155" s="56"/>
    </row>
    <row r="156" spans="1:29" outlineLevel="1">
      <c r="A156" s="13"/>
      <c r="B156" s="13"/>
      <c r="C156" s="26"/>
      <c r="D156" s="27"/>
      <c r="E156" s="3" t="str">
        <f xml:space="preserve">  Time!E$55</f>
        <v>Period number</v>
      </c>
      <c r="F156" s="3">
        <f xml:space="preserve">  Time!F$55</f>
        <v>0</v>
      </c>
      <c r="G156" s="3" t="str">
        <f xml:space="preserve">  Time!G$55</f>
        <v>GBP</v>
      </c>
      <c r="H156" s="3">
        <f xml:space="preserve">  Time!H$55</f>
        <v>210</v>
      </c>
      <c r="I156" s="3">
        <f xml:space="preserve">  Time!I$55</f>
        <v>0</v>
      </c>
      <c r="J156" s="3">
        <f xml:space="preserve">  Time!J$55</f>
        <v>1</v>
      </c>
      <c r="K156" s="3">
        <f xml:space="preserve">  Time!K$55</f>
        <v>2</v>
      </c>
      <c r="L156" s="3">
        <f xml:space="preserve">  Time!L$55</f>
        <v>3</v>
      </c>
      <c r="M156" s="3">
        <f xml:space="preserve">  Time!M$55</f>
        <v>4</v>
      </c>
      <c r="N156" s="3">
        <f xml:space="preserve">  Time!N$55</f>
        <v>5</v>
      </c>
      <c r="O156" s="3">
        <f xml:space="preserve">  Time!O$55</f>
        <v>6</v>
      </c>
      <c r="P156" s="3">
        <f xml:space="preserve">  Time!P$55</f>
        <v>7</v>
      </c>
      <c r="Q156" s="3">
        <f xml:space="preserve">  Time!Q$55</f>
        <v>8</v>
      </c>
      <c r="R156" s="3">
        <f xml:space="preserve">  Time!R$55</f>
        <v>9</v>
      </c>
      <c r="S156" s="3">
        <f xml:space="preserve">  Time!S$55</f>
        <v>10</v>
      </c>
      <c r="T156" s="3">
        <f xml:space="preserve">  Time!T$55</f>
        <v>11</v>
      </c>
      <c r="U156" s="3">
        <f xml:space="preserve">  Time!U$55</f>
        <v>12</v>
      </c>
      <c r="V156" s="3">
        <f xml:space="preserve">  Time!V$55</f>
        <v>13</v>
      </c>
      <c r="W156" s="3">
        <f xml:space="preserve">  Time!W$55</f>
        <v>14</v>
      </c>
      <c r="X156" s="3">
        <f xml:space="preserve">  Time!X$55</f>
        <v>15</v>
      </c>
      <c r="Y156" s="3">
        <f xml:space="preserve">  Time!Y$55</f>
        <v>16</v>
      </c>
      <c r="Z156" s="3">
        <f xml:space="preserve">  Time!Z$55</f>
        <v>17</v>
      </c>
      <c r="AA156" s="3">
        <f xml:space="preserve">  Time!AA$55</f>
        <v>18</v>
      </c>
      <c r="AB156" s="3">
        <f xml:space="preserve">  Time!AB$55</f>
        <v>19</v>
      </c>
      <c r="AC156" s="3">
        <f xml:space="preserve">  Time!AC$55</f>
        <v>20</v>
      </c>
    </row>
    <row r="157" spans="1:29" outlineLevel="1">
      <c r="E157" s="42" t="s">
        <v>148</v>
      </c>
      <c r="G157" s="42" t="s">
        <v>309</v>
      </c>
      <c r="J157" s="2">
        <f t="shared" ref="J157:AC157" si="65" xml:space="preserve">  I159</f>
        <v>0</v>
      </c>
      <c r="K157" s="2">
        <f t="shared" si="65"/>
        <v>0</v>
      </c>
      <c r="L157" s="2">
        <f t="shared" si="65"/>
        <v>0</v>
      </c>
      <c r="M157" s="2">
        <f t="shared" si="65"/>
        <v>0</v>
      </c>
      <c r="N157" s="2">
        <f t="shared" si="65"/>
        <v>0</v>
      </c>
      <c r="O157" s="2">
        <f t="shared" si="65"/>
        <v>0</v>
      </c>
      <c r="P157" s="2">
        <f t="shared" si="65"/>
        <v>0</v>
      </c>
      <c r="Q157" s="2">
        <f t="shared" si="65"/>
        <v>0</v>
      </c>
      <c r="R157" s="2">
        <f t="shared" si="65"/>
        <v>0</v>
      </c>
      <c r="S157" s="2">
        <f t="shared" si="65"/>
        <v>0</v>
      </c>
      <c r="T157" s="2">
        <f t="shared" si="65"/>
        <v>9628261.2609646358</v>
      </c>
      <c r="U157" s="2">
        <f t="shared" si="65"/>
        <v>9628261.2609646358</v>
      </c>
      <c r="V157" s="2">
        <f t="shared" si="65"/>
        <v>9628261.2609646358</v>
      </c>
      <c r="W157" s="2">
        <f t="shared" si="65"/>
        <v>9628261.2609646358</v>
      </c>
      <c r="X157" s="2">
        <f t="shared" si="65"/>
        <v>20463400</v>
      </c>
      <c r="Y157" s="2">
        <f t="shared" si="65"/>
        <v>20463400</v>
      </c>
      <c r="Z157" s="2">
        <f t="shared" si="65"/>
        <v>20463400</v>
      </c>
      <c r="AA157" s="2">
        <f t="shared" si="65"/>
        <v>20463400</v>
      </c>
      <c r="AB157" s="2">
        <f t="shared" si="65"/>
        <v>20463400</v>
      </c>
      <c r="AC157" s="2">
        <f t="shared" si="65"/>
        <v>20463400</v>
      </c>
    </row>
    <row r="158" spans="1:29" outlineLevel="1">
      <c r="D158" s="91" t="s">
        <v>269</v>
      </c>
      <c r="E158" s="2" t="str">
        <f t="shared" ref="E158:AC158" si="66" xml:space="preserve">  E$171</f>
        <v>Redemption Preference Catchup Paid</v>
      </c>
      <c r="F158" s="2">
        <f t="shared" si="66"/>
        <v>0</v>
      </c>
      <c r="G158" s="2" t="str">
        <f t="shared" si="66"/>
        <v>GBP</v>
      </c>
      <c r="H158" s="2">
        <f t="shared" si="66"/>
        <v>20463400</v>
      </c>
      <c r="I158" s="2">
        <f t="shared" si="66"/>
        <v>0</v>
      </c>
      <c r="J158" s="2">
        <f t="shared" si="66"/>
        <v>0</v>
      </c>
      <c r="K158" s="2">
        <f t="shared" si="66"/>
        <v>0</v>
      </c>
      <c r="L158" s="2">
        <f t="shared" si="66"/>
        <v>0</v>
      </c>
      <c r="M158" s="2">
        <f t="shared" si="66"/>
        <v>0</v>
      </c>
      <c r="N158" s="2">
        <f t="shared" si="66"/>
        <v>0</v>
      </c>
      <c r="O158" s="2">
        <f t="shared" si="66"/>
        <v>0</v>
      </c>
      <c r="P158" s="2">
        <f t="shared" si="66"/>
        <v>0</v>
      </c>
      <c r="Q158" s="2">
        <f t="shared" si="66"/>
        <v>0</v>
      </c>
      <c r="R158" s="2">
        <f t="shared" si="66"/>
        <v>0</v>
      </c>
      <c r="S158" s="2">
        <f t="shared" si="66"/>
        <v>9628261.2609646358</v>
      </c>
      <c r="T158" s="2">
        <f t="shared" si="66"/>
        <v>0</v>
      </c>
      <c r="U158" s="2">
        <f t="shared" si="66"/>
        <v>0</v>
      </c>
      <c r="V158" s="2">
        <f t="shared" si="66"/>
        <v>0</v>
      </c>
      <c r="W158" s="2">
        <f t="shared" si="66"/>
        <v>10835138.739035364</v>
      </c>
      <c r="X158" s="2">
        <f t="shared" si="66"/>
        <v>0</v>
      </c>
      <c r="Y158" s="2">
        <f t="shared" si="66"/>
        <v>0</v>
      </c>
      <c r="Z158" s="2">
        <f t="shared" si="66"/>
        <v>0</v>
      </c>
      <c r="AA158" s="2">
        <f t="shared" si="66"/>
        <v>0</v>
      </c>
      <c r="AB158" s="2">
        <f t="shared" si="66"/>
        <v>0</v>
      </c>
      <c r="AC158" s="2">
        <f t="shared" si="66"/>
        <v>0</v>
      </c>
    </row>
    <row r="159" spans="1:29" s="58" customFormat="1" outlineLevel="1">
      <c r="A159" s="36"/>
      <c r="B159" s="36"/>
      <c r="C159" s="67"/>
      <c r="D159" s="68"/>
      <c r="E159" s="24" t="s">
        <v>168</v>
      </c>
      <c r="F159" s="24"/>
      <c r="G159" s="24" t="s">
        <v>309</v>
      </c>
      <c r="H159" s="24"/>
      <c r="I159" s="5">
        <f t="shared" ref="I159:AC159" si="67" xml:space="preserve">  IF( I156 = 0, $F155, I157 + I158 )</f>
        <v>0</v>
      </c>
      <c r="J159" s="5">
        <f t="shared" si="67"/>
        <v>0</v>
      </c>
      <c r="K159" s="5">
        <f t="shared" si="67"/>
        <v>0</v>
      </c>
      <c r="L159" s="5">
        <f t="shared" si="67"/>
        <v>0</v>
      </c>
      <c r="M159" s="5">
        <f t="shared" si="67"/>
        <v>0</v>
      </c>
      <c r="N159" s="5">
        <f t="shared" si="67"/>
        <v>0</v>
      </c>
      <c r="O159" s="5">
        <f t="shared" si="67"/>
        <v>0</v>
      </c>
      <c r="P159" s="5">
        <f t="shared" si="67"/>
        <v>0</v>
      </c>
      <c r="Q159" s="5">
        <f t="shared" si="67"/>
        <v>0</v>
      </c>
      <c r="R159" s="5">
        <f t="shared" si="67"/>
        <v>0</v>
      </c>
      <c r="S159" s="5">
        <f t="shared" si="67"/>
        <v>9628261.2609646358</v>
      </c>
      <c r="T159" s="5">
        <f t="shared" si="67"/>
        <v>9628261.2609646358</v>
      </c>
      <c r="U159" s="5">
        <f t="shared" si="67"/>
        <v>9628261.2609646358</v>
      </c>
      <c r="V159" s="5">
        <f t="shared" si="67"/>
        <v>9628261.2609646358</v>
      </c>
      <c r="W159" s="5">
        <f t="shared" si="67"/>
        <v>20463400</v>
      </c>
      <c r="X159" s="5">
        <f t="shared" si="67"/>
        <v>20463400</v>
      </c>
      <c r="Y159" s="5">
        <f t="shared" si="67"/>
        <v>20463400</v>
      </c>
      <c r="Z159" s="5">
        <f t="shared" si="67"/>
        <v>20463400</v>
      </c>
      <c r="AA159" s="5">
        <f t="shared" si="67"/>
        <v>20463400</v>
      </c>
      <c r="AB159" s="5">
        <f t="shared" si="67"/>
        <v>20463400</v>
      </c>
      <c r="AC159" s="5">
        <f t="shared" si="67"/>
        <v>20463400</v>
      </c>
    </row>
    <row r="160" spans="1:29" outlineLevel="1"/>
    <row r="161" spans="1:29" outlineLevel="1">
      <c r="B161" s="30" t="s">
        <v>320</v>
      </c>
    </row>
    <row r="162" spans="1:29" outlineLevel="2">
      <c r="E162" s="2" t="str">
        <f t="shared" ref="E162:AC162" si="68" xml:space="preserve">  E$150</f>
        <v>Cash Available After Priority Dividend Catchup</v>
      </c>
      <c r="F162" s="2">
        <f t="shared" si="68"/>
        <v>0</v>
      </c>
      <c r="G162" s="2" t="str">
        <f t="shared" si="68"/>
        <v>GBP</v>
      </c>
      <c r="H162" s="2">
        <f t="shared" si="68"/>
        <v>32345869.093325227</v>
      </c>
      <c r="I162" s="2">
        <f t="shared" si="68"/>
        <v>0</v>
      </c>
      <c r="J162" s="2">
        <f t="shared" si="68"/>
        <v>0</v>
      </c>
      <c r="K162" s="2">
        <f t="shared" si="68"/>
        <v>0</v>
      </c>
      <c r="L162" s="2">
        <f t="shared" si="68"/>
        <v>0</v>
      </c>
      <c r="M162" s="2">
        <f t="shared" si="68"/>
        <v>0</v>
      </c>
      <c r="N162" s="2">
        <f t="shared" si="68"/>
        <v>0</v>
      </c>
      <c r="O162" s="2">
        <f t="shared" si="68"/>
        <v>0</v>
      </c>
      <c r="P162" s="2">
        <f t="shared" si="68"/>
        <v>0</v>
      </c>
      <c r="Q162" s="2">
        <f t="shared" si="68"/>
        <v>0</v>
      </c>
      <c r="R162" s="2">
        <f t="shared" si="68"/>
        <v>0</v>
      </c>
      <c r="S162" s="2">
        <f t="shared" si="68"/>
        <v>9628261.2609646358</v>
      </c>
      <c r="T162" s="2">
        <f t="shared" si="68"/>
        <v>0</v>
      </c>
      <c r="U162" s="2">
        <f t="shared" si="68"/>
        <v>0</v>
      </c>
      <c r="V162" s="2">
        <f t="shared" si="68"/>
        <v>0</v>
      </c>
      <c r="W162" s="2">
        <f t="shared" si="68"/>
        <v>16885674.689971685</v>
      </c>
      <c r="X162" s="2">
        <f t="shared" si="68"/>
        <v>0</v>
      </c>
      <c r="Y162" s="2">
        <f t="shared" si="68"/>
        <v>0</v>
      </c>
      <c r="Z162" s="2">
        <f t="shared" si="68"/>
        <v>0</v>
      </c>
      <c r="AA162" s="2">
        <f t="shared" si="68"/>
        <v>5831933.1423889054</v>
      </c>
      <c r="AB162" s="2">
        <f t="shared" si="68"/>
        <v>0</v>
      </c>
      <c r="AC162" s="2">
        <f t="shared" si="68"/>
        <v>0</v>
      </c>
    </row>
    <row r="163" spans="1:29" outlineLevel="2">
      <c r="E163" s="2" t="str">
        <f t="shared" ref="E163:AC163" si="69" xml:space="preserve">  E$42</f>
        <v>Payments To Shareholders Locked</v>
      </c>
      <c r="F163" s="2">
        <f t="shared" si="69"/>
        <v>0</v>
      </c>
      <c r="G163" s="2" t="str">
        <f t="shared" si="69"/>
        <v>flag</v>
      </c>
      <c r="H163" s="2">
        <f t="shared" si="69"/>
        <v>0</v>
      </c>
      <c r="I163" s="2">
        <f t="shared" si="69"/>
        <v>0</v>
      </c>
      <c r="J163" s="2">
        <f t="shared" si="69"/>
        <v>1</v>
      </c>
      <c r="K163" s="2">
        <f t="shared" si="69"/>
        <v>1</v>
      </c>
      <c r="L163" s="2">
        <f t="shared" si="69"/>
        <v>1</v>
      </c>
      <c r="M163" s="2">
        <f t="shared" si="69"/>
        <v>1</v>
      </c>
      <c r="N163" s="2">
        <f t="shared" si="69"/>
        <v>1</v>
      </c>
      <c r="O163" s="2">
        <f t="shared" si="69"/>
        <v>1</v>
      </c>
      <c r="P163" s="2">
        <f t="shared" si="69"/>
        <v>1</v>
      </c>
      <c r="Q163" s="2">
        <f t="shared" si="69"/>
        <v>1</v>
      </c>
      <c r="R163" s="2">
        <f t="shared" si="69"/>
        <v>1</v>
      </c>
      <c r="S163" s="2">
        <f t="shared" si="69"/>
        <v>0</v>
      </c>
      <c r="T163" s="2">
        <f t="shared" si="69"/>
        <v>0</v>
      </c>
      <c r="U163" s="2">
        <f t="shared" si="69"/>
        <v>0</v>
      </c>
      <c r="V163" s="2">
        <f t="shared" si="69"/>
        <v>0</v>
      </c>
      <c r="W163" s="2">
        <f t="shared" si="69"/>
        <v>0</v>
      </c>
      <c r="X163" s="2">
        <f t="shared" si="69"/>
        <v>0</v>
      </c>
      <c r="Y163" s="2">
        <f t="shared" si="69"/>
        <v>0</v>
      </c>
      <c r="Z163" s="2">
        <f t="shared" si="69"/>
        <v>0</v>
      </c>
      <c r="AA163" s="2">
        <f t="shared" si="69"/>
        <v>0</v>
      </c>
      <c r="AB163" s="2">
        <f t="shared" si="69"/>
        <v>0</v>
      </c>
      <c r="AC163" s="2">
        <f t="shared" si="69"/>
        <v>0</v>
      </c>
    </row>
    <row r="164" spans="1:29" outlineLevel="2">
      <c r="E164" s="42" t="s">
        <v>320</v>
      </c>
      <c r="G164" s="42" t="s">
        <v>309</v>
      </c>
      <c r="H164" s="2">
        <f xml:space="preserve"> SUM( J164:AC164 )</f>
        <v>32345869.093325227</v>
      </c>
      <c r="J164" s="2">
        <f t="shared" ref="J164:AC164" si="70" xml:space="preserve">  MAX( 0, J162 ) * ( 1 - J163 )</f>
        <v>0</v>
      </c>
      <c r="K164" s="2">
        <f t="shared" si="70"/>
        <v>0</v>
      </c>
      <c r="L164" s="2">
        <f t="shared" si="70"/>
        <v>0</v>
      </c>
      <c r="M164" s="2">
        <f t="shared" si="70"/>
        <v>0</v>
      </c>
      <c r="N164" s="2">
        <f t="shared" si="70"/>
        <v>0</v>
      </c>
      <c r="O164" s="2">
        <f t="shared" si="70"/>
        <v>0</v>
      </c>
      <c r="P164" s="2">
        <f t="shared" si="70"/>
        <v>0</v>
      </c>
      <c r="Q164" s="2">
        <f t="shared" si="70"/>
        <v>0</v>
      </c>
      <c r="R164" s="2">
        <f t="shared" si="70"/>
        <v>0</v>
      </c>
      <c r="S164" s="2">
        <f t="shared" si="70"/>
        <v>9628261.2609646358</v>
      </c>
      <c r="T164" s="2">
        <f t="shared" si="70"/>
        <v>0</v>
      </c>
      <c r="U164" s="2">
        <f t="shared" si="70"/>
        <v>0</v>
      </c>
      <c r="V164" s="2">
        <f t="shared" si="70"/>
        <v>0</v>
      </c>
      <c r="W164" s="2">
        <f t="shared" si="70"/>
        <v>16885674.689971685</v>
      </c>
      <c r="X164" s="2">
        <f t="shared" si="70"/>
        <v>0</v>
      </c>
      <c r="Y164" s="2">
        <f t="shared" si="70"/>
        <v>0</v>
      </c>
      <c r="Z164" s="2">
        <f t="shared" si="70"/>
        <v>0</v>
      </c>
      <c r="AA164" s="2">
        <f t="shared" si="70"/>
        <v>5831933.1423889054</v>
      </c>
      <c r="AB164" s="2">
        <f t="shared" si="70"/>
        <v>0</v>
      </c>
      <c r="AC164" s="2">
        <f t="shared" si="70"/>
        <v>0</v>
      </c>
    </row>
    <row r="165" spans="1:29" outlineLevel="1"/>
    <row r="166" spans="1:29" outlineLevel="1"/>
    <row r="167" spans="1:29" outlineLevel="1">
      <c r="B167" s="30" t="s">
        <v>321</v>
      </c>
    </row>
    <row r="168" spans="1:29" outlineLevel="2">
      <c r="E168" s="2" t="str">
        <f t="shared" ref="E168:AC168" si="71" xml:space="preserve">  E$164</f>
        <v>Cash Available for Redemption Preference Catchup</v>
      </c>
      <c r="F168" s="2">
        <f t="shared" si="71"/>
        <v>0</v>
      </c>
      <c r="G168" s="2" t="str">
        <f t="shared" si="71"/>
        <v>GBP</v>
      </c>
      <c r="H168" s="2">
        <f t="shared" si="71"/>
        <v>32345869.093325227</v>
      </c>
      <c r="I168" s="2">
        <f t="shared" si="71"/>
        <v>0</v>
      </c>
      <c r="J168" s="2">
        <f t="shared" si="71"/>
        <v>0</v>
      </c>
      <c r="K168" s="2">
        <f t="shared" si="71"/>
        <v>0</v>
      </c>
      <c r="L168" s="2">
        <f t="shared" si="71"/>
        <v>0</v>
      </c>
      <c r="M168" s="2">
        <f t="shared" si="71"/>
        <v>0</v>
      </c>
      <c r="N168" s="2">
        <f t="shared" si="71"/>
        <v>0</v>
      </c>
      <c r="O168" s="2">
        <f t="shared" si="71"/>
        <v>0</v>
      </c>
      <c r="P168" s="2">
        <f t="shared" si="71"/>
        <v>0</v>
      </c>
      <c r="Q168" s="2">
        <f t="shared" si="71"/>
        <v>0</v>
      </c>
      <c r="R168" s="2">
        <f t="shared" si="71"/>
        <v>0</v>
      </c>
      <c r="S168" s="2">
        <f t="shared" si="71"/>
        <v>9628261.2609646358</v>
      </c>
      <c r="T168" s="2">
        <f t="shared" si="71"/>
        <v>0</v>
      </c>
      <c r="U168" s="2">
        <f t="shared" si="71"/>
        <v>0</v>
      </c>
      <c r="V168" s="2">
        <f t="shared" si="71"/>
        <v>0</v>
      </c>
      <c r="W168" s="2">
        <f t="shared" si="71"/>
        <v>16885674.689971685</v>
      </c>
      <c r="X168" s="2">
        <f t="shared" si="71"/>
        <v>0</v>
      </c>
      <c r="Y168" s="2">
        <f t="shared" si="71"/>
        <v>0</v>
      </c>
      <c r="Z168" s="2">
        <f t="shared" si="71"/>
        <v>0</v>
      </c>
      <c r="AA168" s="2">
        <f t="shared" si="71"/>
        <v>5831933.1423889054</v>
      </c>
      <c r="AB168" s="2">
        <f t="shared" si="71"/>
        <v>0</v>
      </c>
      <c r="AC168" s="2">
        <f t="shared" si="71"/>
        <v>0</v>
      </c>
    </row>
    <row r="169" spans="1:29" outlineLevel="2">
      <c r="E169" s="2" t="str">
        <f t="shared" ref="E169:AC169" si="72" xml:space="preserve">  E$14</f>
        <v>Earnings available for shareholders</v>
      </c>
      <c r="F169" s="2">
        <f t="shared" si="72"/>
        <v>0</v>
      </c>
      <c r="G169" s="2" t="str">
        <f t="shared" si="72"/>
        <v>GBP</v>
      </c>
      <c r="H169" s="2">
        <f t="shared" si="72"/>
        <v>297591393.98232728</v>
      </c>
      <c r="I169" s="2">
        <f t="shared" si="72"/>
        <v>0</v>
      </c>
      <c r="J169" s="2">
        <f t="shared" si="72"/>
        <v>14085452.555000002</v>
      </c>
      <c r="K169" s="2">
        <f t="shared" si="72"/>
        <v>15449789.147000004</v>
      </c>
      <c r="L169" s="2">
        <f t="shared" si="72"/>
        <v>16841228.361277301</v>
      </c>
      <c r="M169" s="2">
        <f t="shared" si="72"/>
        <v>18315059.649042729</v>
      </c>
      <c r="N169" s="2">
        <f t="shared" si="72"/>
        <v>19887028.039266217</v>
      </c>
      <c r="O169" s="2">
        <f t="shared" si="72"/>
        <v>21551628.923024252</v>
      </c>
      <c r="P169" s="2">
        <f t="shared" si="72"/>
        <v>23314448.589220688</v>
      </c>
      <c r="Q169" s="2">
        <f t="shared" si="72"/>
        <v>25181409.036648855</v>
      </c>
      <c r="R169" s="2">
        <f t="shared" si="72"/>
        <v>27180336.526979275</v>
      </c>
      <c r="S169" s="2">
        <f t="shared" si="72"/>
        <v>29296337.747132659</v>
      </c>
      <c r="T169" s="2">
        <f t="shared" si="72"/>
        <v>15327480.160338104</v>
      </c>
      <c r="U169" s="2">
        <f t="shared" si="72"/>
        <v>16573923.25245839</v>
      </c>
      <c r="V169" s="2">
        <f t="shared" si="72"/>
        <v>17998271.247605894</v>
      </c>
      <c r="W169" s="2">
        <f t="shared" si="72"/>
        <v>19496991.919962246</v>
      </c>
      <c r="X169" s="2">
        <f t="shared" si="72"/>
        <v>3144308.6887899963</v>
      </c>
      <c r="Y169" s="2">
        <f t="shared" si="72"/>
        <v>3698191.4326173961</v>
      </c>
      <c r="Z169" s="2">
        <f t="shared" si="72"/>
        <v>4420611.5635744398</v>
      </c>
      <c r="AA169" s="2">
        <f t="shared" si="72"/>
        <v>5828897.1423889063</v>
      </c>
      <c r="AB169" s="2">
        <f t="shared" si="72"/>
        <v>0</v>
      </c>
      <c r="AC169" s="2">
        <f t="shared" si="72"/>
        <v>0</v>
      </c>
    </row>
    <row r="170" spans="1:29" outlineLevel="2">
      <c r="E170" s="2" t="str">
        <f t="shared" ref="E170:AC170" si="73" xml:space="preserve">  E$177</f>
        <v>Redemption Preference Catchup BEG</v>
      </c>
      <c r="F170" s="2">
        <f t="shared" si="73"/>
        <v>0</v>
      </c>
      <c r="G170" s="2" t="str">
        <f t="shared" si="73"/>
        <v>GBP</v>
      </c>
      <c r="H170" s="2">
        <f t="shared" si="73"/>
        <v>0</v>
      </c>
      <c r="I170" s="2">
        <f t="shared" si="73"/>
        <v>0</v>
      </c>
      <c r="J170" s="2">
        <f t="shared" si="73"/>
        <v>20463400</v>
      </c>
      <c r="K170" s="2">
        <f t="shared" si="73"/>
        <v>20463400</v>
      </c>
      <c r="L170" s="2">
        <f t="shared" si="73"/>
        <v>20463400</v>
      </c>
      <c r="M170" s="2">
        <f t="shared" si="73"/>
        <v>20463400</v>
      </c>
      <c r="N170" s="2">
        <f t="shared" si="73"/>
        <v>20463400</v>
      </c>
      <c r="O170" s="2">
        <f t="shared" si="73"/>
        <v>20463400</v>
      </c>
      <c r="P170" s="2">
        <f t="shared" si="73"/>
        <v>20463400</v>
      </c>
      <c r="Q170" s="2">
        <f t="shared" si="73"/>
        <v>20463400</v>
      </c>
      <c r="R170" s="2">
        <f t="shared" si="73"/>
        <v>20463400</v>
      </c>
      <c r="S170" s="2">
        <f t="shared" si="73"/>
        <v>20463400</v>
      </c>
      <c r="T170" s="2">
        <f t="shared" si="73"/>
        <v>10835138.739035364</v>
      </c>
      <c r="U170" s="2">
        <f t="shared" si="73"/>
        <v>10835138.739035364</v>
      </c>
      <c r="V170" s="2">
        <f t="shared" si="73"/>
        <v>10835138.739035364</v>
      </c>
      <c r="W170" s="2">
        <f t="shared" si="73"/>
        <v>10835138.739035364</v>
      </c>
      <c r="X170" s="2">
        <f t="shared" si="73"/>
        <v>0</v>
      </c>
      <c r="Y170" s="2">
        <f t="shared" si="73"/>
        <v>0</v>
      </c>
      <c r="Z170" s="2">
        <f t="shared" si="73"/>
        <v>0</v>
      </c>
      <c r="AA170" s="2">
        <f t="shared" si="73"/>
        <v>0</v>
      </c>
      <c r="AB170" s="2">
        <f t="shared" si="73"/>
        <v>0</v>
      </c>
      <c r="AC170" s="2">
        <f t="shared" si="73"/>
        <v>0</v>
      </c>
    </row>
    <row r="171" spans="1:29" outlineLevel="2">
      <c r="A171" s="31"/>
      <c r="B171" s="31"/>
      <c r="C171" s="52"/>
      <c r="D171" s="51"/>
      <c r="E171" s="17" t="s">
        <v>321</v>
      </c>
      <c r="F171" s="17"/>
      <c r="G171" s="17" t="s">
        <v>309</v>
      </c>
      <c r="H171" s="4">
        <f xml:space="preserve"> SUM( J171:AC171 )</f>
        <v>20463400</v>
      </c>
      <c r="I171" s="17"/>
      <c r="J171" s="4">
        <f t="shared" ref="J171:AC171" si="74" xml:space="preserve">  IF( J168 &gt; 0, MIN( J168, J169, J170 ), 0 )</f>
        <v>0</v>
      </c>
      <c r="K171" s="4">
        <f t="shared" si="74"/>
        <v>0</v>
      </c>
      <c r="L171" s="4">
        <f t="shared" si="74"/>
        <v>0</v>
      </c>
      <c r="M171" s="4">
        <f t="shared" si="74"/>
        <v>0</v>
      </c>
      <c r="N171" s="4">
        <f t="shared" si="74"/>
        <v>0</v>
      </c>
      <c r="O171" s="4">
        <f t="shared" si="74"/>
        <v>0</v>
      </c>
      <c r="P171" s="4">
        <f t="shared" si="74"/>
        <v>0</v>
      </c>
      <c r="Q171" s="4">
        <f t="shared" si="74"/>
        <v>0</v>
      </c>
      <c r="R171" s="4">
        <f t="shared" si="74"/>
        <v>0</v>
      </c>
      <c r="S171" s="4">
        <f t="shared" si="74"/>
        <v>9628261.2609646358</v>
      </c>
      <c r="T171" s="4">
        <f t="shared" si="74"/>
        <v>0</v>
      </c>
      <c r="U171" s="4">
        <f t="shared" si="74"/>
        <v>0</v>
      </c>
      <c r="V171" s="4">
        <f t="shared" si="74"/>
        <v>0</v>
      </c>
      <c r="W171" s="4">
        <f t="shared" si="74"/>
        <v>10835138.739035364</v>
      </c>
      <c r="X171" s="4">
        <f t="shared" si="74"/>
        <v>0</v>
      </c>
      <c r="Y171" s="4">
        <f t="shared" si="74"/>
        <v>0</v>
      </c>
      <c r="Z171" s="4">
        <f t="shared" si="74"/>
        <v>0</v>
      </c>
      <c r="AA171" s="4">
        <f t="shared" si="74"/>
        <v>0</v>
      </c>
      <c r="AB171" s="4">
        <f t="shared" si="74"/>
        <v>0</v>
      </c>
      <c r="AC171" s="4">
        <f t="shared" si="74"/>
        <v>0</v>
      </c>
    </row>
    <row r="172" spans="1:29" outlineLevel="1"/>
    <row r="173" spans="1:29" outlineLevel="1"/>
    <row r="174" spans="1:29" outlineLevel="1">
      <c r="B174" s="30" t="s">
        <v>273</v>
      </c>
    </row>
    <row r="175" spans="1:29" s="57" customFormat="1" outlineLevel="1">
      <c r="A175" s="32"/>
      <c r="B175" s="32"/>
      <c r="C175" s="60"/>
      <c r="D175" s="55"/>
      <c r="E175" s="28" t="str">
        <f xml:space="preserve">  InpC!E$51</f>
        <v>Opening Redemption Preference Catchup</v>
      </c>
      <c r="F175" s="28">
        <f xml:space="preserve">  InpC!F$51</f>
        <v>20463400</v>
      </c>
      <c r="G175" s="28" t="str">
        <f xml:space="preserve">  InpC!G$51</f>
        <v>GBP</v>
      </c>
      <c r="M175" s="56"/>
    </row>
    <row r="176" spans="1:29" outlineLevel="1">
      <c r="A176" s="13"/>
      <c r="B176" s="13"/>
      <c r="C176" s="26"/>
      <c r="D176" s="27"/>
      <c r="E176" s="3" t="str">
        <f xml:space="preserve">  Time!E$55</f>
        <v>Period number</v>
      </c>
      <c r="F176" s="3">
        <f xml:space="preserve">  Time!F$55</f>
        <v>0</v>
      </c>
      <c r="G176" s="3" t="str">
        <f xml:space="preserve">  Time!G$55</f>
        <v>GBP</v>
      </c>
      <c r="H176" s="3">
        <f xml:space="preserve">  Time!H$55</f>
        <v>210</v>
      </c>
      <c r="I176" s="3">
        <f xml:space="preserve">  Time!I$55</f>
        <v>0</v>
      </c>
      <c r="J176" s="3">
        <f xml:space="preserve">  Time!J$55</f>
        <v>1</v>
      </c>
      <c r="K176" s="3">
        <f xml:space="preserve">  Time!K$55</f>
        <v>2</v>
      </c>
      <c r="L176" s="3">
        <f xml:space="preserve">  Time!L$55</f>
        <v>3</v>
      </c>
      <c r="M176" s="3">
        <f xml:space="preserve">  Time!M$55</f>
        <v>4</v>
      </c>
      <c r="N176" s="3">
        <f xml:space="preserve">  Time!N$55</f>
        <v>5</v>
      </c>
      <c r="O176" s="3">
        <f xml:space="preserve">  Time!O$55</f>
        <v>6</v>
      </c>
      <c r="P176" s="3">
        <f xml:space="preserve">  Time!P$55</f>
        <v>7</v>
      </c>
      <c r="Q176" s="3">
        <f xml:space="preserve">  Time!Q$55</f>
        <v>8</v>
      </c>
      <c r="R176" s="3">
        <f xml:space="preserve">  Time!R$55</f>
        <v>9</v>
      </c>
      <c r="S176" s="3">
        <f xml:space="preserve">  Time!S$55</f>
        <v>10</v>
      </c>
      <c r="T176" s="3">
        <f xml:space="preserve">  Time!T$55</f>
        <v>11</v>
      </c>
      <c r="U176" s="3">
        <f xml:space="preserve">  Time!U$55</f>
        <v>12</v>
      </c>
      <c r="V176" s="3">
        <f xml:space="preserve">  Time!V$55</f>
        <v>13</v>
      </c>
      <c r="W176" s="3">
        <f xml:space="preserve">  Time!W$55</f>
        <v>14</v>
      </c>
      <c r="X176" s="3">
        <f xml:space="preserve">  Time!X$55</f>
        <v>15</v>
      </c>
      <c r="Y176" s="3">
        <f xml:space="preserve">  Time!Y$55</f>
        <v>16</v>
      </c>
      <c r="Z176" s="3">
        <f xml:space="preserve">  Time!Z$55</f>
        <v>17</v>
      </c>
      <c r="AA176" s="3">
        <f xml:space="preserve">  Time!AA$55</f>
        <v>18</v>
      </c>
      <c r="AB176" s="3">
        <f xml:space="preserve">  Time!AB$55</f>
        <v>19</v>
      </c>
      <c r="AC176" s="3">
        <f xml:space="preserve">  Time!AC$55</f>
        <v>20</v>
      </c>
    </row>
    <row r="177" spans="1:29" outlineLevel="1">
      <c r="E177" s="42" t="s">
        <v>381</v>
      </c>
      <c r="G177" s="42" t="s">
        <v>309</v>
      </c>
      <c r="J177" s="2">
        <f t="shared" ref="J177:AC177" si="75" xml:space="preserve">  I179</f>
        <v>20463400</v>
      </c>
      <c r="K177" s="2">
        <f t="shared" si="75"/>
        <v>20463400</v>
      </c>
      <c r="L177" s="2">
        <f t="shared" si="75"/>
        <v>20463400</v>
      </c>
      <c r="M177" s="2">
        <f t="shared" si="75"/>
        <v>20463400</v>
      </c>
      <c r="N177" s="2">
        <f t="shared" si="75"/>
        <v>20463400</v>
      </c>
      <c r="O177" s="2">
        <f t="shared" si="75"/>
        <v>20463400</v>
      </c>
      <c r="P177" s="2">
        <f t="shared" si="75"/>
        <v>20463400</v>
      </c>
      <c r="Q177" s="2">
        <f t="shared" si="75"/>
        <v>20463400</v>
      </c>
      <c r="R177" s="2">
        <f t="shared" si="75"/>
        <v>20463400</v>
      </c>
      <c r="S177" s="2">
        <f t="shared" si="75"/>
        <v>20463400</v>
      </c>
      <c r="T177" s="2">
        <f t="shared" si="75"/>
        <v>10835138.739035364</v>
      </c>
      <c r="U177" s="2">
        <f t="shared" si="75"/>
        <v>10835138.739035364</v>
      </c>
      <c r="V177" s="2">
        <f t="shared" si="75"/>
        <v>10835138.739035364</v>
      </c>
      <c r="W177" s="2">
        <f t="shared" si="75"/>
        <v>10835138.739035364</v>
      </c>
      <c r="X177" s="2">
        <f t="shared" si="75"/>
        <v>0</v>
      </c>
      <c r="Y177" s="2">
        <f t="shared" si="75"/>
        <v>0</v>
      </c>
      <c r="Z177" s="2">
        <f t="shared" si="75"/>
        <v>0</v>
      </c>
      <c r="AA177" s="2">
        <f t="shared" si="75"/>
        <v>0</v>
      </c>
      <c r="AB177" s="2">
        <f t="shared" si="75"/>
        <v>0</v>
      </c>
      <c r="AC177" s="2">
        <f t="shared" si="75"/>
        <v>0</v>
      </c>
    </row>
    <row r="178" spans="1:29" outlineLevel="1">
      <c r="D178" s="91" t="s">
        <v>366</v>
      </c>
      <c r="E178" s="2" t="str">
        <f t="shared" ref="E178:AC178" si="76" xml:space="preserve">  E$171</f>
        <v>Redemption Preference Catchup Paid</v>
      </c>
      <c r="F178" s="2">
        <f t="shared" si="76"/>
        <v>0</v>
      </c>
      <c r="G178" s="2" t="str">
        <f t="shared" si="76"/>
        <v>GBP</v>
      </c>
      <c r="H178" s="2">
        <f t="shared" si="76"/>
        <v>20463400</v>
      </c>
      <c r="I178" s="2">
        <f t="shared" si="76"/>
        <v>0</v>
      </c>
      <c r="J178" s="2">
        <f t="shared" si="76"/>
        <v>0</v>
      </c>
      <c r="K178" s="2">
        <f t="shared" si="76"/>
        <v>0</v>
      </c>
      <c r="L178" s="2">
        <f t="shared" si="76"/>
        <v>0</v>
      </c>
      <c r="M178" s="2">
        <f t="shared" si="76"/>
        <v>0</v>
      </c>
      <c r="N178" s="2">
        <f t="shared" si="76"/>
        <v>0</v>
      </c>
      <c r="O178" s="2">
        <f t="shared" si="76"/>
        <v>0</v>
      </c>
      <c r="P178" s="2">
        <f t="shared" si="76"/>
        <v>0</v>
      </c>
      <c r="Q178" s="2">
        <f t="shared" si="76"/>
        <v>0</v>
      </c>
      <c r="R178" s="2">
        <f t="shared" si="76"/>
        <v>0</v>
      </c>
      <c r="S178" s="2">
        <f t="shared" si="76"/>
        <v>9628261.2609646358</v>
      </c>
      <c r="T178" s="2">
        <f t="shared" si="76"/>
        <v>0</v>
      </c>
      <c r="U178" s="2">
        <f t="shared" si="76"/>
        <v>0</v>
      </c>
      <c r="V178" s="2">
        <f t="shared" si="76"/>
        <v>0</v>
      </c>
      <c r="W178" s="2">
        <f t="shared" si="76"/>
        <v>10835138.739035364</v>
      </c>
      <c r="X178" s="2">
        <f t="shared" si="76"/>
        <v>0</v>
      </c>
      <c r="Y178" s="2">
        <f t="shared" si="76"/>
        <v>0</v>
      </c>
      <c r="Z178" s="2">
        <f t="shared" si="76"/>
        <v>0</v>
      </c>
      <c r="AA178" s="2">
        <f t="shared" si="76"/>
        <v>0</v>
      </c>
      <c r="AB178" s="2">
        <f t="shared" si="76"/>
        <v>0</v>
      </c>
      <c r="AC178" s="2">
        <f t="shared" si="76"/>
        <v>0</v>
      </c>
    </row>
    <row r="179" spans="1:29" s="58" customFormat="1" outlineLevel="1">
      <c r="A179" s="105"/>
      <c r="B179" s="105"/>
      <c r="C179" s="126"/>
      <c r="D179" s="132"/>
      <c r="E179" s="58" t="s">
        <v>273</v>
      </c>
      <c r="G179" s="58" t="s">
        <v>309</v>
      </c>
      <c r="I179" s="29">
        <f t="shared" ref="I179:AC179" si="77" xml:space="preserve">  IF( I176 = 0, $F175, I177 - I178 )</f>
        <v>20463400</v>
      </c>
      <c r="J179" s="29">
        <f t="shared" si="77"/>
        <v>20463400</v>
      </c>
      <c r="K179" s="29">
        <f t="shared" si="77"/>
        <v>20463400</v>
      </c>
      <c r="L179" s="29">
        <f t="shared" si="77"/>
        <v>20463400</v>
      </c>
      <c r="M179" s="29">
        <f t="shared" si="77"/>
        <v>20463400</v>
      </c>
      <c r="N179" s="29">
        <f t="shared" si="77"/>
        <v>20463400</v>
      </c>
      <c r="O179" s="29">
        <f t="shared" si="77"/>
        <v>20463400</v>
      </c>
      <c r="P179" s="29">
        <f t="shared" si="77"/>
        <v>20463400</v>
      </c>
      <c r="Q179" s="29">
        <f t="shared" si="77"/>
        <v>20463400</v>
      </c>
      <c r="R179" s="29">
        <f t="shared" si="77"/>
        <v>20463400</v>
      </c>
      <c r="S179" s="29">
        <f t="shared" si="77"/>
        <v>10835138.739035364</v>
      </c>
      <c r="T179" s="29">
        <f t="shared" si="77"/>
        <v>10835138.739035364</v>
      </c>
      <c r="U179" s="29">
        <f t="shared" si="77"/>
        <v>10835138.739035364</v>
      </c>
      <c r="V179" s="29">
        <f t="shared" si="77"/>
        <v>10835138.739035364</v>
      </c>
      <c r="W179" s="29">
        <f t="shared" si="77"/>
        <v>0</v>
      </c>
      <c r="X179" s="29">
        <f t="shared" si="77"/>
        <v>0</v>
      </c>
      <c r="Y179" s="29">
        <f t="shared" si="77"/>
        <v>0</v>
      </c>
      <c r="Z179" s="29">
        <f t="shared" si="77"/>
        <v>0</v>
      </c>
      <c r="AA179" s="29">
        <f t="shared" si="77"/>
        <v>0</v>
      </c>
      <c r="AB179" s="29">
        <f t="shared" si="77"/>
        <v>0</v>
      </c>
      <c r="AC179" s="29">
        <f t="shared" si="77"/>
        <v>0</v>
      </c>
    </row>
    <row r="180" spans="1:29" outlineLevel="1"/>
    <row r="181" spans="1:29" outlineLevel="1">
      <c r="B181" s="30" t="s">
        <v>74</v>
      </c>
    </row>
    <row r="182" spans="1:29" outlineLevel="2">
      <c r="E182" s="2" t="str">
        <f t="shared" ref="E182:AC182" si="78" xml:space="preserve">  E$164</f>
        <v>Cash Available for Redemption Preference Catchup</v>
      </c>
      <c r="F182" s="2">
        <f t="shared" si="78"/>
        <v>0</v>
      </c>
      <c r="G182" s="2" t="str">
        <f t="shared" si="78"/>
        <v>GBP</v>
      </c>
      <c r="H182" s="2">
        <f t="shared" si="78"/>
        <v>32345869.093325227</v>
      </c>
      <c r="I182" s="2">
        <f t="shared" si="78"/>
        <v>0</v>
      </c>
      <c r="J182" s="2">
        <f t="shared" si="78"/>
        <v>0</v>
      </c>
      <c r="K182" s="2">
        <f t="shared" si="78"/>
        <v>0</v>
      </c>
      <c r="L182" s="2">
        <f t="shared" si="78"/>
        <v>0</v>
      </c>
      <c r="M182" s="2">
        <f t="shared" si="78"/>
        <v>0</v>
      </c>
      <c r="N182" s="2">
        <f t="shared" si="78"/>
        <v>0</v>
      </c>
      <c r="O182" s="2">
        <f t="shared" si="78"/>
        <v>0</v>
      </c>
      <c r="P182" s="2">
        <f t="shared" si="78"/>
        <v>0</v>
      </c>
      <c r="Q182" s="2">
        <f t="shared" si="78"/>
        <v>0</v>
      </c>
      <c r="R182" s="2">
        <f t="shared" si="78"/>
        <v>0</v>
      </c>
      <c r="S182" s="2">
        <f t="shared" si="78"/>
        <v>9628261.2609646358</v>
      </c>
      <c r="T182" s="2">
        <f t="shared" si="78"/>
        <v>0</v>
      </c>
      <c r="U182" s="2">
        <f t="shared" si="78"/>
        <v>0</v>
      </c>
      <c r="V182" s="2">
        <f t="shared" si="78"/>
        <v>0</v>
      </c>
      <c r="W182" s="2">
        <f t="shared" si="78"/>
        <v>16885674.689971685</v>
      </c>
      <c r="X182" s="2">
        <f t="shared" si="78"/>
        <v>0</v>
      </c>
      <c r="Y182" s="2">
        <f t="shared" si="78"/>
        <v>0</v>
      </c>
      <c r="Z182" s="2">
        <f t="shared" si="78"/>
        <v>0</v>
      </c>
      <c r="AA182" s="2">
        <f t="shared" si="78"/>
        <v>5831933.1423889054</v>
      </c>
      <c r="AB182" s="2">
        <f t="shared" si="78"/>
        <v>0</v>
      </c>
      <c r="AC182" s="2">
        <f t="shared" si="78"/>
        <v>0</v>
      </c>
    </row>
    <row r="183" spans="1:29" outlineLevel="2">
      <c r="E183" s="2" t="str">
        <f t="shared" ref="E183:AC183" si="79" xml:space="preserve">  E$171</f>
        <v>Redemption Preference Catchup Paid</v>
      </c>
      <c r="F183" s="2">
        <f t="shared" si="79"/>
        <v>0</v>
      </c>
      <c r="G183" s="2" t="str">
        <f t="shared" si="79"/>
        <v>GBP</v>
      </c>
      <c r="H183" s="2">
        <f t="shared" si="79"/>
        <v>20463400</v>
      </c>
      <c r="I183" s="2">
        <f t="shared" si="79"/>
        <v>0</v>
      </c>
      <c r="J183" s="2">
        <f t="shared" si="79"/>
        <v>0</v>
      </c>
      <c r="K183" s="2">
        <f t="shared" si="79"/>
        <v>0</v>
      </c>
      <c r="L183" s="2">
        <f t="shared" si="79"/>
        <v>0</v>
      </c>
      <c r="M183" s="2">
        <f t="shared" si="79"/>
        <v>0</v>
      </c>
      <c r="N183" s="2">
        <f t="shared" si="79"/>
        <v>0</v>
      </c>
      <c r="O183" s="2">
        <f t="shared" si="79"/>
        <v>0</v>
      </c>
      <c r="P183" s="2">
        <f t="shared" si="79"/>
        <v>0</v>
      </c>
      <c r="Q183" s="2">
        <f t="shared" si="79"/>
        <v>0</v>
      </c>
      <c r="R183" s="2">
        <f t="shared" si="79"/>
        <v>0</v>
      </c>
      <c r="S183" s="2">
        <f t="shared" si="79"/>
        <v>9628261.2609646358</v>
      </c>
      <c r="T183" s="2">
        <f t="shared" si="79"/>
        <v>0</v>
      </c>
      <c r="U183" s="2">
        <f t="shared" si="79"/>
        <v>0</v>
      </c>
      <c r="V183" s="2">
        <f t="shared" si="79"/>
        <v>0</v>
      </c>
      <c r="W183" s="2">
        <f t="shared" si="79"/>
        <v>10835138.739035364</v>
      </c>
      <c r="X183" s="2">
        <f t="shared" si="79"/>
        <v>0</v>
      </c>
      <c r="Y183" s="2">
        <f t="shared" si="79"/>
        <v>0</v>
      </c>
      <c r="Z183" s="2">
        <f t="shared" si="79"/>
        <v>0</v>
      </c>
      <c r="AA183" s="2">
        <f t="shared" si="79"/>
        <v>0</v>
      </c>
      <c r="AB183" s="2">
        <f t="shared" si="79"/>
        <v>0</v>
      </c>
      <c r="AC183" s="2">
        <f t="shared" si="79"/>
        <v>0</v>
      </c>
    </row>
    <row r="184" spans="1:29" outlineLevel="2">
      <c r="E184" s="42" t="s">
        <v>74</v>
      </c>
      <c r="G184" s="42" t="s">
        <v>309</v>
      </c>
      <c r="H184" s="2">
        <f xml:space="preserve"> SUM( J184:AC184 )</f>
        <v>11882469.093325227</v>
      </c>
      <c r="J184" s="2">
        <f t="shared" ref="J184:AC184" si="80" xml:space="preserve">  J182 - J183</f>
        <v>0</v>
      </c>
      <c r="K184" s="2">
        <f t="shared" si="80"/>
        <v>0</v>
      </c>
      <c r="L184" s="2">
        <f t="shared" si="80"/>
        <v>0</v>
      </c>
      <c r="M184" s="2">
        <f t="shared" si="80"/>
        <v>0</v>
      </c>
      <c r="N184" s="2">
        <f t="shared" si="80"/>
        <v>0</v>
      </c>
      <c r="O184" s="2">
        <f t="shared" si="80"/>
        <v>0</v>
      </c>
      <c r="P184" s="2">
        <f t="shared" si="80"/>
        <v>0</v>
      </c>
      <c r="Q184" s="2">
        <f t="shared" si="80"/>
        <v>0</v>
      </c>
      <c r="R184" s="2">
        <f t="shared" si="80"/>
        <v>0</v>
      </c>
      <c r="S184" s="2">
        <f t="shared" si="80"/>
        <v>0</v>
      </c>
      <c r="T184" s="2">
        <f t="shared" si="80"/>
        <v>0</v>
      </c>
      <c r="U184" s="2">
        <f t="shared" si="80"/>
        <v>0</v>
      </c>
      <c r="V184" s="2">
        <f t="shared" si="80"/>
        <v>0</v>
      </c>
      <c r="W184" s="2">
        <f t="shared" si="80"/>
        <v>6050535.9509363212</v>
      </c>
      <c r="X184" s="2">
        <f t="shared" si="80"/>
        <v>0</v>
      </c>
      <c r="Y184" s="2">
        <f t="shared" si="80"/>
        <v>0</v>
      </c>
      <c r="Z184" s="2">
        <f t="shared" si="80"/>
        <v>0</v>
      </c>
      <c r="AA184" s="2">
        <f t="shared" si="80"/>
        <v>5831933.1423889054</v>
      </c>
      <c r="AB184" s="2">
        <f t="shared" si="80"/>
        <v>0</v>
      </c>
      <c r="AC184" s="2">
        <f t="shared" si="80"/>
        <v>0</v>
      </c>
    </row>
    <row r="185" spans="1:29" outlineLevel="1"/>
    <row r="187" spans="1:29">
      <c r="A187" s="30" t="s">
        <v>373</v>
      </c>
    </row>
    <row r="188" spans="1:29" outlineLevel="1">
      <c r="B188" s="30" t="s">
        <v>169</v>
      </c>
    </row>
    <row r="189" spans="1:29" outlineLevel="2">
      <c r="E189" s="2" t="str">
        <f t="shared" ref="E189:AC189" si="81" xml:space="preserve">  E$184</f>
        <v>Cash Available After Redemption Preference Catchup</v>
      </c>
      <c r="F189" s="2">
        <f t="shared" si="81"/>
        <v>0</v>
      </c>
      <c r="G189" s="2" t="str">
        <f t="shared" si="81"/>
        <v>GBP</v>
      </c>
      <c r="H189" s="2">
        <f t="shared" si="81"/>
        <v>11882469.093325227</v>
      </c>
      <c r="I189" s="2">
        <f t="shared" si="81"/>
        <v>0</v>
      </c>
      <c r="J189" s="2">
        <f t="shared" si="81"/>
        <v>0</v>
      </c>
      <c r="K189" s="2">
        <f t="shared" si="81"/>
        <v>0</v>
      </c>
      <c r="L189" s="2">
        <f t="shared" si="81"/>
        <v>0</v>
      </c>
      <c r="M189" s="2">
        <f t="shared" si="81"/>
        <v>0</v>
      </c>
      <c r="N189" s="2">
        <f t="shared" si="81"/>
        <v>0</v>
      </c>
      <c r="O189" s="2">
        <f t="shared" si="81"/>
        <v>0</v>
      </c>
      <c r="P189" s="2">
        <f t="shared" si="81"/>
        <v>0</v>
      </c>
      <c r="Q189" s="2">
        <f t="shared" si="81"/>
        <v>0</v>
      </c>
      <c r="R189" s="2">
        <f t="shared" si="81"/>
        <v>0</v>
      </c>
      <c r="S189" s="2">
        <f t="shared" si="81"/>
        <v>0</v>
      </c>
      <c r="T189" s="2">
        <f t="shared" si="81"/>
        <v>0</v>
      </c>
      <c r="U189" s="2">
        <f t="shared" si="81"/>
        <v>0</v>
      </c>
      <c r="V189" s="2">
        <f t="shared" si="81"/>
        <v>0</v>
      </c>
      <c r="W189" s="2">
        <f t="shared" si="81"/>
        <v>6050535.9509363212</v>
      </c>
      <c r="X189" s="2">
        <f t="shared" si="81"/>
        <v>0</v>
      </c>
      <c r="Y189" s="2">
        <f t="shared" si="81"/>
        <v>0</v>
      </c>
      <c r="Z189" s="2">
        <f t="shared" si="81"/>
        <v>0</v>
      </c>
      <c r="AA189" s="2">
        <f t="shared" si="81"/>
        <v>5831933.1423889054</v>
      </c>
      <c r="AB189" s="2">
        <f t="shared" si="81"/>
        <v>0</v>
      </c>
      <c r="AC189" s="2">
        <f t="shared" si="81"/>
        <v>0</v>
      </c>
    </row>
    <row r="190" spans="1:29" outlineLevel="2">
      <c r="E190" s="42" t="s">
        <v>169</v>
      </c>
      <c r="G190" s="42" t="s">
        <v>309</v>
      </c>
      <c r="H190" s="2">
        <f xml:space="preserve"> SUM( J190:AC190 )</f>
        <v>11882469.093325227</v>
      </c>
      <c r="J190" s="2">
        <f t="shared" ref="J190:AC190" si="82" xml:space="preserve">  MAX( 0, J189 )</f>
        <v>0</v>
      </c>
      <c r="K190" s="2">
        <f t="shared" si="82"/>
        <v>0</v>
      </c>
      <c r="L190" s="2">
        <f t="shared" si="82"/>
        <v>0</v>
      </c>
      <c r="M190" s="2">
        <f t="shared" si="82"/>
        <v>0</v>
      </c>
      <c r="N190" s="2">
        <f t="shared" si="82"/>
        <v>0</v>
      </c>
      <c r="O190" s="2">
        <f t="shared" si="82"/>
        <v>0</v>
      </c>
      <c r="P190" s="2">
        <f t="shared" si="82"/>
        <v>0</v>
      </c>
      <c r="Q190" s="2">
        <f t="shared" si="82"/>
        <v>0</v>
      </c>
      <c r="R190" s="2">
        <f t="shared" si="82"/>
        <v>0</v>
      </c>
      <c r="S190" s="2">
        <f t="shared" si="82"/>
        <v>0</v>
      </c>
      <c r="T190" s="2">
        <f t="shared" si="82"/>
        <v>0</v>
      </c>
      <c r="U190" s="2">
        <f t="shared" si="82"/>
        <v>0</v>
      </c>
      <c r="V190" s="2">
        <f t="shared" si="82"/>
        <v>0</v>
      </c>
      <c r="W190" s="2">
        <f t="shared" si="82"/>
        <v>6050535.9509363212</v>
      </c>
      <c r="X190" s="2">
        <f t="shared" si="82"/>
        <v>0</v>
      </c>
      <c r="Y190" s="2">
        <f t="shared" si="82"/>
        <v>0</v>
      </c>
      <c r="Z190" s="2">
        <f t="shared" si="82"/>
        <v>0</v>
      </c>
      <c r="AA190" s="2">
        <f t="shared" si="82"/>
        <v>5831933.1423889054</v>
      </c>
      <c r="AB190" s="2">
        <f t="shared" si="82"/>
        <v>0</v>
      </c>
      <c r="AC190" s="2">
        <f t="shared" si="82"/>
        <v>0</v>
      </c>
    </row>
    <row r="191" spans="1:29" outlineLevel="1"/>
    <row r="192" spans="1:29" outlineLevel="1"/>
    <row r="193" spans="1:29" outlineLevel="1">
      <c r="B193" s="30" t="s">
        <v>75</v>
      </c>
    </row>
    <row r="194" spans="1:29" outlineLevel="2">
      <c r="E194" s="2" t="str">
        <f t="shared" ref="E194:AC194" si="83" xml:space="preserve">  E$190</f>
        <v>Cash available for ordinary dividend</v>
      </c>
      <c r="F194" s="2">
        <f t="shared" si="83"/>
        <v>0</v>
      </c>
      <c r="G194" s="2" t="str">
        <f t="shared" si="83"/>
        <v>GBP</v>
      </c>
      <c r="H194" s="2">
        <f t="shared" si="83"/>
        <v>11882469.093325227</v>
      </c>
      <c r="I194" s="2">
        <f t="shared" si="83"/>
        <v>0</v>
      </c>
      <c r="J194" s="2">
        <f t="shared" si="83"/>
        <v>0</v>
      </c>
      <c r="K194" s="2">
        <f t="shared" si="83"/>
        <v>0</v>
      </c>
      <c r="L194" s="2">
        <f t="shared" si="83"/>
        <v>0</v>
      </c>
      <c r="M194" s="2">
        <f t="shared" si="83"/>
        <v>0</v>
      </c>
      <c r="N194" s="2">
        <f t="shared" si="83"/>
        <v>0</v>
      </c>
      <c r="O194" s="2">
        <f t="shared" si="83"/>
        <v>0</v>
      </c>
      <c r="P194" s="2">
        <f t="shared" si="83"/>
        <v>0</v>
      </c>
      <c r="Q194" s="2">
        <f t="shared" si="83"/>
        <v>0</v>
      </c>
      <c r="R194" s="2">
        <f t="shared" si="83"/>
        <v>0</v>
      </c>
      <c r="S194" s="2">
        <f t="shared" si="83"/>
        <v>0</v>
      </c>
      <c r="T194" s="2">
        <f t="shared" si="83"/>
        <v>0</v>
      </c>
      <c r="U194" s="2">
        <f t="shared" si="83"/>
        <v>0</v>
      </c>
      <c r="V194" s="2">
        <f t="shared" si="83"/>
        <v>0</v>
      </c>
      <c r="W194" s="2">
        <f t="shared" si="83"/>
        <v>6050535.9509363212</v>
      </c>
      <c r="X194" s="2">
        <f t="shared" si="83"/>
        <v>0</v>
      </c>
      <c r="Y194" s="2">
        <f t="shared" si="83"/>
        <v>0</v>
      </c>
      <c r="Z194" s="2">
        <f t="shared" si="83"/>
        <v>0</v>
      </c>
      <c r="AA194" s="2">
        <f t="shared" si="83"/>
        <v>5831933.1423889054</v>
      </c>
      <c r="AB194" s="2">
        <f t="shared" si="83"/>
        <v>0</v>
      </c>
      <c r="AC194" s="2">
        <f t="shared" si="83"/>
        <v>0</v>
      </c>
    </row>
    <row r="195" spans="1:29" outlineLevel="2">
      <c r="E195" s="2" t="str">
        <f t="shared" ref="E195:AC195" si="84" xml:space="preserve">  E$14</f>
        <v>Earnings available for shareholders</v>
      </c>
      <c r="F195" s="2">
        <f t="shared" si="84"/>
        <v>0</v>
      </c>
      <c r="G195" s="2" t="str">
        <f t="shared" si="84"/>
        <v>GBP</v>
      </c>
      <c r="H195" s="2">
        <f t="shared" si="84"/>
        <v>297591393.98232728</v>
      </c>
      <c r="I195" s="2">
        <f t="shared" si="84"/>
        <v>0</v>
      </c>
      <c r="J195" s="2">
        <f t="shared" si="84"/>
        <v>14085452.555000002</v>
      </c>
      <c r="K195" s="2">
        <f t="shared" si="84"/>
        <v>15449789.147000004</v>
      </c>
      <c r="L195" s="2">
        <f t="shared" si="84"/>
        <v>16841228.361277301</v>
      </c>
      <c r="M195" s="2">
        <f t="shared" si="84"/>
        <v>18315059.649042729</v>
      </c>
      <c r="N195" s="2">
        <f t="shared" si="84"/>
        <v>19887028.039266217</v>
      </c>
      <c r="O195" s="2">
        <f t="shared" si="84"/>
        <v>21551628.923024252</v>
      </c>
      <c r="P195" s="2">
        <f t="shared" si="84"/>
        <v>23314448.589220688</v>
      </c>
      <c r="Q195" s="2">
        <f t="shared" si="84"/>
        <v>25181409.036648855</v>
      </c>
      <c r="R195" s="2">
        <f t="shared" si="84"/>
        <v>27180336.526979275</v>
      </c>
      <c r="S195" s="2">
        <f t="shared" si="84"/>
        <v>29296337.747132659</v>
      </c>
      <c r="T195" s="2">
        <f t="shared" si="84"/>
        <v>15327480.160338104</v>
      </c>
      <c r="U195" s="2">
        <f t="shared" si="84"/>
        <v>16573923.25245839</v>
      </c>
      <c r="V195" s="2">
        <f t="shared" si="84"/>
        <v>17998271.247605894</v>
      </c>
      <c r="W195" s="2">
        <f t="shared" si="84"/>
        <v>19496991.919962246</v>
      </c>
      <c r="X195" s="2">
        <f t="shared" si="84"/>
        <v>3144308.6887899963</v>
      </c>
      <c r="Y195" s="2">
        <f t="shared" si="84"/>
        <v>3698191.4326173961</v>
      </c>
      <c r="Z195" s="2">
        <f t="shared" si="84"/>
        <v>4420611.5635744398</v>
      </c>
      <c r="AA195" s="2">
        <f t="shared" si="84"/>
        <v>5828897.1423889063</v>
      </c>
      <c r="AB195" s="2">
        <f t="shared" si="84"/>
        <v>0</v>
      </c>
      <c r="AC195" s="2">
        <f t="shared" si="84"/>
        <v>0</v>
      </c>
    </row>
    <row r="196" spans="1:29" outlineLevel="2">
      <c r="E196" s="2" t="str">
        <f t="shared" ref="E196:AC196" si="85" xml:space="preserve">  E$42</f>
        <v>Payments To Shareholders Locked</v>
      </c>
      <c r="F196" s="2">
        <f t="shared" si="85"/>
        <v>0</v>
      </c>
      <c r="G196" s="2" t="str">
        <f t="shared" si="85"/>
        <v>flag</v>
      </c>
      <c r="H196" s="2">
        <f t="shared" si="85"/>
        <v>0</v>
      </c>
      <c r="I196" s="2">
        <f t="shared" si="85"/>
        <v>0</v>
      </c>
      <c r="J196" s="2">
        <f t="shared" si="85"/>
        <v>1</v>
      </c>
      <c r="K196" s="2">
        <f t="shared" si="85"/>
        <v>1</v>
      </c>
      <c r="L196" s="2">
        <f t="shared" si="85"/>
        <v>1</v>
      </c>
      <c r="M196" s="2">
        <f t="shared" si="85"/>
        <v>1</v>
      </c>
      <c r="N196" s="2">
        <f t="shared" si="85"/>
        <v>1</v>
      </c>
      <c r="O196" s="2">
        <f t="shared" si="85"/>
        <v>1</v>
      </c>
      <c r="P196" s="2">
        <f t="shared" si="85"/>
        <v>1</v>
      </c>
      <c r="Q196" s="2">
        <f t="shared" si="85"/>
        <v>1</v>
      </c>
      <c r="R196" s="2">
        <f t="shared" si="85"/>
        <v>1</v>
      </c>
      <c r="S196" s="2">
        <f t="shared" si="85"/>
        <v>0</v>
      </c>
      <c r="T196" s="2">
        <f t="shared" si="85"/>
        <v>0</v>
      </c>
      <c r="U196" s="2">
        <f t="shared" si="85"/>
        <v>0</v>
      </c>
      <c r="V196" s="2">
        <f t="shared" si="85"/>
        <v>0</v>
      </c>
      <c r="W196" s="2">
        <f t="shared" si="85"/>
        <v>0</v>
      </c>
      <c r="X196" s="2">
        <f t="shared" si="85"/>
        <v>0</v>
      </c>
      <c r="Y196" s="2">
        <f t="shared" si="85"/>
        <v>0</v>
      </c>
      <c r="Z196" s="2">
        <f t="shared" si="85"/>
        <v>0</v>
      </c>
      <c r="AA196" s="2">
        <f t="shared" si="85"/>
        <v>0</v>
      </c>
      <c r="AB196" s="2">
        <f t="shared" si="85"/>
        <v>0</v>
      </c>
      <c r="AC196" s="2">
        <f t="shared" si="85"/>
        <v>0</v>
      </c>
    </row>
    <row r="197" spans="1:29" outlineLevel="2">
      <c r="A197" s="31"/>
      <c r="B197" s="31"/>
      <c r="C197" s="52"/>
      <c r="D197" s="51"/>
      <c r="E197" s="17" t="s">
        <v>75</v>
      </c>
      <c r="F197" s="17"/>
      <c r="G197" s="17" t="s">
        <v>309</v>
      </c>
      <c r="H197" s="4">
        <f xml:space="preserve"> SUM( J197:AC197 )</f>
        <v>11879433.093325227</v>
      </c>
      <c r="I197" s="17"/>
      <c r="J197" s="4">
        <f t="shared" ref="J197:AC197" si="86" xml:space="preserve">  IF( J194 &gt; 0, MIN( J194, J195 ) * ( 1 - J196 ), 0 )</f>
        <v>0</v>
      </c>
      <c r="K197" s="4">
        <f t="shared" si="86"/>
        <v>0</v>
      </c>
      <c r="L197" s="4">
        <f t="shared" si="86"/>
        <v>0</v>
      </c>
      <c r="M197" s="4">
        <f t="shared" si="86"/>
        <v>0</v>
      </c>
      <c r="N197" s="4">
        <f t="shared" si="86"/>
        <v>0</v>
      </c>
      <c r="O197" s="4">
        <f t="shared" si="86"/>
        <v>0</v>
      </c>
      <c r="P197" s="4">
        <f t="shared" si="86"/>
        <v>0</v>
      </c>
      <c r="Q197" s="4">
        <f t="shared" si="86"/>
        <v>0</v>
      </c>
      <c r="R197" s="4">
        <f t="shared" si="86"/>
        <v>0</v>
      </c>
      <c r="S197" s="4">
        <f t="shared" si="86"/>
        <v>0</v>
      </c>
      <c r="T197" s="4">
        <f t="shared" si="86"/>
        <v>0</v>
      </c>
      <c r="U197" s="4">
        <f t="shared" si="86"/>
        <v>0</v>
      </c>
      <c r="V197" s="4">
        <f t="shared" si="86"/>
        <v>0</v>
      </c>
      <c r="W197" s="4">
        <f t="shared" si="86"/>
        <v>6050535.9509363212</v>
      </c>
      <c r="X197" s="4">
        <f t="shared" si="86"/>
        <v>0</v>
      </c>
      <c r="Y197" s="4">
        <f t="shared" si="86"/>
        <v>0</v>
      </c>
      <c r="Z197" s="4">
        <f t="shared" si="86"/>
        <v>0</v>
      </c>
      <c r="AA197" s="4">
        <f t="shared" si="86"/>
        <v>5828897.1423889063</v>
      </c>
      <c r="AB197" s="4">
        <f t="shared" si="86"/>
        <v>0</v>
      </c>
      <c r="AC197" s="4">
        <f t="shared" si="86"/>
        <v>0</v>
      </c>
    </row>
    <row r="198" spans="1:29" outlineLevel="1"/>
    <row r="199" spans="1:29" outlineLevel="1"/>
    <row r="200" spans="1:29" outlineLevel="1">
      <c r="B200" s="30" t="s">
        <v>201</v>
      </c>
    </row>
    <row r="201" spans="1:29" s="57" customFormat="1" outlineLevel="1">
      <c r="A201" s="32"/>
      <c r="B201" s="32"/>
      <c r="C201" s="60"/>
      <c r="D201" s="55"/>
      <c r="E201" s="28" t="str">
        <f xml:space="preserve">  InpC!E$55</f>
        <v>Opening Total Ordinary Dividend Paid</v>
      </c>
      <c r="F201" s="28">
        <f xml:space="preserve">  InpC!F$55</f>
        <v>0</v>
      </c>
      <c r="G201" s="28" t="str">
        <f xml:space="preserve">  InpC!G$55</f>
        <v>GBP</v>
      </c>
      <c r="M201" s="56"/>
    </row>
    <row r="202" spans="1:29" outlineLevel="1">
      <c r="A202" s="13"/>
      <c r="B202" s="13"/>
      <c r="C202" s="26"/>
      <c r="D202" s="27"/>
      <c r="E202" s="3" t="str">
        <f xml:space="preserve">  Time!E$55</f>
        <v>Period number</v>
      </c>
      <c r="F202" s="3">
        <f xml:space="preserve">  Time!F$55</f>
        <v>0</v>
      </c>
      <c r="G202" s="3" t="str">
        <f xml:space="preserve">  Time!G$55</f>
        <v>GBP</v>
      </c>
      <c r="H202" s="3">
        <f xml:space="preserve">  Time!H$55</f>
        <v>210</v>
      </c>
      <c r="I202" s="3">
        <f xml:space="preserve">  Time!I$55</f>
        <v>0</v>
      </c>
      <c r="J202" s="3">
        <f xml:space="preserve">  Time!J$55</f>
        <v>1</v>
      </c>
      <c r="K202" s="3">
        <f xml:space="preserve">  Time!K$55</f>
        <v>2</v>
      </c>
      <c r="L202" s="3">
        <f xml:space="preserve">  Time!L$55</f>
        <v>3</v>
      </c>
      <c r="M202" s="3">
        <f xml:space="preserve">  Time!M$55</f>
        <v>4</v>
      </c>
      <c r="N202" s="3">
        <f xml:space="preserve">  Time!N$55</f>
        <v>5</v>
      </c>
      <c r="O202" s="3">
        <f xml:space="preserve">  Time!O$55</f>
        <v>6</v>
      </c>
      <c r="P202" s="3">
        <f xml:space="preserve">  Time!P$55</f>
        <v>7</v>
      </c>
      <c r="Q202" s="3">
        <f xml:space="preserve">  Time!Q$55</f>
        <v>8</v>
      </c>
      <c r="R202" s="3">
        <f xml:space="preserve">  Time!R$55</f>
        <v>9</v>
      </c>
      <c r="S202" s="3">
        <f xml:space="preserve">  Time!S$55</f>
        <v>10</v>
      </c>
      <c r="T202" s="3">
        <f xml:space="preserve">  Time!T$55</f>
        <v>11</v>
      </c>
      <c r="U202" s="3">
        <f xml:space="preserve">  Time!U$55</f>
        <v>12</v>
      </c>
      <c r="V202" s="3">
        <f xml:space="preserve">  Time!V$55</f>
        <v>13</v>
      </c>
      <c r="W202" s="3">
        <f xml:space="preserve">  Time!W$55</f>
        <v>14</v>
      </c>
      <c r="X202" s="3">
        <f xml:space="preserve">  Time!X$55</f>
        <v>15</v>
      </c>
      <c r="Y202" s="3">
        <f xml:space="preserve">  Time!Y$55</f>
        <v>16</v>
      </c>
      <c r="Z202" s="3">
        <f xml:space="preserve">  Time!Z$55</f>
        <v>17</v>
      </c>
      <c r="AA202" s="3">
        <f xml:space="preserve">  Time!AA$55</f>
        <v>18</v>
      </c>
      <c r="AB202" s="3">
        <f xml:space="preserve">  Time!AB$55</f>
        <v>19</v>
      </c>
      <c r="AC202" s="3">
        <f xml:space="preserve">  Time!AC$55</f>
        <v>20</v>
      </c>
    </row>
    <row r="203" spans="1:29" outlineLevel="1">
      <c r="E203" s="42" t="s">
        <v>83</v>
      </c>
      <c r="G203" s="42" t="s">
        <v>309</v>
      </c>
      <c r="J203" s="2">
        <f t="shared" ref="J203:AC203" si="87" xml:space="preserve">  I205</f>
        <v>0</v>
      </c>
      <c r="K203" s="2">
        <f t="shared" si="87"/>
        <v>0</v>
      </c>
      <c r="L203" s="2">
        <f t="shared" si="87"/>
        <v>0</v>
      </c>
      <c r="M203" s="2">
        <f t="shared" si="87"/>
        <v>0</v>
      </c>
      <c r="N203" s="2">
        <f t="shared" si="87"/>
        <v>0</v>
      </c>
      <c r="O203" s="2">
        <f t="shared" si="87"/>
        <v>0</v>
      </c>
      <c r="P203" s="2">
        <f t="shared" si="87"/>
        <v>0</v>
      </c>
      <c r="Q203" s="2">
        <f t="shared" si="87"/>
        <v>0</v>
      </c>
      <c r="R203" s="2">
        <f t="shared" si="87"/>
        <v>0</v>
      </c>
      <c r="S203" s="2">
        <f t="shared" si="87"/>
        <v>0</v>
      </c>
      <c r="T203" s="2">
        <f t="shared" si="87"/>
        <v>0</v>
      </c>
      <c r="U203" s="2">
        <f t="shared" si="87"/>
        <v>0</v>
      </c>
      <c r="V203" s="2">
        <f t="shared" si="87"/>
        <v>0</v>
      </c>
      <c r="W203" s="2">
        <f t="shared" si="87"/>
        <v>0</v>
      </c>
      <c r="X203" s="2">
        <f t="shared" si="87"/>
        <v>6050535.9509363212</v>
      </c>
      <c r="Y203" s="2">
        <f t="shared" si="87"/>
        <v>6050535.9509363212</v>
      </c>
      <c r="Z203" s="2">
        <f t="shared" si="87"/>
        <v>6050535.9509363212</v>
      </c>
      <c r="AA203" s="2">
        <f t="shared" si="87"/>
        <v>6050535.9509363212</v>
      </c>
      <c r="AB203" s="2">
        <f t="shared" si="87"/>
        <v>11879433.093325227</v>
      </c>
      <c r="AC203" s="2">
        <f t="shared" si="87"/>
        <v>11879433.093325227</v>
      </c>
    </row>
    <row r="204" spans="1:29" outlineLevel="1">
      <c r="D204" s="91" t="s">
        <v>269</v>
      </c>
      <c r="E204" s="2" t="str">
        <f t="shared" ref="E204:AC204" si="88" xml:space="preserve">  E$197</f>
        <v>Ordinary Dividend paid</v>
      </c>
      <c r="F204" s="2">
        <f t="shared" si="88"/>
        <v>0</v>
      </c>
      <c r="G204" s="2" t="str">
        <f t="shared" si="88"/>
        <v>GBP</v>
      </c>
      <c r="H204" s="2">
        <f t="shared" si="88"/>
        <v>11879433.093325227</v>
      </c>
      <c r="I204" s="2">
        <f t="shared" si="88"/>
        <v>0</v>
      </c>
      <c r="J204" s="2">
        <f t="shared" si="88"/>
        <v>0</v>
      </c>
      <c r="K204" s="2">
        <f t="shared" si="88"/>
        <v>0</v>
      </c>
      <c r="L204" s="2">
        <f t="shared" si="88"/>
        <v>0</v>
      </c>
      <c r="M204" s="2">
        <f t="shared" si="88"/>
        <v>0</v>
      </c>
      <c r="N204" s="2">
        <f t="shared" si="88"/>
        <v>0</v>
      </c>
      <c r="O204" s="2">
        <f t="shared" si="88"/>
        <v>0</v>
      </c>
      <c r="P204" s="2">
        <f t="shared" si="88"/>
        <v>0</v>
      </c>
      <c r="Q204" s="2">
        <f t="shared" si="88"/>
        <v>0</v>
      </c>
      <c r="R204" s="2">
        <f t="shared" si="88"/>
        <v>0</v>
      </c>
      <c r="S204" s="2">
        <f t="shared" si="88"/>
        <v>0</v>
      </c>
      <c r="T204" s="2">
        <f t="shared" si="88"/>
        <v>0</v>
      </c>
      <c r="U204" s="2">
        <f t="shared" si="88"/>
        <v>0</v>
      </c>
      <c r="V204" s="2">
        <f t="shared" si="88"/>
        <v>0</v>
      </c>
      <c r="W204" s="2">
        <f t="shared" si="88"/>
        <v>6050535.9509363212</v>
      </c>
      <c r="X204" s="2">
        <f t="shared" si="88"/>
        <v>0</v>
      </c>
      <c r="Y204" s="2">
        <f t="shared" si="88"/>
        <v>0</v>
      </c>
      <c r="Z204" s="2">
        <f t="shared" si="88"/>
        <v>0</v>
      </c>
      <c r="AA204" s="2">
        <f t="shared" si="88"/>
        <v>5828897.1423889063</v>
      </c>
      <c r="AB204" s="2">
        <f t="shared" si="88"/>
        <v>0</v>
      </c>
      <c r="AC204" s="2">
        <f t="shared" si="88"/>
        <v>0</v>
      </c>
    </row>
    <row r="205" spans="1:29" s="58" customFormat="1" outlineLevel="1">
      <c r="A205" s="36"/>
      <c r="B205" s="36"/>
      <c r="C205" s="67"/>
      <c r="D205" s="68"/>
      <c r="E205" s="24" t="s">
        <v>201</v>
      </c>
      <c r="F205" s="24"/>
      <c r="G205" s="24" t="s">
        <v>309</v>
      </c>
      <c r="H205" s="24"/>
      <c r="I205" s="5">
        <f t="shared" ref="I205:AC205" si="89" xml:space="preserve">  IF( I202 = 0, $F201, I203 + I204 )</f>
        <v>0</v>
      </c>
      <c r="J205" s="5">
        <f t="shared" si="89"/>
        <v>0</v>
      </c>
      <c r="K205" s="5">
        <f t="shared" si="89"/>
        <v>0</v>
      </c>
      <c r="L205" s="5">
        <f t="shared" si="89"/>
        <v>0</v>
      </c>
      <c r="M205" s="5">
        <f t="shared" si="89"/>
        <v>0</v>
      </c>
      <c r="N205" s="5">
        <f t="shared" si="89"/>
        <v>0</v>
      </c>
      <c r="O205" s="5">
        <f t="shared" si="89"/>
        <v>0</v>
      </c>
      <c r="P205" s="5">
        <f t="shared" si="89"/>
        <v>0</v>
      </c>
      <c r="Q205" s="5">
        <f t="shared" si="89"/>
        <v>0</v>
      </c>
      <c r="R205" s="5">
        <f t="shared" si="89"/>
        <v>0</v>
      </c>
      <c r="S205" s="5">
        <f t="shared" si="89"/>
        <v>0</v>
      </c>
      <c r="T205" s="5">
        <f t="shared" si="89"/>
        <v>0</v>
      </c>
      <c r="U205" s="5">
        <f t="shared" si="89"/>
        <v>0</v>
      </c>
      <c r="V205" s="5">
        <f t="shared" si="89"/>
        <v>0</v>
      </c>
      <c r="W205" s="5">
        <f t="shared" si="89"/>
        <v>6050535.9509363212</v>
      </c>
      <c r="X205" s="5">
        <f t="shared" si="89"/>
        <v>6050535.9509363212</v>
      </c>
      <c r="Y205" s="5">
        <f t="shared" si="89"/>
        <v>6050535.9509363212</v>
      </c>
      <c r="Z205" s="5">
        <f t="shared" si="89"/>
        <v>6050535.9509363212</v>
      </c>
      <c r="AA205" s="5">
        <f t="shared" si="89"/>
        <v>11879433.093325227</v>
      </c>
      <c r="AB205" s="5">
        <f t="shared" si="89"/>
        <v>11879433.093325227</v>
      </c>
      <c r="AC205" s="5">
        <f t="shared" si="89"/>
        <v>11879433.093325227</v>
      </c>
    </row>
    <row r="207" spans="1:29">
      <c r="A207" s="30" t="s">
        <v>139</v>
      </c>
    </row>
    <row r="208" spans="1:29" outlineLevel="1">
      <c r="B208" s="30" t="s">
        <v>139</v>
      </c>
    </row>
    <row r="209" spans="1:29" s="57" customFormat="1" outlineLevel="1">
      <c r="A209" s="32"/>
      <c r="B209" s="32"/>
      <c r="C209" s="60"/>
      <c r="D209" s="55"/>
      <c r="E209" s="28" t="str">
        <f xml:space="preserve">  InpC!E$47</f>
        <v>Opening Ordinary Shares</v>
      </c>
      <c r="F209" s="28">
        <f xml:space="preserve">  InpC!F$47</f>
        <v>3036</v>
      </c>
      <c r="G209" s="28" t="str">
        <f xml:space="preserve">  InpC!G$47</f>
        <v>GBP</v>
      </c>
      <c r="M209" s="56"/>
    </row>
    <row r="210" spans="1:29" outlineLevel="1">
      <c r="A210" s="13"/>
      <c r="B210" s="13"/>
      <c r="C210" s="26"/>
      <c r="D210" s="27"/>
      <c r="E210" s="3" t="str">
        <f xml:space="preserve">  Time!E$55</f>
        <v>Period number</v>
      </c>
      <c r="F210" s="3">
        <f xml:space="preserve">  Time!F$55</f>
        <v>0</v>
      </c>
      <c r="G210" s="3" t="str">
        <f xml:space="preserve">  Time!G$55</f>
        <v>GBP</v>
      </c>
      <c r="H210" s="3">
        <f xml:space="preserve">  Time!H$55</f>
        <v>210</v>
      </c>
      <c r="I210" s="3">
        <f xml:space="preserve">  Time!I$55</f>
        <v>0</v>
      </c>
      <c r="J210" s="3">
        <f xml:space="preserve">  Time!J$55</f>
        <v>1</v>
      </c>
      <c r="K210" s="3">
        <f xml:space="preserve">  Time!K$55</f>
        <v>2</v>
      </c>
      <c r="L210" s="3">
        <f xml:space="preserve">  Time!L$55</f>
        <v>3</v>
      </c>
      <c r="M210" s="3">
        <f xml:space="preserve">  Time!M$55</f>
        <v>4</v>
      </c>
      <c r="N210" s="3">
        <f xml:space="preserve">  Time!N$55</f>
        <v>5</v>
      </c>
      <c r="O210" s="3">
        <f xml:space="preserve">  Time!O$55</f>
        <v>6</v>
      </c>
      <c r="P210" s="3">
        <f xml:space="preserve">  Time!P$55</f>
        <v>7</v>
      </c>
      <c r="Q210" s="3">
        <f xml:space="preserve">  Time!Q$55</f>
        <v>8</v>
      </c>
      <c r="R210" s="3">
        <f xml:space="preserve">  Time!R$55</f>
        <v>9</v>
      </c>
      <c r="S210" s="3">
        <f xml:space="preserve">  Time!S$55</f>
        <v>10</v>
      </c>
      <c r="T210" s="3">
        <f xml:space="preserve">  Time!T$55</f>
        <v>11</v>
      </c>
      <c r="U210" s="3">
        <f xml:space="preserve">  Time!U$55</f>
        <v>12</v>
      </c>
      <c r="V210" s="3">
        <f xml:space="preserve">  Time!V$55</f>
        <v>13</v>
      </c>
      <c r="W210" s="3">
        <f xml:space="preserve">  Time!W$55</f>
        <v>14</v>
      </c>
      <c r="X210" s="3">
        <f xml:space="preserve">  Time!X$55</f>
        <v>15</v>
      </c>
      <c r="Y210" s="3">
        <f xml:space="preserve">  Time!Y$55</f>
        <v>16</v>
      </c>
      <c r="Z210" s="3">
        <f xml:space="preserve">  Time!Z$55</f>
        <v>17</v>
      </c>
      <c r="AA210" s="3">
        <f xml:space="preserve">  Time!AA$55</f>
        <v>18</v>
      </c>
      <c r="AB210" s="3">
        <f xml:space="preserve">  Time!AB$55</f>
        <v>19</v>
      </c>
      <c r="AC210" s="3">
        <f xml:space="preserve">  Time!AC$55</f>
        <v>20</v>
      </c>
    </row>
    <row r="211" spans="1:29" outlineLevel="1">
      <c r="E211" s="42" t="s">
        <v>382</v>
      </c>
      <c r="G211" s="42" t="s">
        <v>309</v>
      </c>
      <c r="J211" s="2">
        <f t="shared" ref="J211:AC211" si="90" xml:space="preserve">  I214</f>
        <v>3036</v>
      </c>
      <c r="K211" s="2">
        <f t="shared" si="90"/>
        <v>3036</v>
      </c>
      <c r="L211" s="2">
        <f t="shared" si="90"/>
        <v>3036</v>
      </c>
      <c r="M211" s="2">
        <f t="shared" si="90"/>
        <v>3036</v>
      </c>
      <c r="N211" s="2">
        <f t="shared" si="90"/>
        <v>3036</v>
      </c>
      <c r="O211" s="2">
        <f t="shared" si="90"/>
        <v>3036</v>
      </c>
      <c r="P211" s="2">
        <f t="shared" si="90"/>
        <v>3036</v>
      </c>
      <c r="Q211" s="2">
        <f t="shared" si="90"/>
        <v>3036</v>
      </c>
      <c r="R211" s="2">
        <f t="shared" si="90"/>
        <v>3036</v>
      </c>
      <c r="S211" s="2">
        <f t="shared" si="90"/>
        <v>3036</v>
      </c>
      <c r="T211" s="2">
        <f t="shared" si="90"/>
        <v>3036</v>
      </c>
      <c r="U211" s="2">
        <f t="shared" si="90"/>
        <v>3036</v>
      </c>
      <c r="V211" s="2">
        <f t="shared" si="90"/>
        <v>3036</v>
      </c>
      <c r="W211" s="2">
        <f t="shared" si="90"/>
        <v>3036</v>
      </c>
      <c r="X211" s="2">
        <f t="shared" si="90"/>
        <v>3036</v>
      </c>
      <c r="Y211" s="2">
        <f t="shared" si="90"/>
        <v>3036</v>
      </c>
      <c r="Z211" s="2">
        <f t="shared" si="90"/>
        <v>3036</v>
      </c>
      <c r="AA211" s="2">
        <f t="shared" si="90"/>
        <v>3036</v>
      </c>
      <c r="AB211" s="2">
        <f t="shared" si="90"/>
        <v>0</v>
      </c>
      <c r="AC211" s="2">
        <f t="shared" si="90"/>
        <v>0</v>
      </c>
    </row>
    <row r="212" spans="1:29" outlineLevel="1">
      <c r="A212" s="13"/>
      <c r="B212" s="13"/>
      <c r="C212" s="26"/>
      <c r="D212" s="27" t="s">
        <v>269</v>
      </c>
      <c r="E212" s="3" t="str">
        <f xml:space="preserve">  InpS!E$11</f>
        <v>Equity injections</v>
      </c>
      <c r="F212" s="3">
        <f xml:space="preserve">  InpS!F$11</f>
        <v>0</v>
      </c>
      <c r="G212" s="3" t="str">
        <f xml:space="preserve">  InpS!G$11</f>
        <v>GBP</v>
      </c>
      <c r="H212" s="3">
        <f xml:space="preserve">  InpS!H$11</f>
        <v>0</v>
      </c>
      <c r="I212" s="3">
        <f xml:space="preserve">  InpS!I$11</f>
        <v>0</v>
      </c>
      <c r="J212" s="3">
        <f xml:space="preserve">  InpS!J$11</f>
        <v>0</v>
      </c>
      <c r="K212" s="3">
        <f xml:space="preserve">  InpS!K$11</f>
        <v>0</v>
      </c>
      <c r="L212" s="3">
        <f xml:space="preserve">  InpS!L$11</f>
        <v>0</v>
      </c>
      <c r="M212" s="3">
        <f xml:space="preserve">  InpS!M$11</f>
        <v>0</v>
      </c>
      <c r="N212" s="3">
        <f xml:space="preserve">  InpS!N$11</f>
        <v>0</v>
      </c>
      <c r="O212" s="3">
        <f xml:space="preserve">  InpS!O$11</f>
        <v>0</v>
      </c>
      <c r="P212" s="3">
        <f xml:space="preserve">  InpS!P$11</f>
        <v>0</v>
      </c>
      <c r="Q212" s="3">
        <f xml:space="preserve">  InpS!Q$11</f>
        <v>0</v>
      </c>
      <c r="R212" s="3">
        <f xml:space="preserve">  InpS!R$11</f>
        <v>0</v>
      </c>
      <c r="S212" s="3">
        <f xml:space="preserve">  InpS!S$11</f>
        <v>0</v>
      </c>
      <c r="T212" s="3">
        <f xml:space="preserve">  InpS!T$11</f>
        <v>0</v>
      </c>
      <c r="U212" s="3">
        <f xml:space="preserve">  InpS!U$11</f>
        <v>0</v>
      </c>
      <c r="V212" s="3">
        <f xml:space="preserve">  InpS!V$11</f>
        <v>0</v>
      </c>
      <c r="W212" s="3">
        <f xml:space="preserve">  InpS!W$11</f>
        <v>0</v>
      </c>
      <c r="X212" s="3">
        <f xml:space="preserve">  InpS!X$11</f>
        <v>0</v>
      </c>
      <c r="Y212" s="3">
        <f xml:space="preserve">  InpS!Y$11</f>
        <v>0</v>
      </c>
      <c r="Z212" s="3">
        <f xml:space="preserve">  InpS!Z$11</f>
        <v>0</v>
      </c>
      <c r="AA212" s="3">
        <f xml:space="preserve">  InpS!AA$11</f>
        <v>0</v>
      </c>
      <c r="AB212" s="3">
        <f xml:space="preserve">  InpS!AB$11</f>
        <v>0</v>
      </c>
      <c r="AC212" s="3">
        <f xml:space="preserve">  InpS!AC$11</f>
        <v>0</v>
      </c>
    </row>
    <row r="213" spans="1:29" outlineLevel="1">
      <c r="D213" s="91" t="s">
        <v>366</v>
      </c>
      <c r="E213" s="2" t="str">
        <f t="shared" ref="E213:AC213" si="91" xml:space="preserve">  E$220</f>
        <v>Ordinary Share Capital Redemption</v>
      </c>
      <c r="F213" s="2">
        <f t="shared" si="91"/>
        <v>0</v>
      </c>
      <c r="G213" s="2" t="str">
        <f t="shared" si="91"/>
        <v>GBP</v>
      </c>
      <c r="H213" s="2">
        <f t="shared" si="91"/>
        <v>3036</v>
      </c>
      <c r="I213" s="2">
        <f t="shared" si="91"/>
        <v>0</v>
      </c>
      <c r="J213" s="2">
        <f t="shared" si="91"/>
        <v>0</v>
      </c>
      <c r="K213" s="2">
        <f t="shared" si="91"/>
        <v>0</v>
      </c>
      <c r="L213" s="2">
        <f t="shared" si="91"/>
        <v>0</v>
      </c>
      <c r="M213" s="2">
        <f t="shared" si="91"/>
        <v>0</v>
      </c>
      <c r="N213" s="2">
        <f t="shared" si="91"/>
        <v>0</v>
      </c>
      <c r="O213" s="2">
        <f t="shared" si="91"/>
        <v>0</v>
      </c>
      <c r="P213" s="2">
        <f t="shared" si="91"/>
        <v>0</v>
      </c>
      <c r="Q213" s="2">
        <f t="shared" si="91"/>
        <v>0</v>
      </c>
      <c r="R213" s="2">
        <f t="shared" si="91"/>
        <v>0</v>
      </c>
      <c r="S213" s="2">
        <f t="shared" si="91"/>
        <v>0</v>
      </c>
      <c r="T213" s="2">
        <f t="shared" si="91"/>
        <v>0</v>
      </c>
      <c r="U213" s="2">
        <f t="shared" si="91"/>
        <v>0</v>
      </c>
      <c r="V213" s="2">
        <f t="shared" si="91"/>
        <v>0</v>
      </c>
      <c r="W213" s="2">
        <f t="shared" si="91"/>
        <v>0</v>
      </c>
      <c r="X213" s="2">
        <f t="shared" si="91"/>
        <v>0</v>
      </c>
      <c r="Y213" s="2">
        <f t="shared" si="91"/>
        <v>0</v>
      </c>
      <c r="Z213" s="2">
        <f t="shared" si="91"/>
        <v>0</v>
      </c>
      <c r="AA213" s="2">
        <f t="shared" si="91"/>
        <v>3036</v>
      </c>
      <c r="AB213" s="2">
        <f t="shared" si="91"/>
        <v>0</v>
      </c>
      <c r="AC213" s="2">
        <f t="shared" si="91"/>
        <v>0</v>
      </c>
    </row>
    <row r="214" spans="1:29" s="58" customFormat="1" outlineLevel="1">
      <c r="A214" s="36"/>
      <c r="B214" s="36"/>
      <c r="C214" s="67"/>
      <c r="D214" s="68"/>
      <c r="E214" s="24" t="s">
        <v>139</v>
      </c>
      <c r="F214" s="24"/>
      <c r="G214" s="24" t="s">
        <v>309</v>
      </c>
      <c r="H214" s="24"/>
      <c r="I214" s="5">
        <f t="shared" ref="I214:AC214" si="92" xml:space="preserve">  IF( I210 = 0, $F209, I211 + I212 - I213 )</f>
        <v>3036</v>
      </c>
      <c r="J214" s="5">
        <f t="shared" si="92"/>
        <v>3036</v>
      </c>
      <c r="K214" s="5">
        <f t="shared" si="92"/>
        <v>3036</v>
      </c>
      <c r="L214" s="5">
        <f t="shared" si="92"/>
        <v>3036</v>
      </c>
      <c r="M214" s="5">
        <f t="shared" si="92"/>
        <v>3036</v>
      </c>
      <c r="N214" s="5">
        <f t="shared" si="92"/>
        <v>3036</v>
      </c>
      <c r="O214" s="5">
        <f t="shared" si="92"/>
        <v>3036</v>
      </c>
      <c r="P214" s="5">
        <f t="shared" si="92"/>
        <v>3036</v>
      </c>
      <c r="Q214" s="5">
        <f t="shared" si="92"/>
        <v>3036</v>
      </c>
      <c r="R214" s="5">
        <f t="shared" si="92"/>
        <v>3036</v>
      </c>
      <c r="S214" s="5">
        <f t="shared" si="92"/>
        <v>3036</v>
      </c>
      <c r="T214" s="5">
        <f t="shared" si="92"/>
        <v>3036</v>
      </c>
      <c r="U214" s="5">
        <f t="shared" si="92"/>
        <v>3036</v>
      </c>
      <c r="V214" s="5">
        <f t="shared" si="92"/>
        <v>3036</v>
      </c>
      <c r="W214" s="5">
        <f t="shared" si="92"/>
        <v>3036</v>
      </c>
      <c r="X214" s="5">
        <f t="shared" si="92"/>
        <v>3036</v>
      </c>
      <c r="Y214" s="5">
        <f t="shared" si="92"/>
        <v>3036</v>
      </c>
      <c r="Z214" s="5">
        <f t="shared" si="92"/>
        <v>3036</v>
      </c>
      <c r="AA214" s="5">
        <f t="shared" si="92"/>
        <v>0</v>
      </c>
      <c r="AB214" s="5">
        <f t="shared" si="92"/>
        <v>0</v>
      </c>
      <c r="AC214" s="5">
        <f t="shared" si="92"/>
        <v>0</v>
      </c>
    </row>
    <row r="215" spans="1:29" outlineLevel="1"/>
    <row r="216" spans="1:29" outlineLevel="1">
      <c r="B216" s="30" t="s">
        <v>299</v>
      </c>
    </row>
    <row r="217" spans="1:29" outlineLevel="2">
      <c r="A217" s="13"/>
      <c r="B217" s="13"/>
      <c r="C217" s="26"/>
      <c r="D217" s="27"/>
      <c r="E217" s="3" t="str">
        <f xml:space="preserve">  Time!E$189</f>
        <v>Redeem Share Capital Flag</v>
      </c>
      <c r="F217" s="3">
        <f xml:space="preserve">  Time!F$189</f>
        <v>0</v>
      </c>
      <c r="G217" s="3" t="str">
        <f xml:space="preserve">  Time!G$189</f>
        <v>GBP</v>
      </c>
      <c r="H217" s="3">
        <f xml:space="preserve">  Time!H$189</f>
        <v>0</v>
      </c>
      <c r="I217" s="3">
        <f xml:space="preserve">  Time!I$189</f>
        <v>0</v>
      </c>
      <c r="J217" s="3">
        <f xml:space="preserve">  Time!J$189</f>
        <v>0</v>
      </c>
      <c r="K217" s="3">
        <f xml:space="preserve">  Time!K$189</f>
        <v>0</v>
      </c>
      <c r="L217" s="3">
        <f xml:space="preserve">  Time!L$189</f>
        <v>0</v>
      </c>
      <c r="M217" s="3">
        <f xml:space="preserve">  Time!M$189</f>
        <v>0</v>
      </c>
      <c r="N217" s="3">
        <f xml:space="preserve">  Time!N$189</f>
        <v>0</v>
      </c>
      <c r="O217" s="3">
        <f xml:space="preserve">  Time!O$189</f>
        <v>0</v>
      </c>
      <c r="P217" s="3">
        <f xml:space="preserve">  Time!P$189</f>
        <v>0</v>
      </c>
      <c r="Q217" s="3">
        <f xml:space="preserve">  Time!Q$189</f>
        <v>0</v>
      </c>
      <c r="R217" s="3">
        <f xml:space="preserve">  Time!R$189</f>
        <v>0</v>
      </c>
      <c r="S217" s="3">
        <f xml:space="preserve">  Time!S$189</f>
        <v>0</v>
      </c>
      <c r="T217" s="3">
        <f xml:space="preserve">  Time!T$189</f>
        <v>0</v>
      </c>
      <c r="U217" s="3">
        <f xml:space="preserve">  Time!U$189</f>
        <v>0</v>
      </c>
      <c r="V217" s="3">
        <f xml:space="preserve">  Time!V$189</f>
        <v>0</v>
      </c>
      <c r="W217" s="3">
        <f xml:space="preserve">  Time!W$189</f>
        <v>0</v>
      </c>
      <c r="X217" s="3">
        <f xml:space="preserve">  Time!X$189</f>
        <v>0</v>
      </c>
      <c r="Y217" s="3">
        <f xml:space="preserve">  Time!Y$189</f>
        <v>0</v>
      </c>
      <c r="Z217" s="3">
        <f xml:space="preserve">  Time!Z$189</f>
        <v>0</v>
      </c>
      <c r="AA217" s="3">
        <f xml:space="preserve">  Time!AA$189</f>
        <v>1</v>
      </c>
      <c r="AB217" s="3">
        <f xml:space="preserve">  Time!AB$189</f>
        <v>1</v>
      </c>
      <c r="AC217" s="3">
        <f xml:space="preserve">  Time!AC$189</f>
        <v>1</v>
      </c>
    </row>
    <row r="218" spans="1:29" outlineLevel="2">
      <c r="E218" s="2" t="str">
        <f t="shared" ref="E218:AC218" si="93" xml:space="preserve">  E$211</f>
        <v>Ordinary Shares BEG</v>
      </c>
      <c r="F218" s="2">
        <f t="shared" si="93"/>
        <v>0</v>
      </c>
      <c r="G218" s="2" t="str">
        <f t="shared" si="93"/>
        <v>GBP</v>
      </c>
      <c r="H218" s="2">
        <f t="shared" si="93"/>
        <v>0</v>
      </c>
      <c r="I218" s="2">
        <f t="shared" si="93"/>
        <v>0</v>
      </c>
      <c r="J218" s="2">
        <f t="shared" si="93"/>
        <v>3036</v>
      </c>
      <c r="K218" s="2">
        <f t="shared" si="93"/>
        <v>3036</v>
      </c>
      <c r="L218" s="2">
        <f t="shared" si="93"/>
        <v>3036</v>
      </c>
      <c r="M218" s="2">
        <f t="shared" si="93"/>
        <v>3036</v>
      </c>
      <c r="N218" s="2">
        <f t="shared" si="93"/>
        <v>3036</v>
      </c>
      <c r="O218" s="2">
        <f t="shared" si="93"/>
        <v>3036</v>
      </c>
      <c r="P218" s="2">
        <f t="shared" si="93"/>
        <v>3036</v>
      </c>
      <c r="Q218" s="2">
        <f t="shared" si="93"/>
        <v>3036</v>
      </c>
      <c r="R218" s="2">
        <f t="shared" si="93"/>
        <v>3036</v>
      </c>
      <c r="S218" s="2">
        <f t="shared" si="93"/>
        <v>3036</v>
      </c>
      <c r="T218" s="2">
        <f t="shared" si="93"/>
        <v>3036</v>
      </c>
      <c r="U218" s="2">
        <f t="shared" si="93"/>
        <v>3036</v>
      </c>
      <c r="V218" s="2">
        <f t="shared" si="93"/>
        <v>3036</v>
      </c>
      <c r="W218" s="2">
        <f t="shared" si="93"/>
        <v>3036</v>
      </c>
      <c r="X218" s="2">
        <f t="shared" si="93"/>
        <v>3036</v>
      </c>
      <c r="Y218" s="2">
        <f t="shared" si="93"/>
        <v>3036</v>
      </c>
      <c r="Z218" s="2">
        <f t="shared" si="93"/>
        <v>3036</v>
      </c>
      <c r="AA218" s="2">
        <f t="shared" si="93"/>
        <v>3036</v>
      </c>
      <c r="AB218" s="2">
        <f t="shared" si="93"/>
        <v>0</v>
      </c>
      <c r="AC218" s="2">
        <f t="shared" si="93"/>
        <v>0</v>
      </c>
    </row>
    <row r="219" spans="1:29" outlineLevel="2">
      <c r="A219" s="13"/>
      <c r="B219" s="13"/>
      <c r="C219" s="26"/>
      <c r="D219" s="27"/>
      <c r="E219" s="3" t="str">
        <f xml:space="preserve">  InpS!E$11</f>
        <v>Equity injections</v>
      </c>
      <c r="F219" s="3">
        <f xml:space="preserve">  InpS!F$11</f>
        <v>0</v>
      </c>
      <c r="G219" s="3" t="str">
        <f xml:space="preserve">  InpS!G$11</f>
        <v>GBP</v>
      </c>
      <c r="H219" s="3">
        <f xml:space="preserve">  InpS!H$11</f>
        <v>0</v>
      </c>
      <c r="I219" s="3">
        <f xml:space="preserve">  InpS!I$11</f>
        <v>0</v>
      </c>
      <c r="J219" s="3">
        <f xml:space="preserve">  InpS!J$11</f>
        <v>0</v>
      </c>
      <c r="K219" s="3">
        <f xml:space="preserve">  InpS!K$11</f>
        <v>0</v>
      </c>
      <c r="L219" s="3">
        <f xml:space="preserve">  InpS!L$11</f>
        <v>0</v>
      </c>
      <c r="M219" s="3">
        <f xml:space="preserve">  InpS!M$11</f>
        <v>0</v>
      </c>
      <c r="N219" s="3">
        <f xml:space="preserve">  InpS!N$11</f>
        <v>0</v>
      </c>
      <c r="O219" s="3">
        <f xml:space="preserve">  InpS!O$11</f>
        <v>0</v>
      </c>
      <c r="P219" s="3">
        <f xml:space="preserve">  InpS!P$11</f>
        <v>0</v>
      </c>
      <c r="Q219" s="3">
        <f xml:space="preserve">  InpS!Q$11</f>
        <v>0</v>
      </c>
      <c r="R219" s="3">
        <f xml:space="preserve">  InpS!R$11</f>
        <v>0</v>
      </c>
      <c r="S219" s="3">
        <f xml:space="preserve">  InpS!S$11</f>
        <v>0</v>
      </c>
      <c r="T219" s="3">
        <f xml:space="preserve">  InpS!T$11</f>
        <v>0</v>
      </c>
      <c r="U219" s="3">
        <f xml:space="preserve">  InpS!U$11</f>
        <v>0</v>
      </c>
      <c r="V219" s="3">
        <f xml:space="preserve">  InpS!V$11</f>
        <v>0</v>
      </c>
      <c r="W219" s="3">
        <f xml:space="preserve">  InpS!W$11</f>
        <v>0</v>
      </c>
      <c r="X219" s="3">
        <f xml:space="preserve">  InpS!X$11</f>
        <v>0</v>
      </c>
      <c r="Y219" s="3">
        <f xml:space="preserve">  InpS!Y$11</f>
        <v>0</v>
      </c>
      <c r="Z219" s="3">
        <f xml:space="preserve">  InpS!Z$11</f>
        <v>0</v>
      </c>
      <c r="AA219" s="3">
        <f xml:space="preserve">  InpS!AA$11</f>
        <v>0</v>
      </c>
      <c r="AB219" s="3">
        <f xml:space="preserve">  InpS!AB$11</f>
        <v>0</v>
      </c>
      <c r="AC219" s="3">
        <f xml:space="preserve">  InpS!AC$11</f>
        <v>0</v>
      </c>
    </row>
    <row r="220" spans="1:29" outlineLevel="2">
      <c r="A220" s="31"/>
      <c r="B220" s="31"/>
      <c r="C220" s="52"/>
      <c r="D220" s="51"/>
      <c r="E220" s="17" t="s">
        <v>299</v>
      </c>
      <c r="F220" s="17"/>
      <c r="G220" s="17" t="s">
        <v>309</v>
      </c>
      <c r="H220" s="4">
        <f xml:space="preserve"> SUM( J220:AC220 )</f>
        <v>3036</v>
      </c>
      <c r="I220" s="17"/>
      <c r="J220" s="4">
        <f t="shared" ref="J220:AC220" si="94" xml:space="preserve">  IF( J217 = 1, J218 + J219, 0 )</f>
        <v>0</v>
      </c>
      <c r="K220" s="4">
        <f t="shared" si="94"/>
        <v>0</v>
      </c>
      <c r="L220" s="4">
        <f t="shared" si="94"/>
        <v>0</v>
      </c>
      <c r="M220" s="4">
        <f t="shared" si="94"/>
        <v>0</v>
      </c>
      <c r="N220" s="4">
        <f t="shared" si="94"/>
        <v>0</v>
      </c>
      <c r="O220" s="4">
        <f t="shared" si="94"/>
        <v>0</v>
      </c>
      <c r="P220" s="4">
        <f t="shared" si="94"/>
        <v>0</v>
      </c>
      <c r="Q220" s="4">
        <f t="shared" si="94"/>
        <v>0</v>
      </c>
      <c r="R220" s="4">
        <f t="shared" si="94"/>
        <v>0</v>
      </c>
      <c r="S220" s="4">
        <f t="shared" si="94"/>
        <v>0</v>
      </c>
      <c r="T220" s="4">
        <f t="shared" si="94"/>
        <v>0</v>
      </c>
      <c r="U220" s="4">
        <f t="shared" si="94"/>
        <v>0</v>
      </c>
      <c r="V220" s="4">
        <f t="shared" si="94"/>
        <v>0</v>
      </c>
      <c r="W220" s="4">
        <f t="shared" si="94"/>
        <v>0</v>
      </c>
      <c r="X220" s="4">
        <f t="shared" si="94"/>
        <v>0</v>
      </c>
      <c r="Y220" s="4">
        <f t="shared" si="94"/>
        <v>0</v>
      </c>
      <c r="Z220" s="4">
        <f t="shared" si="94"/>
        <v>0</v>
      </c>
      <c r="AA220" s="4">
        <f t="shared" si="94"/>
        <v>3036</v>
      </c>
      <c r="AB220" s="4">
        <f t="shared" si="94"/>
        <v>0</v>
      </c>
      <c r="AC220" s="4">
        <f t="shared" si="94"/>
        <v>0</v>
      </c>
    </row>
    <row r="221" spans="1:29" outlineLevel="1"/>
    <row r="222" spans="1:29" outlineLevel="1"/>
    <row r="223" spans="1:29" outlineLevel="1">
      <c r="B223" s="30" t="s">
        <v>53</v>
      </c>
    </row>
    <row r="224" spans="1:29" s="57" customFormat="1" outlineLevel="1">
      <c r="A224" s="32"/>
      <c r="B224" s="32"/>
      <c r="C224" s="60"/>
      <c r="D224" s="55"/>
      <c r="E224" s="28" t="str">
        <f xml:space="preserve">  InpC!E$72</f>
        <v>Opening Total Ordinary Share Capital Redeemed</v>
      </c>
      <c r="F224" s="28">
        <f xml:space="preserve">  InpC!F$72</f>
        <v>0</v>
      </c>
      <c r="G224" s="28" t="str">
        <f xml:space="preserve">  InpC!G$72</f>
        <v>GBP</v>
      </c>
      <c r="M224" s="56"/>
    </row>
    <row r="225" spans="1:29" outlineLevel="1">
      <c r="A225" s="13"/>
      <c r="B225" s="13"/>
      <c r="C225" s="26"/>
      <c r="D225" s="27"/>
      <c r="E225" s="3" t="str">
        <f xml:space="preserve">  Time!E$55</f>
        <v>Period number</v>
      </c>
      <c r="F225" s="3">
        <f xml:space="preserve">  Time!F$55</f>
        <v>0</v>
      </c>
      <c r="G225" s="3" t="str">
        <f xml:space="preserve">  Time!G$55</f>
        <v>GBP</v>
      </c>
      <c r="H225" s="3">
        <f xml:space="preserve">  Time!H$55</f>
        <v>210</v>
      </c>
      <c r="I225" s="3">
        <f xml:space="preserve">  Time!I$55</f>
        <v>0</v>
      </c>
      <c r="J225" s="3">
        <f xml:space="preserve">  Time!J$55</f>
        <v>1</v>
      </c>
      <c r="K225" s="3">
        <f xml:space="preserve">  Time!K$55</f>
        <v>2</v>
      </c>
      <c r="L225" s="3">
        <f xml:space="preserve">  Time!L$55</f>
        <v>3</v>
      </c>
      <c r="M225" s="3">
        <f xml:space="preserve">  Time!M$55</f>
        <v>4</v>
      </c>
      <c r="N225" s="3">
        <f xml:space="preserve">  Time!N$55</f>
        <v>5</v>
      </c>
      <c r="O225" s="3">
        <f xml:space="preserve">  Time!O$55</f>
        <v>6</v>
      </c>
      <c r="P225" s="3">
        <f xml:space="preserve">  Time!P$55</f>
        <v>7</v>
      </c>
      <c r="Q225" s="3">
        <f xml:space="preserve">  Time!Q$55</f>
        <v>8</v>
      </c>
      <c r="R225" s="3">
        <f xml:space="preserve">  Time!R$55</f>
        <v>9</v>
      </c>
      <c r="S225" s="3">
        <f xml:space="preserve">  Time!S$55</f>
        <v>10</v>
      </c>
      <c r="T225" s="3">
        <f xml:space="preserve">  Time!T$55</f>
        <v>11</v>
      </c>
      <c r="U225" s="3">
        <f xml:space="preserve">  Time!U$55</f>
        <v>12</v>
      </c>
      <c r="V225" s="3">
        <f xml:space="preserve">  Time!V$55</f>
        <v>13</v>
      </c>
      <c r="W225" s="3">
        <f xml:space="preserve">  Time!W$55</f>
        <v>14</v>
      </c>
      <c r="X225" s="3">
        <f xml:space="preserve">  Time!X$55</f>
        <v>15</v>
      </c>
      <c r="Y225" s="3">
        <f xml:space="preserve">  Time!Y$55</f>
        <v>16</v>
      </c>
      <c r="Z225" s="3">
        <f xml:space="preserve">  Time!Z$55</f>
        <v>17</v>
      </c>
      <c r="AA225" s="3">
        <f xml:space="preserve">  Time!AA$55</f>
        <v>18</v>
      </c>
      <c r="AB225" s="3">
        <f xml:space="preserve">  Time!AB$55</f>
        <v>19</v>
      </c>
      <c r="AC225" s="3">
        <f xml:space="preserve">  Time!AC$55</f>
        <v>20</v>
      </c>
    </row>
    <row r="226" spans="1:29" outlineLevel="1">
      <c r="E226" s="42" t="s">
        <v>31</v>
      </c>
      <c r="G226" s="42" t="s">
        <v>309</v>
      </c>
      <c r="J226" s="2">
        <f t="shared" ref="J226:AC226" si="95" xml:space="preserve">  I228</f>
        <v>0</v>
      </c>
      <c r="K226" s="2">
        <f t="shared" si="95"/>
        <v>0</v>
      </c>
      <c r="L226" s="2">
        <f t="shared" si="95"/>
        <v>0</v>
      </c>
      <c r="M226" s="2">
        <f t="shared" si="95"/>
        <v>0</v>
      </c>
      <c r="N226" s="2">
        <f t="shared" si="95"/>
        <v>0</v>
      </c>
      <c r="O226" s="2">
        <f t="shared" si="95"/>
        <v>0</v>
      </c>
      <c r="P226" s="2">
        <f t="shared" si="95"/>
        <v>0</v>
      </c>
      <c r="Q226" s="2">
        <f t="shared" si="95"/>
        <v>0</v>
      </c>
      <c r="R226" s="2">
        <f t="shared" si="95"/>
        <v>0</v>
      </c>
      <c r="S226" s="2">
        <f t="shared" si="95"/>
        <v>0</v>
      </c>
      <c r="T226" s="2">
        <f t="shared" si="95"/>
        <v>0</v>
      </c>
      <c r="U226" s="2">
        <f t="shared" si="95"/>
        <v>0</v>
      </c>
      <c r="V226" s="2">
        <f t="shared" si="95"/>
        <v>0</v>
      </c>
      <c r="W226" s="2">
        <f t="shared" si="95"/>
        <v>0</v>
      </c>
      <c r="X226" s="2">
        <f t="shared" si="95"/>
        <v>0</v>
      </c>
      <c r="Y226" s="2">
        <f t="shared" si="95"/>
        <v>0</v>
      </c>
      <c r="Z226" s="2">
        <f t="shared" si="95"/>
        <v>0</v>
      </c>
      <c r="AA226" s="2">
        <f t="shared" si="95"/>
        <v>0</v>
      </c>
      <c r="AB226" s="2">
        <f t="shared" si="95"/>
        <v>3036</v>
      </c>
      <c r="AC226" s="2">
        <f t="shared" si="95"/>
        <v>3036</v>
      </c>
    </row>
    <row r="227" spans="1:29" outlineLevel="1">
      <c r="D227" s="91" t="s">
        <v>269</v>
      </c>
      <c r="E227" s="2" t="str">
        <f t="shared" ref="E227:AC227" si="96" xml:space="preserve">  E$220</f>
        <v>Ordinary Share Capital Redemption</v>
      </c>
      <c r="F227" s="2">
        <f t="shared" si="96"/>
        <v>0</v>
      </c>
      <c r="G227" s="2" t="str">
        <f t="shared" si="96"/>
        <v>GBP</v>
      </c>
      <c r="H227" s="2">
        <f t="shared" si="96"/>
        <v>3036</v>
      </c>
      <c r="I227" s="2">
        <f t="shared" si="96"/>
        <v>0</v>
      </c>
      <c r="J227" s="2">
        <f t="shared" si="96"/>
        <v>0</v>
      </c>
      <c r="K227" s="2">
        <f t="shared" si="96"/>
        <v>0</v>
      </c>
      <c r="L227" s="2">
        <f t="shared" si="96"/>
        <v>0</v>
      </c>
      <c r="M227" s="2">
        <f t="shared" si="96"/>
        <v>0</v>
      </c>
      <c r="N227" s="2">
        <f t="shared" si="96"/>
        <v>0</v>
      </c>
      <c r="O227" s="2">
        <f t="shared" si="96"/>
        <v>0</v>
      </c>
      <c r="P227" s="2">
        <f t="shared" si="96"/>
        <v>0</v>
      </c>
      <c r="Q227" s="2">
        <f t="shared" si="96"/>
        <v>0</v>
      </c>
      <c r="R227" s="2">
        <f t="shared" si="96"/>
        <v>0</v>
      </c>
      <c r="S227" s="2">
        <f t="shared" si="96"/>
        <v>0</v>
      </c>
      <c r="T227" s="2">
        <f t="shared" si="96"/>
        <v>0</v>
      </c>
      <c r="U227" s="2">
        <f t="shared" si="96"/>
        <v>0</v>
      </c>
      <c r="V227" s="2">
        <f t="shared" si="96"/>
        <v>0</v>
      </c>
      <c r="W227" s="2">
        <f t="shared" si="96"/>
        <v>0</v>
      </c>
      <c r="X227" s="2">
        <f t="shared" si="96"/>
        <v>0</v>
      </c>
      <c r="Y227" s="2">
        <f t="shared" si="96"/>
        <v>0</v>
      </c>
      <c r="Z227" s="2">
        <f t="shared" si="96"/>
        <v>0</v>
      </c>
      <c r="AA227" s="2">
        <f t="shared" si="96"/>
        <v>3036</v>
      </c>
      <c r="AB227" s="2">
        <f t="shared" si="96"/>
        <v>0</v>
      </c>
      <c r="AC227" s="2">
        <f t="shared" si="96"/>
        <v>0</v>
      </c>
    </row>
    <row r="228" spans="1:29" s="58" customFormat="1" outlineLevel="1">
      <c r="A228" s="36"/>
      <c r="B228" s="36"/>
      <c r="C228" s="67"/>
      <c r="D228" s="68"/>
      <c r="E228" s="24" t="s">
        <v>53</v>
      </c>
      <c r="F228" s="24"/>
      <c r="G228" s="24" t="s">
        <v>309</v>
      </c>
      <c r="H228" s="24"/>
      <c r="I228" s="5">
        <f t="shared" ref="I228:AC228" si="97" xml:space="preserve">  IF( I225 = 0, $F224, I226 + I227 )</f>
        <v>0</v>
      </c>
      <c r="J228" s="5">
        <f t="shared" si="97"/>
        <v>0</v>
      </c>
      <c r="K228" s="5">
        <f t="shared" si="97"/>
        <v>0</v>
      </c>
      <c r="L228" s="5">
        <f t="shared" si="97"/>
        <v>0</v>
      </c>
      <c r="M228" s="5">
        <f t="shared" si="97"/>
        <v>0</v>
      </c>
      <c r="N228" s="5">
        <f t="shared" si="97"/>
        <v>0</v>
      </c>
      <c r="O228" s="5">
        <f t="shared" si="97"/>
        <v>0</v>
      </c>
      <c r="P228" s="5">
        <f t="shared" si="97"/>
        <v>0</v>
      </c>
      <c r="Q228" s="5">
        <f t="shared" si="97"/>
        <v>0</v>
      </c>
      <c r="R228" s="5">
        <f t="shared" si="97"/>
        <v>0</v>
      </c>
      <c r="S228" s="5">
        <f t="shared" si="97"/>
        <v>0</v>
      </c>
      <c r="T228" s="5">
        <f t="shared" si="97"/>
        <v>0</v>
      </c>
      <c r="U228" s="5">
        <f t="shared" si="97"/>
        <v>0</v>
      </c>
      <c r="V228" s="5">
        <f t="shared" si="97"/>
        <v>0</v>
      </c>
      <c r="W228" s="5">
        <f t="shared" si="97"/>
        <v>0</v>
      </c>
      <c r="X228" s="5">
        <f t="shared" si="97"/>
        <v>0</v>
      </c>
      <c r="Y228" s="5">
        <f t="shared" si="97"/>
        <v>0</v>
      </c>
      <c r="Z228" s="5">
        <f t="shared" si="97"/>
        <v>0</v>
      </c>
      <c r="AA228" s="5">
        <f t="shared" si="97"/>
        <v>3036</v>
      </c>
      <c r="AB228" s="5">
        <f t="shared" si="97"/>
        <v>3036</v>
      </c>
      <c r="AC228" s="5">
        <f t="shared" si="97"/>
        <v>3036</v>
      </c>
    </row>
    <row r="231" spans="1:29">
      <c r="B231" s="30" t="s">
        <v>329</v>
      </c>
    </row>
  </sheetData>
  <conditionalFormatting sqref="F3">
    <cfRule type="cellIs" dxfId="167" priority="13" stopIfTrue="1" operator="notEqual">
      <formula>0</formula>
    </cfRule>
    <cfRule type="cellIs" dxfId="166" priority="14" stopIfTrue="1" operator="equal">
      <formula>""</formula>
    </cfRule>
  </conditionalFormatting>
  <conditionalFormatting sqref="J3:AC3">
    <cfRule type="cellIs" dxfId="165" priority="11" stopIfTrue="1" operator="equal">
      <formula>"Construction"</formula>
    </cfRule>
    <cfRule type="cellIs" dxfId="164" priority="12" stopIfTrue="1" operator="equal">
      <formula>"Operations"</formula>
    </cfRule>
  </conditionalFormatting>
  <conditionalFormatting sqref="J3:AC3">
    <cfRule type="cellIs" dxfId="163" priority="10" operator="equal">
      <formula>"Fin Close"</formula>
    </cfRule>
  </conditionalFormatting>
  <conditionalFormatting sqref="J3:AC3">
    <cfRule type="cellIs" dxfId="162" priority="8" operator="equal">
      <formula>"PPA ext."</formula>
    </cfRule>
    <cfRule type="cellIs" dxfId="161" priority="9" operator="equal">
      <formula>"Delay"</formula>
    </cfRule>
  </conditionalFormatting>
  <conditionalFormatting sqref="F2">
    <cfRule type="cellIs" dxfId="160" priority="1" stopIfTrue="1" operator="notEqual">
      <formula>0</formula>
    </cfRule>
    <cfRule type="cellIs" dxfId="159"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C9"/>
  <sheetViews>
    <sheetView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30" customWidth="1"/>
    <col min="3" max="3" width="1.453125" style="64" customWidth="1"/>
    <col min="4" max="4" width="1.453125" style="91" customWidth="1"/>
    <col min="5" max="5" width="24" style="42" bestFit="1" customWidth="1"/>
    <col min="6" max="6" width="20.54296875" style="42" bestFit="1" customWidth="1"/>
    <col min="7" max="7" width="13.1796875" style="42" bestFit="1" customWidth="1"/>
    <col min="8" max="8" width="7.6328125" style="42" bestFit="1" customWidth="1"/>
    <col min="9" max="9" width="3.453125" style="42" customWidth="1"/>
    <col min="10" max="10" width="12.08984375" style="42" bestFit="1" customWidth="1"/>
    <col min="11" max="12" width="12.1796875" style="42" bestFit="1" customWidth="1"/>
    <col min="13" max="13" width="12" style="42" bestFit="1" customWidth="1"/>
    <col min="14" max="14" width="12.08984375" style="42" bestFit="1" customWidth="1"/>
    <col min="15" max="16" width="12.1796875" style="42" bestFit="1" customWidth="1"/>
    <col min="17" max="17" width="12" style="42" bestFit="1" customWidth="1"/>
    <col min="18" max="18" width="12.08984375" style="42" bestFit="1" customWidth="1"/>
    <col min="19" max="20" width="12.1796875" style="42" bestFit="1" customWidth="1"/>
    <col min="21" max="21" width="12" style="42" bestFit="1" customWidth="1"/>
    <col min="22" max="22" width="12.089843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Shareholder Returns</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9" spans="1:29">
      <c r="B9" s="30" t="s">
        <v>329</v>
      </c>
    </row>
  </sheetData>
  <conditionalFormatting sqref="F3">
    <cfRule type="cellIs" dxfId="158" priority="13" stopIfTrue="1" operator="notEqual">
      <formula>0</formula>
    </cfRule>
    <cfRule type="cellIs" dxfId="157" priority="14" stopIfTrue="1" operator="equal">
      <formula>""</formula>
    </cfRule>
  </conditionalFormatting>
  <conditionalFormatting sqref="J3:AC3">
    <cfRule type="cellIs" dxfId="156" priority="11" stopIfTrue="1" operator="equal">
      <formula>"Construction"</formula>
    </cfRule>
    <cfRule type="cellIs" dxfId="155" priority="12" stopIfTrue="1" operator="equal">
      <formula>"Operations"</formula>
    </cfRule>
  </conditionalFormatting>
  <conditionalFormatting sqref="J3:AC3">
    <cfRule type="cellIs" dxfId="154" priority="10" operator="equal">
      <formula>"Fin Close"</formula>
    </cfRule>
  </conditionalFormatting>
  <conditionalFormatting sqref="J3:AC3">
    <cfRule type="cellIs" dxfId="153" priority="8" operator="equal">
      <formula>"PPA ext."</formula>
    </cfRule>
    <cfRule type="cellIs" dxfId="152" priority="9" operator="equal">
      <formula>"Delay"</formula>
    </cfRule>
  </conditionalFormatting>
  <conditionalFormatting sqref="F2">
    <cfRule type="cellIs" dxfId="151" priority="1" stopIfTrue="1" operator="notEqual">
      <formula>0</formula>
    </cfRule>
    <cfRule type="cellIs" dxfId="150"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C4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1"/>
  <cols>
    <col min="1" max="2" width="1.453125" style="30" customWidth="1"/>
    <col min="3" max="3" width="1.453125" style="64" customWidth="1"/>
    <col min="4" max="4" width="1.453125" style="91" customWidth="1"/>
    <col min="5" max="5" width="45.6328125" style="42" bestFit="1" customWidth="1"/>
    <col min="6" max="6" width="20.54296875" style="42" bestFit="1" customWidth="1"/>
    <col min="7" max="7" width="13.1796875" style="42" bestFit="1" customWidth="1"/>
    <col min="8" max="8" width="13.90625" style="42" bestFit="1" customWidth="1"/>
    <col min="9" max="9" width="3.453125" style="42" customWidth="1"/>
    <col min="10" max="18" width="13.1796875" style="42" bestFit="1" customWidth="1"/>
    <col min="19" max="19" width="13.90625" style="42" bestFit="1" customWidth="1"/>
    <col min="20" max="29" width="13.1796875"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Metrics and ratios</v>
      </c>
      <c r="B1" s="85"/>
      <c r="C1" s="86"/>
      <c r="D1" s="90"/>
      <c r="F1" s="46" t="str">
        <f>HYPERLINK("#Contents!A1","Go to contents")</f>
        <v>Go to contents</v>
      </c>
      <c r="H1" s="61"/>
      <c r="J1" s="61"/>
    </row>
    <row r="2" spans="1:29" s="53" customFormat="1">
      <c r="A2" s="59"/>
      <c r="B2" s="59"/>
      <c r="C2" s="87"/>
      <c r="D2" s="88"/>
      <c r="E2" s="21" t="s">
        <v>332</v>
      </c>
      <c r="F2" s="47">
        <f xml:space="preserve"> 'Model Checks and Alerts'!F11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B8" s="30" t="s">
        <v>222</v>
      </c>
    </row>
    <row r="9" spans="1:29" outlineLevel="1">
      <c r="A9" s="13"/>
      <c r="B9" s="13"/>
      <c r="C9" s="26"/>
      <c r="D9" s="27"/>
      <c r="E9" s="3" t="str">
        <f xml:space="preserve">  Equity!E$205</f>
        <v>Total Ordinary Dividend Paid</v>
      </c>
      <c r="F9" s="3">
        <f xml:space="preserve">  Equity!F$205</f>
        <v>0</v>
      </c>
      <c r="G9" s="3" t="str">
        <f xml:space="preserve">  Equity!G$205</f>
        <v>GBP</v>
      </c>
      <c r="H9" s="3">
        <f xml:space="preserve">  Equity!H$205</f>
        <v>0</v>
      </c>
      <c r="I9" s="3">
        <f xml:space="preserve">  Equity!I$205</f>
        <v>0</v>
      </c>
      <c r="J9" s="3">
        <f xml:space="preserve">  Equity!J$205</f>
        <v>0</v>
      </c>
      <c r="K9" s="3">
        <f xml:space="preserve">  Equity!K$205</f>
        <v>0</v>
      </c>
      <c r="L9" s="3">
        <f xml:space="preserve">  Equity!L$205</f>
        <v>0</v>
      </c>
      <c r="M9" s="3">
        <f xml:space="preserve">  Equity!M$205</f>
        <v>0</v>
      </c>
      <c r="N9" s="3">
        <f xml:space="preserve">  Equity!N$205</f>
        <v>0</v>
      </c>
      <c r="O9" s="3">
        <f xml:space="preserve">  Equity!O$205</f>
        <v>0</v>
      </c>
      <c r="P9" s="3">
        <f xml:space="preserve">  Equity!P$205</f>
        <v>0</v>
      </c>
      <c r="Q9" s="3">
        <f xml:space="preserve">  Equity!Q$205</f>
        <v>0</v>
      </c>
      <c r="R9" s="3">
        <f xml:space="preserve">  Equity!R$205</f>
        <v>0</v>
      </c>
      <c r="S9" s="3">
        <f xml:space="preserve">  Equity!S$205</f>
        <v>0</v>
      </c>
      <c r="T9" s="3">
        <f xml:space="preserve">  Equity!T$205</f>
        <v>0</v>
      </c>
      <c r="U9" s="3">
        <f xml:space="preserve">  Equity!U$205</f>
        <v>0</v>
      </c>
      <c r="V9" s="3">
        <f xml:space="preserve">  Equity!V$205</f>
        <v>0</v>
      </c>
      <c r="W9" s="3">
        <f xml:space="preserve">  Equity!W$205</f>
        <v>6050535.9509363212</v>
      </c>
      <c r="X9" s="3">
        <f xml:space="preserve">  Equity!X$205</f>
        <v>6050535.9509363212</v>
      </c>
      <c r="Y9" s="3">
        <f xml:space="preserve">  Equity!Y$205</f>
        <v>6050535.9509363212</v>
      </c>
      <c r="Z9" s="3">
        <f xml:space="preserve">  Equity!Z$205</f>
        <v>6050535.9509363212</v>
      </c>
      <c r="AA9" s="3">
        <f xml:space="preserve">  Equity!AA$205</f>
        <v>11879433.093325227</v>
      </c>
      <c r="AB9" s="3">
        <f xml:space="preserve">  Equity!AB$205</f>
        <v>11879433.093325227</v>
      </c>
      <c r="AC9" s="3">
        <f xml:space="preserve">  Equity!AC$205</f>
        <v>11879433.093325227</v>
      </c>
    </row>
    <row r="10" spans="1:29" outlineLevel="1">
      <c r="A10" s="13"/>
      <c r="B10" s="13"/>
      <c r="C10" s="26"/>
      <c r="D10" s="27"/>
      <c r="E10" s="3" t="str">
        <f xml:space="preserve">  Equity!E$228</f>
        <v>Total Ordinary Share Capital Redeemed</v>
      </c>
      <c r="F10" s="3">
        <f xml:space="preserve">  Equity!F$228</f>
        <v>0</v>
      </c>
      <c r="G10" s="3" t="str">
        <f xml:space="preserve">  Equity!G$228</f>
        <v>GBP</v>
      </c>
      <c r="H10" s="3">
        <f xml:space="preserve">  Equity!H$228</f>
        <v>0</v>
      </c>
      <c r="I10" s="3">
        <f xml:space="preserve">  Equity!I$228</f>
        <v>0</v>
      </c>
      <c r="J10" s="3">
        <f xml:space="preserve">  Equity!J$228</f>
        <v>0</v>
      </c>
      <c r="K10" s="3">
        <f xml:space="preserve">  Equity!K$228</f>
        <v>0</v>
      </c>
      <c r="L10" s="3">
        <f xml:space="preserve">  Equity!L$228</f>
        <v>0</v>
      </c>
      <c r="M10" s="3">
        <f xml:space="preserve">  Equity!M$228</f>
        <v>0</v>
      </c>
      <c r="N10" s="3">
        <f xml:space="preserve">  Equity!N$228</f>
        <v>0</v>
      </c>
      <c r="O10" s="3">
        <f xml:space="preserve">  Equity!O$228</f>
        <v>0</v>
      </c>
      <c r="P10" s="3">
        <f xml:space="preserve">  Equity!P$228</f>
        <v>0</v>
      </c>
      <c r="Q10" s="3">
        <f xml:space="preserve">  Equity!Q$228</f>
        <v>0</v>
      </c>
      <c r="R10" s="3">
        <f xml:space="preserve">  Equity!R$228</f>
        <v>0</v>
      </c>
      <c r="S10" s="3">
        <f xml:space="preserve">  Equity!S$228</f>
        <v>0</v>
      </c>
      <c r="T10" s="3">
        <f xml:space="preserve">  Equity!T$228</f>
        <v>0</v>
      </c>
      <c r="U10" s="3">
        <f xml:space="preserve">  Equity!U$228</f>
        <v>0</v>
      </c>
      <c r="V10" s="3">
        <f xml:space="preserve">  Equity!V$228</f>
        <v>0</v>
      </c>
      <c r="W10" s="3">
        <f xml:space="preserve">  Equity!W$228</f>
        <v>0</v>
      </c>
      <c r="X10" s="3">
        <f xml:space="preserve">  Equity!X$228</f>
        <v>0</v>
      </c>
      <c r="Y10" s="3">
        <f xml:space="preserve">  Equity!Y$228</f>
        <v>0</v>
      </c>
      <c r="Z10" s="3">
        <f xml:space="preserve">  Equity!Z$228</f>
        <v>0</v>
      </c>
      <c r="AA10" s="3">
        <f xml:space="preserve">  Equity!AA$228</f>
        <v>3036</v>
      </c>
      <c r="AB10" s="3">
        <f xml:space="preserve">  Equity!AB$228</f>
        <v>3036</v>
      </c>
      <c r="AC10" s="3">
        <f xml:space="preserve">  Equity!AC$228</f>
        <v>3036</v>
      </c>
    </row>
    <row r="11" spans="1:29" outlineLevel="1">
      <c r="A11" s="13"/>
      <c r="B11" s="13"/>
      <c r="C11" s="26"/>
      <c r="D11" s="27"/>
      <c r="E11" s="3" t="str">
        <f xml:space="preserve">  Equity!E$214</f>
        <v>Ordinary Shares</v>
      </c>
      <c r="F11" s="3">
        <f xml:space="preserve">  Equity!F$214</f>
        <v>0</v>
      </c>
      <c r="G11" s="3" t="str">
        <f xml:space="preserve">  Equity!G$214</f>
        <v>GBP</v>
      </c>
      <c r="H11" s="3">
        <f xml:space="preserve">  Equity!H$214</f>
        <v>0</v>
      </c>
      <c r="I11" s="3">
        <f xml:space="preserve">  Equity!I$214</f>
        <v>3036</v>
      </c>
      <c r="J11" s="3">
        <f xml:space="preserve">  Equity!J$214</f>
        <v>3036</v>
      </c>
      <c r="K11" s="3">
        <f xml:space="preserve">  Equity!K$214</f>
        <v>3036</v>
      </c>
      <c r="L11" s="3">
        <f xml:space="preserve">  Equity!L$214</f>
        <v>3036</v>
      </c>
      <c r="M11" s="3">
        <f xml:space="preserve">  Equity!M$214</f>
        <v>3036</v>
      </c>
      <c r="N11" s="3">
        <f xml:space="preserve">  Equity!N$214</f>
        <v>3036</v>
      </c>
      <c r="O11" s="3">
        <f xml:space="preserve">  Equity!O$214</f>
        <v>3036</v>
      </c>
      <c r="P11" s="3">
        <f xml:space="preserve">  Equity!P$214</f>
        <v>3036</v>
      </c>
      <c r="Q11" s="3">
        <f xml:space="preserve">  Equity!Q$214</f>
        <v>3036</v>
      </c>
      <c r="R11" s="3">
        <f xml:space="preserve">  Equity!R$214</f>
        <v>3036</v>
      </c>
      <c r="S11" s="3">
        <f xml:space="preserve">  Equity!S$214</f>
        <v>3036</v>
      </c>
      <c r="T11" s="3">
        <f xml:space="preserve">  Equity!T$214</f>
        <v>3036</v>
      </c>
      <c r="U11" s="3">
        <f xml:space="preserve">  Equity!U$214</f>
        <v>3036</v>
      </c>
      <c r="V11" s="3">
        <f xml:space="preserve">  Equity!V$214</f>
        <v>3036</v>
      </c>
      <c r="W11" s="3">
        <f xml:space="preserve">  Equity!W$214</f>
        <v>3036</v>
      </c>
      <c r="X11" s="3">
        <f xml:space="preserve">  Equity!X$214</f>
        <v>3036</v>
      </c>
      <c r="Y11" s="3">
        <f xml:space="preserve">  Equity!Y$214</f>
        <v>3036</v>
      </c>
      <c r="Z11" s="3">
        <f xml:space="preserve">  Equity!Z$214</f>
        <v>3036</v>
      </c>
      <c r="AA11" s="3">
        <f xml:space="preserve">  Equity!AA$214</f>
        <v>0</v>
      </c>
      <c r="AB11" s="3">
        <f xml:space="preserve">  Equity!AB$214</f>
        <v>0</v>
      </c>
      <c r="AC11" s="3">
        <f xml:space="preserve">  Equity!AC$214</f>
        <v>0</v>
      </c>
    </row>
    <row r="12" spans="1:29" outlineLevel="1">
      <c r="A12" s="13"/>
      <c r="B12" s="13"/>
      <c r="C12" s="26"/>
      <c r="D12" s="27"/>
      <c r="E12" s="3" t="str">
        <f xml:space="preserve">  Time!E$93</f>
        <v>Calculate Metrics flag</v>
      </c>
      <c r="F12" s="3">
        <f xml:space="preserve">  Time!F$93</f>
        <v>0</v>
      </c>
      <c r="G12" s="3" t="str">
        <f xml:space="preserve">  Time!G$93</f>
        <v>flag</v>
      </c>
      <c r="H12" s="3">
        <f xml:space="preserve">  Time!H$93</f>
        <v>5</v>
      </c>
      <c r="I12" s="3">
        <f xml:space="preserve">  Time!I$93</f>
        <v>0</v>
      </c>
      <c r="J12" s="3">
        <f xml:space="preserve">  Time!J$93</f>
        <v>0</v>
      </c>
      <c r="K12" s="3">
        <f xml:space="preserve">  Time!K$93</f>
        <v>0</v>
      </c>
      <c r="L12" s="3">
        <f xml:space="preserve">  Time!L$93</f>
        <v>0</v>
      </c>
      <c r="M12" s="3">
        <f xml:space="preserve">  Time!M$93</f>
        <v>1</v>
      </c>
      <c r="N12" s="3">
        <f xml:space="preserve">  Time!N$93</f>
        <v>0</v>
      </c>
      <c r="O12" s="3">
        <f xml:space="preserve">  Time!O$93</f>
        <v>0</v>
      </c>
      <c r="P12" s="3">
        <f xml:space="preserve">  Time!P$93</f>
        <v>0</v>
      </c>
      <c r="Q12" s="3">
        <f xml:space="preserve">  Time!Q$93</f>
        <v>1</v>
      </c>
      <c r="R12" s="3">
        <f xml:space="preserve">  Time!R$93</f>
        <v>0</v>
      </c>
      <c r="S12" s="3">
        <f xml:space="preserve">  Time!S$93</f>
        <v>0</v>
      </c>
      <c r="T12" s="3">
        <f xml:space="preserve">  Time!T$93</f>
        <v>0</v>
      </c>
      <c r="U12" s="3">
        <f xml:space="preserve">  Time!U$93</f>
        <v>1</v>
      </c>
      <c r="V12" s="3">
        <f xml:space="preserve">  Time!V$93</f>
        <v>0</v>
      </c>
      <c r="W12" s="3">
        <f xml:space="preserve">  Time!W$93</f>
        <v>0</v>
      </c>
      <c r="X12" s="3">
        <f xml:space="preserve">  Time!X$93</f>
        <v>0</v>
      </c>
      <c r="Y12" s="3">
        <f xml:space="preserve">  Time!Y$93</f>
        <v>1</v>
      </c>
      <c r="Z12" s="3">
        <f xml:space="preserve">  Time!Z$93</f>
        <v>0</v>
      </c>
      <c r="AA12" s="3">
        <f xml:space="preserve">  Time!AA$93</f>
        <v>0</v>
      </c>
      <c r="AB12" s="3">
        <f xml:space="preserve">  Time!AB$93</f>
        <v>0</v>
      </c>
      <c r="AC12" s="3">
        <f xml:space="preserve">  Time!AC$93</f>
        <v>1</v>
      </c>
    </row>
    <row r="13" spans="1:29" outlineLevel="1">
      <c r="A13" s="31"/>
      <c r="B13" s="31"/>
      <c r="C13" s="52"/>
      <c r="D13" s="51"/>
      <c r="E13" s="17" t="s">
        <v>222</v>
      </c>
      <c r="F13" s="17"/>
      <c r="G13" s="17" t="s">
        <v>32</v>
      </c>
      <c r="H13" s="17"/>
      <c r="I13" s="17"/>
      <c r="J13" s="38">
        <f t="shared" ref="J13:AC13" si="0" xml:space="preserve">  IF( J12 = 1, ( J9 + J10 ) / MAX( $J11:$AC11 ), 0 )</f>
        <v>0</v>
      </c>
      <c r="K13" s="38">
        <f t="shared" si="0"/>
        <v>0</v>
      </c>
      <c r="L13" s="38">
        <f t="shared" si="0"/>
        <v>0</v>
      </c>
      <c r="M13" s="38">
        <f t="shared" si="0"/>
        <v>0</v>
      </c>
      <c r="N13" s="38">
        <f t="shared" si="0"/>
        <v>0</v>
      </c>
      <c r="O13" s="38">
        <f t="shared" si="0"/>
        <v>0</v>
      </c>
      <c r="P13" s="38">
        <f t="shared" si="0"/>
        <v>0</v>
      </c>
      <c r="Q13" s="38">
        <f t="shared" si="0"/>
        <v>0</v>
      </c>
      <c r="R13" s="38">
        <f t="shared" si="0"/>
        <v>0</v>
      </c>
      <c r="S13" s="38">
        <f t="shared" si="0"/>
        <v>0</v>
      </c>
      <c r="T13" s="38">
        <f t="shared" si="0"/>
        <v>0</v>
      </c>
      <c r="U13" s="38">
        <f t="shared" si="0"/>
        <v>0</v>
      </c>
      <c r="V13" s="38">
        <f t="shared" si="0"/>
        <v>0</v>
      </c>
      <c r="W13" s="38">
        <f t="shared" si="0"/>
        <v>0</v>
      </c>
      <c r="X13" s="38">
        <f t="shared" si="0"/>
        <v>0</v>
      </c>
      <c r="Y13" s="38">
        <f t="shared" si="0"/>
        <v>1992.9301551173653</v>
      </c>
      <c r="Z13" s="38">
        <f t="shared" si="0"/>
        <v>0</v>
      </c>
      <c r="AA13" s="38">
        <f t="shared" si="0"/>
        <v>0</v>
      </c>
      <c r="AB13" s="38">
        <f t="shared" si="0"/>
        <v>0</v>
      </c>
      <c r="AC13" s="38">
        <f t="shared" si="0"/>
        <v>3913.8567501071238</v>
      </c>
    </row>
    <row r="16" spans="1:29">
      <c r="B16" s="30" t="s">
        <v>300</v>
      </c>
    </row>
    <row r="17" spans="1:29" outlineLevel="1">
      <c r="A17" s="13"/>
      <c r="B17" s="13"/>
      <c r="C17" s="26"/>
      <c r="D17" s="27"/>
      <c r="E17" s="3" t="str">
        <f xml:space="preserve">  InpC!E$58</f>
        <v>Total Paid for Equity (For TVPI)</v>
      </c>
      <c r="F17" s="3">
        <f xml:space="preserve">  InpC!F$58</f>
        <v>3952675</v>
      </c>
      <c r="G17" s="3" t="str">
        <f xml:space="preserve">  InpC!G$58</f>
        <v>GBP</v>
      </c>
      <c r="M17" s="2"/>
    </row>
    <row r="18" spans="1:29" outlineLevel="1">
      <c r="A18" s="13"/>
      <c r="B18" s="13"/>
      <c r="C18" s="26"/>
      <c r="D18" s="27"/>
      <c r="E18" s="3" t="str">
        <f xml:space="preserve">  'Investment Assets'!E$14</f>
        <v>Investment Assets</v>
      </c>
      <c r="F18" s="3">
        <f xml:space="preserve">  'Investment Assets'!F$14</f>
        <v>0</v>
      </c>
      <c r="G18" s="3" t="str">
        <f xml:space="preserve">  'Investment Assets'!G$14</f>
        <v>GBP</v>
      </c>
      <c r="H18" s="3">
        <f xml:space="preserve">  'Investment Assets'!H$14</f>
        <v>0</v>
      </c>
      <c r="I18" s="3">
        <f xml:space="preserve">  'Investment Assets'!I$14</f>
        <v>21614586</v>
      </c>
      <c r="J18" s="3">
        <f xml:space="preserve">  'Investment Assets'!J$14</f>
        <v>22911461.16</v>
      </c>
      <c r="K18" s="3">
        <f xml:space="preserve">  'Investment Assets'!K$14</f>
        <v>23071841.388119999</v>
      </c>
      <c r="L18" s="3">
        <f xml:space="preserve">  'Investment Assets'!L$14</f>
        <v>24456151.8714072</v>
      </c>
      <c r="M18" s="3">
        <f xml:space="preserve">  'Investment Assets'!M$14</f>
        <v>25923520.983691633</v>
      </c>
      <c r="N18" s="3">
        <f xml:space="preserve">  'Investment Assets'!N$14</f>
        <v>27478932.242713131</v>
      </c>
      <c r="O18" s="3">
        <f xml:space="preserve">  'Investment Assets'!O$14</f>
        <v>29127668.177275918</v>
      </c>
      <c r="P18" s="3">
        <f xml:space="preserve">  'Investment Assets'!P$14</f>
        <v>30875328.267912474</v>
      </c>
      <c r="Q18" s="3">
        <f xml:space="preserve">  'Investment Assets'!Q$14</f>
        <v>32727847.963987224</v>
      </c>
      <c r="R18" s="3">
        <f xml:space="preserve">  'Investment Assets'!R$14</f>
        <v>34691518.841826454</v>
      </c>
      <c r="S18" s="3">
        <f xml:space="preserve">  'Investment Assets'!S$14</f>
        <v>18386504.986168023</v>
      </c>
      <c r="T18" s="3">
        <f xml:space="preserve">  'Investment Assets'!T$14</f>
        <v>19489695.285338104</v>
      </c>
      <c r="U18" s="3">
        <f xml:space="preserve">  'Investment Assets'!U$14</f>
        <v>20659077.00245839</v>
      </c>
      <c r="V18" s="3">
        <f xml:space="preserve">  'Investment Assets'!V$14</f>
        <v>21898621.622605894</v>
      </c>
      <c r="W18" s="3">
        <f xml:space="preserve">  'Investment Assets'!W$14</f>
        <v>5803134.7299905624</v>
      </c>
      <c r="X18" s="3">
        <f xml:space="preserve">  'Investment Assets'!X$14</f>
        <v>6151322.8137899963</v>
      </c>
      <c r="Y18" s="3">
        <f xml:space="preserve">  'Investment Assets'!Y$14</f>
        <v>6520402.1826173961</v>
      </c>
      <c r="Z18" s="3">
        <f xml:space="preserve">  'Investment Assets'!Z$14</f>
        <v>6911626.3135744398</v>
      </c>
      <c r="AA18" s="3">
        <f xml:space="preserve">  'Investment Assets'!AA$14</f>
        <v>-1.1641532182693481E-10</v>
      </c>
      <c r="AB18" s="3">
        <f xml:space="preserve">  'Investment Assets'!AB$14</f>
        <v>-2.3283064365386963E-10</v>
      </c>
      <c r="AC18" s="3">
        <f xml:space="preserve">  'Investment Assets'!AC$14</f>
        <v>-4.6566128730773926E-10</v>
      </c>
    </row>
    <row r="19" spans="1:29" outlineLevel="1">
      <c r="A19" s="13"/>
      <c r="B19" s="13"/>
      <c r="C19" s="26"/>
      <c r="D19" s="27"/>
      <c r="E19" s="3" t="str">
        <f xml:space="preserve">  Equity!E$77</f>
        <v>Total Redemption Preference Paid</v>
      </c>
      <c r="F19" s="3">
        <f xml:space="preserve">  Equity!F$77</f>
        <v>0</v>
      </c>
      <c r="G19" s="3" t="str">
        <f xml:space="preserve">  Equity!G$77</f>
        <v>GBP</v>
      </c>
      <c r="H19" s="3">
        <f xml:space="preserve">  Equity!H$77</f>
        <v>0</v>
      </c>
      <c r="I19" s="3">
        <f xml:space="preserve">  Equity!I$77</f>
        <v>0</v>
      </c>
      <c r="J19" s="3">
        <f xml:space="preserve">  Equity!J$77</f>
        <v>0</v>
      </c>
      <c r="K19" s="3">
        <f xml:space="preserve">  Equity!K$77</f>
        <v>0</v>
      </c>
      <c r="L19" s="3">
        <f xml:space="preserve">  Equity!L$77</f>
        <v>0</v>
      </c>
      <c r="M19" s="3">
        <f xml:space="preserve">  Equity!M$77</f>
        <v>0</v>
      </c>
      <c r="N19" s="3">
        <f xml:space="preserve">  Equity!N$77</f>
        <v>0</v>
      </c>
      <c r="O19" s="3">
        <f xml:space="preserve">  Equity!O$77</f>
        <v>0</v>
      </c>
      <c r="P19" s="3">
        <f xml:space="preserve">  Equity!P$77</f>
        <v>0</v>
      </c>
      <c r="Q19" s="3">
        <f xml:space="preserve">  Equity!Q$77</f>
        <v>0</v>
      </c>
      <c r="R19" s="3">
        <f xml:space="preserve">  Equity!R$77</f>
        <v>0</v>
      </c>
      <c r="S19" s="3">
        <f xml:space="preserve">  Equity!S$77</f>
        <v>450000</v>
      </c>
      <c r="T19" s="3">
        <f xml:space="preserve">  Equity!T$77</f>
        <v>450000</v>
      </c>
      <c r="U19" s="3">
        <f xml:space="preserve">  Equity!U$77</f>
        <v>450000</v>
      </c>
      <c r="V19" s="3">
        <f xml:space="preserve">  Equity!V$77</f>
        <v>450000</v>
      </c>
      <c r="W19" s="3">
        <f xml:space="preserve">  Equity!W$77</f>
        <v>450000</v>
      </c>
      <c r="X19" s="3">
        <f xml:space="preserve">  Equity!X$77</f>
        <v>450000</v>
      </c>
      <c r="Y19" s="3">
        <f xml:space="preserve">  Equity!Y$77</f>
        <v>450000</v>
      </c>
      <c r="Z19" s="3">
        <f xml:space="preserve">  Equity!Z$77</f>
        <v>450000</v>
      </c>
      <c r="AA19" s="3">
        <f xml:space="preserve">  Equity!AA$77</f>
        <v>450000</v>
      </c>
      <c r="AB19" s="3">
        <f xml:space="preserve">  Equity!AB$77</f>
        <v>450000</v>
      </c>
      <c r="AC19" s="3">
        <f xml:space="preserve">  Equity!AC$77</f>
        <v>450000</v>
      </c>
    </row>
    <row r="20" spans="1:29" outlineLevel="1">
      <c r="A20" s="13"/>
      <c r="B20" s="13"/>
      <c r="C20" s="26"/>
      <c r="D20" s="27"/>
      <c r="E20" s="3" t="str">
        <f xml:space="preserve">  Equity!E$111</f>
        <v>Total Priority Dividend Paid</v>
      </c>
      <c r="F20" s="3">
        <f xml:space="preserve">  Equity!F$111</f>
        <v>0</v>
      </c>
      <c r="G20" s="3" t="str">
        <f xml:space="preserve">  Equity!G$111</f>
        <v>GBP</v>
      </c>
      <c r="H20" s="3">
        <f xml:space="preserve">  Equity!H$111</f>
        <v>0</v>
      </c>
      <c r="I20" s="3">
        <f xml:space="preserve">  Equity!I$111</f>
        <v>0</v>
      </c>
      <c r="J20" s="3">
        <f xml:space="preserve">  Equity!J$111</f>
        <v>0</v>
      </c>
      <c r="K20" s="3">
        <f xml:space="preserve">  Equity!K$111</f>
        <v>0</v>
      </c>
      <c r="L20" s="3">
        <f xml:space="preserve">  Equity!L$111</f>
        <v>0</v>
      </c>
      <c r="M20" s="3">
        <f xml:space="preserve">  Equity!M$111</f>
        <v>0</v>
      </c>
      <c r="N20" s="3">
        <f xml:space="preserve">  Equity!N$111</f>
        <v>0</v>
      </c>
      <c r="O20" s="3">
        <f xml:space="preserve">  Equity!O$111</f>
        <v>0</v>
      </c>
      <c r="P20" s="3">
        <f xml:space="preserve">  Equity!P$111</f>
        <v>0</v>
      </c>
      <c r="Q20" s="3">
        <f xml:space="preserve">  Equity!Q$111</f>
        <v>0</v>
      </c>
      <c r="R20" s="3">
        <f xml:space="preserve">  Equity!R$111</f>
        <v>0</v>
      </c>
      <c r="S20" s="3">
        <f xml:space="preserve">  Equity!S$111</f>
        <v>300000</v>
      </c>
      <c r="T20" s="3">
        <f xml:space="preserve">  Equity!T$111</f>
        <v>300000</v>
      </c>
      <c r="U20" s="3">
        <f xml:space="preserve">  Equity!U$111</f>
        <v>300000</v>
      </c>
      <c r="V20" s="3">
        <f xml:space="preserve">  Equity!V$111</f>
        <v>300000</v>
      </c>
      <c r="W20" s="3">
        <f xml:space="preserve">  Equity!W$111</f>
        <v>300000</v>
      </c>
      <c r="X20" s="3">
        <f xml:space="preserve">  Equity!X$111</f>
        <v>300000</v>
      </c>
      <c r="Y20" s="3">
        <f xml:space="preserve">  Equity!Y$111</f>
        <v>300000</v>
      </c>
      <c r="Z20" s="3">
        <f xml:space="preserve">  Equity!Z$111</f>
        <v>300000</v>
      </c>
      <c r="AA20" s="3">
        <f xml:space="preserve">  Equity!AA$111</f>
        <v>300000</v>
      </c>
      <c r="AB20" s="3">
        <f xml:space="preserve">  Equity!AB$111</f>
        <v>300000</v>
      </c>
      <c r="AC20" s="3">
        <f xml:space="preserve">  Equity!AC$111</f>
        <v>300000</v>
      </c>
    </row>
    <row r="21" spans="1:29" outlineLevel="1">
      <c r="A21" s="13"/>
      <c r="B21" s="13"/>
      <c r="C21" s="26"/>
      <c r="D21" s="27"/>
      <c r="E21" s="3" t="str">
        <f xml:space="preserve">  Equity!E$145</f>
        <v>Total Priority Dividend Catchup Paid</v>
      </c>
      <c r="F21" s="3">
        <f xml:space="preserve">  Equity!F$145</f>
        <v>0</v>
      </c>
      <c r="G21" s="3" t="str">
        <f xml:space="preserve">  Equity!G$145</f>
        <v>GBP</v>
      </c>
      <c r="H21" s="3">
        <f xml:space="preserve">  Equity!H$145</f>
        <v>0</v>
      </c>
      <c r="I21" s="3">
        <f xml:space="preserve">  Equity!I$145</f>
        <v>0</v>
      </c>
      <c r="J21" s="3">
        <f xml:space="preserve">  Equity!J$145</f>
        <v>0</v>
      </c>
      <c r="K21" s="3">
        <f xml:space="preserve">  Equity!K$145</f>
        <v>0</v>
      </c>
      <c r="L21" s="3">
        <f xml:space="preserve">  Equity!L$145</f>
        <v>0</v>
      </c>
      <c r="M21" s="3">
        <f xml:space="preserve">  Equity!M$145</f>
        <v>0</v>
      </c>
      <c r="N21" s="3">
        <f xml:space="preserve">  Equity!N$145</f>
        <v>0</v>
      </c>
      <c r="O21" s="3">
        <f xml:space="preserve">  Equity!O$145</f>
        <v>0</v>
      </c>
      <c r="P21" s="3">
        <f xml:space="preserve">  Equity!P$145</f>
        <v>0</v>
      </c>
      <c r="Q21" s="3">
        <f xml:space="preserve">  Equity!Q$145</f>
        <v>0</v>
      </c>
      <c r="R21" s="3">
        <f xml:space="preserve">  Equity!R$145</f>
        <v>0</v>
      </c>
      <c r="S21" s="3">
        <f xml:space="preserve">  Equity!S$145</f>
        <v>4770848</v>
      </c>
      <c r="T21" s="3">
        <f xml:space="preserve">  Equity!T$145</f>
        <v>4770848</v>
      </c>
      <c r="U21" s="3">
        <f xml:space="preserve">  Equity!U$145</f>
        <v>4770848</v>
      </c>
      <c r="V21" s="3">
        <f xml:space="preserve">  Equity!V$145</f>
        <v>4770848</v>
      </c>
      <c r="W21" s="3">
        <f xml:space="preserve">  Equity!W$145</f>
        <v>4770848</v>
      </c>
      <c r="X21" s="3">
        <f xml:space="preserve">  Equity!X$145</f>
        <v>4770848</v>
      </c>
      <c r="Y21" s="3">
        <f xml:space="preserve">  Equity!Y$145</f>
        <v>4770848</v>
      </c>
      <c r="Z21" s="3">
        <f xml:space="preserve">  Equity!Z$145</f>
        <v>4770848</v>
      </c>
      <c r="AA21" s="3">
        <f xml:space="preserve">  Equity!AA$145</f>
        <v>4770848</v>
      </c>
      <c r="AB21" s="3">
        <f xml:space="preserve">  Equity!AB$145</f>
        <v>4770848</v>
      </c>
      <c r="AC21" s="3">
        <f xml:space="preserve">  Equity!AC$145</f>
        <v>4770848</v>
      </c>
    </row>
    <row r="22" spans="1:29" outlineLevel="1">
      <c r="A22" s="13"/>
      <c r="B22" s="13"/>
      <c r="C22" s="26"/>
      <c r="D22" s="27"/>
      <c r="E22" s="3" t="str">
        <f xml:space="preserve">  Equity!E$159</f>
        <v>Total Redemption Preference Catchup Paid</v>
      </c>
      <c r="F22" s="3">
        <f xml:space="preserve">  Equity!F$159</f>
        <v>0</v>
      </c>
      <c r="G22" s="3" t="str">
        <f xml:space="preserve">  Equity!G$159</f>
        <v>GBP</v>
      </c>
      <c r="H22" s="3">
        <f xml:space="preserve">  Equity!H$159</f>
        <v>0</v>
      </c>
      <c r="I22" s="3">
        <f xml:space="preserve">  Equity!I$159</f>
        <v>0</v>
      </c>
      <c r="J22" s="3">
        <f xml:space="preserve">  Equity!J$159</f>
        <v>0</v>
      </c>
      <c r="K22" s="3">
        <f xml:space="preserve">  Equity!K$159</f>
        <v>0</v>
      </c>
      <c r="L22" s="3">
        <f xml:space="preserve">  Equity!L$159</f>
        <v>0</v>
      </c>
      <c r="M22" s="3">
        <f xml:space="preserve">  Equity!M$159</f>
        <v>0</v>
      </c>
      <c r="N22" s="3">
        <f xml:space="preserve">  Equity!N$159</f>
        <v>0</v>
      </c>
      <c r="O22" s="3">
        <f xml:space="preserve">  Equity!O$159</f>
        <v>0</v>
      </c>
      <c r="P22" s="3">
        <f xml:space="preserve">  Equity!P$159</f>
        <v>0</v>
      </c>
      <c r="Q22" s="3">
        <f xml:space="preserve">  Equity!Q$159</f>
        <v>0</v>
      </c>
      <c r="R22" s="3">
        <f xml:space="preserve">  Equity!R$159</f>
        <v>0</v>
      </c>
      <c r="S22" s="3">
        <f xml:space="preserve">  Equity!S$159</f>
        <v>9628261.2609646358</v>
      </c>
      <c r="T22" s="3">
        <f xml:space="preserve">  Equity!T$159</f>
        <v>9628261.2609646358</v>
      </c>
      <c r="U22" s="3">
        <f xml:space="preserve">  Equity!U$159</f>
        <v>9628261.2609646358</v>
      </c>
      <c r="V22" s="3">
        <f xml:space="preserve">  Equity!V$159</f>
        <v>9628261.2609646358</v>
      </c>
      <c r="W22" s="3">
        <f xml:space="preserve">  Equity!W$159</f>
        <v>20463400</v>
      </c>
      <c r="X22" s="3">
        <f xml:space="preserve">  Equity!X$159</f>
        <v>20463400</v>
      </c>
      <c r="Y22" s="3">
        <f xml:space="preserve">  Equity!Y$159</f>
        <v>20463400</v>
      </c>
      <c r="Z22" s="3">
        <f xml:space="preserve">  Equity!Z$159</f>
        <v>20463400</v>
      </c>
      <c r="AA22" s="3">
        <f xml:space="preserve">  Equity!AA$159</f>
        <v>20463400</v>
      </c>
      <c r="AB22" s="3">
        <f xml:space="preserve">  Equity!AB$159</f>
        <v>20463400</v>
      </c>
      <c r="AC22" s="3">
        <f xml:space="preserve">  Equity!AC$159</f>
        <v>20463400</v>
      </c>
    </row>
    <row r="23" spans="1:29" outlineLevel="1">
      <c r="A23" s="13"/>
      <c r="B23" s="13"/>
      <c r="C23" s="26"/>
      <c r="D23" s="27"/>
      <c r="E23" s="3" t="str">
        <f xml:space="preserve">  Equity!E$205</f>
        <v>Total Ordinary Dividend Paid</v>
      </c>
      <c r="F23" s="3">
        <f xml:space="preserve">  Equity!F$205</f>
        <v>0</v>
      </c>
      <c r="G23" s="3" t="str">
        <f xml:space="preserve">  Equity!G$205</f>
        <v>GBP</v>
      </c>
      <c r="H23" s="3">
        <f xml:space="preserve">  Equity!H$205</f>
        <v>0</v>
      </c>
      <c r="I23" s="3">
        <f xml:space="preserve">  Equity!I$205</f>
        <v>0</v>
      </c>
      <c r="J23" s="3">
        <f xml:space="preserve">  Equity!J$205</f>
        <v>0</v>
      </c>
      <c r="K23" s="3">
        <f xml:space="preserve">  Equity!K$205</f>
        <v>0</v>
      </c>
      <c r="L23" s="3">
        <f xml:space="preserve">  Equity!L$205</f>
        <v>0</v>
      </c>
      <c r="M23" s="3">
        <f xml:space="preserve">  Equity!M$205</f>
        <v>0</v>
      </c>
      <c r="N23" s="3">
        <f xml:space="preserve">  Equity!N$205</f>
        <v>0</v>
      </c>
      <c r="O23" s="3">
        <f xml:space="preserve">  Equity!O$205</f>
        <v>0</v>
      </c>
      <c r="P23" s="3">
        <f xml:space="preserve">  Equity!P$205</f>
        <v>0</v>
      </c>
      <c r="Q23" s="3">
        <f xml:space="preserve">  Equity!Q$205</f>
        <v>0</v>
      </c>
      <c r="R23" s="3">
        <f xml:space="preserve">  Equity!R$205</f>
        <v>0</v>
      </c>
      <c r="S23" s="3">
        <f xml:space="preserve">  Equity!S$205</f>
        <v>0</v>
      </c>
      <c r="T23" s="3">
        <f xml:space="preserve">  Equity!T$205</f>
        <v>0</v>
      </c>
      <c r="U23" s="3">
        <f xml:space="preserve">  Equity!U$205</f>
        <v>0</v>
      </c>
      <c r="V23" s="3">
        <f xml:space="preserve">  Equity!V$205</f>
        <v>0</v>
      </c>
      <c r="W23" s="3">
        <f xml:space="preserve">  Equity!W$205</f>
        <v>6050535.9509363212</v>
      </c>
      <c r="X23" s="3">
        <f xml:space="preserve">  Equity!X$205</f>
        <v>6050535.9509363212</v>
      </c>
      <c r="Y23" s="3">
        <f xml:space="preserve">  Equity!Y$205</f>
        <v>6050535.9509363212</v>
      </c>
      <c r="Z23" s="3">
        <f xml:space="preserve">  Equity!Z$205</f>
        <v>6050535.9509363212</v>
      </c>
      <c r="AA23" s="3">
        <f xml:space="preserve">  Equity!AA$205</f>
        <v>11879433.093325227</v>
      </c>
      <c r="AB23" s="3">
        <f xml:space="preserve">  Equity!AB$205</f>
        <v>11879433.093325227</v>
      </c>
      <c r="AC23" s="3">
        <f xml:space="preserve">  Equity!AC$205</f>
        <v>11879433.093325227</v>
      </c>
    </row>
    <row r="24" spans="1:29" outlineLevel="1">
      <c r="A24" s="13"/>
      <c r="B24" s="13"/>
      <c r="C24" s="26"/>
      <c r="D24" s="27"/>
      <c r="E24" s="3" t="str">
        <f xml:space="preserve">  Equity!E$228</f>
        <v>Total Ordinary Share Capital Redeemed</v>
      </c>
      <c r="F24" s="3">
        <f xml:space="preserve">  Equity!F$228</f>
        <v>0</v>
      </c>
      <c r="G24" s="3" t="str">
        <f xml:space="preserve">  Equity!G$228</f>
        <v>GBP</v>
      </c>
      <c r="H24" s="3">
        <f xml:space="preserve">  Equity!H$228</f>
        <v>0</v>
      </c>
      <c r="I24" s="3">
        <f xml:space="preserve">  Equity!I$228</f>
        <v>0</v>
      </c>
      <c r="J24" s="3">
        <f xml:space="preserve">  Equity!J$228</f>
        <v>0</v>
      </c>
      <c r="K24" s="3">
        <f xml:space="preserve">  Equity!K$228</f>
        <v>0</v>
      </c>
      <c r="L24" s="3">
        <f xml:space="preserve">  Equity!L$228</f>
        <v>0</v>
      </c>
      <c r="M24" s="3">
        <f xml:space="preserve">  Equity!M$228</f>
        <v>0</v>
      </c>
      <c r="N24" s="3">
        <f xml:space="preserve">  Equity!N$228</f>
        <v>0</v>
      </c>
      <c r="O24" s="3">
        <f xml:space="preserve">  Equity!O$228</f>
        <v>0</v>
      </c>
      <c r="P24" s="3">
        <f xml:space="preserve">  Equity!P$228</f>
        <v>0</v>
      </c>
      <c r="Q24" s="3">
        <f xml:space="preserve">  Equity!Q$228</f>
        <v>0</v>
      </c>
      <c r="R24" s="3">
        <f xml:space="preserve">  Equity!R$228</f>
        <v>0</v>
      </c>
      <c r="S24" s="3">
        <f xml:space="preserve">  Equity!S$228</f>
        <v>0</v>
      </c>
      <c r="T24" s="3">
        <f xml:space="preserve">  Equity!T$228</f>
        <v>0</v>
      </c>
      <c r="U24" s="3">
        <f xml:space="preserve">  Equity!U$228</f>
        <v>0</v>
      </c>
      <c r="V24" s="3">
        <f xml:space="preserve">  Equity!V$228</f>
        <v>0</v>
      </c>
      <c r="W24" s="3">
        <f xml:space="preserve">  Equity!W$228</f>
        <v>0</v>
      </c>
      <c r="X24" s="3">
        <f xml:space="preserve">  Equity!X$228</f>
        <v>0</v>
      </c>
      <c r="Y24" s="3">
        <f xml:space="preserve">  Equity!Y$228</f>
        <v>0</v>
      </c>
      <c r="Z24" s="3">
        <f xml:space="preserve">  Equity!Z$228</f>
        <v>0</v>
      </c>
      <c r="AA24" s="3">
        <f xml:space="preserve">  Equity!AA$228</f>
        <v>3036</v>
      </c>
      <c r="AB24" s="3">
        <f xml:space="preserve">  Equity!AB$228</f>
        <v>3036</v>
      </c>
      <c r="AC24" s="3">
        <f xml:space="preserve">  Equity!AC$228</f>
        <v>3036</v>
      </c>
    </row>
    <row r="25" spans="1:29" outlineLevel="1">
      <c r="A25" s="13"/>
      <c r="B25" s="13"/>
      <c r="C25" s="26"/>
      <c r="D25" s="27"/>
      <c r="E25" s="3" t="str">
        <f xml:space="preserve">  Time!E$93</f>
        <v>Calculate Metrics flag</v>
      </c>
      <c r="F25" s="3">
        <f xml:space="preserve">  Time!F$93</f>
        <v>0</v>
      </c>
      <c r="G25" s="3" t="str">
        <f xml:space="preserve">  Time!G$93</f>
        <v>flag</v>
      </c>
      <c r="H25" s="3">
        <f xml:space="preserve">  Time!H$93</f>
        <v>5</v>
      </c>
      <c r="I25" s="3">
        <f xml:space="preserve">  Time!I$93</f>
        <v>0</v>
      </c>
      <c r="J25" s="3">
        <f xml:space="preserve">  Time!J$93</f>
        <v>0</v>
      </c>
      <c r="K25" s="3">
        <f xml:space="preserve">  Time!K$93</f>
        <v>0</v>
      </c>
      <c r="L25" s="3">
        <f xml:space="preserve">  Time!L$93</f>
        <v>0</v>
      </c>
      <c r="M25" s="3">
        <f xml:space="preserve">  Time!M$93</f>
        <v>1</v>
      </c>
      <c r="N25" s="3">
        <f xml:space="preserve">  Time!N$93</f>
        <v>0</v>
      </c>
      <c r="O25" s="3">
        <f xml:space="preserve">  Time!O$93</f>
        <v>0</v>
      </c>
      <c r="P25" s="3">
        <f xml:space="preserve">  Time!P$93</f>
        <v>0</v>
      </c>
      <c r="Q25" s="3">
        <f xml:space="preserve">  Time!Q$93</f>
        <v>1</v>
      </c>
      <c r="R25" s="3">
        <f xml:space="preserve">  Time!R$93</f>
        <v>0</v>
      </c>
      <c r="S25" s="3">
        <f xml:space="preserve">  Time!S$93</f>
        <v>0</v>
      </c>
      <c r="T25" s="3">
        <f xml:space="preserve">  Time!T$93</f>
        <v>0</v>
      </c>
      <c r="U25" s="3">
        <f xml:space="preserve">  Time!U$93</f>
        <v>1</v>
      </c>
      <c r="V25" s="3">
        <f xml:space="preserve">  Time!V$93</f>
        <v>0</v>
      </c>
      <c r="W25" s="3">
        <f xml:space="preserve">  Time!W$93</f>
        <v>0</v>
      </c>
      <c r="X25" s="3">
        <f xml:space="preserve">  Time!X$93</f>
        <v>0</v>
      </c>
      <c r="Y25" s="3">
        <f xml:space="preserve">  Time!Y$93</f>
        <v>1</v>
      </c>
      <c r="Z25" s="3">
        <f xml:space="preserve">  Time!Z$93</f>
        <v>0</v>
      </c>
      <c r="AA25" s="3">
        <f xml:space="preserve">  Time!AA$93</f>
        <v>0</v>
      </c>
      <c r="AB25" s="3">
        <f xml:space="preserve">  Time!AB$93</f>
        <v>0</v>
      </c>
      <c r="AC25" s="3">
        <f xml:space="preserve">  Time!AC$93</f>
        <v>1</v>
      </c>
    </row>
    <row r="26" spans="1:29" outlineLevel="1">
      <c r="A26" s="31"/>
      <c r="B26" s="31"/>
      <c r="C26" s="52"/>
      <c r="D26" s="51"/>
      <c r="E26" s="17" t="s">
        <v>300</v>
      </c>
      <c r="F26" s="17"/>
      <c r="G26" s="17" t="s">
        <v>32</v>
      </c>
      <c r="H26" s="17"/>
      <c r="I26" s="17"/>
      <c r="J26" s="38">
        <f t="shared" ref="J26:AC26" si="1" xml:space="preserve">  IF( J25 = 1, ( J18 + J19 + J20 + J21 + J22 + J23 + J24 ) / $F17, 0 )</f>
        <v>0</v>
      </c>
      <c r="K26" s="38">
        <f t="shared" si="1"/>
        <v>0</v>
      </c>
      <c r="L26" s="38">
        <f t="shared" si="1"/>
        <v>0</v>
      </c>
      <c r="M26" s="38">
        <f t="shared" si="1"/>
        <v>6.5584752057003506</v>
      </c>
      <c r="N26" s="38">
        <f t="shared" si="1"/>
        <v>0</v>
      </c>
      <c r="O26" s="38">
        <f t="shared" si="1"/>
        <v>0</v>
      </c>
      <c r="P26" s="38">
        <f t="shared" si="1"/>
        <v>0</v>
      </c>
      <c r="Q26" s="38">
        <f t="shared" si="1"/>
        <v>8.2799238399279531</v>
      </c>
      <c r="R26" s="38">
        <f t="shared" si="1"/>
        <v>0</v>
      </c>
      <c r="S26" s="38">
        <f t="shared" si="1"/>
        <v>0</v>
      </c>
      <c r="T26" s="38">
        <f t="shared" si="1"/>
        <v>0</v>
      </c>
      <c r="U26" s="38">
        <f t="shared" si="1"/>
        <v>9.0592285638012289</v>
      </c>
      <c r="V26" s="38">
        <f t="shared" si="1"/>
        <v>0</v>
      </c>
      <c r="W26" s="38">
        <f t="shared" si="1"/>
        <v>0</v>
      </c>
      <c r="X26" s="38">
        <f t="shared" si="1"/>
        <v>0</v>
      </c>
      <c r="Y26" s="38">
        <f t="shared" si="1"/>
        <v>9.7542009230593738</v>
      </c>
      <c r="Z26" s="38">
        <f t="shared" si="1"/>
        <v>0</v>
      </c>
      <c r="AA26" s="38">
        <f t="shared" si="1"/>
        <v>0</v>
      </c>
      <c r="AB26" s="38">
        <f t="shared" si="1"/>
        <v>0</v>
      </c>
      <c r="AC26" s="38">
        <f t="shared" si="1"/>
        <v>9.5800229194976136</v>
      </c>
    </row>
    <row r="29" spans="1:29">
      <c r="B29" s="30" t="s">
        <v>249</v>
      </c>
    </row>
    <row r="30" spans="1:29" outlineLevel="1">
      <c r="E30" s="2" t="str">
        <f t="shared" ref="E30:AC30" si="2" xml:space="preserve">  E$43</f>
        <v>Cashflow for IRR</v>
      </c>
      <c r="F30" s="2">
        <f t="shared" si="2"/>
        <v>0</v>
      </c>
      <c r="G30" s="2" t="str">
        <f t="shared" si="2"/>
        <v>GBP</v>
      </c>
      <c r="H30" s="2">
        <f t="shared" si="2"/>
        <v>-37866717.093325227</v>
      </c>
      <c r="I30" s="2">
        <f t="shared" si="2"/>
        <v>0</v>
      </c>
      <c r="J30" s="2">
        <f t="shared" si="2"/>
        <v>0</v>
      </c>
      <c r="K30" s="2">
        <f t="shared" si="2"/>
        <v>0</v>
      </c>
      <c r="L30" s="2">
        <f t="shared" si="2"/>
        <v>0</v>
      </c>
      <c r="M30" s="2">
        <f t="shared" si="2"/>
        <v>0</v>
      </c>
      <c r="N30" s="2">
        <f t="shared" si="2"/>
        <v>0</v>
      </c>
      <c r="O30" s="2">
        <f t="shared" si="2"/>
        <v>0</v>
      </c>
      <c r="P30" s="2">
        <f t="shared" si="2"/>
        <v>0</v>
      </c>
      <c r="Q30" s="2">
        <f t="shared" si="2"/>
        <v>0</v>
      </c>
      <c r="R30" s="2">
        <f t="shared" si="2"/>
        <v>0</v>
      </c>
      <c r="S30" s="2">
        <f t="shared" si="2"/>
        <v>-15149109.260964636</v>
      </c>
      <c r="T30" s="2">
        <f t="shared" si="2"/>
        <v>0</v>
      </c>
      <c r="U30" s="2">
        <f t="shared" si="2"/>
        <v>0</v>
      </c>
      <c r="V30" s="2">
        <f t="shared" si="2"/>
        <v>0</v>
      </c>
      <c r="W30" s="2">
        <f t="shared" si="2"/>
        <v>-16885674.689971685</v>
      </c>
      <c r="X30" s="2">
        <f t="shared" si="2"/>
        <v>0</v>
      </c>
      <c r="Y30" s="2">
        <f t="shared" si="2"/>
        <v>0</v>
      </c>
      <c r="Z30" s="2">
        <f t="shared" si="2"/>
        <v>0</v>
      </c>
      <c r="AA30" s="2">
        <f t="shared" si="2"/>
        <v>-5831933.1423889063</v>
      </c>
      <c r="AB30" s="2">
        <f t="shared" si="2"/>
        <v>0</v>
      </c>
      <c r="AC30" s="2">
        <f t="shared" si="2"/>
        <v>0</v>
      </c>
    </row>
    <row r="31" spans="1:29" outlineLevel="1">
      <c r="A31" s="13"/>
      <c r="B31" s="13"/>
      <c r="C31" s="26"/>
      <c r="D31" s="27"/>
      <c r="E31" s="12" t="str">
        <f xml:space="preserve">  Time!E$12</f>
        <v>Model period end</v>
      </c>
      <c r="F31" s="12">
        <f xml:space="preserve">  Time!F$12</f>
        <v>0</v>
      </c>
      <c r="G31" s="12" t="str">
        <f xml:space="preserve">  Time!G$12</f>
        <v>date</v>
      </c>
      <c r="H31" s="12">
        <f xml:space="preserve">  Time!H$12</f>
        <v>0</v>
      </c>
      <c r="I31" s="12">
        <f xml:space="preserve">  Time!I$12</f>
        <v>0</v>
      </c>
      <c r="J31" s="12">
        <f xml:space="preserve">  Time!J$12</f>
        <v>45107</v>
      </c>
      <c r="K31" s="12">
        <f xml:space="preserve">  Time!K$12</f>
        <v>45199</v>
      </c>
      <c r="L31" s="12">
        <f xml:space="preserve">  Time!L$12</f>
        <v>45291</v>
      </c>
      <c r="M31" s="12">
        <f xml:space="preserve">  Time!M$12</f>
        <v>45382</v>
      </c>
      <c r="N31" s="12">
        <f xml:space="preserve">  Time!N$12</f>
        <v>45473</v>
      </c>
      <c r="O31" s="12">
        <f xml:space="preserve">  Time!O$12</f>
        <v>45565</v>
      </c>
      <c r="P31" s="12">
        <f xml:space="preserve">  Time!P$12</f>
        <v>45657</v>
      </c>
      <c r="Q31" s="12">
        <f xml:space="preserve">  Time!Q$12</f>
        <v>45747</v>
      </c>
      <c r="R31" s="12">
        <f xml:space="preserve">  Time!R$12</f>
        <v>45838</v>
      </c>
      <c r="S31" s="12">
        <f xml:space="preserve">  Time!S$12</f>
        <v>45930</v>
      </c>
      <c r="T31" s="12">
        <f xml:space="preserve">  Time!T$12</f>
        <v>46022</v>
      </c>
      <c r="U31" s="12">
        <f xml:space="preserve">  Time!U$12</f>
        <v>46112</v>
      </c>
      <c r="V31" s="12">
        <f xml:space="preserve">  Time!V$12</f>
        <v>46203</v>
      </c>
      <c r="W31" s="12">
        <f xml:space="preserve">  Time!W$12</f>
        <v>46295</v>
      </c>
      <c r="X31" s="12">
        <f xml:space="preserve">  Time!X$12</f>
        <v>46387</v>
      </c>
      <c r="Y31" s="12">
        <f xml:space="preserve">  Time!Y$12</f>
        <v>46477</v>
      </c>
      <c r="Z31" s="12">
        <f xml:space="preserve">  Time!Z$12</f>
        <v>46568</v>
      </c>
      <c r="AA31" s="12">
        <f xml:space="preserve">  Time!AA$12</f>
        <v>46660</v>
      </c>
      <c r="AB31" s="12">
        <f xml:space="preserve">  Time!AB$12</f>
        <v>46752</v>
      </c>
      <c r="AC31" s="12">
        <f xml:space="preserve">  Time!AC$12</f>
        <v>46843</v>
      </c>
    </row>
    <row r="32" spans="1:29" outlineLevel="1">
      <c r="A32" s="31"/>
      <c r="B32" s="31"/>
      <c r="C32" s="52"/>
      <c r="D32" s="51"/>
      <c r="E32" s="17" t="s">
        <v>249</v>
      </c>
      <c r="F32" s="258" t="e">
        <f xml:space="preserve">  XIRR( $J30:$AC30, $J31:$AC31 )</f>
        <v>#NUM!</v>
      </c>
      <c r="G32" s="17" t="s">
        <v>263</v>
      </c>
      <c r="M32" s="22"/>
    </row>
    <row r="35" spans="1:29">
      <c r="B35" s="30" t="s">
        <v>250</v>
      </c>
    </row>
    <row r="36" spans="1:29" outlineLevel="1">
      <c r="A36" s="13"/>
      <c r="B36" s="13"/>
      <c r="C36" s="26"/>
      <c r="D36" s="27"/>
      <c r="E36" s="3" t="str">
        <f xml:space="preserve">  InpS!E$11</f>
        <v>Equity injections</v>
      </c>
      <c r="F36" s="3">
        <f xml:space="preserve">  InpS!F$11</f>
        <v>0</v>
      </c>
      <c r="G36" s="3" t="str">
        <f xml:space="preserve">  InpS!G$11</f>
        <v>GBP</v>
      </c>
      <c r="H36" s="3">
        <f xml:space="preserve">  InpS!H$11</f>
        <v>0</v>
      </c>
      <c r="I36" s="3">
        <f xml:space="preserve">  InpS!I$11</f>
        <v>0</v>
      </c>
      <c r="J36" s="3">
        <f xml:space="preserve">  InpS!J$11</f>
        <v>0</v>
      </c>
      <c r="K36" s="3">
        <f xml:space="preserve">  InpS!K$11</f>
        <v>0</v>
      </c>
      <c r="L36" s="3">
        <f xml:space="preserve">  InpS!L$11</f>
        <v>0</v>
      </c>
      <c r="M36" s="3">
        <f xml:space="preserve">  InpS!M$11</f>
        <v>0</v>
      </c>
      <c r="N36" s="3">
        <f xml:space="preserve">  InpS!N$11</f>
        <v>0</v>
      </c>
      <c r="O36" s="3">
        <f xml:space="preserve">  InpS!O$11</f>
        <v>0</v>
      </c>
      <c r="P36" s="3">
        <f xml:space="preserve">  InpS!P$11</f>
        <v>0</v>
      </c>
      <c r="Q36" s="3">
        <f xml:space="preserve">  InpS!Q$11</f>
        <v>0</v>
      </c>
      <c r="R36" s="3">
        <f xml:space="preserve">  InpS!R$11</f>
        <v>0</v>
      </c>
      <c r="S36" s="3">
        <f xml:space="preserve">  InpS!S$11</f>
        <v>0</v>
      </c>
      <c r="T36" s="3">
        <f xml:space="preserve">  InpS!T$11</f>
        <v>0</v>
      </c>
      <c r="U36" s="3">
        <f xml:space="preserve">  InpS!U$11</f>
        <v>0</v>
      </c>
      <c r="V36" s="3">
        <f xml:space="preserve">  InpS!V$11</f>
        <v>0</v>
      </c>
      <c r="W36" s="3">
        <f xml:space="preserve">  InpS!W$11</f>
        <v>0</v>
      </c>
      <c r="X36" s="3">
        <f xml:space="preserve">  InpS!X$11</f>
        <v>0</v>
      </c>
      <c r="Y36" s="3">
        <f xml:space="preserve">  InpS!Y$11</f>
        <v>0</v>
      </c>
      <c r="Z36" s="3">
        <f xml:space="preserve">  InpS!Z$11</f>
        <v>0</v>
      </c>
      <c r="AA36" s="3">
        <f xml:space="preserve">  InpS!AA$11</f>
        <v>0</v>
      </c>
      <c r="AB36" s="3">
        <f xml:space="preserve">  InpS!AB$11</f>
        <v>0</v>
      </c>
      <c r="AC36" s="3">
        <f xml:space="preserve">  InpS!AC$11</f>
        <v>0</v>
      </c>
    </row>
    <row r="37" spans="1:29" outlineLevel="1">
      <c r="A37" s="13"/>
      <c r="B37" s="13"/>
      <c r="C37" s="26"/>
      <c r="D37" s="27"/>
      <c r="E37" s="3" t="str">
        <f xml:space="preserve">  Equity!E$62</f>
        <v>Redemption Preference Paid</v>
      </c>
      <c r="F37" s="3">
        <f xml:space="preserve">  Equity!F$62</f>
        <v>0</v>
      </c>
      <c r="G37" s="3" t="str">
        <f xml:space="preserve">  Equity!G$62</f>
        <v>GBP</v>
      </c>
      <c r="H37" s="3">
        <f xml:space="preserve">  Equity!H$62</f>
        <v>450000</v>
      </c>
      <c r="I37" s="3">
        <f xml:space="preserve">  Equity!I$62</f>
        <v>0</v>
      </c>
      <c r="J37" s="3">
        <f xml:space="preserve">  Equity!J$62</f>
        <v>0</v>
      </c>
      <c r="K37" s="3">
        <f xml:space="preserve">  Equity!K$62</f>
        <v>0</v>
      </c>
      <c r="L37" s="3">
        <f xml:space="preserve">  Equity!L$62</f>
        <v>0</v>
      </c>
      <c r="M37" s="3">
        <f xml:space="preserve">  Equity!M$62</f>
        <v>0</v>
      </c>
      <c r="N37" s="3">
        <f xml:space="preserve">  Equity!N$62</f>
        <v>0</v>
      </c>
      <c r="O37" s="3">
        <f xml:space="preserve">  Equity!O$62</f>
        <v>0</v>
      </c>
      <c r="P37" s="3">
        <f xml:space="preserve">  Equity!P$62</f>
        <v>0</v>
      </c>
      <c r="Q37" s="3">
        <f xml:space="preserve">  Equity!Q$62</f>
        <v>0</v>
      </c>
      <c r="R37" s="3">
        <f xml:space="preserve">  Equity!R$62</f>
        <v>0</v>
      </c>
      <c r="S37" s="3">
        <f xml:space="preserve">  Equity!S$62</f>
        <v>450000</v>
      </c>
      <c r="T37" s="3">
        <f xml:space="preserve">  Equity!T$62</f>
        <v>0</v>
      </c>
      <c r="U37" s="3">
        <f xml:space="preserve">  Equity!U$62</f>
        <v>0</v>
      </c>
      <c r="V37" s="3">
        <f xml:space="preserve">  Equity!V$62</f>
        <v>0</v>
      </c>
      <c r="W37" s="3">
        <f xml:space="preserve">  Equity!W$62</f>
        <v>0</v>
      </c>
      <c r="X37" s="3">
        <f xml:space="preserve">  Equity!X$62</f>
        <v>0</v>
      </c>
      <c r="Y37" s="3">
        <f xml:space="preserve">  Equity!Y$62</f>
        <v>0</v>
      </c>
      <c r="Z37" s="3">
        <f xml:space="preserve">  Equity!Z$62</f>
        <v>0</v>
      </c>
      <c r="AA37" s="3">
        <f xml:space="preserve">  Equity!AA$62</f>
        <v>0</v>
      </c>
      <c r="AB37" s="3">
        <f xml:space="preserve">  Equity!AB$62</f>
        <v>0</v>
      </c>
      <c r="AC37" s="3">
        <f xml:space="preserve">  Equity!AC$62</f>
        <v>0</v>
      </c>
    </row>
    <row r="38" spans="1:29" outlineLevel="1">
      <c r="A38" s="13"/>
      <c r="B38" s="13"/>
      <c r="C38" s="26"/>
      <c r="D38" s="27"/>
      <c r="E38" s="3" t="str">
        <f xml:space="preserve">  Equity!E$96</f>
        <v>Priority Dividend Paid</v>
      </c>
      <c r="F38" s="3">
        <f xml:space="preserve">  Equity!F$96</f>
        <v>0</v>
      </c>
      <c r="G38" s="3" t="str">
        <f xml:space="preserve">  Equity!G$96</f>
        <v>GBP</v>
      </c>
      <c r="H38" s="3">
        <f xml:space="preserve">  Equity!H$96</f>
        <v>300000</v>
      </c>
      <c r="I38" s="3">
        <f xml:space="preserve">  Equity!I$96</f>
        <v>0</v>
      </c>
      <c r="J38" s="3">
        <f xml:space="preserve">  Equity!J$96</f>
        <v>0</v>
      </c>
      <c r="K38" s="3">
        <f xml:space="preserve">  Equity!K$96</f>
        <v>0</v>
      </c>
      <c r="L38" s="3">
        <f xml:space="preserve">  Equity!L$96</f>
        <v>0</v>
      </c>
      <c r="M38" s="3">
        <f xml:space="preserve">  Equity!M$96</f>
        <v>0</v>
      </c>
      <c r="N38" s="3">
        <f xml:space="preserve">  Equity!N$96</f>
        <v>0</v>
      </c>
      <c r="O38" s="3">
        <f xml:space="preserve">  Equity!O$96</f>
        <v>0</v>
      </c>
      <c r="P38" s="3">
        <f xml:space="preserve">  Equity!P$96</f>
        <v>0</v>
      </c>
      <c r="Q38" s="3">
        <f xml:space="preserve">  Equity!Q$96</f>
        <v>0</v>
      </c>
      <c r="R38" s="3">
        <f xml:space="preserve">  Equity!R$96</f>
        <v>0</v>
      </c>
      <c r="S38" s="3">
        <f xml:space="preserve">  Equity!S$96</f>
        <v>300000</v>
      </c>
      <c r="T38" s="3">
        <f xml:space="preserve">  Equity!T$96</f>
        <v>0</v>
      </c>
      <c r="U38" s="3">
        <f xml:space="preserve">  Equity!U$96</f>
        <v>0</v>
      </c>
      <c r="V38" s="3">
        <f xml:space="preserve">  Equity!V$96</f>
        <v>0</v>
      </c>
      <c r="W38" s="3">
        <f xml:space="preserve">  Equity!W$96</f>
        <v>0</v>
      </c>
      <c r="X38" s="3">
        <f xml:space="preserve">  Equity!X$96</f>
        <v>0</v>
      </c>
      <c r="Y38" s="3">
        <f xml:space="preserve">  Equity!Y$96</f>
        <v>0</v>
      </c>
      <c r="Z38" s="3">
        <f xml:space="preserve">  Equity!Z$96</f>
        <v>0</v>
      </c>
      <c r="AA38" s="3">
        <f xml:space="preserve">  Equity!AA$96</f>
        <v>0</v>
      </c>
      <c r="AB38" s="3">
        <f xml:space="preserve">  Equity!AB$96</f>
        <v>0</v>
      </c>
      <c r="AC38" s="3">
        <f xml:space="preserve">  Equity!AC$96</f>
        <v>0</v>
      </c>
    </row>
    <row r="39" spans="1:29" outlineLevel="1">
      <c r="A39" s="13"/>
      <c r="B39" s="13"/>
      <c r="C39" s="26"/>
      <c r="D39" s="27"/>
      <c r="E39" s="3" t="str">
        <f xml:space="preserve">  Equity!E$130</f>
        <v>Priority Dividend Catchup Paid</v>
      </c>
      <c r="F39" s="3">
        <f xml:space="preserve">  Equity!F$130</f>
        <v>0</v>
      </c>
      <c r="G39" s="3" t="str">
        <f xml:space="preserve">  Equity!G$130</f>
        <v>GBP</v>
      </c>
      <c r="H39" s="3">
        <f xml:space="preserve">  Equity!H$130</f>
        <v>4770848</v>
      </c>
      <c r="I39" s="3">
        <f xml:space="preserve">  Equity!I$130</f>
        <v>0</v>
      </c>
      <c r="J39" s="3">
        <f xml:space="preserve">  Equity!J$130</f>
        <v>0</v>
      </c>
      <c r="K39" s="3">
        <f xml:space="preserve">  Equity!K$130</f>
        <v>0</v>
      </c>
      <c r="L39" s="3">
        <f xml:space="preserve">  Equity!L$130</f>
        <v>0</v>
      </c>
      <c r="M39" s="3">
        <f xml:space="preserve">  Equity!M$130</f>
        <v>0</v>
      </c>
      <c r="N39" s="3">
        <f xml:space="preserve">  Equity!N$130</f>
        <v>0</v>
      </c>
      <c r="O39" s="3">
        <f xml:space="preserve">  Equity!O$130</f>
        <v>0</v>
      </c>
      <c r="P39" s="3">
        <f xml:space="preserve">  Equity!P$130</f>
        <v>0</v>
      </c>
      <c r="Q39" s="3">
        <f xml:space="preserve">  Equity!Q$130</f>
        <v>0</v>
      </c>
      <c r="R39" s="3">
        <f xml:space="preserve">  Equity!R$130</f>
        <v>0</v>
      </c>
      <c r="S39" s="3">
        <f xml:space="preserve">  Equity!S$130</f>
        <v>4770848</v>
      </c>
      <c r="T39" s="3">
        <f xml:space="preserve">  Equity!T$130</f>
        <v>0</v>
      </c>
      <c r="U39" s="3">
        <f xml:space="preserve">  Equity!U$130</f>
        <v>0</v>
      </c>
      <c r="V39" s="3">
        <f xml:space="preserve">  Equity!V$130</f>
        <v>0</v>
      </c>
      <c r="W39" s="3">
        <f xml:space="preserve">  Equity!W$130</f>
        <v>0</v>
      </c>
      <c r="X39" s="3">
        <f xml:space="preserve">  Equity!X$130</f>
        <v>0</v>
      </c>
      <c r="Y39" s="3">
        <f xml:space="preserve">  Equity!Y$130</f>
        <v>0</v>
      </c>
      <c r="Z39" s="3">
        <f xml:space="preserve">  Equity!Z$130</f>
        <v>0</v>
      </c>
      <c r="AA39" s="3">
        <f xml:space="preserve">  Equity!AA$130</f>
        <v>0</v>
      </c>
      <c r="AB39" s="3">
        <f xml:space="preserve">  Equity!AB$130</f>
        <v>0</v>
      </c>
      <c r="AC39" s="3">
        <f xml:space="preserve">  Equity!AC$130</f>
        <v>0</v>
      </c>
    </row>
    <row r="40" spans="1:29" outlineLevel="1">
      <c r="A40" s="13"/>
      <c r="B40" s="13"/>
      <c r="C40" s="26"/>
      <c r="D40" s="27"/>
      <c r="E40" s="3" t="str">
        <f xml:space="preserve">  Equity!E$171</f>
        <v>Redemption Preference Catchup Paid</v>
      </c>
      <c r="F40" s="3">
        <f xml:space="preserve">  Equity!F$171</f>
        <v>0</v>
      </c>
      <c r="G40" s="3" t="str">
        <f xml:space="preserve">  Equity!G$171</f>
        <v>GBP</v>
      </c>
      <c r="H40" s="3">
        <f xml:space="preserve">  Equity!H$171</f>
        <v>20463400</v>
      </c>
      <c r="I40" s="3">
        <f xml:space="preserve">  Equity!I$171</f>
        <v>0</v>
      </c>
      <c r="J40" s="3">
        <f xml:space="preserve">  Equity!J$171</f>
        <v>0</v>
      </c>
      <c r="K40" s="3">
        <f xml:space="preserve">  Equity!K$171</f>
        <v>0</v>
      </c>
      <c r="L40" s="3">
        <f xml:space="preserve">  Equity!L$171</f>
        <v>0</v>
      </c>
      <c r="M40" s="3">
        <f xml:space="preserve">  Equity!M$171</f>
        <v>0</v>
      </c>
      <c r="N40" s="3">
        <f xml:space="preserve">  Equity!N$171</f>
        <v>0</v>
      </c>
      <c r="O40" s="3">
        <f xml:space="preserve">  Equity!O$171</f>
        <v>0</v>
      </c>
      <c r="P40" s="3">
        <f xml:space="preserve">  Equity!P$171</f>
        <v>0</v>
      </c>
      <c r="Q40" s="3">
        <f xml:space="preserve">  Equity!Q$171</f>
        <v>0</v>
      </c>
      <c r="R40" s="3">
        <f xml:space="preserve">  Equity!R$171</f>
        <v>0</v>
      </c>
      <c r="S40" s="3">
        <f xml:space="preserve">  Equity!S$171</f>
        <v>9628261.2609646358</v>
      </c>
      <c r="T40" s="3">
        <f xml:space="preserve">  Equity!T$171</f>
        <v>0</v>
      </c>
      <c r="U40" s="3">
        <f xml:space="preserve">  Equity!U$171</f>
        <v>0</v>
      </c>
      <c r="V40" s="3">
        <f xml:space="preserve">  Equity!V$171</f>
        <v>0</v>
      </c>
      <c r="W40" s="3">
        <f xml:space="preserve">  Equity!W$171</f>
        <v>10835138.739035364</v>
      </c>
      <c r="X40" s="3">
        <f xml:space="preserve">  Equity!X$171</f>
        <v>0</v>
      </c>
      <c r="Y40" s="3">
        <f xml:space="preserve">  Equity!Y$171</f>
        <v>0</v>
      </c>
      <c r="Z40" s="3">
        <f xml:space="preserve">  Equity!Z$171</f>
        <v>0</v>
      </c>
      <c r="AA40" s="3">
        <f xml:space="preserve">  Equity!AA$171</f>
        <v>0</v>
      </c>
      <c r="AB40" s="3">
        <f xml:space="preserve">  Equity!AB$171</f>
        <v>0</v>
      </c>
      <c r="AC40" s="3">
        <f xml:space="preserve">  Equity!AC$171</f>
        <v>0</v>
      </c>
    </row>
    <row r="41" spans="1:29" outlineLevel="1">
      <c r="A41" s="13"/>
      <c r="B41" s="13"/>
      <c r="C41" s="26"/>
      <c r="D41" s="27"/>
      <c r="E41" s="3" t="str">
        <f xml:space="preserve">  Equity!E$197</f>
        <v>Ordinary Dividend paid</v>
      </c>
      <c r="F41" s="3">
        <f xml:space="preserve">  Equity!F$197</f>
        <v>0</v>
      </c>
      <c r="G41" s="3" t="str">
        <f xml:space="preserve">  Equity!G$197</f>
        <v>GBP</v>
      </c>
      <c r="H41" s="3">
        <f xml:space="preserve">  Equity!H$197</f>
        <v>11879433.093325227</v>
      </c>
      <c r="I41" s="3">
        <f xml:space="preserve">  Equity!I$197</f>
        <v>0</v>
      </c>
      <c r="J41" s="3">
        <f xml:space="preserve">  Equity!J$197</f>
        <v>0</v>
      </c>
      <c r="K41" s="3">
        <f xml:space="preserve">  Equity!K$197</f>
        <v>0</v>
      </c>
      <c r="L41" s="3">
        <f xml:space="preserve">  Equity!L$197</f>
        <v>0</v>
      </c>
      <c r="M41" s="3">
        <f xml:space="preserve">  Equity!M$197</f>
        <v>0</v>
      </c>
      <c r="N41" s="3">
        <f xml:space="preserve">  Equity!N$197</f>
        <v>0</v>
      </c>
      <c r="O41" s="3">
        <f xml:space="preserve">  Equity!O$197</f>
        <v>0</v>
      </c>
      <c r="P41" s="3">
        <f xml:space="preserve">  Equity!P$197</f>
        <v>0</v>
      </c>
      <c r="Q41" s="3">
        <f xml:space="preserve">  Equity!Q$197</f>
        <v>0</v>
      </c>
      <c r="R41" s="3">
        <f xml:space="preserve">  Equity!R$197</f>
        <v>0</v>
      </c>
      <c r="S41" s="3">
        <f xml:space="preserve">  Equity!S$197</f>
        <v>0</v>
      </c>
      <c r="T41" s="3">
        <f xml:space="preserve">  Equity!T$197</f>
        <v>0</v>
      </c>
      <c r="U41" s="3">
        <f xml:space="preserve">  Equity!U$197</f>
        <v>0</v>
      </c>
      <c r="V41" s="3">
        <f xml:space="preserve">  Equity!V$197</f>
        <v>0</v>
      </c>
      <c r="W41" s="3">
        <f xml:space="preserve">  Equity!W$197</f>
        <v>6050535.9509363212</v>
      </c>
      <c r="X41" s="3">
        <f xml:space="preserve">  Equity!X$197</f>
        <v>0</v>
      </c>
      <c r="Y41" s="3">
        <f xml:space="preserve">  Equity!Y$197</f>
        <v>0</v>
      </c>
      <c r="Z41" s="3">
        <f xml:space="preserve">  Equity!Z$197</f>
        <v>0</v>
      </c>
      <c r="AA41" s="3">
        <f xml:space="preserve">  Equity!AA$197</f>
        <v>5828897.1423889063</v>
      </c>
      <c r="AB41" s="3">
        <f xml:space="preserve">  Equity!AB$197</f>
        <v>0</v>
      </c>
      <c r="AC41" s="3">
        <f xml:space="preserve">  Equity!AC$197</f>
        <v>0</v>
      </c>
    </row>
    <row r="42" spans="1:29" outlineLevel="1">
      <c r="A42" s="13"/>
      <c r="B42" s="13"/>
      <c r="C42" s="26"/>
      <c r="D42" s="27"/>
      <c r="E42" s="3" t="str">
        <f xml:space="preserve">  Equity!E$220</f>
        <v>Ordinary Share Capital Redemption</v>
      </c>
      <c r="F42" s="3">
        <f xml:space="preserve">  Equity!F$220</f>
        <v>0</v>
      </c>
      <c r="G42" s="3" t="str">
        <f xml:space="preserve">  Equity!G$220</f>
        <v>GBP</v>
      </c>
      <c r="H42" s="3">
        <f xml:space="preserve">  Equity!H$220</f>
        <v>3036</v>
      </c>
      <c r="I42" s="3">
        <f xml:space="preserve">  Equity!I$220</f>
        <v>0</v>
      </c>
      <c r="J42" s="3">
        <f xml:space="preserve">  Equity!J$220</f>
        <v>0</v>
      </c>
      <c r="K42" s="3">
        <f xml:space="preserve">  Equity!K$220</f>
        <v>0</v>
      </c>
      <c r="L42" s="3">
        <f xml:space="preserve">  Equity!L$220</f>
        <v>0</v>
      </c>
      <c r="M42" s="3">
        <f xml:space="preserve">  Equity!M$220</f>
        <v>0</v>
      </c>
      <c r="N42" s="3">
        <f xml:space="preserve">  Equity!N$220</f>
        <v>0</v>
      </c>
      <c r="O42" s="3">
        <f xml:space="preserve">  Equity!O$220</f>
        <v>0</v>
      </c>
      <c r="P42" s="3">
        <f xml:space="preserve">  Equity!P$220</f>
        <v>0</v>
      </c>
      <c r="Q42" s="3">
        <f xml:space="preserve">  Equity!Q$220</f>
        <v>0</v>
      </c>
      <c r="R42" s="3">
        <f xml:space="preserve">  Equity!R$220</f>
        <v>0</v>
      </c>
      <c r="S42" s="3">
        <f xml:space="preserve">  Equity!S$220</f>
        <v>0</v>
      </c>
      <c r="T42" s="3">
        <f xml:space="preserve">  Equity!T$220</f>
        <v>0</v>
      </c>
      <c r="U42" s="3">
        <f xml:space="preserve">  Equity!U$220</f>
        <v>0</v>
      </c>
      <c r="V42" s="3">
        <f xml:space="preserve">  Equity!V$220</f>
        <v>0</v>
      </c>
      <c r="W42" s="3">
        <f xml:space="preserve">  Equity!W$220</f>
        <v>0</v>
      </c>
      <c r="X42" s="3">
        <f xml:space="preserve">  Equity!X$220</f>
        <v>0</v>
      </c>
      <c r="Y42" s="3">
        <f xml:space="preserve">  Equity!Y$220</f>
        <v>0</v>
      </c>
      <c r="Z42" s="3">
        <f xml:space="preserve">  Equity!Z$220</f>
        <v>0</v>
      </c>
      <c r="AA42" s="3">
        <f xml:space="preserve">  Equity!AA$220</f>
        <v>3036</v>
      </c>
      <c r="AB42" s="3">
        <f xml:space="preserve">  Equity!AB$220</f>
        <v>0</v>
      </c>
      <c r="AC42" s="3">
        <f xml:space="preserve">  Equity!AC$220</f>
        <v>0</v>
      </c>
    </row>
    <row r="43" spans="1:29" outlineLevel="1">
      <c r="A43" s="31"/>
      <c r="B43" s="31"/>
      <c r="C43" s="52"/>
      <c r="D43" s="51"/>
      <c r="E43" s="17" t="s">
        <v>250</v>
      </c>
      <c r="F43" s="17"/>
      <c r="G43" s="17" t="s">
        <v>309</v>
      </c>
      <c r="H43" s="4">
        <f xml:space="preserve"> SUM( J43:AC43 )</f>
        <v>-37866717.093325227</v>
      </c>
      <c r="I43" s="17"/>
      <c r="J43" s="4">
        <f t="shared" ref="J43:AC43" si="3" xml:space="preserve">  J36 - J37 - J38 - J39 - J40 - J41 - J42</f>
        <v>0</v>
      </c>
      <c r="K43" s="4">
        <f t="shared" si="3"/>
        <v>0</v>
      </c>
      <c r="L43" s="4">
        <f t="shared" si="3"/>
        <v>0</v>
      </c>
      <c r="M43" s="4">
        <f t="shared" si="3"/>
        <v>0</v>
      </c>
      <c r="N43" s="4">
        <f t="shared" si="3"/>
        <v>0</v>
      </c>
      <c r="O43" s="4">
        <f t="shared" si="3"/>
        <v>0</v>
      </c>
      <c r="P43" s="4">
        <f t="shared" si="3"/>
        <v>0</v>
      </c>
      <c r="Q43" s="4">
        <f t="shared" si="3"/>
        <v>0</v>
      </c>
      <c r="R43" s="4">
        <f t="shared" si="3"/>
        <v>0</v>
      </c>
      <c r="S43" s="4">
        <f t="shared" si="3"/>
        <v>-15149109.260964636</v>
      </c>
      <c r="T43" s="4">
        <f t="shared" si="3"/>
        <v>0</v>
      </c>
      <c r="U43" s="4">
        <f t="shared" si="3"/>
        <v>0</v>
      </c>
      <c r="V43" s="4">
        <f t="shared" si="3"/>
        <v>0</v>
      </c>
      <c r="W43" s="4">
        <f t="shared" si="3"/>
        <v>-16885674.689971685</v>
      </c>
      <c r="X43" s="4">
        <f t="shared" si="3"/>
        <v>0</v>
      </c>
      <c r="Y43" s="4">
        <f t="shared" si="3"/>
        <v>0</v>
      </c>
      <c r="Z43" s="4">
        <f t="shared" si="3"/>
        <v>0</v>
      </c>
      <c r="AA43" s="4">
        <f t="shared" si="3"/>
        <v>-5831933.1423889063</v>
      </c>
      <c r="AB43" s="4">
        <f t="shared" si="3"/>
        <v>0</v>
      </c>
      <c r="AC43" s="4">
        <f t="shared" si="3"/>
        <v>0</v>
      </c>
    </row>
    <row r="46" spans="1:29">
      <c r="B46" s="30" t="s">
        <v>329</v>
      </c>
    </row>
  </sheetData>
  <conditionalFormatting sqref="F3">
    <cfRule type="cellIs" dxfId="149" priority="13" stopIfTrue="1" operator="notEqual">
      <formula>0</formula>
    </cfRule>
    <cfRule type="cellIs" dxfId="148" priority="14" stopIfTrue="1" operator="equal">
      <formula>""</formula>
    </cfRule>
  </conditionalFormatting>
  <conditionalFormatting sqref="J3:AC3">
    <cfRule type="cellIs" dxfId="147" priority="11" stopIfTrue="1" operator="equal">
      <formula>"Construction"</formula>
    </cfRule>
    <cfRule type="cellIs" dxfId="146" priority="12" stopIfTrue="1" operator="equal">
      <formula>"Operations"</formula>
    </cfRule>
  </conditionalFormatting>
  <conditionalFormatting sqref="J3:AC3">
    <cfRule type="cellIs" dxfId="145" priority="10" operator="equal">
      <formula>"Fin Close"</formula>
    </cfRule>
  </conditionalFormatting>
  <conditionalFormatting sqref="J3:AC3">
    <cfRule type="cellIs" dxfId="144" priority="8" operator="equal">
      <formula>"PPA ext."</formula>
    </cfRule>
    <cfRule type="cellIs" dxfId="143" priority="9" operator="equal">
      <formula>"Delay"</formula>
    </cfRule>
  </conditionalFormatting>
  <conditionalFormatting sqref="F2">
    <cfRule type="cellIs" dxfId="142" priority="1" stopIfTrue="1" operator="notEqual">
      <formula>0</formula>
    </cfRule>
    <cfRule type="cellIs" dxfId="141"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C26"/>
  <sheetViews>
    <sheetView showGridLines="0" defaultGridColor="0" colorId="22"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outlineLevelRow="2"/>
  <cols>
    <col min="1" max="2" width="1.453125" style="30" customWidth="1"/>
    <col min="3" max="3" width="1.453125" style="64" customWidth="1"/>
    <col min="4" max="4" width="1.453125" style="91" customWidth="1"/>
    <col min="5" max="5" width="33" style="42" bestFit="1" customWidth="1"/>
    <col min="6" max="6" width="20.54296875" style="42" bestFit="1" customWidth="1"/>
    <col min="7" max="7" width="13.1796875" style="42" bestFit="1" customWidth="1"/>
    <col min="8" max="8" width="7.6328125" style="42" bestFit="1" customWidth="1"/>
    <col min="9" max="9" width="3.453125" style="42" customWidth="1"/>
    <col min="10" max="22" width="13.1796875" style="42" bestFit="1" customWidth="1"/>
    <col min="23" max="24" width="12.1796875" style="42" bestFit="1" customWidth="1"/>
    <col min="25" max="25" width="12" style="42" bestFit="1" customWidth="1"/>
    <col min="26" max="26" width="12.08984375" style="42" bestFit="1" customWidth="1"/>
    <col min="27" max="28" width="12.1796875" style="42" bestFit="1" customWidth="1"/>
    <col min="29" max="29" width="12" style="42" bestFit="1" customWidth="1"/>
    <col min="30" max="30" width="15.08984375" style="42" hidden="1" customWidth="1"/>
    <col min="31" max="16384" width="15.08984375" style="42" hidden="1"/>
  </cols>
  <sheetData>
    <row r="1" spans="1:29" s="73" customFormat="1" ht="25.15">
      <c r="A1" s="44" t="str">
        <f ca="1" xml:space="preserve"> RIGHT(CELL("filename", A1), LEN(CELL("filename", A1)) - SEARCH("]", CELL("filename", A1)))</f>
        <v>Model Checks and Alerts</v>
      </c>
      <c r="B1" s="85"/>
      <c r="C1" s="86"/>
      <c r="D1" s="90"/>
      <c r="F1" s="46" t="str">
        <f>HYPERLINK("#Contents!A1","Go to contents")</f>
        <v>Go to contents</v>
      </c>
      <c r="H1" s="61"/>
      <c r="J1" s="61"/>
    </row>
    <row r="2" spans="1:29" s="53" customFormat="1">
      <c r="A2" s="59"/>
      <c r="B2" s="59"/>
      <c r="C2" s="87"/>
      <c r="D2" s="88"/>
      <c r="E2" s="21" t="s">
        <v>332</v>
      </c>
      <c r="F2" s="47">
        <f xml:space="preserve"> F11</f>
        <v>0</v>
      </c>
      <c r="G2" s="54" t="s">
        <v>177</v>
      </c>
      <c r="H2" s="21"/>
      <c r="I2" s="21"/>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59"/>
      <c r="B3" s="59"/>
      <c r="C3" s="87"/>
      <c r="D3" s="88"/>
      <c r="E3" s="37" t="s">
        <v>261</v>
      </c>
      <c r="F3" s="47"/>
      <c r="G3" s="54" t="s">
        <v>121</v>
      </c>
      <c r="H3" s="21"/>
      <c r="I3" s="21"/>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59"/>
      <c r="B4" s="59"/>
      <c r="C4" s="87"/>
      <c r="D4" s="88"/>
      <c r="E4" s="21" t="s">
        <v>35</v>
      </c>
      <c r="F4" s="30"/>
      <c r="G4" s="21"/>
      <c r="H4" s="21"/>
      <c r="I4" s="21"/>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59"/>
      <c r="B5" s="59"/>
      <c r="C5" s="87"/>
      <c r="D5" s="88"/>
      <c r="E5" s="21" t="s">
        <v>60</v>
      </c>
      <c r="F5" s="30" t="s">
        <v>306</v>
      </c>
      <c r="G5" s="30" t="s">
        <v>283</v>
      </c>
      <c r="H5" s="30" t="s">
        <v>260</v>
      </c>
      <c r="I5" s="21"/>
      <c r="J5" s="11"/>
      <c r="K5" s="11"/>
      <c r="L5" s="11"/>
      <c r="M5" s="11"/>
      <c r="N5" s="11"/>
      <c r="O5" s="11"/>
    </row>
    <row r="6" spans="1:29" s="37" customFormat="1">
      <c r="A6" s="30"/>
      <c r="B6" s="30"/>
      <c r="C6" s="64"/>
      <c r="D6" s="92"/>
      <c r="F6" s="30"/>
      <c r="G6" s="30"/>
      <c r="H6" s="30"/>
    </row>
    <row r="8" spans="1:29">
      <c r="A8" s="30" t="s">
        <v>20</v>
      </c>
    </row>
    <row r="9" spans="1:29" outlineLevel="1">
      <c r="B9" s="30" t="s">
        <v>170</v>
      </c>
    </row>
    <row r="10" spans="1:29" outlineLevel="2">
      <c r="E10" s="2" t="str">
        <f t="shared" ref="E10:G10" si="0" xml:space="preserve">  E$22</f>
        <v>Balance sheet balances overall</v>
      </c>
      <c r="F10" s="47">
        <f t="shared" si="0"/>
        <v>0</v>
      </c>
      <c r="G10" s="2">
        <f t="shared" si="0"/>
        <v>0</v>
      </c>
      <c r="M10" s="2"/>
    </row>
    <row r="11" spans="1:29" outlineLevel="2">
      <c r="E11" s="42" t="s">
        <v>170</v>
      </c>
      <c r="F11" s="2">
        <f xml:space="preserve">  SUM( $F10 )</f>
        <v>0</v>
      </c>
      <c r="M11" s="2"/>
    </row>
    <row r="12" spans="1:29" outlineLevel="1"/>
    <row r="13" spans="1:29" outlineLevel="1"/>
    <row r="14" spans="1:29" outlineLevel="1">
      <c r="B14" s="30" t="s">
        <v>419</v>
      </c>
    </row>
    <row r="15" spans="1:29" outlineLevel="2">
      <c r="A15" s="13"/>
      <c r="B15" s="13"/>
      <c r="C15" s="26"/>
      <c r="D15" s="27"/>
      <c r="E15" s="3" t="str">
        <f xml:space="preserve">  Financials!E$19</f>
        <v>Net Assets</v>
      </c>
      <c r="F15" s="3">
        <f xml:space="preserve">  Financials!F$19</f>
        <v>0</v>
      </c>
      <c r="G15" s="3" t="str">
        <f xml:space="preserve">  Financials!G$19</f>
        <v>GBP</v>
      </c>
      <c r="H15" s="3">
        <f xml:space="preserve">  Financials!H$19</f>
        <v>0</v>
      </c>
      <c r="I15" s="3">
        <f xml:space="preserve">  Financials!I$19</f>
        <v>0</v>
      </c>
      <c r="J15" s="3">
        <f xml:space="preserve">  Financials!J$19</f>
        <v>16816999.780000001</v>
      </c>
      <c r="K15" s="3">
        <f xml:space="preserve">  Financials!K$19</f>
        <v>18136597.596999999</v>
      </c>
      <c r="L15" s="3">
        <f xml:space="preserve">  Financials!L$19</f>
        <v>19483298.036277302</v>
      </c>
      <c r="M15" s="3">
        <f xml:space="preserve">  Financials!M$19</f>
        <v>20912390.549042728</v>
      </c>
      <c r="N15" s="3">
        <f xml:space="preserve">  Financials!N$19</f>
        <v>22428845.964266222</v>
      </c>
      <c r="O15" s="3">
        <f xml:space="preserve">  Financials!O$19</f>
        <v>24037933.873024251</v>
      </c>
      <c r="P15" s="3">
        <f xml:space="preserve">  Financials!P$19</f>
        <v>25745240.564220686</v>
      </c>
      <c r="Q15" s="3">
        <f xml:space="preserve">  Financials!Q$19</f>
        <v>27556688.036648855</v>
      </c>
      <c r="R15" s="3">
        <f xml:space="preserve">  Financials!R$19</f>
        <v>29478554.151979268</v>
      </c>
      <c r="S15" s="3">
        <f xml:space="preserve">  Financials!S$19</f>
        <v>16368384.736168023</v>
      </c>
      <c r="T15" s="3">
        <f xml:space="preserve">  Financials!T$19</f>
        <v>17471575.035338104</v>
      </c>
      <c r="U15" s="3">
        <f xml:space="preserve">  Financials!U$19</f>
        <v>18640956.75245839</v>
      </c>
      <c r="V15" s="3">
        <f xml:space="preserve">  Financials!V$19</f>
        <v>19880501.372605894</v>
      </c>
      <c r="W15" s="3">
        <f xml:space="preserve">  Financials!W$19</f>
        <v>4308743.9799905615</v>
      </c>
      <c r="X15" s="3">
        <f xml:space="preserve">  Financials!X$19</f>
        <v>4656932.0637899954</v>
      </c>
      <c r="Y15" s="3">
        <f xml:space="preserve">  Financials!Y$19</f>
        <v>5026011.4326173952</v>
      </c>
      <c r="Z15" s="3">
        <f xml:space="preserve">  Financials!Z$19</f>
        <v>5417235.5635744389</v>
      </c>
      <c r="AA15" s="3">
        <f xml:space="preserve">  Financials!AA$19</f>
        <v>-9.3132257461547852E-10</v>
      </c>
      <c r="AB15" s="3">
        <f xml:space="preserve">  Financials!AB$19</f>
        <v>-1.0477378964424133E-9</v>
      </c>
      <c r="AC15" s="3">
        <f xml:space="preserve">  Financials!AC$19</f>
        <v>-1.280568540096283E-9</v>
      </c>
    </row>
    <row r="16" spans="1:29" outlineLevel="2">
      <c r="A16" s="13"/>
      <c r="B16" s="13"/>
      <c r="C16" s="26"/>
      <c r="D16" s="27"/>
      <c r="E16" s="3" t="str">
        <f xml:space="preserve">  Equity!E$48</f>
        <v>Shareholder Equity</v>
      </c>
      <c r="F16" s="3">
        <f xml:space="preserve">  Equity!F$48</f>
        <v>0</v>
      </c>
      <c r="G16" s="3" t="str">
        <f xml:space="preserve">  Equity!G$48</f>
        <v>GBP</v>
      </c>
      <c r="H16" s="3">
        <f xml:space="preserve">  Equity!H$48</f>
        <v>0</v>
      </c>
      <c r="I16" s="3">
        <f xml:space="preserve">  Equity!I$48</f>
        <v>0</v>
      </c>
      <c r="J16" s="3">
        <f xml:space="preserve">  Equity!J$48</f>
        <v>16816999.780000001</v>
      </c>
      <c r="K16" s="3">
        <f xml:space="preserve">  Equity!K$48</f>
        <v>18136597.597000003</v>
      </c>
      <c r="L16" s="3">
        <f xml:space="preserve">  Equity!L$48</f>
        <v>19483298.036277302</v>
      </c>
      <c r="M16" s="3">
        <f xml:space="preserve">  Equity!M$48</f>
        <v>20912390.549042728</v>
      </c>
      <c r="N16" s="3">
        <f xml:space="preserve">  Equity!N$48</f>
        <v>22428845.964266218</v>
      </c>
      <c r="O16" s="3">
        <f xml:space="preserve">  Equity!O$48</f>
        <v>24037933.873024251</v>
      </c>
      <c r="P16" s="3">
        <f xml:space="preserve">  Equity!P$48</f>
        <v>25745240.564220689</v>
      </c>
      <c r="Q16" s="3">
        <f xml:space="preserve">  Equity!Q$48</f>
        <v>27556688.036648855</v>
      </c>
      <c r="R16" s="3">
        <f xml:space="preserve">  Equity!R$48</f>
        <v>29478554.151979275</v>
      </c>
      <c r="S16" s="3">
        <f xml:space="preserve">  Equity!S$48</f>
        <v>16368384.736168023</v>
      </c>
      <c r="T16" s="3">
        <f xml:space="preserve">  Equity!T$48</f>
        <v>17471575.035338104</v>
      </c>
      <c r="U16" s="3">
        <f xml:space="preserve">  Equity!U$48</f>
        <v>18640956.75245839</v>
      </c>
      <c r="V16" s="3">
        <f xml:space="preserve">  Equity!V$48</f>
        <v>19880501.372605894</v>
      </c>
      <c r="W16" s="3">
        <f xml:space="preserve">  Equity!W$48</f>
        <v>4308743.9799905624</v>
      </c>
      <c r="X16" s="3">
        <f xml:space="preserve">  Equity!X$48</f>
        <v>4656932.0637899963</v>
      </c>
      <c r="Y16" s="3">
        <f xml:space="preserve">  Equity!Y$48</f>
        <v>5026011.4326173961</v>
      </c>
      <c r="Z16" s="3">
        <f xml:space="preserve">  Equity!Z$48</f>
        <v>5417235.5635744398</v>
      </c>
      <c r="AA16" s="3">
        <f xml:space="preserve">  Equity!AA$48</f>
        <v>0</v>
      </c>
      <c r="AB16" s="3">
        <f xml:space="preserve">  Equity!AB$48</f>
        <v>-1.1641532182693481E-10</v>
      </c>
      <c r="AC16" s="3">
        <f xml:space="preserve">  Equity!AC$48</f>
        <v>-3.4924596548080444E-10</v>
      </c>
    </row>
    <row r="17" spans="2:29" outlineLevel="2">
      <c r="E17" s="42" t="s">
        <v>419</v>
      </c>
      <c r="G17" s="42" t="s">
        <v>305</v>
      </c>
      <c r="J17" s="2">
        <f t="shared" ref="J17:AC17" si="1" xml:space="preserve">  IF( ROUND( ABS( J15 - J16 ), 6 ) = 0, 0, 1 )</f>
        <v>0</v>
      </c>
      <c r="K17" s="2">
        <f t="shared" si="1"/>
        <v>0</v>
      </c>
      <c r="L17" s="2">
        <f t="shared" si="1"/>
        <v>0</v>
      </c>
      <c r="M17" s="2">
        <f t="shared" si="1"/>
        <v>0</v>
      </c>
      <c r="N17" s="2">
        <f t="shared" si="1"/>
        <v>0</v>
      </c>
      <c r="O17" s="2">
        <f t="shared" si="1"/>
        <v>0</v>
      </c>
      <c r="P17" s="2">
        <f t="shared" si="1"/>
        <v>0</v>
      </c>
      <c r="Q17" s="2">
        <f t="shared" si="1"/>
        <v>0</v>
      </c>
      <c r="R17" s="2">
        <f t="shared" si="1"/>
        <v>0</v>
      </c>
      <c r="S17" s="2">
        <f t="shared" si="1"/>
        <v>0</v>
      </c>
      <c r="T17" s="2">
        <f t="shared" si="1"/>
        <v>0</v>
      </c>
      <c r="U17" s="2">
        <f t="shared" si="1"/>
        <v>0</v>
      </c>
      <c r="V17" s="2">
        <f t="shared" si="1"/>
        <v>0</v>
      </c>
      <c r="W17" s="2">
        <f t="shared" si="1"/>
        <v>0</v>
      </c>
      <c r="X17" s="2">
        <f t="shared" si="1"/>
        <v>0</v>
      </c>
      <c r="Y17" s="2">
        <f t="shared" si="1"/>
        <v>0</v>
      </c>
      <c r="Z17" s="2">
        <f t="shared" si="1"/>
        <v>0</v>
      </c>
      <c r="AA17" s="2">
        <f t="shared" si="1"/>
        <v>0</v>
      </c>
      <c r="AB17" s="2">
        <f t="shared" si="1"/>
        <v>0</v>
      </c>
      <c r="AC17" s="2">
        <f t="shared" si="1"/>
        <v>0</v>
      </c>
    </row>
    <row r="18" spans="2:29" outlineLevel="1"/>
    <row r="19" spans="2:29" outlineLevel="1"/>
    <row r="20" spans="2:29" outlineLevel="1">
      <c r="B20" s="30" t="s">
        <v>274</v>
      </c>
    </row>
    <row r="21" spans="2:29" outlineLevel="2">
      <c r="E21" s="2" t="str">
        <f t="shared" ref="E21:AC21" si="2" xml:space="preserve">  E$17</f>
        <v>Balance sheet balances</v>
      </c>
      <c r="F21" s="2">
        <f t="shared" si="2"/>
        <v>0</v>
      </c>
      <c r="G21" s="2" t="str">
        <f t="shared" si="2"/>
        <v>check</v>
      </c>
      <c r="H21" s="2">
        <f t="shared" si="2"/>
        <v>0</v>
      </c>
      <c r="I21" s="2">
        <f t="shared" si="2"/>
        <v>0</v>
      </c>
      <c r="J21" s="2">
        <f t="shared" si="2"/>
        <v>0</v>
      </c>
      <c r="K21" s="2">
        <f t="shared" si="2"/>
        <v>0</v>
      </c>
      <c r="L21" s="2">
        <f t="shared" si="2"/>
        <v>0</v>
      </c>
      <c r="M21" s="2">
        <f t="shared" si="2"/>
        <v>0</v>
      </c>
      <c r="N21" s="2">
        <f t="shared" si="2"/>
        <v>0</v>
      </c>
      <c r="O21" s="2">
        <f t="shared" si="2"/>
        <v>0</v>
      </c>
      <c r="P21" s="2">
        <f t="shared" si="2"/>
        <v>0</v>
      </c>
      <c r="Q21" s="2">
        <f t="shared" si="2"/>
        <v>0</v>
      </c>
      <c r="R21" s="2">
        <f t="shared" si="2"/>
        <v>0</v>
      </c>
      <c r="S21" s="2">
        <f t="shared" si="2"/>
        <v>0</v>
      </c>
      <c r="T21" s="2">
        <f t="shared" si="2"/>
        <v>0</v>
      </c>
      <c r="U21" s="2">
        <f t="shared" si="2"/>
        <v>0</v>
      </c>
      <c r="V21" s="2">
        <f t="shared" si="2"/>
        <v>0</v>
      </c>
      <c r="W21" s="2">
        <f t="shared" si="2"/>
        <v>0</v>
      </c>
      <c r="X21" s="2">
        <f t="shared" si="2"/>
        <v>0</v>
      </c>
      <c r="Y21" s="2">
        <f t="shared" si="2"/>
        <v>0</v>
      </c>
      <c r="Z21" s="2">
        <f t="shared" si="2"/>
        <v>0</v>
      </c>
      <c r="AA21" s="2">
        <f t="shared" si="2"/>
        <v>0</v>
      </c>
      <c r="AB21" s="2">
        <f t="shared" si="2"/>
        <v>0</v>
      </c>
      <c r="AC21" s="2">
        <f t="shared" si="2"/>
        <v>0</v>
      </c>
    </row>
    <row r="22" spans="2:29" outlineLevel="2">
      <c r="E22" s="42" t="s">
        <v>274</v>
      </c>
      <c r="F22" s="2">
        <f xml:space="preserve">  IF( MAX( $J21:$AC21 ) &gt; 0, 1, 0 )</f>
        <v>0</v>
      </c>
      <c r="M22" s="2"/>
    </row>
    <row r="23" spans="2:29" outlineLevel="1"/>
    <row r="26" spans="2:29">
      <c r="B26" s="30" t="s">
        <v>329</v>
      </c>
    </row>
  </sheetData>
  <conditionalFormatting sqref="J3:AC3">
    <cfRule type="cellIs" dxfId="140" priority="11" stopIfTrue="1" operator="equal">
      <formula>"Construction"</formula>
    </cfRule>
    <cfRule type="cellIs" dxfId="139" priority="12" stopIfTrue="1" operator="equal">
      <formula>"Operations"</formula>
    </cfRule>
  </conditionalFormatting>
  <conditionalFormatting sqref="J3:AC3">
    <cfRule type="cellIs" dxfId="138" priority="10" operator="equal">
      <formula>"Fin Close"</formula>
    </cfRule>
  </conditionalFormatting>
  <conditionalFormatting sqref="J3:AC3">
    <cfRule type="cellIs" dxfId="137" priority="8" operator="equal">
      <formula>"PPA ext."</formula>
    </cfRule>
    <cfRule type="cellIs" dxfId="136" priority="9" operator="equal">
      <formula>"Delay"</formula>
    </cfRule>
  </conditionalFormatting>
  <conditionalFormatting sqref="F2:F3 F10">
    <cfRule type="cellIs" dxfId="135" priority="1" stopIfTrue="1" operator="notEqual">
      <formula>0</formula>
    </cfRule>
    <cfRule type="cellIs" dxfId="134" priority="2" stopIfTrue="1" operator="equal">
      <formula>""</formula>
    </cfRule>
  </conditionalFormatting>
  <printOptions headings="1"/>
  <pageMargins left="0.74803149606299213" right="0.74803149606299213" top="0.98425196850393704" bottom="0.98425196850393704" header="0.51181102362204722" footer="0.51181102362204722"/>
  <pageSetup paperSize="9" scale="49" orientation="landscape" blackAndWhite="1"/>
  <headerFooter>
    <oddHeader>&amp;LPROJECT [XXX]&amp;CSheet:&amp;A&amp;RSTRICTLY CONFIDENTIAL</oddHeader>
    <oddFooter>&amp;L&amp;F ( Printed on &amp;D at &amp;T )&amp;RPage &amp;P of &amp;N</oddFooter>
  </headerFooter>
  <customProperties>
    <customPr name="MMGroup" r:id="rId1"/>
    <customPr name="MMSheetType" r:id="rId2"/>
    <customPr name="MMTimeAxis" r:id="rId3"/>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4F81BD"/>
    <outlinePr summaryBelow="0" summaryRight="0"/>
  </sheetPr>
  <dimension ref="A1:P25"/>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2.54296875" bestFit="1" customWidth="1"/>
    <col min="6" max="6" width="20.54296875" bestFit="1" customWidth="1"/>
    <col min="7" max="7" width="13.1796875" bestFit="1" customWidth="1"/>
    <col min="8" max="8" width="15.08984375" style="41" bestFit="1" customWidth="1"/>
    <col min="9" max="9" width="3.453125" customWidth="1"/>
    <col min="10" max="11" width="13.08984375" bestFit="1" customWidth="1"/>
    <col min="12" max="13" width="15.08984375" bestFit="1" customWidth="1"/>
    <col min="14" max="14" width="13.7265625" bestFit="1" customWidth="1"/>
    <col min="15" max="16" width="15.08984375" customWidth="1"/>
    <col min="17" max="17" width="15.08984375" hidden="1" customWidth="1"/>
    <col min="18" max="16384" width="15.08984375" hidden="1"/>
  </cols>
  <sheetData>
    <row r="1" spans="1:16" s="76" customFormat="1" ht="25.15">
      <c r="A1" s="44" t="str">
        <f ca="1" xml:space="preserve"> RIGHT(CELL("filename", A1), LEN(CELL("filename", A1)) - SEARCH("]", CELL("filename", A1)))</f>
        <v>Income Statement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B8" s="25" t="s">
        <v>110</v>
      </c>
    </row>
    <row r="9" spans="1:16">
      <c r="E9" s="14" t="str">
        <f xml:space="preserve"> InpS!E$15</f>
        <v>Income from Investments</v>
      </c>
      <c r="F9" s="14">
        <f xml:space="preserve"> InpS!F$15</f>
        <v>0</v>
      </c>
      <c r="G9" s="14" t="str">
        <f xml:space="preserve"> InpS!G$15</f>
        <v>GBP</v>
      </c>
      <c r="H9" s="40">
        <f xml:space="preserve"> InpS!H$15</f>
        <v>0</v>
      </c>
      <c r="I9" s="14">
        <f xml:space="preserve"> InpS!I$15</f>
        <v>0</v>
      </c>
      <c r="J9" s="6">
        <f xml:space="preserve"> SUMIF( Time!$J197:$AC197, Time!J$55, InpS!$J15:$AC15)</f>
        <v>0</v>
      </c>
      <c r="K9" s="6">
        <f xml:space="preserve"> SUMIF( Time!$J197:$AC197, Time!K$55, InpS!$J15:$AC15)</f>
        <v>0</v>
      </c>
      <c r="L9" s="6">
        <f xml:space="preserve"> SUMIF( Time!$J197:$AC197, Time!L$55, InpS!$J15:$AC15)</f>
        <v>0</v>
      </c>
      <c r="M9" s="6">
        <f xml:space="preserve"> SUMIF( Time!$J197:$AC197, Time!M$55, InpS!$J15:$AC15)</f>
        <v>0</v>
      </c>
      <c r="N9" s="6">
        <f xml:space="preserve"> SUMIF( Time!$J197:$AC197, Time!N$55, InpS!$J15:$AC15)</f>
        <v>0</v>
      </c>
    </row>
    <row r="10" spans="1:16">
      <c r="E10" s="9" t="s">
        <v>224</v>
      </c>
      <c r="F10" s="33"/>
      <c r="G10" s="9" t="s">
        <v>309</v>
      </c>
      <c r="H10" s="62">
        <f xml:space="preserve"> SUM( J10:AC10 )</f>
        <v>0</v>
      </c>
      <c r="I10" s="33"/>
      <c r="J10" s="9">
        <f xml:space="preserve"> SUMIF( Time!$J197:$AC197, Time!J$55, 'Income Statement'!$J10:$AC10)</f>
        <v>0</v>
      </c>
      <c r="K10" s="9">
        <f xml:space="preserve"> SUMIF( Time!$J197:$AC197, Time!K$55, 'Income Statement'!$J10:$AC10)</f>
        <v>0</v>
      </c>
      <c r="L10" s="9">
        <f xml:space="preserve"> SUMIF( Time!$J197:$AC197, Time!L$55, 'Income Statement'!$J10:$AC10)</f>
        <v>0</v>
      </c>
      <c r="M10" s="9">
        <f xml:space="preserve"> SUMIF( Time!$J197:$AC197, Time!M$55, 'Income Statement'!$J10:$AC10)</f>
        <v>0</v>
      </c>
      <c r="N10" s="9">
        <f xml:space="preserve"> SUMIF( Time!$J197:$AC197, Time!N$55, 'Income Statement'!$J10:$AC10)</f>
        <v>0</v>
      </c>
    </row>
    <row r="12" spans="1:16">
      <c r="E12" s="14" t="str">
        <f xml:space="preserve"> InpS!E$14</f>
        <v>Operating cost</v>
      </c>
      <c r="F12" s="14">
        <f xml:space="preserve"> InpS!F$14</f>
        <v>0</v>
      </c>
      <c r="G12" s="14" t="str">
        <f xml:space="preserve"> InpS!G$14</f>
        <v>GBP</v>
      </c>
      <c r="H12" s="40">
        <f xml:space="preserve"> InpS!H$14</f>
        <v>0</v>
      </c>
      <c r="I12" s="14">
        <f xml:space="preserve"> InpS!I$14</f>
        <v>0</v>
      </c>
      <c r="J12" s="6">
        <f xml:space="preserve"> SUMIF( Time!$J197:$AC197, Time!J$55, InpS!$J14:$AC14)</f>
        <v>0</v>
      </c>
      <c r="K12" s="6">
        <f xml:space="preserve"> SUMIF( Time!$J197:$AC197, Time!K$55, InpS!$J14:$AC14)</f>
        <v>0</v>
      </c>
      <c r="L12" s="6">
        <f xml:space="preserve"> SUMIF( Time!$J197:$AC197, Time!L$55, InpS!$J14:$AC14)</f>
        <v>0</v>
      </c>
      <c r="M12" s="6">
        <f xml:space="preserve"> SUMIF( Time!$J197:$AC197, Time!M$55, InpS!$J14:$AC14)</f>
        <v>0</v>
      </c>
      <c r="N12" s="6">
        <f xml:space="preserve"> SUMIF( Time!$J197:$AC197, Time!N$55, InpS!$J14:$AC14)</f>
        <v>0</v>
      </c>
    </row>
    <row r="13" spans="1:16">
      <c r="E13" s="9" t="s">
        <v>225</v>
      </c>
      <c r="F13" s="33"/>
      <c r="G13" s="9" t="s">
        <v>309</v>
      </c>
      <c r="H13" s="62">
        <f xml:space="preserve"> SUM( J13:AC13 )</f>
        <v>0</v>
      </c>
      <c r="I13" s="33"/>
      <c r="J13" s="9">
        <f xml:space="preserve"> SUMIF( Time!$J197:$AC197, Time!J$55, 'Income Statement'!$J13:$AC13)</f>
        <v>0</v>
      </c>
      <c r="K13" s="9">
        <f xml:space="preserve"> SUMIF( Time!$J197:$AC197, Time!K$55, 'Income Statement'!$J13:$AC13)</f>
        <v>0</v>
      </c>
      <c r="L13" s="9">
        <f xml:space="preserve"> SUMIF( Time!$J197:$AC197, Time!L$55, 'Income Statement'!$J13:$AC13)</f>
        <v>0</v>
      </c>
      <c r="M13" s="9">
        <f xml:space="preserve"> SUMIF( Time!$J197:$AC197, Time!M$55, 'Income Statement'!$J13:$AC13)</f>
        <v>0</v>
      </c>
      <c r="N13" s="9">
        <f xml:space="preserve"> SUMIF( Time!$J197:$AC197, Time!N$55, 'Income Statement'!$J13:$AC13)</f>
        <v>0</v>
      </c>
    </row>
    <row r="15" spans="1:16">
      <c r="E15" s="14" t="str">
        <f xml:space="preserve"> 'Investment Assets'!E$51</f>
        <v>Investment Asset Revaluation</v>
      </c>
      <c r="F15" s="14">
        <f xml:space="preserve"> 'Investment Assets'!F$51</f>
        <v>0</v>
      </c>
      <c r="G15" s="14" t="str">
        <f xml:space="preserve"> 'Investment Assets'!G$51</f>
        <v>GBP</v>
      </c>
      <c r="H15" s="40">
        <f xml:space="preserve"> 'Investment Assets'!H$51</f>
        <v>22721954.510008607</v>
      </c>
      <c r="I15" s="14">
        <f xml:space="preserve"> 'Investment Assets'!I$51</f>
        <v>0</v>
      </c>
      <c r="J15" s="6">
        <f xml:space="preserve"> SUMIF( Time!$J197:$AC197, Time!J$55, 'Investment Assets'!$J51:$AC51)</f>
        <v>5523242.4251716314</v>
      </c>
      <c r="K15" s="6">
        <f xml:space="preserve"> SUMIF( Time!$J197:$AC197, Time!K$55, 'Investment Assets'!$J51:$AC51)</f>
        <v>6804326.9802955892</v>
      </c>
      <c r="L15" s="6">
        <f xml:space="preserve"> SUMIF( Time!$J197:$AC197, Time!L$55, 'Investment Assets'!$J51:$AC51)</f>
        <v>6317734.0246391883</v>
      </c>
      <c r="M15" s="6">
        <f xml:space="preserve"> SUMIF( Time!$J197:$AC197, Time!M$55, 'Investment Assets'!$J51:$AC51)</f>
        <v>3270729.3701306907</v>
      </c>
      <c r="N15" s="6">
        <f xml:space="preserve"> SUMIF( Time!$J197:$AC197, Time!N$55, 'Investment Assets'!$J51:$AC51)</f>
        <v>805921.70977150975</v>
      </c>
    </row>
    <row r="16" spans="1:16">
      <c r="E16" s="14" t="str">
        <f xml:space="preserve"> 'Unscheduled Debt'!E$21</f>
        <v xml:space="preserve">Senior Debt Interest </v>
      </c>
      <c r="F16" s="14">
        <f xml:space="preserve"> 'Unscheduled Debt'!F$21</f>
        <v>0</v>
      </c>
      <c r="G16" s="14" t="str">
        <f xml:space="preserve"> 'Unscheduled Debt'!G$21</f>
        <v>GBP</v>
      </c>
      <c r="H16" s="40">
        <f xml:space="preserve"> 'Unscheduled Debt'!H$21</f>
        <v>-107786.5427657495</v>
      </c>
      <c r="I16" s="14">
        <f xml:space="preserve"> 'Unscheduled Debt'!I$21</f>
        <v>0</v>
      </c>
      <c r="J16" s="6">
        <f xml:space="preserve"> SUMIF( Time!$J197:$AC197, Time!J$55, 'Unscheduled Debt'!$J21:$AC21)</f>
        <v>-62966.620531247994</v>
      </c>
      <c r="K16" s="6">
        <f xml:space="preserve"> SUMIF( Time!$J197:$AC197, Time!K$55, 'Unscheduled Debt'!$J21:$AC21)</f>
        <v>-29284.497098069107</v>
      </c>
      <c r="L16" s="6">
        <f xml:space="preserve"> SUMIF( Time!$J197:$AC197, Time!L$55, 'Unscheduled Debt'!$J21:$AC21)</f>
        <v>-15535.425136432405</v>
      </c>
      <c r="M16" s="6">
        <f xml:space="preserve"> SUMIF( Time!$J197:$AC197, Time!M$55, 'Unscheduled Debt'!$J21:$AC21)</f>
        <v>0</v>
      </c>
      <c r="N16" s="6">
        <f xml:space="preserve"> SUMIF( Time!$J197:$AC197, Time!N$55, 'Unscheduled Debt'!$J21:$AC21)</f>
        <v>0</v>
      </c>
    </row>
    <row r="17" spans="5:14">
      <c r="E17" s="14" t="str">
        <f xml:space="preserve"> 'Unscheduled Debt'!E$65</f>
        <v xml:space="preserve">Shareholder Debt Interest </v>
      </c>
      <c r="F17" s="14">
        <f xml:space="preserve"> 'Unscheduled Debt'!F$65</f>
        <v>0</v>
      </c>
      <c r="G17" s="14" t="str">
        <f xml:space="preserve"> 'Unscheduled Debt'!G$65</f>
        <v>GBP</v>
      </c>
      <c r="H17" s="40">
        <f xml:space="preserve"> 'Unscheduled Debt'!H$65</f>
        <v>-251843.58299397069</v>
      </c>
      <c r="I17" s="14">
        <f xml:space="preserve"> 'Unscheduled Debt'!I$65</f>
        <v>0</v>
      </c>
      <c r="J17" s="6">
        <f xml:space="preserve"> SUMIF( Time!$J197:$AC197, Time!J$55, 'Unscheduled Debt'!$J65:$AC65)</f>
        <v>-94796.983999999997</v>
      </c>
      <c r="K17" s="6">
        <f xml:space="preserve"> SUMIF( Time!$J197:$AC197, Time!K$55, 'Unscheduled Debt'!$J65:$AC65)</f>
        <v>-102611.30415260544</v>
      </c>
      <c r="L17" s="6">
        <f xml:space="preserve"> SUMIF( Time!$J197:$AC197, Time!L$55, 'Unscheduled Debt'!$J65:$AC65)</f>
        <v>-54435.294841365263</v>
      </c>
      <c r="M17" s="6">
        <f xml:space="preserve"> SUMIF( Time!$J197:$AC197, Time!M$55, 'Unscheduled Debt'!$J65:$AC65)</f>
        <v>0</v>
      </c>
      <c r="N17" s="6">
        <f xml:space="preserve"> SUMIF( Time!$J197:$AC197, Time!N$55, 'Unscheduled Debt'!$J65:$AC65)</f>
        <v>0</v>
      </c>
    </row>
    <row r="18" spans="5:14">
      <c r="E18" s="14" t="str">
        <f xml:space="preserve"> 'Unscheduled Debt'!E$109</f>
        <v xml:space="preserve">Chinese Investor Debt Interest </v>
      </c>
      <c r="F18" s="14">
        <f xml:space="preserve"> 'Unscheduled Debt'!F$109</f>
        <v>0</v>
      </c>
      <c r="G18" s="14" t="str">
        <f xml:space="preserve"> 'Unscheduled Debt'!G$109</f>
        <v>GBP</v>
      </c>
      <c r="H18" s="40">
        <f xml:space="preserve"> 'Unscheduled Debt'!H$109</f>
        <v>-69824.290923665321</v>
      </c>
      <c r="I18" s="14">
        <f xml:space="preserve"> 'Unscheduled Debt'!I$109</f>
        <v>0</v>
      </c>
      <c r="J18" s="6">
        <f xml:space="preserve"> SUMIF( Time!$J197:$AC197, Time!J$55, 'Unscheduled Debt'!$J109:$AC109)</f>
        <v>-27305.27159765625</v>
      </c>
      <c r="K18" s="6">
        <f xml:space="preserve"> SUMIF( Time!$J197:$AC197, Time!K$55, 'Unscheduled Debt'!$J109:$AC109)</f>
        <v>-28133.691438791549</v>
      </c>
      <c r="L18" s="6">
        <f xml:space="preserve"> SUMIF( Time!$J197:$AC197, Time!L$55, 'Unscheduled Debt'!$J109:$AC109)</f>
        <v>-14385.327887217514</v>
      </c>
      <c r="M18" s="6">
        <f xml:space="preserve"> SUMIF( Time!$J197:$AC197, Time!M$55, 'Unscheduled Debt'!$J109:$AC109)</f>
        <v>0</v>
      </c>
      <c r="N18" s="6">
        <f xml:space="preserve"> SUMIF( Time!$J197:$AC197, Time!N$55, 'Unscheduled Debt'!$J109:$AC109)</f>
        <v>0</v>
      </c>
    </row>
    <row r="19" spans="5:14">
      <c r="E19" s="9" t="s">
        <v>323</v>
      </c>
      <c r="F19" s="33"/>
      <c r="G19" s="9" t="s">
        <v>309</v>
      </c>
      <c r="H19" s="62">
        <f xml:space="preserve"> SUM( J19:AC19 )</f>
        <v>22292500.093325227</v>
      </c>
      <c r="I19" s="33"/>
      <c r="J19" s="9">
        <f xml:space="preserve"> SUMIF( Time!$J197:$AC197, Time!J$55, 'Income Statement'!$J19:$AC19)</f>
        <v>5338173.5490427278</v>
      </c>
      <c r="K19" s="9">
        <f xml:space="preserve"> SUMIF( Time!$J197:$AC197, Time!K$55, 'Income Statement'!$J19:$AC19)</f>
        <v>6644297.4876061231</v>
      </c>
      <c r="L19" s="9">
        <f xml:space="preserve"> SUMIF( Time!$J197:$AC197, Time!L$55, 'Income Statement'!$J19:$AC19)</f>
        <v>6233377.9767741729</v>
      </c>
      <c r="M19" s="9">
        <f xml:space="preserve"> SUMIF( Time!$J197:$AC197, Time!M$55, 'Income Statement'!$J19:$AC19)</f>
        <v>3270729.3701306907</v>
      </c>
      <c r="N19" s="9">
        <f xml:space="preserve"> SUMIF( Time!$J197:$AC197, Time!N$55, 'Income Statement'!$J19:$AC19)</f>
        <v>805921.70977150975</v>
      </c>
    </row>
    <row r="21" spans="5:14">
      <c r="E21" s="14" t="str">
        <f xml:space="preserve"> Financials!E$26</f>
        <v xml:space="preserve">Tax payable </v>
      </c>
      <c r="F21" s="14">
        <f xml:space="preserve"> Financials!F$26</f>
        <v>0</v>
      </c>
      <c r="G21" s="14" t="str">
        <f xml:space="preserve"> Financials!G$26</f>
        <v>GBP</v>
      </c>
      <c r="H21" s="40">
        <f xml:space="preserve"> Financials!H$26</f>
        <v>0</v>
      </c>
      <c r="I21" s="14">
        <f xml:space="preserve"> Financials!I$26</f>
        <v>0</v>
      </c>
      <c r="J21" s="6">
        <f xml:space="preserve"> SUMIF( Time!$J197:$AC197, Time!J$55, Financials!$J26:$AC26)</f>
        <v>0</v>
      </c>
      <c r="K21" s="6">
        <f xml:space="preserve"> SUMIF( Time!$J197:$AC197, Time!K$55, Financials!$J26:$AC26)</f>
        <v>0</v>
      </c>
      <c r="L21" s="6">
        <f xml:space="preserve"> SUMIF( Time!$J197:$AC197, Time!L$55, Financials!$J26:$AC26)</f>
        <v>0</v>
      </c>
      <c r="M21" s="6">
        <f xml:space="preserve"> SUMIF( Time!$J197:$AC197, Time!M$55, Financials!$J26:$AC26)</f>
        <v>0</v>
      </c>
      <c r="N21" s="6">
        <f xml:space="preserve"> SUMIF( Time!$J197:$AC197, Time!N$55, Financials!$J26:$AC26)</f>
        <v>0</v>
      </c>
    </row>
    <row r="22" spans="5:14">
      <c r="E22" s="9" t="s">
        <v>374</v>
      </c>
      <c r="F22" s="33"/>
      <c r="G22" s="9" t="s">
        <v>309</v>
      </c>
      <c r="H22" s="62">
        <f xml:space="preserve"> SUM( J22:AC22 )</f>
        <v>22292500.093325227</v>
      </c>
      <c r="I22" s="33"/>
      <c r="J22" s="9">
        <f xml:space="preserve"> SUMIF( Time!$J197:$AC197, Time!J$55, 'Income Statement'!$J22:$AC22)</f>
        <v>5338173.5490427278</v>
      </c>
      <c r="K22" s="9">
        <f xml:space="preserve"> SUMIF( Time!$J197:$AC197, Time!K$55, 'Income Statement'!$J22:$AC22)</f>
        <v>6644297.4876061231</v>
      </c>
      <c r="L22" s="9">
        <f xml:space="preserve"> SUMIF( Time!$J197:$AC197, Time!L$55, 'Income Statement'!$J22:$AC22)</f>
        <v>6233377.9767741729</v>
      </c>
      <c r="M22" s="9">
        <f xml:space="preserve"> SUMIF( Time!$J197:$AC197, Time!M$55, 'Income Statement'!$J22:$AC22)</f>
        <v>3270729.3701306907</v>
      </c>
      <c r="N22" s="9">
        <f xml:space="preserve"> SUMIF( Time!$J197:$AC197, Time!N$55, 'Income Statement'!$J22:$AC22)</f>
        <v>805921.70977150975</v>
      </c>
    </row>
    <row r="24" spans="5:14">
      <c r="E24" s="14" t="str">
        <f xml:space="preserve"> Equity!E$24</f>
        <v xml:space="preserve">Dividends Paid </v>
      </c>
      <c r="F24" s="14">
        <f xml:space="preserve"> Equity!F$24</f>
        <v>0</v>
      </c>
      <c r="G24" s="14" t="str">
        <f xml:space="preserve"> Equity!G$24</f>
        <v>GBP</v>
      </c>
      <c r="H24" s="40">
        <f xml:space="preserve"> Equity!H$24</f>
        <v>-37863681.093325227</v>
      </c>
      <c r="I24" s="14">
        <f xml:space="preserve"> Equity!I$24</f>
        <v>0</v>
      </c>
      <c r="J24" s="6">
        <f xml:space="preserve"> SUMIF( Time!$J197:$AC197, Time!J$55, Equity!$J24:$AC24)</f>
        <v>0</v>
      </c>
      <c r="K24" s="6">
        <f xml:space="preserve"> SUMIF( Time!$J197:$AC197, Time!K$55, Equity!$J24:$AC24)</f>
        <v>0</v>
      </c>
      <c r="L24" s="6">
        <f xml:space="preserve"> SUMIF( Time!$J197:$AC197, Time!L$55, Equity!$J24:$AC24)</f>
        <v>-15149109.260964636</v>
      </c>
      <c r="M24" s="6">
        <f xml:space="preserve"> SUMIF( Time!$J197:$AC197, Time!M$55, Equity!$J24:$AC24)</f>
        <v>-16885674.689971685</v>
      </c>
      <c r="N24" s="6">
        <f xml:space="preserve"> SUMIF( Time!$J197:$AC197, Time!N$55, Equity!$J24:$AC24)</f>
        <v>-5828897.1423889063</v>
      </c>
    </row>
    <row r="25" spans="5:14">
      <c r="E25" s="9" t="s">
        <v>22</v>
      </c>
      <c r="F25" s="33"/>
      <c r="G25" s="9" t="s">
        <v>309</v>
      </c>
      <c r="H25" s="62">
        <f xml:space="preserve"> SUM( J25:AC25 )</f>
        <v>-15571181.000000006</v>
      </c>
      <c r="I25" s="33"/>
      <c r="J25" s="9">
        <f xml:space="preserve"> SUMIF( Time!$J197:$AC197, Time!J$55, 'Income Statement'!$J25:$AC25)</f>
        <v>5338173.5490427278</v>
      </c>
      <c r="K25" s="9">
        <f xml:space="preserve"> SUMIF( Time!$J197:$AC197, Time!K$55, 'Income Statement'!$J25:$AC25)</f>
        <v>6644297.4876061231</v>
      </c>
      <c r="L25" s="9">
        <f xml:space="preserve"> SUMIF( Time!$J197:$AC197, Time!L$55, 'Income Statement'!$J25:$AC25)</f>
        <v>-8915731.2841904648</v>
      </c>
      <c r="M25" s="9">
        <f xml:space="preserve"> SUMIF( Time!$J197:$AC197, Time!M$55, 'Income Statement'!$J25:$AC25)</f>
        <v>-13614945.319840996</v>
      </c>
      <c r="N25" s="9">
        <f xml:space="preserve"> SUMIF( Time!$J197:$AC197, Time!N$55, 'Income Statement'!$J25:$AC25)</f>
        <v>-5022975.4326173961</v>
      </c>
    </row>
  </sheetData>
  <conditionalFormatting sqref="F3">
    <cfRule type="cellIs" dxfId="133" priority="8" stopIfTrue="1" operator="notEqual">
      <formula>0</formula>
    </cfRule>
    <cfRule type="cellIs" dxfId="132" priority="9" stopIfTrue="1" operator="equal">
      <formula>""</formula>
    </cfRule>
  </conditionalFormatting>
  <conditionalFormatting sqref="J3:P3">
    <cfRule type="cellIs" dxfId="131" priority="6" stopIfTrue="1" operator="equal">
      <formula>"Construction"</formula>
    </cfRule>
    <cfRule type="cellIs" dxfId="130" priority="7" stopIfTrue="1" operator="equal">
      <formula>"Operations"</formula>
    </cfRule>
  </conditionalFormatting>
  <conditionalFormatting sqref="J3:P3">
    <cfRule type="cellIs" dxfId="129" priority="5" operator="equal">
      <formula>"Fin Close"</formula>
    </cfRule>
  </conditionalFormatting>
  <conditionalFormatting sqref="J3:P3">
    <cfRule type="cellIs" dxfId="128" priority="3" operator="equal">
      <formula>"PPA ext."</formula>
    </cfRule>
    <cfRule type="cellIs" dxfId="127" priority="4" operator="equal">
      <formula>"Delay"</formula>
    </cfRule>
  </conditionalFormatting>
  <conditionalFormatting sqref="F2">
    <cfRule type="cellIs" dxfId="126" priority="1" stopIfTrue="1" operator="notEqual">
      <formula>0</formula>
    </cfRule>
    <cfRule type="cellIs" dxfId="125"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outlinePr summaryBelow="0" summaryRight="0"/>
  </sheetPr>
  <dimension ref="A1:XFD2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29" bestFit="1" customWidth="1"/>
    <col min="6" max="6" width="20.54296875" bestFit="1" customWidth="1"/>
    <col min="7" max="7" width="13.1796875" bestFit="1" customWidth="1"/>
    <col min="8" max="8" width="7.6328125" style="41" bestFit="1" customWidth="1"/>
    <col min="9" max="9" width="3.453125" customWidth="1"/>
    <col min="10" max="12" width="14.36328125" bestFit="1" customWidth="1"/>
    <col min="13" max="14" width="13.08984375" bestFit="1" customWidth="1"/>
    <col min="15" max="16" width="15.08984375" customWidth="1"/>
  </cols>
  <sheetData>
    <row r="1" spans="1:16" s="76" customFormat="1" ht="25.15">
      <c r="A1" s="44" t="str">
        <f ca="1" xml:space="preserve"> RIGHT(CELL("filename", A1), LEN(CELL("filename", A1)) - SEARCH("]", CELL("filename", A1)))</f>
        <v>Balance Sheet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E8" s="14" t="str">
        <f xml:space="preserve"> 'Investment Assets'!E$14</f>
        <v>Investment Assets</v>
      </c>
      <c r="F8" s="14">
        <f xml:space="preserve"> 'Investment Assets'!F$14</f>
        <v>0</v>
      </c>
      <c r="G8" s="14" t="str">
        <f xml:space="preserve"> 'Investment Assets'!G$14</f>
        <v>GBP</v>
      </c>
      <c r="H8" s="40">
        <f xml:space="preserve"> 'Investment Assets'!H$14</f>
        <v>0</v>
      </c>
      <c r="I8" s="14">
        <f xml:space="preserve"> 'Investment Assets'!I$14</f>
        <v>21614586</v>
      </c>
      <c r="J8" s="6">
        <f xml:space="preserve"> SUMIF( Time!$J204:$AC204, Time!J$55, 'Investment Assets'!$J14:$AC14)</f>
        <v>25923520.983691633</v>
      </c>
      <c r="K8" s="6">
        <f xml:space="preserve"> SUMIF( Time!$J204:$AC204, Time!K$55, 'Investment Assets'!$J14:$AC14)</f>
        <v>32727847.963987224</v>
      </c>
      <c r="L8" s="6">
        <f xml:space="preserve"> SUMIF( Time!$J204:$AC204, Time!L$55, 'Investment Assets'!$J14:$AC14)</f>
        <v>20659077.00245839</v>
      </c>
      <c r="M8" s="6">
        <f xml:space="preserve"> SUMIF( Time!$J204:$AC204, Time!M$55, 'Investment Assets'!$J14:$AC14)</f>
        <v>6520402.1826173961</v>
      </c>
      <c r="N8" s="6">
        <f xml:space="preserve"> SUMIF( Time!$J204:$AC204, Time!N$55, 'Investment Assets'!$J14:$AC14)</f>
        <v>-4.6566128730773926E-10</v>
      </c>
    </row>
    <row r="9" spans="1:16">
      <c r="E9" s="9" t="s">
        <v>324</v>
      </c>
      <c r="F9" s="33"/>
      <c r="G9" s="9" t="s">
        <v>309</v>
      </c>
      <c r="H9" s="62"/>
      <c r="I9" s="33"/>
      <c r="J9" s="9">
        <f xml:space="preserve"> SUMIF( Time!$J204:$AC204, Time!J$55, 'Balance Sheet'!$J9:$AC9)</f>
        <v>25923520.983691633</v>
      </c>
      <c r="K9" s="9">
        <f xml:space="preserve"> SUMIF( Time!$J204:$AC204, Time!K$55, 'Balance Sheet'!$J9:$AC9)</f>
        <v>32727847.963987224</v>
      </c>
      <c r="L9" s="9">
        <f xml:space="preserve"> SUMIF( Time!$J204:$AC204, Time!L$55, 'Balance Sheet'!$J9:$AC9)</f>
        <v>20659077.00245839</v>
      </c>
      <c r="M9" s="9">
        <f xml:space="preserve"> SUMIF( Time!$J204:$AC204, Time!M$55, 'Balance Sheet'!$J9:$AC9)</f>
        <v>6520402.1826173961</v>
      </c>
      <c r="N9" s="9">
        <f xml:space="preserve"> SUMIF( Time!$J204:$AC204, Time!N$55, 'Balance Sheet'!$J9:$AC9)</f>
        <v>-4.6566128730773926E-10</v>
      </c>
    </row>
    <row r="11" spans="1:16">
      <c r="E11" s="14" t="str">
        <f xml:space="preserve"> Financials!E$13</f>
        <v>Cash</v>
      </c>
      <c r="F11" s="14">
        <f xml:space="preserve"> Financials!F$13</f>
        <v>0</v>
      </c>
      <c r="G11" s="14" t="str">
        <f xml:space="preserve"> Financials!G$13</f>
        <v>GBP</v>
      </c>
      <c r="H11" s="40">
        <f xml:space="preserve"> Financials!H$13</f>
        <v>0</v>
      </c>
      <c r="I11" s="14">
        <f xml:space="preserve"> Financials!I$13</f>
        <v>0</v>
      </c>
      <c r="J11" s="6">
        <f xml:space="preserve"> SUMIF( Time!$J204:$AC204, Time!J$55, Financials!$J13:$AC13)</f>
        <v>110522.44999999992</v>
      </c>
      <c r="K11" s="6">
        <f xml:space="preserve"> SUMIF( Time!$J204:$AC204, Time!K$55, Financials!$J13:$AC13)</f>
        <v>-111529.45000000007</v>
      </c>
      <c r="L11" s="6">
        <f xml:space="preserve"> SUMIF( Time!$J204:$AC204, Time!L$55, Financials!$J13:$AC13)</f>
        <v>45877.249999999185</v>
      </c>
      <c r="M11" s="6">
        <f xml:space="preserve"> SUMIF( Time!$J204:$AC204, Time!M$55, Financials!$J13:$AC13)</f>
        <v>-169606.75000000081</v>
      </c>
      <c r="N11" s="6">
        <f xml:space="preserve"> SUMIF( Time!$J204:$AC204, Time!N$55, Financials!$J13:$AC13)</f>
        <v>-8.149072527885437E-10</v>
      </c>
    </row>
    <row r="12" spans="1:16">
      <c r="E12" s="14" t="str">
        <f xml:space="preserve"> 'Working capital'!E$22</f>
        <v>Debtors</v>
      </c>
      <c r="F12" s="14">
        <f xml:space="preserve"> 'Working capital'!F$22</f>
        <v>0</v>
      </c>
      <c r="G12" s="14" t="str">
        <f xml:space="preserve"> 'Working capital'!G$22</f>
        <v>GBP</v>
      </c>
      <c r="H12" s="40">
        <f xml:space="preserve"> 'Working capital'!H$22</f>
        <v>0</v>
      </c>
      <c r="I12" s="14">
        <f xml:space="preserve"> 'Working capital'!I$22</f>
        <v>0</v>
      </c>
      <c r="J12" s="6">
        <f xml:space="preserve"> SUMIF( Time!$J204:$AC204, Time!J$55, 'Working capital'!$J22:$AC22)</f>
        <v>0</v>
      </c>
      <c r="K12" s="6">
        <f xml:space="preserve"> SUMIF( Time!$J204:$AC204, Time!K$55, 'Working capital'!$J22:$AC22)</f>
        <v>0</v>
      </c>
      <c r="L12" s="6">
        <f xml:space="preserve"> SUMIF( Time!$J204:$AC204, Time!L$55, 'Working capital'!$J22:$AC22)</f>
        <v>0</v>
      </c>
      <c r="M12" s="6">
        <f xml:space="preserve"> SUMIF( Time!$J204:$AC204, Time!M$55, 'Working capital'!$J22:$AC22)</f>
        <v>0</v>
      </c>
      <c r="N12" s="6">
        <f xml:space="preserve"> SUMIF( Time!$J204:$AC204, Time!N$55, 'Working capital'!$J22:$AC22)</f>
        <v>0</v>
      </c>
    </row>
    <row r="13" spans="1:16">
      <c r="E13" s="9" t="s">
        <v>251</v>
      </c>
      <c r="F13" s="33"/>
      <c r="G13" s="9" t="s">
        <v>309</v>
      </c>
      <c r="H13" s="62"/>
      <c r="I13" s="33"/>
      <c r="J13" s="9">
        <f xml:space="preserve"> SUMIF( Time!$J204:$AC204, Time!J$55, 'Balance Sheet'!$J13:$AC13)</f>
        <v>110522.44999999992</v>
      </c>
      <c r="K13" s="9">
        <f xml:space="preserve"> SUMIF( Time!$J204:$AC204, Time!K$55, 'Balance Sheet'!$J13:$AC13)</f>
        <v>-111529.45000000007</v>
      </c>
      <c r="L13" s="9">
        <f xml:space="preserve"> SUMIF( Time!$J204:$AC204, Time!L$55, 'Balance Sheet'!$J13:$AC13)</f>
        <v>45877.249999999185</v>
      </c>
      <c r="M13" s="9">
        <f xml:space="preserve"> SUMIF( Time!$J204:$AC204, Time!M$55, 'Balance Sheet'!$J13:$AC13)</f>
        <v>-169606.75000000081</v>
      </c>
      <c r="N13" s="9">
        <f xml:space="preserve"> SUMIF( Time!$J204:$AC204, Time!N$55, 'Balance Sheet'!$J13:$AC13)</f>
        <v>-8.149072527885437E-10</v>
      </c>
    </row>
    <row r="15" spans="1:16">
      <c r="E15" s="14" t="str">
        <f xml:space="preserve"> 'Working capital'!E$14</f>
        <v>Creditors</v>
      </c>
      <c r="F15" s="14">
        <f xml:space="preserve"> 'Working capital'!F$14</f>
        <v>0</v>
      </c>
      <c r="G15" s="14" t="str">
        <f xml:space="preserve"> 'Working capital'!G$14</f>
        <v>GBP</v>
      </c>
      <c r="H15" s="40">
        <f xml:space="preserve"> 'Working capital'!H$14</f>
        <v>0</v>
      </c>
      <c r="I15" s="14">
        <f xml:space="preserve"> 'Working capital'!I$14</f>
        <v>0</v>
      </c>
      <c r="J15" s="6">
        <f xml:space="preserve"> SUMIF( Time!$J204:$AC204, Time!J$55, 'Working capital'!$J14:$AC14)</f>
        <v>0</v>
      </c>
      <c r="K15" s="6">
        <f xml:space="preserve"> SUMIF( Time!$J204:$AC204, Time!K$55, 'Working capital'!$J14:$AC14)</f>
        <v>0</v>
      </c>
      <c r="L15" s="6">
        <f xml:space="preserve"> SUMIF( Time!$J204:$AC204, Time!L$55, 'Working capital'!$J14:$AC14)</f>
        <v>0</v>
      </c>
      <c r="M15" s="6">
        <f xml:space="preserve"> SUMIF( Time!$J204:$AC204, Time!M$55, 'Working capital'!$J14:$AC14)</f>
        <v>0</v>
      </c>
      <c r="N15" s="6">
        <f xml:space="preserve"> SUMIF( Time!$J204:$AC204, Time!N$55, 'Working capital'!$J14:$AC14)</f>
        <v>0</v>
      </c>
    </row>
    <row r="16" spans="1:16">
      <c r="E16" s="14" t="str">
        <f xml:space="preserve"> 'Scheduled Debt'!E$45</f>
        <v>Guaranteed Portfolio Loans</v>
      </c>
      <c r="F16" s="14">
        <f xml:space="preserve"> 'Scheduled Debt'!F$45</f>
        <v>0</v>
      </c>
      <c r="G16" s="14" t="str">
        <f xml:space="preserve"> 'Scheduled Debt'!G$45</f>
        <v>GBP</v>
      </c>
      <c r="H16" s="40">
        <f xml:space="preserve"> 'Scheduled Debt'!H$45</f>
        <v>0</v>
      </c>
      <c r="I16" s="14">
        <f xml:space="preserve"> 'Scheduled Debt'!I$45</f>
        <v>618410</v>
      </c>
      <c r="J16" s="6">
        <f xml:space="preserve"> SUMIF( Time!$J204:$AC204, Time!J$55, 'Scheduled Debt'!$J45:$AC45)</f>
        <v>525648.5</v>
      </c>
      <c r="K16" s="6">
        <f xml:space="preserve"> SUMIF( Time!$J204:$AC204, Time!K$55, 'Scheduled Debt'!$J45:$AC45)</f>
        <v>432887</v>
      </c>
      <c r="L16" s="6">
        <f xml:space="preserve"> SUMIF( Time!$J204:$AC204, Time!L$55, 'Scheduled Debt'!$J45:$AC45)</f>
        <v>340125.5</v>
      </c>
      <c r="M16" s="6">
        <f xml:space="preserve"> SUMIF( Time!$J204:$AC204, Time!M$55, 'Scheduled Debt'!$J45:$AC45)</f>
        <v>247364</v>
      </c>
      <c r="N16" s="6">
        <f xml:space="preserve"> SUMIF( Time!$J204:$AC204, Time!N$55, 'Scheduled Debt'!$J45:$AC45)</f>
        <v>0</v>
      </c>
    </row>
    <row r="17" spans="5:16384">
      <c r="E17" s="14" t="str">
        <f xml:space="preserve"> 'Scheduled Debt'!E$75</f>
        <v>CVA 1 Debt</v>
      </c>
      <c r="F17" s="14">
        <f xml:space="preserve"> 'Scheduled Debt'!F$75</f>
        <v>0</v>
      </c>
      <c r="G17" s="14" t="str">
        <f xml:space="preserve"> 'Scheduled Debt'!G$75</f>
        <v>GBP</v>
      </c>
      <c r="H17" s="40">
        <f xml:space="preserve"> 'Scheduled Debt'!H$75</f>
        <v>0</v>
      </c>
      <c r="I17" s="14">
        <f xml:space="preserve"> 'Scheduled Debt'!I$75</f>
        <v>2100000</v>
      </c>
      <c r="J17" s="6">
        <f xml:space="preserve"> SUMIF( Time!$J204:$AC204, Time!J$55, 'Scheduled Debt'!$J75:$AC75)</f>
        <v>2016000</v>
      </c>
      <c r="K17" s="6">
        <f xml:space="preserve"> SUMIF( Time!$J204:$AC204, Time!K$55, 'Scheduled Debt'!$J75:$AC75)</f>
        <v>1890000</v>
      </c>
      <c r="L17" s="6">
        <f xml:space="preserve"> SUMIF( Time!$J204:$AC204, Time!L$55, 'Scheduled Debt'!$J75:$AC75)</f>
        <v>1680000</v>
      </c>
      <c r="M17" s="6">
        <f xml:space="preserve"> SUMIF( Time!$J204:$AC204, Time!M$55, 'Scheduled Debt'!$J75:$AC75)</f>
        <v>1050000</v>
      </c>
      <c r="N17" s="6">
        <f xml:space="preserve"> SUMIF( Time!$J204:$AC204, Time!N$55, 'Scheduled Debt'!$J75:$AC75)</f>
        <v>0</v>
      </c>
    </row>
    <row r="18" spans="5:16384">
      <c r="E18" s="14" t="str">
        <f xml:space="preserve"> 'Scheduled Debt'!E$112</f>
        <v>CVA 2 Debt</v>
      </c>
      <c r="F18" s="14">
        <f xml:space="preserve"> 'Scheduled Debt'!F$112</f>
        <v>0</v>
      </c>
      <c r="G18" s="14" t="str">
        <f xml:space="preserve"> 'Scheduled Debt'!G$112</f>
        <v>GBP</v>
      </c>
      <c r="H18" s="40">
        <f xml:space="preserve"> 'Scheduled Debt'!H$112</f>
        <v>0</v>
      </c>
      <c r="I18" s="14">
        <f xml:space="preserve"> 'Scheduled Debt'!I$112</f>
        <v>54840</v>
      </c>
      <c r="J18" s="6">
        <f xml:space="preserve"> SUMIF( Time!$J204:$AC204, Time!J$55, 'Scheduled Debt'!$J112:$AC112)</f>
        <v>52646.399999999994</v>
      </c>
      <c r="K18" s="6">
        <f xml:space="preserve"> SUMIF( Time!$J204:$AC204, Time!K$55, 'Scheduled Debt'!$J112:$AC112)</f>
        <v>49356</v>
      </c>
      <c r="L18" s="6">
        <f xml:space="preserve"> SUMIF( Time!$J204:$AC204, Time!L$55, 'Scheduled Debt'!$J112:$AC112)</f>
        <v>43872</v>
      </c>
      <c r="M18" s="6">
        <f xml:space="preserve"> SUMIF( Time!$J204:$AC204, Time!M$55, 'Scheduled Debt'!$J112:$AC112)</f>
        <v>27420</v>
      </c>
      <c r="N18" s="6">
        <f xml:space="preserve"> SUMIF( Time!$J204:$AC204, Time!N$55, 'Scheduled Debt'!$J112:$AC112)</f>
        <v>0</v>
      </c>
    </row>
    <row r="19" spans="5:16384">
      <c r="E19" s="14" t="str">
        <f xml:space="preserve"> 'Unscheduled Debt'!E$39</f>
        <v>Senior Debt</v>
      </c>
      <c r="F19" s="14">
        <f xml:space="preserve"> 'Unscheduled Debt'!F$39</f>
        <v>0</v>
      </c>
      <c r="G19" s="14" t="str">
        <f xml:space="preserve"> 'Unscheduled Debt'!G$39</f>
        <v>GBP</v>
      </c>
      <c r="H19" s="40">
        <f xml:space="preserve"> 'Unscheduled Debt'!H$39</f>
        <v>0</v>
      </c>
      <c r="I19" s="14">
        <f xml:space="preserve"> 'Unscheduled Debt'!I$39</f>
        <v>1217119</v>
      </c>
      <c r="J19" s="6">
        <f xml:space="preserve"> SUMIF( Time!$J204:$AC204, Time!J$55, 'Unscheduled Debt'!$J39:$AC39)</f>
        <v>355255.72905124776</v>
      </c>
      <c r="K19" s="6">
        <f xml:space="preserve"> SUMIF( Time!$J204:$AC204, Time!K$55, 'Unscheduled Debt'!$J39:$AC39)</f>
        <v>384540.22614931694</v>
      </c>
      <c r="L19" s="6">
        <f xml:space="preserve"> SUMIF( Time!$J204:$AC204, Time!L$55, 'Unscheduled Debt'!$J39:$AC39)</f>
        <v>0</v>
      </c>
      <c r="M19" s="6">
        <f xml:space="preserve"> SUMIF( Time!$J204:$AC204, Time!M$55, 'Unscheduled Debt'!$J39:$AC39)</f>
        <v>0</v>
      </c>
      <c r="N19" s="6">
        <f xml:space="preserve"> SUMIF( Time!$J204:$AC204, Time!N$55, 'Unscheduled Debt'!$J39:$AC39)</f>
        <v>0</v>
      </c>
    </row>
    <row r="20" spans="5:16384">
      <c r="E20" s="14" t="str">
        <f xml:space="preserve"> 'Unscheduled Debt'!E$83</f>
        <v>Shareholder Debt</v>
      </c>
      <c r="F20" s="14">
        <f xml:space="preserve"> 'Unscheduled Debt'!F$83</f>
        <v>0</v>
      </c>
      <c r="G20" s="14" t="str">
        <f xml:space="preserve"> 'Unscheduled Debt'!G$83</f>
        <v>GBP</v>
      </c>
      <c r="H20" s="40">
        <f xml:space="preserve"> 'Unscheduled Debt'!H$83</f>
        <v>0</v>
      </c>
      <c r="I20" s="14">
        <f xml:space="preserve"> 'Unscheduled Debt'!I$83</f>
        <v>1150000</v>
      </c>
      <c r="J20" s="6">
        <f xml:space="preserve"> SUMIF( Time!$J204:$AC204, Time!J$55, 'Unscheduled Debt'!$J83:$AC83)</f>
        <v>1244796.9839999999</v>
      </c>
      <c r="K20" s="6">
        <f xml:space="preserve"> SUMIF( Time!$J204:$AC204, Time!K$55, 'Unscheduled Debt'!$J83:$AC83)</f>
        <v>1347408.2881526053</v>
      </c>
      <c r="L20" s="6">
        <f xml:space="preserve"> SUMIF( Time!$J204:$AC204, Time!L$55, 'Unscheduled Debt'!$J83:$AC83)</f>
        <v>0</v>
      </c>
      <c r="M20" s="6">
        <f xml:space="preserve"> SUMIF( Time!$J204:$AC204, Time!M$55, 'Unscheduled Debt'!$J83:$AC83)</f>
        <v>0</v>
      </c>
      <c r="N20" s="6">
        <f xml:space="preserve"> SUMIF( Time!$J204:$AC204, Time!N$55, 'Unscheduled Debt'!$J83:$AC83)</f>
        <v>0</v>
      </c>
    </row>
    <row r="21" spans="5:16384">
      <c r="E21" s="14" t="str">
        <f xml:space="preserve"> 'Unscheduled Debt'!E$127</f>
        <v>Chinese Investor Debt</v>
      </c>
      <c r="F21" s="14">
        <f xml:space="preserve"> 'Unscheduled Debt'!F$127</f>
        <v>0</v>
      </c>
      <c r="G21" s="14" t="str">
        <f xml:space="preserve"> 'Unscheduled Debt'!G$127</f>
        <v>GBP</v>
      </c>
      <c r="H21" s="40">
        <f xml:space="preserve"> 'Unscheduled Debt'!H$127</f>
        <v>0</v>
      </c>
      <c r="I21" s="14">
        <f xml:space="preserve"> 'Unscheduled Debt'!I$127</f>
        <v>900000</v>
      </c>
      <c r="J21" s="6">
        <f xml:space="preserve"> SUMIF( Time!$J204:$AC204, Time!J$55, 'Unscheduled Debt'!$J127:$AC127)</f>
        <v>927305.27159765619</v>
      </c>
      <c r="K21" s="6">
        <f xml:space="preserve"> SUMIF( Time!$J204:$AC204, Time!K$55, 'Unscheduled Debt'!$J127:$AC127)</f>
        <v>955438.96303644765</v>
      </c>
      <c r="L21" s="6">
        <f xml:space="preserve"> SUMIF( Time!$J204:$AC204, Time!L$55, 'Unscheduled Debt'!$J127:$AC127)</f>
        <v>0</v>
      </c>
      <c r="M21" s="6">
        <f xml:space="preserve"> SUMIF( Time!$J204:$AC204, Time!M$55, 'Unscheduled Debt'!$J127:$AC127)</f>
        <v>0</v>
      </c>
      <c r="N21" s="6">
        <f xml:space="preserve"> SUMIF( Time!$J204:$AC204, Time!N$55, 'Unscheduled Debt'!$J127:$AC127)</f>
        <v>0</v>
      </c>
    </row>
    <row r="22" spans="5:16384">
      <c r="E22" s="9" t="s">
        <v>276</v>
      </c>
      <c r="F22" s="33"/>
      <c r="G22" s="9" t="s">
        <v>309</v>
      </c>
      <c r="H22" s="62"/>
      <c r="I22" s="33"/>
      <c r="J22" s="9">
        <f xml:space="preserve"> SUMIF( Time!$J204:$AC204, Time!J$55, 'Balance Sheet'!$J22:$AC22)</f>
        <v>5121652.8846489042</v>
      </c>
      <c r="K22" s="9">
        <f xml:space="preserve"> SUMIF( Time!$J204:$AC204, Time!K$55, 'Balance Sheet'!$J22:$AC22)</f>
        <v>5059630.4773383699</v>
      </c>
      <c r="L22" s="9">
        <f xml:space="preserve"> SUMIF( Time!$J204:$AC204, Time!L$55, 'Balance Sheet'!$J22:$AC22)</f>
        <v>2063997.5</v>
      </c>
      <c r="M22" s="9">
        <f xml:space="preserve"> SUMIF( Time!$J204:$AC204, Time!M$55, 'Balance Sheet'!$J22:$AC22)</f>
        <v>1324784</v>
      </c>
      <c r="N22" s="9">
        <f xml:space="preserve"> SUMIF( Time!$J204:$AC204, Time!N$55, 'Balance Sheet'!$J22:$AC22)</f>
        <v>0</v>
      </c>
    </row>
    <row r="24" spans="5:16384">
      <c r="E24" s="43" t="str">
        <f xml:space="preserve"> Financials!E$19</f>
        <v>Net Assets</v>
      </c>
      <c r="F24" s="43"/>
      <c r="G24" s="43" t="str">
        <f xml:space="preserve"> Financials!G$19</f>
        <v>GBP</v>
      </c>
      <c r="H24" s="71">
        <f xml:space="preserve"> Financials!H$19</f>
        <v>0</v>
      </c>
      <c r="I24" s="43">
        <f xml:space="preserve"> Financials!I$19</f>
        <v>0</v>
      </c>
      <c r="J24" s="16">
        <f xml:space="preserve"> SUMIF( Time!$J204:$AC204, Time!J$55, Financials!$J19:$AC19)</f>
        <v>20912390.549042728</v>
      </c>
      <c r="K24" s="16">
        <f xml:space="preserve"> SUMIF( Time!$J204:$AC204, Time!K$55, Financials!$J19:$AC19)</f>
        <v>27556688.036648855</v>
      </c>
      <c r="L24" s="16">
        <f xml:space="preserve"> SUMIF( Time!$J204:$AC204, Time!L$55, Financials!$J19:$AC19)</f>
        <v>18640956.75245839</v>
      </c>
      <c r="M24" s="16">
        <f xml:space="preserve"> SUMIF( Time!$J204:$AC204, Time!M$55, Financials!$J19:$AC19)</f>
        <v>5026011.4326173952</v>
      </c>
      <c r="N24" s="16">
        <f xml:space="preserve"> SUMIF( Time!$J204:$AC204, Time!N$55, Financials!$J19:$AC19)</f>
        <v>-1.280568540096283E-9</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c r="MAD24" s="1"/>
      <c r="MAE24" s="1"/>
      <c r="MAF24" s="1"/>
      <c r="MAG24" s="1"/>
      <c r="MAH24" s="1"/>
      <c r="MAI24" s="1"/>
      <c r="MAJ24" s="1"/>
      <c r="MAK24" s="1"/>
      <c r="MAL24" s="1"/>
      <c r="MAM24" s="1"/>
      <c r="MAN24" s="1"/>
      <c r="MAO24" s="1"/>
      <c r="MAP24" s="1"/>
      <c r="MAQ24" s="1"/>
      <c r="MAR24" s="1"/>
      <c r="MAS24" s="1"/>
      <c r="MAT24" s="1"/>
      <c r="MAU24" s="1"/>
      <c r="MAV24" s="1"/>
      <c r="MAW24" s="1"/>
      <c r="MAX24" s="1"/>
      <c r="MAY24" s="1"/>
      <c r="MAZ24" s="1"/>
      <c r="MBA24" s="1"/>
      <c r="MBB24" s="1"/>
      <c r="MBC24" s="1"/>
      <c r="MBD24" s="1"/>
      <c r="MBE24" s="1"/>
      <c r="MBF24" s="1"/>
      <c r="MBG24" s="1"/>
      <c r="MBH24" s="1"/>
      <c r="MBI24" s="1"/>
      <c r="MBJ24" s="1"/>
      <c r="MBK24" s="1"/>
      <c r="MBL24" s="1"/>
      <c r="MBM24" s="1"/>
      <c r="MBN24" s="1"/>
      <c r="MBO24" s="1"/>
      <c r="MBP24" s="1"/>
      <c r="MBQ24" s="1"/>
      <c r="MBR24" s="1"/>
      <c r="MBS24" s="1"/>
      <c r="MBT24" s="1"/>
      <c r="MBU24" s="1"/>
      <c r="MBV24" s="1"/>
      <c r="MBW24" s="1"/>
      <c r="MBX24" s="1"/>
      <c r="MBY24" s="1"/>
      <c r="MBZ24" s="1"/>
      <c r="MCA24" s="1"/>
      <c r="MCB24" s="1"/>
      <c r="MCC24" s="1"/>
      <c r="MCD24" s="1"/>
      <c r="MCE24" s="1"/>
      <c r="MCF24" s="1"/>
      <c r="MCG24" s="1"/>
      <c r="MCH24" s="1"/>
      <c r="MCI24" s="1"/>
      <c r="MCJ24" s="1"/>
      <c r="MCK24" s="1"/>
      <c r="MCL24" s="1"/>
      <c r="MCM24" s="1"/>
      <c r="MCN24" s="1"/>
      <c r="MCO24" s="1"/>
      <c r="MCP24" s="1"/>
      <c r="MCQ24" s="1"/>
      <c r="MCR24" s="1"/>
      <c r="MCS24" s="1"/>
      <c r="MCT24" s="1"/>
      <c r="MCU24" s="1"/>
      <c r="MCV24" s="1"/>
      <c r="MCW24" s="1"/>
      <c r="MCX24" s="1"/>
      <c r="MCY24" s="1"/>
      <c r="MCZ24" s="1"/>
      <c r="MDA24" s="1"/>
      <c r="MDB24" s="1"/>
      <c r="MDC24" s="1"/>
      <c r="MDD24" s="1"/>
      <c r="MDE24" s="1"/>
      <c r="MDF24" s="1"/>
      <c r="MDG24" s="1"/>
      <c r="MDH24" s="1"/>
      <c r="MDI24" s="1"/>
      <c r="MDJ24" s="1"/>
      <c r="MDK24" s="1"/>
      <c r="MDL24" s="1"/>
      <c r="MDM24" s="1"/>
      <c r="MDN24" s="1"/>
      <c r="MDO24" s="1"/>
      <c r="MDP24" s="1"/>
      <c r="MDQ24" s="1"/>
      <c r="MDR24" s="1"/>
      <c r="MDS24" s="1"/>
      <c r="MDT24" s="1"/>
      <c r="MDU24" s="1"/>
      <c r="MDV24" s="1"/>
      <c r="MDW24" s="1"/>
      <c r="MDX24" s="1"/>
      <c r="MDY24" s="1"/>
      <c r="MDZ24" s="1"/>
      <c r="MEA24" s="1"/>
      <c r="MEB24" s="1"/>
      <c r="MEC24" s="1"/>
      <c r="MED24" s="1"/>
      <c r="MEE24" s="1"/>
      <c r="MEF24" s="1"/>
      <c r="MEG24" s="1"/>
      <c r="MEH24" s="1"/>
      <c r="MEI24" s="1"/>
      <c r="MEJ24" s="1"/>
      <c r="MEK24" s="1"/>
      <c r="MEL24" s="1"/>
      <c r="MEM24" s="1"/>
      <c r="MEN24" s="1"/>
      <c r="MEO24" s="1"/>
      <c r="MEP24" s="1"/>
      <c r="MEQ24" s="1"/>
      <c r="MER24" s="1"/>
      <c r="MES24" s="1"/>
      <c r="MET24" s="1"/>
      <c r="MEU24" s="1"/>
      <c r="MEV24" s="1"/>
      <c r="MEW24" s="1"/>
      <c r="MEX24" s="1"/>
      <c r="MEY24" s="1"/>
      <c r="MEZ24" s="1"/>
      <c r="MFA24" s="1"/>
      <c r="MFB24" s="1"/>
      <c r="MFC24" s="1"/>
      <c r="MFD24" s="1"/>
      <c r="MFE24" s="1"/>
      <c r="MFF24" s="1"/>
      <c r="MFG24" s="1"/>
      <c r="MFH24" s="1"/>
      <c r="MFI24" s="1"/>
      <c r="MFJ24" s="1"/>
      <c r="MFK24" s="1"/>
      <c r="MFL24" s="1"/>
      <c r="MFM24" s="1"/>
      <c r="MFN24" s="1"/>
      <c r="MFO24" s="1"/>
      <c r="MFP24" s="1"/>
      <c r="MFQ24" s="1"/>
      <c r="MFR24" s="1"/>
      <c r="MFS24" s="1"/>
      <c r="MFT24" s="1"/>
      <c r="MFU24" s="1"/>
      <c r="MFV24" s="1"/>
      <c r="MFW24" s="1"/>
      <c r="MFX24" s="1"/>
      <c r="MFY24" s="1"/>
      <c r="MFZ24" s="1"/>
      <c r="MGA24" s="1"/>
      <c r="MGB24" s="1"/>
      <c r="MGC24" s="1"/>
      <c r="MGD24" s="1"/>
      <c r="MGE24" s="1"/>
      <c r="MGF24" s="1"/>
      <c r="MGG24" s="1"/>
      <c r="MGH24" s="1"/>
      <c r="MGI24" s="1"/>
      <c r="MGJ24" s="1"/>
      <c r="MGK24" s="1"/>
      <c r="MGL24" s="1"/>
      <c r="MGM24" s="1"/>
      <c r="MGN24" s="1"/>
      <c r="MGO24" s="1"/>
      <c r="MGP24" s="1"/>
      <c r="MGQ24" s="1"/>
      <c r="MGR24" s="1"/>
      <c r="MGS24" s="1"/>
      <c r="MGT24" s="1"/>
      <c r="MGU24" s="1"/>
      <c r="MGV24" s="1"/>
      <c r="MGW24" s="1"/>
      <c r="MGX24" s="1"/>
      <c r="MGY24" s="1"/>
      <c r="MGZ24" s="1"/>
      <c r="MHA24" s="1"/>
      <c r="MHB24" s="1"/>
      <c r="MHC24" s="1"/>
      <c r="MHD24" s="1"/>
      <c r="MHE24" s="1"/>
      <c r="MHF24" s="1"/>
      <c r="MHG24" s="1"/>
      <c r="MHH24" s="1"/>
      <c r="MHI24" s="1"/>
      <c r="MHJ24" s="1"/>
      <c r="MHK24" s="1"/>
      <c r="MHL24" s="1"/>
      <c r="MHM24" s="1"/>
      <c r="MHN24" s="1"/>
      <c r="MHO24" s="1"/>
      <c r="MHP24" s="1"/>
      <c r="MHQ24" s="1"/>
      <c r="MHR24" s="1"/>
      <c r="MHS24" s="1"/>
      <c r="MHT24" s="1"/>
      <c r="MHU24" s="1"/>
      <c r="MHV24" s="1"/>
      <c r="MHW24" s="1"/>
      <c r="MHX24" s="1"/>
      <c r="MHY24" s="1"/>
      <c r="MHZ24" s="1"/>
      <c r="MIA24" s="1"/>
      <c r="MIB24" s="1"/>
      <c r="MIC24" s="1"/>
      <c r="MID24" s="1"/>
      <c r="MIE24" s="1"/>
      <c r="MIF24" s="1"/>
      <c r="MIG24" s="1"/>
      <c r="MIH24" s="1"/>
      <c r="MII24" s="1"/>
      <c r="MIJ24" s="1"/>
      <c r="MIK24" s="1"/>
      <c r="MIL24" s="1"/>
      <c r="MIM24" s="1"/>
      <c r="MIN24" s="1"/>
      <c r="MIO24" s="1"/>
      <c r="MIP24" s="1"/>
      <c r="MIQ24" s="1"/>
      <c r="MIR24" s="1"/>
      <c r="MIS24" s="1"/>
      <c r="MIT24" s="1"/>
      <c r="MIU24" s="1"/>
      <c r="MIV24" s="1"/>
      <c r="MIW24" s="1"/>
      <c r="MIX24" s="1"/>
      <c r="MIY24" s="1"/>
      <c r="MIZ24" s="1"/>
      <c r="MJA24" s="1"/>
      <c r="MJB24" s="1"/>
      <c r="MJC24" s="1"/>
      <c r="MJD24" s="1"/>
      <c r="MJE24" s="1"/>
      <c r="MJF24" s="1"/>
      <c r="MJG24" s="1"/>
      <c r="MJH24" s="1"/>
      <c r="MJI24" s="1"/>
      <c r="MJJ24" s="1"/>
      <c r="MJK24" s="1"/>
      <c r="MJL24" s="1"/>
      <c r="MJM24" s="1"/>
      <c r="MJN24" s="1"/>
      <c r="MJO24" s="1"/>
      <c r="MJP24" s="1"/>
      <c r="MJQ24" s="1"/>
      <c r="MJR24" s="1"/>
      <c r="MJS24" s="1"/>
      <c r="MJT24" s="1"/>
      <c r="MJU24" s="1"/>
      <c r="MJV24" s="1"/>
      <c r="MJW24" s="1"/>
      <c r="MJX24" s="1"/>
      <c r="MJY24" s="1"/>
      <c r="MJZ24" s="1"/>
      <c r="MKA24" s="1"/>
      <c r="MKB24" s="1"/>
      <c r="MKC24" s="1"/>
      <c r="MKD24" s="1"/>
      <c r="MKE24" s="1"/>
      <c r="MKF24" s="1"/>
      <c r="MKG24" s="1"/>
      <c r="MKH24" s="1"/>
      <c r="MKI24" s="1"/>
      <c r="MKJ24" s="1"/>
      <c r="MKK24" s="1"/>
      <c r="MKL24" s="1"/>
      <c r="MKM24" s="1"/>
      <c r="MKN24" s="1"/>
      <c r="MKO24" s="1"/>
      <c r="MKP24" s="1"/>
      <c r="MKQ24" s="1"/>
      <c r="MKR24" s="1"/>
      <c r="MKS24" s="1"/>
      <c r="MKT24" s="1"/>
      <c r="MKU24" s="1"/>
      <c r="MKV24" s="1"/>
      <c r="MKW24" s="1"/>
      <c r="MKX24" s="1"/>
      <c r="MKY24" s="1"/>
      <c r="MKZ24" s="1"/>
      <c r="MLA24" s="1"/>
      <c r="MLB24" s="1"/>
      <c r="MLC24" s="1"/>
      <c r="MLD24" s="1"/>
      <c r="MLE24" s="1"/>
      <c r="MLF24" s="1"/>
      <c r="MLG24" s="1"/>
      <c r="MLH24" s="1"/>
      <c r="MLI24" s="1"/>
      <c r="MLJ24" s="1"/>
      <c r="MLK24" s="1"/>
      <c r="MLL24" s="1"/>
      <c r="MLM24" s="1"/>
      <c r="MLN24" s="1"/>
      <c r="MLO24" s="1"/>
      <c r="MLP24" s="1"/>
      <c r="MLQ24" s="1"/>
      <c r="MLR24" s="1"/>
      <c r="MLS24" s="1"/>
      <c r="MLT24" s="1"/>
      <c r="MLU24" s="1"/>
      <c r="MLV24" s="1"/>
      <c r="MLW24" s="1"/>
      <c r="MLX24" s="1"/>
      <c r="MLY24" s="1"/>
      <c r="MLZ24" s="1"/>
      <c r="MMA24" s="1"/>
      <c r="MMB24" s="1"/>
      <c r="MMC24" s="1"/>
      <c r="MMD24" s="1"/>
      <c r="MME24" s="1"/>
      <c r="MMF24" s="1"/>
      <c r="MMG24" s="1"/>
      <c r="MMH24" s="1"/>
      <c r="MMI24" s="1"/>
      <c r="MMJ24" s="1"/>
      <c r="MMK24" s="1"/>
      <c r="MML24" s="1"/>
      <c r="MMM24" s="1"/>
      <c r="MMN24" s="1"/>
      <c r="MMO24" s="1"/>
      <c r="MMP24" s="1"/>
      <c r="MMQ24" s="1"/>
      <c r="MMR24" s="1"/>
      <c r="MMS24" s="1"/>
      <c r="MMT24" s="1"/>
      <c r="MMU24" s="1"/>
      <c r="MMV24" s="1"/>
      <c r="MMW24" s="1"/>
      <c r="MMX24" s="1"/>
      <c r="MMY24" s="1"/>
      <c r="MMZ24" s="1"/>
      <c r="MNA24" s="1"/>
      <c r="MNB24" s="1"/>
      <c r="MNC24" s="1"/>
      <c r="MND24" s="1"/>
      <c r="MNE24" s="1"/>
      <c r="MNF24" s="1"/>
      <c r="MNG24" s="1"/>
      <c r="MNH24" s="1"/>
      <c r="MNI24" s="1"/>
      <c r="MNJ24" s="1"/>
      <c r="MNK24" s="1"/>
      <c r="MNL24" s="1"/>
      <c r="MNM24" s="1"/>
      <c r="MNN24" s="1"/>
      <c r="MNO24" s="1"/>
      <c r="MNP24" s="1"/>
      <c r="MNQ24" s="1"/>
      <c r="MNR24" s="1"/>
      <c r="MNS24" s="1"/>
      <c r="MNT24" s="1"/>
      <c r="MNU24" s="1"/>
      <c r="MNV24" s="1"/>
      <c r="MNW24" s="1"/>
      <c r="MNX24" s="1"/>
      <c r="MNY24" s="1"/>
      <c r="MNZ24" s="1"/>
      <c r="MOA24" s="1"/>
      <c r="MOB24" s="1"/>
      <c r="MOC24" s="1"/>
      <c r="MOD24" s="1"/>
      <c r="MOE24" s="1"/>
      <c r="MOF24" s="1"/>
      <c r="MOG24" s="1"/>
      <c r="MOH24" s="1"/>
      <c r="MOI24" s="1"/>
      <c r="MOJ24" s="1"/>
      <c r="MOK24" s="1"/>
      <c r="MOL24" s="1"/>
      <c r="MOM24" s="1"/>
      <c r="MON24" s="1"/>
      <c r="MOO24" s="1"/>
      <c r="MOP24" s="1"/>
      <c r="MOQ24" s="1"/>
      <c r="MOR24" s="1"/>
      <c r="MOS24" s="1"/>
      <c r="MOT24" s="1"/>
      <c r="MOU24" s="1"/>
      <c r="MOV24" s="1"/>
      <c r="MOW24" s="1"/>
      <c r="MOX24" s="1"/>
      <c r="MOY24" s="1"/>
      <c r="MOZ24" s="1"/>
      <c r="MPA24" s="1"/>
      <c r="MPB24" s="1"/>
      <c r="MPC24" s="1"/>
      <c r="MPD24" s="1"/>
      <c r="MPE24" s="1"/>
      <c r="MPF24" s="1"/>
      <c r="MPG24" s="1"/>
      <c r="MPH24" s="1"/>
      <c r="MPI24" s="1"/>
      <c r="MPJ24" s="1"/>
      <c r="MPK24" s="1"/>
      <c r="MPL24" s="1"/>
      <c r="MPM24" s="1"/>
      <c r="MPN24" s="1"/>
      <c r="MPO24" s="1"/>
      <c r="MPP24" s="1"/>
      <c r="MPQ24" s="1"/>
      <c r="MPR24" s="1"/>
      <c r="MPS24" s="1"/>
      <c r="MPT24" s="1"/>
      <c r="MPU24" s="1"/>
      <c r="MPV24" s="1"/>
      <c r="MPW24" s="1"/>
      <c r="MPX24" s="1"/>
      <c r="MPY24" s="1"/>
      <c r="MPZ24" s="1"/>
      <c r="MQA24" s="1"/>
      <c r="MQB24" s="1"/>
      <c r="MQC24" s="1"/>
      <c r="MQD24" s="1"/>
      <c r="MQE24" s="1"/>
      <c r="MQF24" s="1"/>
      <c r="MQG24" s="1"/>
      <c r="MQH24" s="1"/>
      <c r="MQI24" s="1"/>
      <c r="MQJ24" s="1"/>
      <c r="MQK24" s="1"/>
      <c r="MQL24" s="1"/>
      <c r="MQM24" s="1"/>
      <c r="MQN24" s="1"/>
      <c r="MQO24" s="1"/>
      <c r="MQP24" s="1"/>
      <c r="MQQ24" s="1"/>
      <c r="MQR24" s="1"/>
      <c r="MQS24" s="1"/>
      <c r="MQT24" s="1"/>
      <c r="MQU24" s="1"/>
      <c r="MQV24" s="1"/>
      <c r="MQW24" s="1"/>
      <c r="MQX24" s="1"/>
      <c r="MQY24" s="1"/>
      <c r="MQZ24" s="1"/>
      <c r="MRA24" s="1"/>
      <c r="MRB24" s="1"/>
      <c r="MRC24" s="1"/>
      <c r="MRD24" s="1"/>
      <c r="MRE24" s="1"/>
      <c r="MRF24" s="1"/>
      <c r="MRG24" s="1"/>
      <c r="MRH24" s="1"/>
      <c r="MRI24" s="1"/>
      <c r="MRJ24" s="1"/>
      <c r="MRK24" s="1"/>
      <c r="MRL24" s="1"/>
      <c r="MRM24" s="1"/>
      <c r="MRN24" s="1"/>
      <c r="MRO24" s="1"/>
      <c r="MRP24" s="1"/>
      <c r="MRQ24" s="1"/>
      <c r="MRR24" s="1"/>
      <c r="MRS24" s="1"/>
      <c r="MRT24" s="1"/>
      <c r="MRU24" s="1"/>
      <c r="MRV24" s="1"/>
      <c r="MRW24" s="1"/>
      <c r="MRX24" s="1"/>
      <c r="MRY24" s="1"/>
      <c r="MRZ24" s="1"/>
      <c r="MSA24" s="1"/>
      <c r="MSB24" s="1"/>
      <c r="MSC24" s="1"/>
      <c r="MSD24" s="1"/>
      <c r="MSE24" s="1"/>
      <c r="MSF24" s="1"/>
      <c r="MSG24" s="1"/>
      <c r="MSH24" s="1"/>
      <c r="MSI24" s="1"/>
      <c r="MSJ24" s="1"/>
      <c r="MSK24" s="1"/>
      <c r="MSL24" s="1"/>
      <c r="MSM24" s="1"/>
      <c r="MSN24" s="1"/>
      <c r="MSO24" s="1"/>
      <c r="MSP24" s="1"/>
      <c r="MSQ24" s="1"/>
      <c r="MSR24" s="1"/>
      <c r="MSS24" s="1"/>
      <c r="MST24" s="1"/>
      <c r="MSU24" s="1"/>
      <c r="MSV24" s="1"/>
      <c r="MSW24" s="1"/>
      <c r="MSX24" s="1"/>
      <c r="MSY24" s="1"/>
      <c r="MSZ24" s="1"/>
      <c r="MTA24" s="1"/>
      <c r="MTB24" s="1"/>
      <c r="MTC24" s="1"/>
      <c r="MTD24" s="1"/>
      <c r="MTE24" s="1"/>
      <c r="MTF24" s="1"/>
      <c r="MTG24" s="1"/>
      <c r="MTH24" s="1"/>
      <c r="MTI24" s="1"/>
      <c r="MTJ24" s="1"/>
      <c r="MTK24" s="1"/>
      <c r="MTL24" s="1"/>
      <c r="MTM24" s="1"/>
      <c r="MTN24" s="1"/>
      <c r="MTO24" s="1"/>
      <c r="MTP24" s="1"/>
      <c r="MTQ24" s="1"/>
      <c r="MTR24" s="1"/>
      <c r="MTS24" s="1"/>
      <c r="MTT24" s="1"/>
      <c r="MTU24" s="1"/>
      <c r="MTV24" s="1"/>
      <c r="MTW24" s="1"/>
      <c r="MTX24" s="1"/>
      <c r="MTY24" s="1"/>
      <c r="MTZ24" s="1"/>
      <c r="MUA24" s="1"/>
      <c r="MUB24" s="1"/>
      <c r="MUC24" s="1"/>
      <c r="MUD24" s="1"/>
      <c r="MUE24" s="1"/>
      <c r="MUF24" s="1"/>
      <c r="MUG24" s="1"/>
      <c r="MUH24" s="1"/>
      <c r="MUI24" s="1"/>
      <c r="MUJ24" s="1"/>
      <c r="MUK24" s="1"/>
      <c r="MUL24" s="1"/>
      <c r="MUM24" s="1"/>
      <c r="MUN24" s="1"/>
      <c r="MUO24" s="1"/>
      <c r="MUP24" s="1"/>
      <c r="MUQ24" s="1"/>
      <c r="MUR24" s="1"/>
      <c r="MUS24" s="1"/>
      <c r="MUT24" s="1"/>
      <c r="MUU24" s="1"/>
      <c r="MUV24" s="1"/>
      <c r="MUW24" s="1"/>
      <c r="MUX24" s="1"/>
      <c r="MUY24" s="1"/>
      <c r="MUZ24" s="1"/>
      <c r="MVA24" s="1"/>
      <c r="MVB24" s="1"/>
      <c r="MVC24" s="1"/>
      <c r="MVD24" s="1"/>
      <c r="MVE24" s="1"/>
      <c r="MVF24" s="1"/>
      <c r="MVG24" s="1"/>
      <c r="MVH24" s="1"/>
      <c r="MVI24" s="1"/>
      <c r="MVJ24" s="1"/>
      <c r="MVK24" s="1"/>
      <c r="MVL24" s="1"/>
      <c r="MVM24" s="1"/>
      <c r="MVN24" s="1"/>
      <c r="MVO24" s="1"/>
      <c r="MVP24" s="1"/>
      <c r="MVQ24" s="1"/>
      <c r="MVR24" s="1"/>
      <c r="MVS24" s="1"/>
      <c r="MVT24" s="1"/>
      <c r="MVU24" s="1"/>
      <c r="MVV24" s="1"/>
      <c r="MVW24" s="1"/>
      <c r="MVX24" s="1"/>
      <c r="MVY24" s="1"/>
      <c r="MVZ24" s="1"/>
      <c r="MWA24" s="1"/>
      <c r="MWB24" s="1"/>
      <c r="MWC24" s="1"/>
      <c r="MWD24" s="1"/>
      <c r="MWE24" s="1"/>
      <c r="MWF24" s="1"/>
      <c r="MWG24" s="1"/>
      <c r="MWH24" s="1"/>
      <c r="MWI24" s="1"/>
      <c r="MWJ24" s="1"/>
      <c r="MWK24" s="1"/>
      <c r="MWL24" s="1"/>
      <c r="MWM24" s="1"/>
      <c r="MWN24" s="1"/>
      <c r="MWO24" s="1"/>
      <c r="MWP24" s="1"/>
      <c r="MWQ24" s="1"/>
      <c r="MWR24" s="1"/>
      <c r="MWS24" s="1"/>
      <c r="MWT24" s="1"/>
      <c r="MWU24" s="1"/>
      <c r="MWV24" s="1"/>
      <c r="MWW24" s="1"/>
      <c r="MWX24" s="1"/>
      <c r="MWY24" s="1"/>
      <c r="MWZ24" s="1"/>
      <c r="MXA24" s="1"/>
      <c r="MXB24" s="1"/>
      <c r="MXC24" s="1"/>
      <c r="MXD24" s="1"/>
      <c r="MXE24" s="1"/>
      <c r="MXF24" s="1"/>
      <c r="MXG24" s="1"/>
      <c r="MXH24" s="1"/>
      <c r="MXI24" s="1"/>
      <c r="MXJ24" s="1"/>
      <c r="MXK24" s="1"/>
      <c r="MXL24" s="1"/>
      <c r="MXM24" s="1"/>
      <c r="MXN24" s="1"/>
      <c r="MXO24" s="1"/>
      <c r="MXP24" s="1"/>
      <c r="MXQ24" s="1"/>
      <c r="MXR24" s="1"/>
      <c r="MXS24" s="1"/>
      <c r="MXT24" s="1"/>
      <c r="MXU24" s="1"/>
      <c r="MXV24" s="1"/>
      <c r="MXW24" s="1"/>
      <c r="MXX24" s="1"/>
      <c r="MXY24" s="1"/>
      <c r="MXZ24" s="1"/>
      <c r="MYA24" s="1"/>
      <c r="MYB24" s="1"/>
      <c r="MYC24" s="1"/>
      <c r="MYD24" s="1"/>
      <c r="MYE24" s="1"/>
      <c r="MYF24" s="1"/>
      <c r="MYG24" s="1"/>
      <c r="MYH24" s="1"/>
      <c r="MYI24" s="1"/>
      <c r="MYJ24" s="1"/>
      <c r="MYK24" s="1"/>
      <c r="MYL24" s="1"/>
      <c r="MYM24" s="1"/>
      <c r="MYN24" s="1"/>
      <c r="MYO24" s="1"/>
      <c r="MYP24" s="1"/>
      <c r="MYQ24" s="1"/>
      <c r="MYR24" s="1"/>
      <c r="MYS24" s="1"/>
      <c r="MYT24" s="1"/>
      <c r="MYU24" s="1"/>
      <c r="MYV24" s="1"/>
      <c r="MYW24" s="1"/>
      <c r="MYX24" s="1"/>
      <c r="MYY24" s="1"/>
      <c r="MYZ24" s="1"/>
      <c r="MZA24" s="1"/>
      <c r="MZB24" s="1"/>
      <c r="MZC24" s="1"/>
      <c r="MZD24" s="1"/>
      <c r="MZE24" s="1"/>
      <c r="MZF24" s="1"/>
      <c r="MZG24" s="1"/>
      <c r="MZH24" s="1"/>
      <c r="MZI24" s="1"/>
      <c r="MZJ24" s="1"/>
      <c r="MZK24" s="1"/>
      <c r="MZL24" s="1"/>
      <c r="MZM24" s="1"/>
      <c r="MZN24" s="1"/>
      <c r="MZO24" s="1"/>
      <c r="MZP24" s="1"/>
      <c r="MZQ24" s="1"/>
      <c r="MZR24" s="1"/>
      <c r="MZS24" s="1"/>
      <c r="MZT24" s="1"/>
      <c r="MZU24" s="1"/>
      <c r="MZV24" s="1"/>
      <c r="MZW24" s="1"/>
      <c r="MZX24" s="1"/>
      <c r="MZY24" s="1"/>
      <c r="MZZ24" s="1"/>
      <c r="NAA24" s="1"/>
      <c r="NAB24" s="1"/>
      <c r="NAC24" s="1"/>
      <c r="NAD24" s="1"/>
      <c r="NAE24" s="1"/>
      <c r="NAF24" s="1"/>
      <c r="NAG24" s="1"/>
      <c r="NAH24" s="1"/>
      <c r="NAI24" s="1"/>
      <c r="NAJ24" s="1"/>
      <c r="NAK24" s="1"/>
      <c r="NAL24" s="1"/>
      <c r="NAM24" s="1"/>
      <c r="NAN24" s="1"/>
      <c r="NAO24" s="1"/>
      <c r="NAP24" s="1"/>
      <c r="NAQ24" s="1"/>
      <c r="NAR24" s="1"/>
      <c r="NAS24" s="1"/>
      <c r="NAT24" s="1"/>
      <c r="NAU24" s="1"/>
      <c r="NAV24" s="1"/>
      <c r="NAW24" s="1"/>
      <c r="NAX24" s="1"/>
      <c r="NAY24" s="1"/>
      <c r="NAZ24" s="1"/>
      <c r="NBA24" s="1"/>
      <c r="NBB24" s="1"/>
      <c r="NBC24" s="1"/>
      <c r="NBD24" s="1"/>
      <c r="NBE24" s="1"/>
      <c r="NBF24" s="1"/>
      <c r="NBG24" s="1"/>
      <c r="NBH24" s="1"/>
      <c r="NBI24" s="1"/>
      <c r="NBJ24" s="1"/>
      <c r="NBK24" s="1"/>
      <c r="NBL24" s="1"/>
      <c r="NBM24" s="1"/>
      <c r="NBN24" s="1"/>
      <c r="NBO24" s="1"/>
      <c r="NBP24" s="1"/>
      <c r="NBQ24" s="1"/>
      <c r="NBR24" s="1"/>
      <c r="NBS24" s="1"/>
      <c r="NBT24" s="1"/>
      <c r="NBU24" s="1"/>
      <c r="NBV24" s="1"/>
      <c r="NBW24" s="1"/>
      <c r="NBX24" s="1"/>
      <c r="NBY24" s="1"/>
      <c r="NBZ24" s="1"/>
      <c r="NCA24" s="1"/>
      <c r="NCB24" s="1"/>
      <c r="NCC24" s="1"/>
      <c r="NCD24" s="1"/>
      <c r="NCE24" s="1"/>
      <c r="NCF24" s="1"/>
      <c r="NCG24" s="1"/>
      <c r="NCH24" s="1"/>
      <c r="NCI24" s="1"/>
      <c r="NCJ24" s="1"/>
      <c r="NCK24" s="1"/>
      <c r="NCL24" s="1"/>
      <c r="NCM24" s="1"/>
      <c r="NCN24" s="1"/>
      <c r="NCO24" s="1"/>
      <c r="NCP24" s="1"/>
      <c r="NCQ24" s="1"/>
      <c r="NCR24" s="1"/>
      <c r="NCS24" s="1"/>
      <c r="NCT24" s="1"/>
      <c r="NCU24" s="1"/>
      <c r="NCV24" s="1"/>
      <c r="NCW24" s="1"/>
      <c r="NCX24" s="1"/>
      <c r="NCY24" s="1"/>
      <c r="NCZ24" s="1"/>
      <c r="NDA24" s="1"/>
      <c r="NDB24" s="1"/>
      <c r="NDC24" s="1"/>
      <c r="NDD24" s="1"/>
      <c r="NDE24" s="1"/>
      <c r="NDF24" s="1"/>
      <c r="NDG24" s="1"/>
      <c r="NDH24" s="1"/>
      <c r="NDI24" s="1"/>
      <c r="NDJ24" s="1"/>
      <c r="NDK24" s="1"/>
      <c r="NDL24" s="1"/>
      <c r="NDM24" s="1"/>
      <c r="NDN24" s="1"/>
      <c r="NDO24" s="1"/>
      <c r="NDP24" s="1"/>
      <c r="NDQ24" s="1"/>
      <c r="NDR24" s="1"/>
      <c r="NDS24" s="1"/>
      <c r="NDT24" s="1"/>
      <c r="NDU24" s="1"/>
      <c r="NDV24" s="1"/>
      <c r="NDW24" s="1"/>
      <c r="NDX24" s="1"/>
      <c r="NDY24" s="1"/>
      <c r="NDZ24" s="1"/>
      <c r="NEA24" s="1"/>
      <c r="NEB24" s="1"/>
      <c r="NEC24" s="1"/>
      <c r="NED24" s="1"/>
      <c r="NEE24" s="1"/>
      <c r="NEF24" s="1"/>
      <c r="NEG24" s="1"/>
      <c r="NEH24" s="1"/>
      <c r="NEI24" s="1"/>
      <c r="NEJ24" s="1"/>
      <c r="NEK24" s="1"/>
      <c r="NEL24" s="1"/>
      <c r="NEM24" s="1"/>
      <c r="NEN24" s="1"/>
      <c r="NEO24" s="1"/>
      <c r="NEP24" s="1"/>
      <c r="NEQ24" s="1"/>
      <c r="NER24" s="1"/>
      <c r="NES24" s="1"/>
      <c r="NET24" s="1"/>
      <c r="NEU24" s="1"/>
      <c r="NEV24" s="1"/>
      <c r="NEW24" s="1"/>
      <c r="NEX24" s="1"/>
      <c r="NEY24" s="1"/>
      <c r="NEZ24" s="1"/>
      <c r="NFA24" s="1"/>
      <c r="NFB24" s="1"/>
      <c r="NFC24" s="1"/>
      <c r="NFD24" s="1"/>
      <c r="NFE24" s="1"/>
      <c r="NFF24" s="1"/>
      <c r="NFG24" s="1"/>
      <c r="NFH24" s="1"/>
      <c r="NFI24" s="1"/>
      <c r="NFJ24" s="1"/>
      <c r="NFK24" s="1"/>
      <c r="NFL24" s="1"/>
      <c r="NFM24" s="1"/>
      <c r="NFN24" s="1"/>
      <c r="NFO24" s="1"/>
      <c r="NFP24" s="1"/>
      <c r="NFQ24" s="1"/>
      <c r="NFR24" s="1"/>
      <c r="NFS24" s="1"/>
      <c r="NFT24" s="1"/>
      <c r="NFU24" s="1"/>
      <c r="NFV24" s="1"/>
      <c r="NFW24" s="1"/>
      <c r="NFX24" s="1"/>
      <c r="NFY24" s="1"/>
      <c r="NFZ24" s="1"/>
      <c r="NGA24" s="1"/>
      <c r="NGB24" s="1"/>
      <c r="NGC24" s="1"/>
      <c r="NGD24" s="1"/>
      <c r="NGE24" s="1"/>
      <c r="NGF24" s="1"/>
      <c r="NGG24" s="1"/>
      <c r="NGH24" s="1"/>
      <c r="NGI24" s="1"/>
      <c r="NGJ24" s="1"/>
      <c r="NGK24" s="1"/>
      <c r="NGL24" s="1"/>
      <c r="NGM24" s="1"/>
      <c r="NGN24" s="1"/>
      <c r="NGO24" s="1"/>
      <c r="NGP24" s="1"/>
      <c r="NGQ24" s="1"/>
      <c r="NGR24" s="1"/>
      <c r="NGS24" s="1"/>
      <c r="NGT24" s="1"/>
      <c r="NGU24" s="1"/>
      <c r="NGV24" s="1"/>
      <c r="NGW24" s="1"/>
      <c r="NGX24" s="1"/>
      <c r="NGY24" s="1"/>
      <c r="NGZ24" s="1"/>
      <c r="NHA24" s="1"/>
      <c r="NHB24" s="1"/>
      <c r="NHC24" s="1"/>
      <c r="NHD24" s="1"/>
      <c r="NHE24" s="1"/>
      <c r="NHF24" s="1"/>
      <c r="NHG24" s="1"/>
      <c r="NHH24" s="1"/>
      <c r="NHI24" s="1"/>
      <c r="NHJ24" s="1"/>
      <c r="NHK24" s="1"/>
      <c r="NHL24" s="1"/>
      <c r="NHM24" s="1"/>
      <c r="NHN24" s="1"/>
      <c r="NHO24" s="1"/>
      <c r="NHP24" s="1"/>
      <c r="NHQ24" s="1"/>
      <c r="NHR24" s="1"/>
      <c r="NHS24" s="1"/>
      <c r="NHT24" s="1"/>
      <c r="NHU24" s="1"/>
      <c r="NHV24" s="1"/>
      <c r="NHW24" s="1"/>
      <c r="NHX24" s="1"/>
      <c r="NHY24" s="1"/>
      <c r="NHZ24" s="1"/>
      <c r="NIA24" s="1"/>
      <c r="NIB24" s="1"/>
      <c r="NIC24" s="1"/>
      <c r="NID24" s="1"/>
      <c r="NIE24" s="1"/>
      <c r="NIF24" s="1"/>
      <c r="NIG24" s="1"/>
      <c r="NIH24" s="1"/>
      <c r="NII24" s="1"/>
      <c r="NIJ24" s="1"/>
      <c r="NIK24" s="1"/>
      <c r="NIL24" s="1"/>
      <c r="NIM24" s="1"/>
      <c r="NIN24" s="1"/>
      <c r="NIO24" s="1"/>
      <c r="NIP24" s="1"/>
      <c r="NIQ24" s="1"/>
      <c r="NIR24" s="1"/>
      <c r="NIS24" s="1"/>
      <c r="NIT24" s="1"/>
      <c r="NIU24" s="1"/>
      <c r="NIV24" s="1"/>
      <c r="NIW24" s="1"/>
      <c r="NIX24" s="1"/>
      <c r="NIY24" s="1"/>
      <c r="NIZ24" s="1"/>
      <c r="NJA24" s="1"/>
      <c r="NJB24" s="1"/>
      <c r="NJC24" s="1"/>
      <c r="NJD24" s="1"/>
      <c r="NJE24" s="1"/>
      <c r="NJF24" s="1"/>
      <c r="NJG24" s="1"/>
      <c r="NJH24" s="1"/>
      <c r="NJI24" s="1"/>
      <c r="NJJ24" s="1"/>
      <c r="NJK24" s="1"/>
      <c r="NJL24" s="1"/>
      <c r="NJM24" s="1"/>
      <c r="NJN24" s="1"/>
      <c r="NJO24" s="1"/>
      <c r="NJP24" s="1"/>
      <c r="NJQ24" s="1"/>
      <c r="NJR24" s="1"/>
      <c r="NJS24" s="1"/>
      <c r="NJT24" s="1"/>
      <c r="NJU24" s="1"/>
      <c r="NJV24" s="1"/>
      <c r="NJW24" s="1"/>
      <c r="NJX24" s="1"/>
      <c r="NJY24" s="1"/>
      <c r="NJZ24" s="1"/>
      <c r="NKA24" s="1"/>
      <c r="NKB24" s="1"/>
      <c r="NKC24" s="1"/>
      <c r="NKD24" s="1"/>
      <c r="NKE24" s="1"/>
      <c r="NKF24" s="1"/>
      <c r="NKG24" s="1"/>
      <c r="NKH24" s="1"/>
      <c r="NKI24" s="1"/>
      <c r="NKJ24" s="1"/>
      <c r="NKK24" s="1"/>
      <c r="NKL24" s="1"/>
      <c r="NKM24" s="1"/>
      <c r="NKN24" s="1"/>
      <c r="NKO24" s="1"/>
      <c r="NKP24" s="1"/>
      <c r="NKQ24" s="1"/>
      <c r="NKR24" s="1"/>
      <c r="NKS24" s="1"/>
      <c r="NKT24" s="1"/>
      <c r="NKU24" s="1"/>
      <c r="NKV24" s="1"/>
      <c r="NKW24" s="1"/>
      <c r="NKX24" s="1"/>
      <c r="NKY24" s="1"/>
      <c r="NKZ24" s="1"/>
      <c r="NLA24" s="1"/>
      <c r="NLB24" s="1"/>
      <c r="NLC24" s="1"/>
      <c r="NLD24" s="1"/>
      <c r="NLE24" s="1"/>
      <c r="NLF24" s="1"/>
      <c r="NLG24" s="1"/>
      <c r="NLH24" s="1"/>
      <c r="NLI24" s="1"/>
      <c r="NLJ24" s="1"/>
      <c r="NLK24" s="1"/>
      <c r="NLL24" s="1"/>
      <c r="NLM24" s="1"/>
      <c r="NLN24" s="1"/>
      <c r="NLO24" s="1"/>
      <c r="NLP24" s="1"/>
      <c r="NLQ24" s="1"/>
      <c r="NLR24" s="1"/>
      <c r="NLS24" s="1"/>
      <c r="NLT24" s="1"/>
      <c r="NLU24" s="1"/>
      <c r="NLV24" s="1"/>
      <c r="NLW24" s="1"/>
      <c r="NLX24" s="1"/>
      <c r="NLY24" s="1"/>
      <c r="NLZ24" s="1"/>
      <c r="NMA24" s="1"/>
      <c r="NMB24" s="1"/>
      <c r="NMC24" s="1"/>
      <c r="NMD24" s="1"/>
      <c r="NME24" s="1"/>
      <c r="NMF24" s="1"/>
      <c r="NMG24" s="1"/>
      <c r="NMH24" s="1"/>
      <c r="NMI24" s="1"/>
      <c r="NMJ24" s="1"/>
      <c r="NMK24" s="1"/>
      <c r="NML24" s="1"/>
      <c r="NMM24" s="1"/>
      <c r="NMN24" s="1"/>
      <c r="NMO24" s="1"/>
      <c r="NMP24" s="1"/>
      <c r="NMQ24" s="1"/>
      <c r="NMR24" s="1"/>
      <c r="NMS24" s="1"/>
      <c r="NMT24" s="1"/>
      <c r="NMU24" s="1"/>
      <c r="NMV24" s="1"/>
      <c r="NMW24" s="1"/>
      <c r="NMX24" s="1"/>
      <c r="NMY24" s="1"/>
      <c r="NMZ24" s="1"/>
      <c r="NNA24" s="1"/>
      <c r="NNB24" s="1"/>
      <c r="NNC24" s="1"/>
      <c r="NND24" s="1"/>
      <c r="NNE24" s="1"/>
      <c r="NNF24" s="1"/>
      <c r="NNG24" s="1"/>
      <c r="NNH24" s="1"/>
      <c r="NNI24" s="1"/>
      <c r="NNJ24" s="1"/>
      <c r="NNK24" s="1"/>
      <c r="NNL24" s="1"/>
      <c r="NNM24" s="1"/>
      <c r="NNN24" s="1"/>
      <c r="NNO24" s="1"/>
      <c r="NNP24" s="1"/>
      <c r="NNQ24" s="1"/>
      <c r="NNR24" s="1"/>
      <c r="NNS24" s="1"/>
      <c r="NNT24" s="1"/>
      <c r="NNU24" s="1"/>
      <c r="NNV24" s="1"/>
      <c r="NNW24" s="1"/>
      <c r="NNX24" s="1"/>
      <c r="NNY24" s="1"/>
      <c r="NNZ24" s="1"/>
      <c r="NOA24" s="1"/>
      <c r="NOB24" s="1"/>
      <c r="NOC24" s="1"/>
      <c r="NOD24" s="1"/>
      <c r="NOE24" s="1"/>
      <c r="NOF24" s="1"/>
      <c r="NOG24" s="1"/>
      <c r="NOH24" s="1"/>
      <c r="NOI24" s="1"/>
      <c r="NOJ24" s="1"/>
      <c r="NOK24" s="1"/>
      <c r="NOL24" s="1"/>
      <c r="NOM24" s="1"/>
      <c r="NON24" s="1"/>
      <c r="NOO24" s="1"/>
      <c r="NOP24" s="1"/>
      <c r="NOQ24" s="1"/>
      <c r="NOR24" s="1"/>
      <c r="NOS24" s="1"/>
      <c r="NOT24" s="1"/>
      <c r="NOU24" s="1"/>
      <c r="NOV24" s="1"/>
      <c r="NOW24" s="1"/>
      <c r="NOX24" s="1"/>
      <c r="NOY24" s="1"/>
      <c r="NOZ24" s="1"/>
      <c r="NPA24" s="1"/>
      <c r="NPB24" s="1"/>
      <c r="NPC24" s="1"/>
      <c r="NPD24" s="1"/>
      <c r="NPE24" s="1"/>
      <c r="NPF24" s="1"/>
      <c r="NPG24" s="1"/>
      <c r="NPH24" s="1"/>
      <c r="NPI24" s="1"/>
      <c r="NPJ24" s="1"/>
      <c r="NPK24" s="1"/>
      <c r="NPL24" s="1"/>
      <c r="NPM24" s="1"/>
      <c r="NPN24" s="1"/>
      <c r="NPO24" s="1"/>
      <c r="NPP24" s="1"/>
      <c r="NPQ24" s="1"/>
      <c r="NPR24" s="1"/>
      <c r="NPS24" s="1"/>
      <c r="NPT24" s="1"/>
      <c r="NPU24" s="1"/>
      <c r="NPV24" s="1"/>
      <c r="NPW24" s="1"/>
      <c r="NPX24" s="1"/>
      <c r="NPY24" s="1"/>
      <c r="NPZ24" s="1"/>
      <c r="NQA24" s="1"/>
      <c r="NQB24" s="1"/>
      <c r="NQC24" s="1"/>
      <c r="NQD24" s="1"/>
      <c r="NQE24" s="1"/>
      <c r="NQF24" s="1"/>
      <c r="NQG24" s="1"/>
      <c r="NQH24" s="1"/>
      <c r="NQI24" s="1"/>
      <c r="NQJ24" s="1"/>
      <c r="NQK24" s="1"/>
      <c r="NQL24" s="1"/>
      <c r="NQM24" s="1"/>
      <c r="NQN24" s="1"/>
      <c r="NQO24" s="1"/>
      <c r="NQP24" s="1"/>
      <c r="NQQ24" s="1"/>
      <c r="NQR24" s="1"/>
      <c r="NQS24" s="1"/>
      <c r="NQT24" s="1"/>
      <c r="NQU24" s="1"/>
      <c r="NQV24" s="1"/>
      <c r="NQW24" s="1"/>
      <c r="NQX24" s="1"/>
      <c r="NQY24" s="1"/>
      <c r="NQZ24" s="1"/>
      <c r="NRA24" s="1"/>
      <c r="NRB24" s="1"/>
      <c r="NRC24" s="1"/>
      <c r="NRD24" s="1"/>
      <c r="NRE24" s="1"/>
      <c r="NRF24" s="1"/>
      <c r="NRG24" s="1"/>
      <c r="NRH24" s="1"/>
      <c r="NRI24" s="1"/>
      <c r="NRJ24" s="1"/>
      <c r="NRK24" s="1"/>
      <c r="NRL24" s="1"/>
      <c r="NRM24" s="1"/>
      <c r="NRN24" s="1"/>
      <c r="NRO24" s="1"/>
      <c r="NRP24" s="1"/>
      <c r="NRQ24" s="1"/>
      <c r="NRR24" s="1"/>
      <c r="NRS24" s="1"/>
      <c r="NRT24" s="1"/>
      <c r="NRU24" s="1"/>
      <c r="NRV24" s="1"/>
      <c r="NRW24" s="1"/>
      <c r="NRX24" s="1"/>
      <c r="NRY24" s="1"/>
      <c r="NRZ24" s="1"/>
      <c r="NSA24" s="1"/>
      <c r="NSB24" s="1"/>
      <c r="NSC24" s="1"/>
      <c r="NSD24" s="1"/>
      <c r="NSE24" s="1"/>
      <c r="NSF24" s="1"/>
      <c r="NSG24" s="1"/>
      <c r="NSH24" s="1"/>
      <c r="NSI24" s="1"/>
      <c r="NSJ24" s="1"/>
      <c r="NSK24" s="1"/>
      <c r="NSL24" s="1"/>
      <c r="NSM24" s="1"/>
      <c r="NSN24" s="1"/>
      <c r="NSO24" s="1"/>
      <c r="NSP24" s="1"/>
      <c r="NSQ24" s="1"/>
      <c r="NSR24" s="1"/>
      <c r="NSS24" s="1"/>
      <c r="NST24" s="1"/>
      <c r="NSU24" s="1"/>
      <c r="NSV24" s="1"/>
      <c r="NSW24" s="1"/>
      <c r="NSX24" s="1"/>
      <c r="NSY24" s="1"/>
      <c r="NSZ24" s="1"/>
      <c r="NTA24" s="1"/>
      <c r="NTB24" s="1"/>
      <c r="NTC24" s="1"/>
      <c r="NTD24" s="1"/>
      <c r="NTE24" s="1"/>
      <c r="NTF24" s="1"/>
      <c r="NTG24" s="1"/>
      <c r="NTH24" s="1"/>
      <c r="NTI24" s="1"/>
      <c r="NTJ24" s="1"/>
      <c r="NTK24" s="1"/>
      <c r="NTL24" s="1"/>
      <c r="NTM24" s="1"/>
      <c r="NTN24" s="1"/>
      <c r="NTO24" s="1"/>
      <c r="NTP24" s="1"/>
      <c r="NTQ24" s="1"/>
      <c r="NTR24" s="1"/>
      <c r="NTS24" s="1"/>
      <c r="NTT24" s="1"/>
      <c r="NTU24" s="1"/>
      <c r="NTV24" s="1"/>
      <c r="NTW24" s="1"/>
      <c r="NTX24" s="1"/>
      <c r="NTY24" s="1"/>
      <c r="NTZ24" s="1"/>
      <c r="NUA24" s="1"/>
      <c r="NUB24" s="1"/>
      <c r="NUC24" s="1"/>
      <c r="NUD24" s="1"/>
      <c r="NUE24" s="1"/>
      <c r="NUF24" s="1"/>
      <c r="NUG24" s="1"/>
      <c r="NUH24" s="1"/>
      <c r="NUI24" s="1"/>
      <c r="NUJ24" s="1"/>
      <c r="NUK24" s="1"/>
      <c r="NUL24" s="1"/>
      <c r="NUM24" s="1"/>
      <c r="NUN24" s="1"/>
      <c r="NUO24" s="1"/>
      <c r="NUP24" s="1"/>
      <c r="NUQ24" s="1"/>
      <c r="NUR24" s="1"/>
      <c r="NUS24" s="1"/>
      <c r="NUT24" s="1"/>
      <c r="NUU24" s="1"/>
      <c r="NUV24" s="1"/>
      <c r="NUW24" s="1"/>
      <c r="NUX24" s="1"/>
      <c r="NUY24" s="1"/>
      <c r="NUZ24" s="1"/>
      <c r="NVA24" s="1"/>
      <c r="NVB24" s="1"/>
      <c r="NVC24" s="1"/>
      <c r="NVD24" s="1"/>
      <c r="NVE24" s="1"/>
      <c r="NVF24" s="1"/>
      <c r="NVG24" s="1"/>
      <c r="NVH24" s="1"/>
      <c r="NVI24" s="1"/>
      <c r="NVJ24" s="1"/>
      <c r="NVK24" s="1"/>
      <c r="NVL24" s="1"/>
      <c r="NVM24" s="1"/>
      <c r="NVN24" s="1"/>
      <c r="NVO24" s="1"/>
      <c r="NVP24" s="1"/>
      <c r="NVQ24" s="1"/>
      <c r="NVR24" s="1"/>
      <c r="NVS24" s="1"/>
      <c r="NVT24" s="1"/>
      <c r="NVU24" s="1"/>
      <c r="NVV24" s="1"/>
      <c r="NVW24" s="1"/>
      <c r="NVX24" s="1"/>
      <c r="NVY24" s="1"/>
      <c r="NVZ24" s="1"/>
      <c r="NWA24" s="1"/>
      <c r="NWB24" s="1"/>
      <c r="NWC24" s="1"/>
      <c r="NWD24" s="1"/>
      <c r="NWE24" s="1"/>
      <c r="NWF24" s="1"/>
      <c r="NWG24" s="1"/>
      <c r="NWH24" s="1"/>
      <c r="NWI24" s="1"/>
      <c r="NWJ24" s="1"/>
      <c r="NWK24" s="1"/>
      <c r="NWL24" s="1"/>
      <c r="NWM24" s="1"/>
      <c r="NWN24" s="1"/>
      <c r="NWO24" s="1"/>
      <c r="NWP24" s="1"/>
      <c r="NWQ24" s="1"/>
      <c r="NWR24" s="1"/>
      <c r="NWS24" s="1"/>
      <c r="NWT24" s="1"/>
      <c r="NWU24" s="1"/>
      <c r="NWV24" s="1"/>
      <c r="NWW24" s="1"/>
      <c r="NWX24" s="1"/>
      <c r="NWY24" s="1"/>
      <c r="NWZ24" s="1"/>
      <c r="NXA24" s="1"/>
      <c r="NXB24" s="1"/>
      <c r="NXC24" s="1"/>
      <c r="NXD24" s="1"/>
      <c r="NXE24" s="1"/>
      <c r="NXF24" s="1"/>
      <c r="NXG24" s="1"/>
      <c r="NXH24" s="1"/>
      <c r="NXI24" s="1"/>
      <c r="NXJ24" s="1"/>
      <c r="NXK24" s="1"/>
      <c r="NXL24" s="1"/>
      <c r="NXM24" s="1"/>
      <c r="NXN24" s="1"/>
      <c r="NXO24" s="1"/>
      <c r="NXP24" s="1"/>
      <c r="NXQ24" s="1"/>
      <c r="NXR24" s="1"/>
      <c r="NXS24" s="1"/>
      <c r="NXT24" s="1"/>
      <c r="NXU24" s="1"/>
      <c r="NXV24" s="1"/>
      <c r="NXW24" s="1"/>
      <c r="NXX24" s="1"/>
      <c r="NXY24" s="1"/>
      <c r="NXZ24" s="1"/>
      <c r="NYA24" s="1"/>
      <c r="NYB24" s="1"/>
      <c r="NYC24" s="1"/>
      <c r="NYD24" s="1"/>
      <c r="NYE24" s="1"/>
      <c r="NYF24" s="1"/>
      <c r="NYG24" s="1"/>
      <c r="NYH24" s="1"/>
      <c r="NYI24" s="1"/>
      <c r="NYJ24" s="1"/>
      <c r="NYK24" s="1"/>
      <c r="NYL24" s="1"/>
      <c r="NYM24" s="1"/>
      <c r="NYN24" s="1"/>
      <c r="NYO24" s="1"/>
      <c r="NYP24" s="1"/>
      <c r="NYQ24" s="1"/>
      <c r="NYR24" s="1"/>
      <c r="NYS24" s="1"/>
      <c r="NYT24" s="1"/>
      <c r="NYU24" s="1"/>
      <c r="NYV24" s="1"/>
      <c r="NYW24" s="1"/>
      <c r="NYX24" s="1"/>
      <c r="NYY24" s="1"/>
      <c r="NYZ24" s="1"/>
      <c r="NZA24" s="1"/>
      <c r="NZB24" s="1"/>
      <c r="NZC24" s="1"/>
      <c r="NZD24" s="1"/>
      <c r="NZE24" s="1"/>
      <c r="NZF24" s="1"/>
      <c r="NZG24" s="1"/>
      <c r="NZH24" s="1"/>
      <c r="NZI24" s="1"/>
      <c r="NZJ24" s="1"/>
      <c r="NZK24" s="1"/>
      <c r="NZL24" s="1"/>
      <c r="NZM24" s="1"/>
      <c r="NZN24" s="1"/>
      <c r="NZO24" s="1"/>
      <c r="NZP24" s="1"/>
      <c r="NZQ24" s="1"/>
      <c r="NZR24" s="1"/>
      <c r="NZS24" s="1"/>
      <c r="NZT24" s="1"/>
      <c r="NZU24" s="1"/>
      <c r="NZV24" s="1"/>
      <c r="NZW24" s="1"/>
      <c r="NZX24" s="1"/>
      <c r="NZY24" s="1"/>
      <c r="NZZ24" s="1"/>
      <c r="OAA24" s="1"/>
      <c r="OAB24" s="1"/>
      <c r="OAC24" s="1"/>
      <c r="OAD24" s="1"/>
      <c r="OAE24" s="1"/>
      <c r="OAF24" s="1"/>
      <c r="OAG24" s="1"/>
      <c r="OAH24" s="1"/>
      <c r="OAI24" s="1"/>
      <c r="OAJ24" s="1"/>
      <c r="OAK24" s="1"/>
      <c r="OAL24" s="1"/>
      <c r="OAM24" s="1"/>
      <c r="OAN24" s="1"/>
      <c r="OAO24" s="1"/>
      <c r="OAP24" s="1"/>
      <c r="OAQ24" s="1"/>
      <c r="OAR24" s="1"/>
      <c r="OAS24" s="1"/>
      <c r="OAT24" s="1"/>
      <c r="OAU24" s="1"/>
      <c r="OAV24" s="1"/>
      <c r="OAW24" s="1"/>
      <c r="OAX24" s="1"/>
      <c r="OAY24" s="1"/>
      <c r="OAZ24" s="1"/>
      <c r="OBA24" s="1"/>
      <c r="OBB24" s="1"/>
      <c r="OBC24" s="1"/>
      <c r="OBD24" s="1"/>
      <c r="OBE24" s="1"/>
      <c r="OBF24" s="1"/>
      <c r="OBG24" s="1"/>
      <c r="OBH24" s="1"/>
      <c r="OBI24" s="1"/>
      <c r="OBJ24" s="1"/>
      <c r="OBK24" s="1"/>
      <c r="OBL24" s="1"/>
      <c r="OBM24" s="1"/>
      <c r="OBN24" s="1"/>
      <c r="OBO24" s="1"/>
      <c r="OBP24" s="1"/>
      <c r="OBQ24" s="1"/>
      <c r="OBR24" s="1"/>
      <c r="OBS24" s="1"/>
      <c r="OBT24" s="1"/>
      <c r="OBU24" s="1"/>
      <c r="OBV24" s="1"/>
      <c r="OBW24" s="1"/>
      <c r="OBX24" s="1"/>
      <c r="OBY24" s="1"/>
      <c r="OBZ24" s="1"/>
      <c r="OCA24" s="1"/>
      <c r="OCB24" s="1"/>
      <c r="OCC24" s="1"/>
      <c r="OCD24" s="1"/>
      <c r="OCE24" s="1"/>
      <c r="OCF24" s="1"/>
      <c r="OCG24" s="1"/>
      <c r="OCH24" s="1"/>
      <c r="OCI24" s="1"/>
      <c r="OCJ24" s="1"/>
      <c r="OCK24" s="1"/>
      <c r="OCL24" s="1"/>
      <c r="OCM24" s="1"/>
      <c r="OCN24" s="1"/>
      <c r="OCO24" s="1"/>
      <c r="OCP24" s="1"/>
      <c r="OCQ24" s="1"/>
      <c r="OCR24" s="1"/>
      <c r="OCS24" s="1"/>
      <c r="OCT24" s="1"/>
      <c r="OCU24" s="1"/>
      <c r="OCV24" s="1"/>
      <c r="OCW24" s="1"/>
      <c r="OCX24" s="1"/>
      <c r="OCY24" s="1"/>
      <c r="OCZ24" s="1"/>
      <c r="ODA24" s="1"/>
      <c r="ODB24" s="1"/>
      <c r="ODC24" s="1"/>
      <c r="ODD24" s="1"/>
      <c r="ODE24" s="1"/>
      <c r="ODF24" s="1"/>
      <c r="ODG24" s="1"/>
      <c r="ODH24" s="1"/>
      <c r="ODI24" s="1"/>
      <c r="ODJ24" s="1"/>
      <c r="ODK24" s="1"/>
      <c r="ODL24" s="1"/>
      <c r="ODM24" s="1"/>
      <c r="ODN24" s="1"/>
      <c r="ODO24" s="1"/>
      <c r="ODP24" s="1"/>
      <c r="ODQ24" s="1"/>
      <c r="ODR24" s="1"/>
      <c r="ODS24" s="1"/>
      <c r="ODT24" s="1"/>
      <c r="ODU24" s="1"/>
      <c r="ODV24" s="1"/>
      <c r="ODW24" s="1"/>
      <c r="ODX24" s="1"/>
      <c r="ODY24" s="1"/>
      <c r="ODZ24" s="1"/>
      <c r="OEA24" s="1"/>
      <c r="OEB24" s="1"/>
      <c r="OEC24" s="1"/>
      <c r="OED24" s="1"/>
      <c r="OEE24" s="1"/>
      <c r="OEF24" s="1"/>
      <c r="OEG24" s="1"/>
      <c r="OEH24" s="1"/>
      <c r="OEI24" s="1"/>
      <c r="OEJ24" s="1"/>
      <c r="OEK24" s="1"/>
      <c r="OEL24" s="1"/>
      <c r="OEM24" s="1"/>
      <c r="OEN24" s="1"/>
      <c r="OEO24" s="1"/>
      <c r="OEP24" s="1"/>
      <c r="OEQ24" s="1"/>
      <c r="OER24" s="1"/>
      <c r="OES24" s="1"/>
      <c r="OET24" s="1"/>
      <c r="OEU24" s="1"/>
      <c r="OEV24" s="1"/>
      <c r="OEW24" s="1"/>
      <c r="OEX24" s="1"/>
      <c r="OEY24" s="1"/>
      <c r="OEZ24" s="1"/>
      <c r="OFA24" s="1"/>
      <c r="OFB24" s="1"/>
      <c r="OFC24" s="1"/>
      <c r="OFD24" s="1"/>
      <c r="OFE24" s="1"/>
      <c r="OFF24" s="1"/>
      <c r="OFG24" s="1"/>
      <c r="OFH24" s="1"/>
      <c r="OFI24" s="1"/>
      <c r="OFJ24" s="1"/>
      <c r="OFK24" s="1"/>
      <c r="OFL24" s="1"/>
      <c r="OFM24" s="1"/>
      <c r="OFN24" s="1"/>
      <c r="OFO24" s="1"/>
      <c r="OFP24" s="1"/>
      <c r="OFQ24" s="1"/>
      <c r="OFR24" s="1"/>
      <c r="OFS24" s="1"/>
      <c r="OFT24" s="1"/>
      <c r="OFU24" s="1"/>
      <c r="OFV24" s="1"/>
      <c r="OFW24" s="1"/>
      <c r="OFX24" s="1"/>
      <c r="OFY24" s="1"/>
      <c r="OFZ24" s="1"/>
      <c r="OGA24" s="1"/>
      <c r="OGB24" s="1"/>
      <c r="OGC24" s="1"/>
      <c r="OGD24" s="1"/>
      <c r="OGE24" s="1"/>
      <c r="OGF24" s="1"/>
      <c r="OGG24" s="1"/>
      <c r="OGH24" s="1"/>
      <c r="OGI24" s="1"/>
      <c r="OGJ24" s="1"/>
      <c r="OGK24" s="1"/>
      <c r="OGL24" s="1"/>
      <c r="OGM24" s="1"/>
      <c r="OGN24" s="1"/>
      <c r="OGO24" s="1"/>
      <c r="OGP24" s="1"/>
      <c r="OGQ24" s="1"/>
      <c r="OGR24" s="1"/>
      <c r="OGS24" s="1"/>
      <c r="OGT24" s="1"/>
      <c r="OGU24" s="1"/>
      <c r="OGV24" s="1"/>
      <c r="OGW24" s="1"/>
      <c r="OGX24" s="1"/>
      <c r="OGY24" s="1"/>
      <c r="OGZ24" s="1"/>
      <c r="OHA24" s="1"/>
      <c r="OHB24" s="1"/>
      <c r="OHC24" s="1"/>
      <c r="OHD24" s="1"/>
      <c r="OHE24" s="1"/>
      <c r="OHF24" s="1"/>
      <c r="OHG24" s="1"/>
      <c r="OHH24" s="1"/>
      <c r="OHI24" s="1"/>
      <c r="OHJ24" s="1"/>
      <c r="OHK24" s="1"/>
      <c r="OHL24" s="1"/>
      <c r="OHM24" s="1"/>
      <c r="OHN24" s="1"/>
      <c r="OHO24" s="1"/>
      <c r="OHP24" s="1"/>
      <c r="OHQ24" s="1"/>
      <c r="OHR24" s="1"/>
      <c r="OHS24" s="1"/>
      <c r="OHT24" s="1"/>
      <c r="OHU24" s="1"/>
      <c r="OHV24" s="1"/>
      <c r="OHW24" s="1"/>
      <c r="OHX24" s="1"/>
      <c r="OHY24" s="1"/>
      <c r="OHZ24" s="1"/>
      <c r="OIA24" s="1"/>
      <c r="OIB24" s="1"/>
      <c r="OIC24" s="1"/>
      <c r="OID24" s="1"/>
      <c r="OIE24" s="1"/>
      <c r="OIF24" s="1"/>
      <c r="OIG24" s="1"/>
      <c r="OIH24" s="1"/>
      <c r="OII24" s="1"/>
      <c r="OIJ24" s="1"/>
      <c r="OIK24" s="1"/>
      <c r="OIL24" s="1"/>
      <c r="OIM24" s="1"/>
      <c r="OIN24" s="1"/>
      <c r="OIO24" s="1"/>
      <c r="OIP24" s="1"/>
      <c r="OIQ24" s="1"/>
      <c r="OIR24" s="1"/>
      <c r="OIS24" s="1"/>
      <c r="OIT24" s="1"/>
      <c r="OIU24" s="1"/>
      <c r="OIV24" s="1"/>
      <c r="OIW24" s="1"/>
      <c r="OIX24" s="1"/>
      <c r="OIY24" s="1"/>
      <c r="OIZ24" s="1"/>
      <c r="OJA24" s="1"/>
      <c r="OJB24" s="1"/>
      <c r="OJC24" s="1"/>
      <c r="OJD24" s="1"/>
      <c r="OJE24" s="1"/>
      <c r="OJF24" s="1"/>
      <c r="OJG24" s="1"/>
      <c r="OJH24" s="1"/>
      <c r="OJI24" s="1"/>
      <c r="OJJ24" s="1"/>
      <c r="OJK24" s="1"/>
      <c r="OJL24" s="1"/>
      <c r="OJM24" s="1"/>
      <c r="OJN24" s="1"/>
      <c r="OJO24" s="1"/>
      <c r="OJP24" s="1"/>
      <c r="OJQ24" s="1"/>
      <c r="OJR24" s="1"/>
      <c r="OJS24" s="1"/>
      <c r="OJT24" s="1"/>
      <c r="OJU24" s="1"/>
      <c r="OJV24" s="1"/>
      <c r="OJW24" s="1"/>
      <c r="OJX24" s="1"/>
      <c r="OJY24" s="1"/>
      <c r="OJZ24" s="1"/>
      <c r="OKA24" s="1"/>
      <c r="OKB24" s="1"/>
      <c r="OKC24" s="1"/>
      <c r="OKD24" s="1"/>
      <c r="OKE24" s="1"/>
      <c r="OKF24" s="1"/>
      <c r="OKG24" s="1"/>
      <c r="OKH24" s="1"/>
      <c r="OKI24" s="1"/>
      <c r="OKJ24" s="1"/>
      <c r="OKK24" s="1"/>
      <c r="OKL24" s="1"/>
      <c r="OKM24" s="1"/>
      <c r="OKN24" s="1"/>
      <c r="OKO24" s="1"/>
      <c r="OKP24" s="1"/>
      <c r="OKQ24" s="1"/>
      <c r="OKR24" s="1"/>
      <c r="OKS24" s="1"/>
      <c r="OKT24" s="1"/>
      <c r="OKU24" s="1"/>
      <c r="OKV24" s="1"/>
      <c r="OKW24" s="1"/>
      <c r="OKX24" s="1"/>
      <c r="OKY24" s="1"/>
      <c r="OKZ24" s="1"/>
      <c r="OLA24" s="1"/>
      <c r="OLB24" s="1"/>
      <c r="OLC24" s="1"/>
      <c r="OLD24" s="1"/>
      <c r="OLE24" s="1"/>
      <c r="OLF24" s="1"/>
      <c r="OLG24" s="1"/>
      <c r="OLH24" s="1"/>
      <c r="OLI24" s="1"/>
      <c r="OLJ24" s="1"/>
      <c r="OLK24" s="1"/>
      <c r="OLL24" s="1"/>
      <c r="OLM24" s="1"/>
      <c r="OLN24" s="1"/>
      <c r="OLO24" s="1"/>
      <c r="OLP24" s="1"/>
      <c r="OLQ24" s="1"/>
      <c r="OLR24" s="1"/>
      <c r="OLS24" s="1"/>
      <c r="OLT24" s="1"/>
      <c r="OLU24" s="1"/>
      <c r="OLV24" s="1"/>
      <c r="OLW24" s="1"/>
      <c r="OLX24" s="1"/>
      <c r="OLY24" s="1"/>
      <c r="OLZ24" s="1"/>
      <c r="OMA24" s="1"/>
      <c r="OMB24" s="1"/>
      <c r="OMC24" s="1"/>
      <c r="OMD24" s="1"/>
      <c r="OME24" s="1"/>
      <c r="OMF24" s="1"/>
      <c r="OMG24" s="1"/>
      <c r="OMH24" s="1"/>
      <c r="OMI24" s="1"/>
      <c r="OMJ24" s="1"/>
      <c r="OMK24" s="1"/>
      <c r="OML24" s="1"/>
      <c r="OMM24" s="1"/>
      <c r="OMN24" s="1"/>
      <c r="OMO24" s="1"/>
      <c r="OMP24" s="1"/>
      <c r="OMQ24" s="1"/>
      <c r="OMR24" s="1"/>
      <c r="OMS24" s="1"/>
      <c r="OMT24" s="1"/>
      <c r="OMU24" s="1"/>
      <c r="OMV24" s="1"/>
      <c r="OMW24" s="1"/>
      <c r="OMX24" s="1"/>
      <c r="OMY24" s="1"/>
      <c r="OMZ24" s="1"/>
      <c r="ONA24" s="1"/>
      <c r="ONB24" s="1"/>
      <c r="ONC24" s="1"/>
      <c r="OND24" s="1"/>
      <c r="ONE24" s="1"/>
      <c r="ONF24" s="1"/>
      <c r="ONG24" s="1"/>
      <c r="ONH24" s="1"/>
      <c r="ONI24" s="1"/>
      <c r="ONJ24" s="1"/>
      <c r="ONK24" s="1"/>
      <c r="ONL24" s="1"/>
      <c r="ONM24" s="1"/>
      <c r="ONN24" s="1"/>
      <c r="ONO24" s="1"/>
      <c r="ONP24" s="1"/>
      <c r="ONQ24" s="1"/>
      <c r="ONR24" s="1"/>
      <c r="ONS24" s="1"/>
      <c r="ONT24" s="1"/>
      <c r="ONU24" s="1"/>
      <c r="ONV24" s="1"/>
      <c r="ONW24" s="1"/>
      <c r="ONX24" s="1"/>
      <c r="ONY24" s="1"/>
      <c r="ONZ24" s="1"/>
      <c r="OOA24" s="1"/>
      <c r="OOB24" s="1"/>
      <c r="OOC24" s="1"/>
      <c r="OOD24" s="1"/>
      <c r="OOE24" s="1"/>
      <c r="OOF24" s="1"/>
      <c r="OOG24" s="1"/>
      <c r="OOH24" s="1"/>
      <c r="OOI24" s="1"/>
      <c r="OOJ24" s="1"/>
      <c r="OOK24" s="1"/>
      <c r="OOL24" s="1"/>
      <c r="OOM24" s="1"/>
      <c r="OON24" s="1"/>
      <c r="OOO24" s="1"/>
      <c r="OOP24" s="1"/>
      <c r="OOQ24" s="1"/>
      <c r="OOR24" s="1"/>
      <c r="OOS24" s="1"/>
      <c r="OOT24" s="1"/>
      <c r="OOU24" s="1"/>
      <c r="OOV24" s="1"/>
      <c r="OOW24" s="1"/>
      <c r="OOX24" s="1"/>
      <c r="OOY24" s="1"/>
      <c r="OOZ24" s="1"/>
      <c r="OPA24" s="1"/>
      <c r="OPB24" s="1"/>
      <c r="OPC24" s="1"/>
      <c r="OPD24" s="1"/>
      <c r="OPE24" s="1"/>
      <c r="OPF24" s="1"/>
      <c r="OPG24" s="1"/>
      <c r="OPH24" s="1"/>
      <c r="OPI24" s="1"/>
      <c r="OPJ24" s="1"/>
      <c r="OPK24" s="1"/>
      <c r="OPL24" s="1"/>
      <c r="OPM24" s="1"/>
      <c r="OPN24" s="1"/>
      <c r="OPO24" s="1"/>
      <c r="OPP24" s="1"/>
      <c r="OPQ24" s="1"/>
      <c r="OPR24" s="1"/>
      <c r="OPS24" s="1"/>
      <c r="OPT24" s="1"/>
      <c r="OPU24" s="1"/>
      <c r="OPV24" s="1"/>
      <c r="OPW24" s="1"/>
      <c r="OPX24" s="1"/>
      <c r="OPY24" s="1"/>
      <c r="OPZ24" s="1"/>
      <c r="OQA24" s="1"/>
      <c r="OQB24" s="1"/>
      <c r="OQC24" s="1"/>
      <c r="OQD24" s="1"/>
      <c r="OQE24" s="1"/>
      <c r="OQF24" s="1"/>
      <c r="OQG24" s="1"/>
      <c r="OQH24" s="1"/>
      <c r="OQI24" s="1"/>
      <c r="OQJ24" s="1"/>
      <c r="OQK24" s="1"/>
      <c r="OQL24" s="1"/>
      <c r="OQM24" s="1"/>
      <c r="OQN24" s="1"/>
      <c r="OQO24" s="1"/>
      <c r="OQP24" s="1"/>
      <c r="OQQ24" s="1"/>
      <c r="OQR24" s="1"/>
      <c r="OQS24" s="1"/>
      <c r="OQT24" s="1"/>
      <c r="OQU24" s="1"/>
      <c r="OQV24" s="1"/>
      <c r="OQW24" s="1"/>
      <c r="OQX24" s="1"/>
      <c r="OQY24" s="1"/>
      <c r="OQZ24" s="1"/>
      <c r="ORA24" s="1"/>
      <c r="ORB24" s="1"/>
      <c r="ORC24" s="1"/>
      <c r="ORD24" s="1"/>
      <c r="ORE24" s="1"/>
      <c r="ORF24" s="1"/>
      <c r="ORG24" s="1"/>
      <c r="ORH24" s="1"/>
      <c r="ORI24" s="1"/>
      <c r="ORJ24" s="1"/>
      <c r="ORK24" s="1"/>
      <c r="ORL24" s="1"/>
      <c r="ORM24" s="1"/>
      <c r="ORN24" s="1"/>
      <c r="ORO24" s="1"/>
      <c r="ORP24" s="1"/>
      <c r="ORQ24" s="1"/>
      <c r="ORR24" s="1"/>
      <c r="ORS24" s="1"/>
      <c r="ORT24" s="1"/>
      <c r="ORU24" s="1"/>
      <c r="ORV24" s="1"/>
      <c r="ORW24" s="1"/>
      <c r="ORX24" s="1"/>
      <c r="ORY24" s="1"/>
      <c r="ORZ24" s="1"/>
      <c r="OSA24" s="1"/>
      <c r="OSB24" s="1"/>
      <c r="OSC24" s="1"/>
      <c r="OSD24" s="1"/>
      <c r="OSE24" s="1"/>
      <c r="OSF24" s="1"/>
      <c r="OSG24" s="1"/>
      <c r="OSH24" s="1"/>
      <c r="OSI24" s="1"/>
      <c r="OSJ24" s="1"/>
      <c r="OSK24" s="1"/>
      <c r="OSL24" s="1"/>
      <c r="OSM24" s="1"/>
      <c r="OSN24" s="1"/>
      <c r="OSO24" s="1"/>
      <c r="OSP24" s="1"/>
      <c r="OSQ24" s="1"/>
      <c r="OSR24" s="1"/>
      <c r="OSS24" s="1"/>
      <c r="OST24" s="1"/>
      <c r="OSU24" s="1"/>
      <c r="OSV24" s="1"/>
      <c r="OSW24" s="1"/>
      <c r="OSX24" s="1"/>
      <c r="OSY24" s="1"/>
      <c r="OSZ24" s="1"/>
      <c r="OTA24" s="1"/>
      <c r="OTB24" s="1"/>
      <c r="OTC24" s="1"/>
      <c r="OTD24" s="1"/>
      <c r="OTE24" s="1"/>
      <c r="OTF24" s="1"/>
      <c r="OTG24" s="1"/>
      <c r="OTH24" s="1"/>
      <c r="OTI24" s="1"/>
      <c r="OTJ24" s="1"/>
      <c r="OTK24" s="1"/>
      <c r="OTL24" s="1"/>
      <c r="OTM24" s="1"/>
      <c r="OTN24" s="1"/>
      <c r="OTO24" s="1"/>
      <c r="OTP24" s="1"/>
      <c r="OTQ24" s="1"/>
      <c r="OTR24" s="1"/>
      <c r="OTS24" s="1"/>
      <c r="OTT24" s="1"/>
      <c r="OTU24" s="1"/>
      <c r="OTV24" s="1"/>
      <c r="OTW24" s="1"/>
      <c r="OTX24" s="1"/>
      <c r="OTY24" s="1"/>
      <c r="OTZ24" s="1"/>
      <c r="OUA24" s="1"/>
      <c r="OUB24" s="1"/>
      <c r="OUC24" s="1"/>
      <c r="OUD24" s="1"/>
      <c r="OUE24" s="1"/>
      <c r="OUF24" s="1"/>
      <c r="OUG24" s="1"/>
      <c r="OUH24" s="1"/>
      <c r="OUI24" s="1"/>
      <c r="OUJ24" s="1"/>
      <c r="OUK24" s="1"/>
      <c r="OUL24" s="1"/>
      <c r="OUM24" s="1"/>
      <c r="OUN24" s="1"/>
      <c r="OUO24" s="1"/>
      <c r="OUP24" s="1"/>
      <c r="OUQ24" s="1"/>
      <c r="OUR24" s="1"/>
      <c r="OUS24" s="1"/>
      <c r="OUT24" s="1"/>
      <c r="OUU24" s="1"/>
      <c r="OUV24" s="1"/>
      <c r="OUW24" s="1"/>
      <c r="OUX24" s="1"/>
      <c r="OUY24" s="1"/>
      <c r="OUZ24" s="1"/>
      <c r="OVA24" s="1"/>
      <c r="OVB24" s="1"/>
      <c r="OVC24" s="1"/>
      <c r="OVD24" s="1"/>
      <c r="OVE24" s="1"/>
      <c r="OVF24" s="1"/>
      <c r="OVG24" s="1"/>
      <c r="OVH24" s="1"/>
      <c r="OVI24" s="1"/>
      <c r="OVJ24" s="1"/>
      <c r="OVK24" s="1"/>
      <c r="OVL24" s="1"/>
      <c r="OVM24" s="1"/>
      <c r="OVN24" s="1"/>
      <c r="OVO24" s="1"/>
      <c r="OVP24" s="1"/>
      <c r="OVQ24" s="1"/>
      <c r="OVR24" s="1"/>
      <c r="OVS24" s="1"/>
      <c r="OVT24" s="1"/>
      <c r="OVU24" s="1"/>
      <c r="OVV24" s="1"/>
      <c r="OVW24" s="1"/>
      <c r="OVX24" s="1"/>
      <c r="OVY24" s="1"/>
      <c r="OVZ24" s="1"/>
      <c r="OWA24" s="1"/>
      <c r="OWB24" s="1"/>
      <c r="OWC24" s="1"/>
      <c r="OWD24" s="1"/>
      <c r="OWE24" s="1"/>
      <c r="OWF24" s="1"/>
      <c r="OWG24" s="1"/>
      <c r="OWH24" s="1"/>
      <c r="OWI24" s="1"/>
      <c r="OWJ24" s="1"/>
      <c r="OWK24" s="1"/>
      <c r="OWL24" s="1"/>
      <c r="OWM24" s="1"/>
      <c r="OWN24" s="1"/>
      <c r="OWO24" s="1"/>
      <c r="OWP24" s="1"/>
      <c r="OWQ24" s="1"/>
      <c r="OWR24" s="1"/>
      <c r="OWS24" s="1"/>
      <c r="OWT24" s="1"/>
      <c r="OWU24" s="1"/>
      <c r="OWV24" s="1"/>
      <c r="OWW24" s="1"/>
      <c r="OWX24" s="1"/>
      <c r="OWY24" s="1"/>
      <c r="OWZ24" s="1"/>
      <c r="OXA24" s="1"/>
      <c r="OXB24" s="1"/>
      <c r="OXC24" s="1"/>
      <c r="OXD24" s="1"/>
      <c r="OXE24" s="1"/>
      <c r="OXF24" s="1"/>
      <c r="OXG24" s="1"/>
      <c r="OXH24" s="1"/>
      <c r="OXI24" s="1"/>
      <c r="OXJ24" s="1"/>
      <c r="OXK24" s="1"/>
      <c r="OXL24" s="1"/>
      <c r="OXM24" s="1"/>
      <c r="OXN24" s="1"/>
      <c r="OXO24" s="1"/>
      <c r="OXP24" s="1"/>
      <c r="OXQ24" s="1"/>
      <c r="OXR24" s="1"/>
      <c r="OXS24" s="1"/>
      <c r="OXT24" s="1"/>
      <c r="OXU24" s="1"/>
      <c r="OXV24" s="1"/>
      <c r="OXW24" s="1"/>
      <c r="OXX24" s="1"/>
      <c r="OXY24" s="1"/>
      <c r="OXZ24" s="1"/>
      <c r="OYA24" s="1"/>
      <c r="OYB24" s="1"/>
      <c r="OYC24" s="1"/>
      <c r="OYD24" s="1"/>
      <c r="OYE24" s="1"/>
      <c r="OYF24" s="1"/>
      <c r="OYG24" s="1"/>
      <c r="OYH24" s="1"/>
      <c r="OYI24" s="1"/>
      <c r="OYJ24" s="1"/>
      <c r="OYK24" s="1"/>
      <c r="OYL24" s="1"/>
      <c r="OYM24" s="1"/>
      <c r="OYN24" s="1"/>
      <c r="OYO24" s="1"/>
      <c r="OYP24" s="1"/>
      <c r="OYQ24" s="1"/>
      <c r="OYR24" s="1"/>
      <c r="OYS24" s="1"/>
      <c r="OYT24" s="1"/>
      <c r="OYU24" s="1"/>
      <c r="OYV24" s="1"/>
      <c r="OYW24" s="1"/>
      <c r="OYX24" s="1"/>
      <c r="OYY24" s="1"/>
      <c r="OYZ24" s="1"/>
      <c r="OZA24" s="1"/>
      <c r="OZB24" s="1"/>
      <c r="OZC24" s="1"/>
      <c r="OZD24" s="1"/>
      <c r="OZE24" s="1"/>
      <c r="OZF24" s="1"/>
      <c r="OZG24" s="1"/>
      <c r="OZH24" s="1"/>
      <c r="OZI24" s="1"/>
      <c r="OZJ24" s="1"/>
      <c r="OZK24" s="1"/>
      <c r="OZL24" s="1"/>
      <c r="OZM24" s="1"/>
      <c r="OZN24" s="1"/>
      <c r="OZO24" s="1"/>
      <c r="OZP24" s="1"/>
      <c r="OZQ24" s="1"/>
      <c r="OZR24" s="1"/>
      <c r="OZS24" s="1"/>
      <c r="OZT24" s="1"/>
      <c r="OZU24" s="1"/>
      <c r="OZV24" s="1"/>
      <c r="OZW24" s="1"/>
      <c r="OZX24" s="1"/>
      <c r="OZY24" s="1"/>
      <c r="OZZ24" s="1"/>
      <c r="PAA24" s="1"/>
      <c r="PAB24" s="1"/>
      <c r="PAC24" s="1"/>
      <c r="PAD24" s="1"/>
      <c r="PAE24" s="1"/>
      <c r="PAF24" s="1"/>
      <c r="PAG24" s="1"/>
      <c r="PAH24" s="1"/>
      <c r="PAI24" s="1"/>
      <c r="PAJ24" s="1"/>
      <c r="PAK24" s="1"/>
      <c r="PAL24" s="1"/>
      <c r="PAM24" s="1"/>
      <c r="PAN24" s="1"/>
      <c r="PAO24" s="1"/>
      <c r="PAP24" s="1"/>
      <c r="PAQ24" s="1"/>
      <c r="PAR24" s="1"/>
      <c r="PAS24" s="1"/>
      <c r="PAT24" s="1"/>
      <c r="PAU24" s="1"/>
      <c r="PAV24" s="1"/>
      <c r="PAW24" s="1"/>
      <c r="PAX24" s="1"/>
      <c r="PAY24" s="1"/>
      <c r="PAZ24" s="1"/>
      <c r="PBA24" s="1"/>
      <c r="PBB24" s="1"/>
      <c r="PBC24" s="1"/>
      <c r="PBD24" s="1"/>
      <c r="PBE24" s="1"/>
      <c r="PBF24" s="1"/>
      <c r="PBG24" s="1"/>
      <c r="PBH24" s="1"/>
      <c r="PBI24" s="1"/>
      <c r="PBJ24" s="1"/>
      <c r="PBK24" s="1"/>
      <c r="PBL24" s="1"/>
      <c r="PBM24" s="1"/>
      <c r="PBN24" s="1"/>
      <c r="PBO24" s="1"/>
      <c r="PBP24" s="1"/>
      <c r="PBQ24" s="1"/>
      <c r="PBR24" s="1"/>
      <c r="PBS24" s="1"/>
      <c r="PBT24" s="1"/>
      <c r="PBU24" s="1"/>
      <c r="PBV24" s="1"/>
      <c r="PBW24" s="1"/>
      <c r="PBX24" s="1"/>
      <c r="PBY24" s="1"/>
      <c r="PBZ24" s="1"/>
      <c r="PCA24" s="1"/>
      <c r="PCB24" s="1"/>
      <c r="PCC24" s="1"/>
      <c r="PCD24" s="1"/>
      <c r="PCE24" s="1"/>
      <c r="PCF24" s="1"/>
      <c r="PCG24" s="1"/>
      <c r="PCH24" s="1"/>
      <c r="PCI24" s="1"/>
      <c r="PCJ24" s="1"/>
      <c r="PCK24" s="1"/>
      <c r="PCL24" s="1"/>
      <c r="PCM24" s="1"/>
      <c r="PCN24" s="1"/>
      <c r="PCO24" s="1"/>
      <c r="PCP24" s="1"/>
      <c r="PCQ24" s="1"/>
      <c r="PCR24" s="1"/>
      <c r="PCS24" s="1"/>
      <c r="PCT24" s="1"/>
      <c r="PCU24" s="1"/>
      <c r="PCV24" s="1"/>
      <c r="PCW24" s="1"/>
      <c r="PCX24" s="1"/>
      <c r="PCY24" s="1"/>
      <c r="PCZ24" s="1"/>
      <c r="PDA24" s="1"/>
      <c r="PDB24" s="1"/>
      <c r="PDC24" s="1"/>
      <c r="PDD24" s="1"/>
      <c r="PDE24" s="1"/>
      <c r="PDF24" s="1"/>
      <c r="PDG24" s="1"/>
      <c r="PDH24" s="1"/>
      <c r="PDI24" s="1"/>
      <c r="PDJ24" s="1"/>
      <c r="PDK24" s="1"/>
      <c r="PDL24" s="1"/>
      <c r="PDM24" s="1"/>
      <c r="PDN24" s="1"/>
      <c r="PDO24" s="1"/>
      <c r="PDP24" s="1"/>
      <c r="PDQ24" s="1"/>
      <c r="PDR24" s="1"/>
      <c r="PDS24" s="1"/>
      <c r="PDT24" s="1"/>
      <c r="PDU24" s="1"/>
      <c r="PDV24" s="1"/>
      <c r="PDW24" s="1"/>
      <c r="PDX24" s="1"/>
      <c r="PDY24" s="1"/>
      <c r="PDZ24" s="1"/>
      <c r="PEA24" s="1"/>
      <c r="PEB24" s="1"/>
      <c r="PEC24" s="1"/>
      <c r="PED24" s="1"/>
      <c r="PEE24" s="1"/>
      <c r="PEF24" s="1"/>
      <c r="PEG24" s="1"/>
      <c r="PEH24" s="1"/>
      <c r="PEI24" s="1"/>
      <c r="PEJ24" s="1"/>
      <c r="PEK24" s="1"/>
      <c r="PEL24" s="1"/>
      <c r="PEM24" s="1"/>
      <c r="PEN24" s="1"/>
      <c r="PEO24" s="1"/>
      <c r="PEP24" s="1"/>
      <c r="PEQ24" s="1"/>
      <c r="PER24" s="1"/>
      <c r="PES24" s="1"/>
      <c r="PET24" s="1"/>
      <c r="PEU24" s="1"/>
      <c r="PEV24" s="1"/>
      <c r="PEW24" s="1"/>
      <c r="PEX24" s="1"/>
      <c r="PEY24" s="1"/>
      <c r="PEZ24" s="1"/>
      <c r="PFA24" s="1"/>
      <c r="PFB24" s="1"/>
      <c r="PFC24" s="1"/>
      <c r="PFD24" s="1"/>
      <c r="PFE24" s="1"/>
      <c r="PFF24" s="1"/>
      <c r="PFG24" s="1"/>
      <c r="PFH24" s="1"/>
      <c r="PFI24" s="1"/>
      <c r="PFJ24" s="1"/>
      <c r="PFK24" s="1"/>
      <c r="PFL24" s="1"/>
      <c r="PFM24" s="1"/>
      <c r="PFN24" s="1"/>
      <c r="PFO24" s="1"/>
      <c r="PFP24" s="1"/>
      <c r="PFQ24" s="1"/>
      <c r="PFR24" s="1"/>
      <c r="PFS24" s="1"/>
      <c r="PFT24" s="1"/>
      <c r="PFU24" s="1"/>
      <c r="PFV24" s="1"/>
      <c r="PFW24" s="1"/>
      <c r="PFX24" s="1"/>
      <c r="PFY24" s="1"/>
      <c r="PFZ24" s="1"/>
      <c r="PGA24" s="1"/>
      <c r="PGB24" s="1"/>
      <c r="PGC24" s="1"/>
      <c r="PGD24" s="1"/>
      <c r="PGE24" s="1"/>
      <c r="PGF24" s="1"/>
      <c r="PGG24" s="1"/>
      <c r="PGH24" s="1"/>
      <c r="PGI24" s="1"/>
      <c r="PGJ24" s="1"/>
      <c r="PGK24" s="1"/>
      <c r="PGL24" s="1"/>
      <c r="PGM24" s="1"/>
      <c r="PGN24" s="1"/>
      <c r="PGO24" s="1"/>
      <c r="PGP24" s="1"/>
      <c r="PGQ24" s="1"/>
      <c r="PGR24" s="1"/>
      <c r="PGS24" s="1"/>
      <c r="PGT24" s="1"/>
      <c r="PGU24" s="1"/>
      <c r="PGV24" s="1"/>
      <c r="PGW24" s="1"/>
      <c r="PGX24" s="1"/>
      <c r="PGY24" s="1"/>
      <c r="PGZ24" s="1"/>
      <c r="PHA24" s="1"/>
      <c r="PHB24" s="1"/>
      <c r="PHC24" s="1"/>
      <c r="PHD24" s="1"/>
      <c r="PHE24" s="1"/>
      <c r="PHF24" s="1"/>
      <c r="PHG24" s="1"/>
      <c r="PHH24" s="1"/>
      <c r="PHI24" s="1"/>
      <c r="PHJ24" s="1"/>
      <c r="PHK24" s="1"/>
      <c r="PHL24" s="1"/>
      <c r="PHM24" s="1"/>
      <c r="PHN24" s="1"/>
      <c r="PHO24" s="1"/>
      <c r="PHP24" s="1"/>
      <c r="PHQ24" s="1"/>
      <c r="PHR24" s="1"/>
      <c r="PHS24" s="1"/>
      <c r="PHT24" s="1"/>
      <c r="PHU24" s="1"/>
      <c r="PHV24" s="1"/>
      <c r="PHW24" s="1"/>
      <c r="PHX24" s="1"/>
      <c r="PHY24" s="1"/>
      <c r="PHZ24" s="1"/>
      <c r="PIA24" s="1"/>
      <c r="PIB24" s="1"/>
      <c r="PIC24" s="1"/>
      <c r="PID24" s="1"/>
      <c r="PIE24" s="1"/>
      <c r="PIF24" s="1"/>
      <c r="PIG24" s="1"/>
      <c r="PIH24" s="1"/>
      <c r="PII24" s="1"/>
      <c r="PIJ24" s="1"/>
      <c r="PIK24" s="1"/>
      <c r="PIL24" s="1"/>
      <c r="PIM24" s="1"/>
      <c r="PIN24" s="1"/>
      <c r="PIO24" s="1"/>
      <c r="PIP24" s="1"/>
      <c r="PIQ24" s="1"/>
      <c r="PIR24" s="1"/>
      <c r="PIS24" s="1"/>
      <c r="PIT24" s="1"/>
      <c r="PIU24" s="1"/>
      <c r="PIV24" s="1"/>
      <c r="PIW24" s="1"/>
      <c r="PIX24" s="1"/>
      <c r="PIY24" s="1"/>
      <c r="PIZ24" s="1"/>
      <c r="PJA24" s="1"/>
      <c r="PJB24" s="1"/>
      <c r="PJC24" s="1"/>
      <c r="PJD24" s="1"/>
      <c r="PJE24" s="1"/>
      <c r="PJF24" s="1"/>
      <c r="PJG24" s="1"/>
      <c r="PJH24" s="1"/>
      <c r="PJI24" s="1"/>
      <c r="PJJ24" s="1"/>
      <c r="PJK24" s="1"/>
      <c r="PJL24" s="1"/>
      <c r="PJM24" s="1"/>
      <c r="PJN24" s="1"/>
      <c r="PJO24" s="1"/>
      <c r="PJP24" s="1"/>
      <c r="PJQ24" s="1"/>
      <c r="PJR24" s="1"/>
      <c r="PJS24" s="1"/>
      <c r="PJT24" s="1"/>
      <c r="PJU24" s="1"/>
      <c r="PJV24" s="1"/>
      <c r="PJW24" s="1"/>
      <c r="PJX24" s="1"/>
      <c r="PJY24" s="1"/>
      <c r="PJZ24" s="1"/>
      <c r="PKA24" s="1"/>
      <c r="PKB24" s="1"/>
      <c r="PKC24" s="1"/>
      <c r="PKD24" s="1"/>
      <c r="PKE24" s="1"/>
      <c r="PKF24" s="1"/>
      <c r="PKG24" s="1"/>
      <c r="PKH24" s="1"/>
      <c r="PKI24" s="1"/>
      <c r="PKJ24" s="1"/>
      <c r="PKK24" s="1"/>
      <c r="PKL24" s="1"/>
      <c r="PKM24" s="1"/>
      <c r="PKN24" s="1"/>
      <c r="PKO24" s="1"/>
      <c r="PKP24" s="1"/>
      <c r="PKQ24" s="1"/>
      <c r="PKR24" s="1"/>
      <c r="PKS24" s="1"/>
      <c r="PKT24" s="1"/>
      <c r="PKU24" s="1"/>
      <c r="PKV24" s="1"/>
      <c r="PKW24" s="1"/>
      <c r="PKX24" s="1"/>
      <c r="PKY24" s="1"/>
      <c r="PKZ24" s="1"/>
      <c r="PLA24" s="1"/>
      <c r="PLB24" s="1"/>
      <c r="PLC24" s="1"/>
      <c r="PLD24" s="1"/>
      <c r="PLE24" s="1"/>
      <c r="PLF24" s="1"/>
      <c r="PLG24" s="1"/>
      <c r="PLH24" s="1"/>
      <c r="PLI24" s="1"/>
      <c r="PLJ24" s="1"/>
      <c r="PLK24" s="1"/>
      <c r="PLL24" s="1"/>
      <c r="PLM24" s="1"/>
      <c r="PLN24" s="1"/>
      <c r="PLO24" s="1"/>
      <c r="PLP24" s="1"/>
      <c r="PLQ24" s="1"/>
      <c r="PLR24" s="1"/>
      <c r="PLS24" s="1"/>
      <c r="PLT24" s="1"/>
      <c r="PLU24" s="1"/>
      <c r="PLV24" s="1"/>
      <c r="PLW24" s="1"/>
      <c r="PLX24" s="1"/>
      <c r="PLY24" s="1"/>
      <c r="PLZ24" s="1"/>
      <c r="PMA24" s="1"/>
      <c r="PMB24" s="1"/>
      <c r="PMC24" s="1"/>
      <c r="PMD24" s="1"/>
      <c r="PME24" s="1"/>
      <c r="PMF24" s="1"/>
      <c r="PMG24" s="1"/>
      <c r="PMH24" s="1"/>
      <c r="PMI24" s="1"/>
      <c r="PMJ24" s="1"/>
      <c r="PMK24" s="1"/>
      <c r="PML24" s="1"/>
      <c r="PMM24" s="1"/>
      <c r="PMN24" s="1"/>
      <c r="PMO24" s="1"/>
      <c r="PMP24" s="1"/>
      <c r="PMQ24" s="1"/>
      <c r="PMR24" s="1"/>
      <c r="PMS24" s="1"/>
      <c r="PMT24" s="1"/>
      <c r="PMU24" s="1"/>
      <c r="PMV24" s="1"/>
      <c r="PMW24" s="1"/>
      <c r="PMX24" s="1"/>
      <c r="PMY24" s="1"/>
      <c r="PMZ24" s="1"/>
      <c r="PNA24" s="1"/>
      <c r="PNB24" s="1"/>
      <c r="PNC24" s="1"/>
      <c r="PND24" s="1"/>
      <c r="PNE24" s="1"/>
      <c r="PNF24" s="1"/>
      <c r="PNG24" s="1"/>
      <c r="PNH24" s="1"/>
      <c r="PNI24" s="1"/>
      <c r="PNJ24" s="1"/>
      <c r="PNK24" s="1"/>
      <c r="PNL24" s="1"/>
      <c r="PNM24" s="1"/>
      <c r="PNN24" s="1"/>
      <c r="PNO24" s="1"/>
      <c r="PNP24" s="1"/>
      <c r="PNQ24" s="1"/>
      <c r="PNR24" s="1"/>
      <c r="PNS24" s="1"/>
      <c r="PNT24" s="1"/>
      <c r="PNU24" s="1"/>
      <c r="PNV24" s="1"/>
      <c r="PNW24" s="1"/>
      <c r="PNX24" s="1"/>
      <c r="PNY24" s="1"/>
      <c r="PNZ24" s="1"/>
      <c r="POA24" s="1"/>
      <c r="POB24" s="1"/>
      <c r="POC24" s="1"/>
      <c r="POD24" s="1"/>
      <c r="POE24" s="1"/>
      <c r="POF24" s="1"/>
      <c r="POG24" s="1"/>
      <c r="POH24" s="1"/>
      <c r="POI24" s="1"/>
      <c r="POJ24" s="1"/>
      <c r="POK24" s="1"/>
      <c r="POL24" s="1"/>
      <c r="POM24" s="1"/>
      <c r="PON24" s="1"/>
      <c r="POO24" s="1"/>
      <c r="POP24" s="1"/>
      <c r="POQ24" s="1"/>
      <c r="POR24" s="1"/>
      <c r="POS24" s="1"/>
      <c r="POT24" s="1"/>
      <c r="POU24" s="1"/>
      <c r="POV24" s="1"/>
      <c r="POW24" s="1"/>
      <c r="POX24" s="1"/>
      <c r="POY24" s="1"/>
      <c r="POZ24" s="1"/>
      <c r="PPA24" s="1"/>
      <c r="PPB24" s="1"/>
      <c r="PPC24" s="1"/>
      <c r="PPD24" s="1"/>
      <c r="PPE24" s="1"/>
      <c r="PPF24" s="1"/>
      <c r="PPG24" s="1"/>
      <c r="PPH24" s="1"/>
      <c r="PPI24" s="1"/>
      <c r="PPJ24" s="1"/>
      <c r="PPK24" s="1"/>
      <c r="PPL24" s="1"/>
      <c r="PPM24" s="1"/>
      <c r="PPN24" s="1"/>
      <c r="PPO24" s="1"/>
      <c r="PPP24" s="1"/>
      <c r="PPQ24" s="1"/>
      <c r="PPR24" s="1"/>
      <c r="PPS24" s="1"/>
      <c r="PPT24" s="1"/>
      <c r="PPU24" s="1"/>
      <c r="PPV24" s="1"/>
      <c r="PPW24" s="1"/>
      <c r="PPX24" s="1"/>
      <c r="PPY24" s="1"/>
      <c r="PPZ24" s="1"/>
      <c r="PQA24" s="1"/>
      <c r="PQB24" s="1"/>
      <c r="PQC24" s="1"/>
      <c r="PQD24" s="1"/>
      <c r="PQE24" s="1"/>
      <c r="PQF24" s="1"/>
      <c r="PQG24" s="1"/>
      <c r="PQH24" s="1"/>
      <c r="PQI24" s="1"/>
      <c r="PQJ24" s="1"/>
      <c r="PQK24" s="1"/>
      <c r="PQL24" s="1"/>
      <c r="PQM24" s="1"/>
      <c r="PQN24" s="1"/>
      <c r="PQO24" s="1"/>
      <c r="PQP24" s="1"/>
      <c r="PQQ24" s="1"/>
      <c r="PQR24" s="1"/>
      <c r="PQS24" s="1"/>
      <c r="PQT24" s="1"/>
      <c r="PQU24" s="1"/>
      <c r="PQV24" s="1"/>
      <c r="PQW24" s="1"/>
      <c r="PQX24" s="1"/>
      <c r="PQY24" s="1"/>
      <c r="PQZ24" s="1"/>
      <c r="PRA24" s="1"/>
      <c r="PRB24" s="1"/>
      <c r="PRC24" s="1"/>
      <c r="PRD24" s="1"/>
      <c r="PRE24" s="1"/>
      <c r="PRF24" s="1"/>
      <c r="PRG24" s="1"/>
      <c r="PRH24" s="1"/>
      <c r="PRI24" s="1"/>
      <c r="PRJ24" s="1"/>
      <c r="PRK24" s="1"/>
      <c r="PRL24" s="1"/>
      <c r="PRM24" s="1"/>
      <c r="PRN24" s="1"/>
      <c r="PRO24" s="1"/>
      <c r="PRP24" s="1"/>
      <c r="PRQ24" s="1"/>
      <c r="PRR24" s="1"/>
      <c r="PRS24" s="1"/>
      <c r="PRT24" s="1"/>
      <c r="PRU24" s="1"/>
      <c r="PRV24" s="1"/>
      <c r="PRW24" s="1"/>
      <c r="PRX24" s="1"/>
      <c r="PRY24" s="1"/>
      <c r="PRZ24" s="1"/>
      <c r="PSA24" s="1"/>
      <c r="PSB24" s="1"/>
      <c r="PSC24" s="1"/>
      <c r="PSD24" s="1"/>
      <c r="PSE24" s="1"/>
      <c r="PSF24" s="1"/>
      <c r="PSG24" s="1"/>
      <c r="PSH24" s="1"/>
      <c r="PSI24" s="1"/>
      <c r="PSJ24" s="1"/>
      <c r="PSK24" s="1"/>
      <c r="PSL24" s="1"/>
      <c r="PSM24" s="1"/>
      <c r="PSN24" s="1"/>
      <c r="PSO24" s="1"/>
      <c r="PSP24" s="1"/>
      <c r="PSQ24" s="1"/>
      <c r="PSR24" s="1"/>
      <c r="PSS24" s="1"/>
      <c r="PST24" s="1"/>
      <c r="PSU24" s="1"/>
      <c r="PSV24" s="1"/>
      <c r="PSW24" s="1"/>
      <c r="PSX24" s="1"/>
      <c r="PSY24" s="1"/>
      <c r="PSZ24" s="1"/>
      <c r="PTA24" s="1"/>
      <c r="PTB24" s="1"/>
      <c r="PTC24" s="1"/>
      <c r="PTD24" s="1"/>
      <c r="PTE24" s="1"/>
      <c r="PTF24" s="1"/>
      <c r="PTG24" s="1"/>
      <c r="PTH24" s="1"/>
      <c r="PTI24" s="1"/>
      <c r="PTJ24" s="1"/>
      <c r="PTK24" s="1"/>
      <c r="PTL24" s="1"/>
      <c r="PTM24" s="1"/>
      <c r="PTN24" s="1"/>
      <c r="PTO24" s="1"/>
      <c r="PTP24" s="1"/>
      <c r="PTQ24" s="1"/>
      <c r="PTR24" s="1"/>
      <c r="PTS24" s="1"/>
      <c r="PTT24" s="1"/>
      <c r="PTU24" s="1"/>
      <c r="PTV24" s="1"/>
      <c r="PTW24" s="1"/>
      <c r="PTX24" s="1"/>
      <c r="PTY24" s="1"/>
      <c r="PTZ24" s="1"/>
      <c r="PUA24" s="1"/>
      <c r="PUB24" s="1"/>
      <c r="PUC24" s="1"/>
      <c r="PUD24" s="1"/>
      <c r="PUE24" s="1"/>
      <c r="PUF24" s="1"/>
      <c r="PUG24" s="1"/>
      <c r="PUH24" s="1"/>
      <c r="PUI24" s="1"/>
      <c r="PUJ24" s="1"/>
      <c r="PUK24" s="1"/>
      <c r="PUL24" s="1"/>
      <c r="PUM24" s="1"/>
      <c r="PUN24" s="1"/>
      <c r="PUO24" s="1"/>
      <c r="PUP24" s="1"/>
      <c r="PUQ24" s="1"/>
      <c r="PUR24" s="1"/>
      <c r="PUS24" s="1"/>
      <c r="PUT24" s="1"/>
      <c r="PUU24" s="1"/>
      <c r="PUV24" s="1"/>
      <c r="PUW24" s="1"/>
      <c r="PUX24" s="1"/>
      <c r="PUY24" s="1"/>
      <c r="PUZ24" s="1"/>
      <c r="PVA24" s="1"/>
      <c r="PVB24" s="1"/>
      <c r="PVC24" s="1"/>
      <c r="PVD24" s="1"/>
      <c r="PVE24" s="1"/>
      <c r="PVF24" s="1"/>
      <c r="PVG24" s="1"/>
      <c r="PVH24" s="1"/>
      <c r="PVI24" s="1"/>
      <c r="PVJ24" s="1"/>
      <c r="PVK24" s="1"/>
      <c r="PVL24" s="1"/>
      <c r="PVM24" s="1"/>
      <c r="PVN24" s="1"/>
      <c r="PVO24" s="1"/>
      <c r="PVP24" s="1"/>
      <c r="PVQ24" s="1"/>
      <c r="PVR24" s="1"/>
      <c r="PVS24" s="1"/>
      <c r="PVT24" s="1"/>
      <c r="PVU24" s="1"/>
      <c r="PVV24" s="1"/>
      <c r="PVW24" s="1"/>
      <c r="PVX24" s="1"/>
      <c r="PVY24" s="1"/>
      <c r="PVZ24" s="1"/>
      <c r="PWA24" s="1"/>
      <c r="PWB24" s="1"/>
      <c r="PWC24" s="1"/>
      <c r="PWD24" s="1"/>
      <c r="PWE24" s="1"/>
      <c r="PWF24" s="1"/>
      <c r="PWG24" s="1"/>
      <c r="PWH24" s="1"/>
      <c r="PWI24" s="1"/>
      <c r="PWJ24" s="1"/>
      <c r="PWK24" s="1"/>
      <c r="PWL24" s="1"/>
      <c r="PWM24" s="1"/>
      <c r="PWN24" s="1"/>
      <c r="PWO24" s="1"/>
      <c r="PWP24" s="1"/>
      <c r="PWQ24" s="1"/>
      <c r="PWR24" s="1"/>
      <c r="PWS24" s="1"/>
      <c r="PWT24" s="1"/>
      <c r="PWU24" s="1"/>
      <c r="PWV24" s="1"/>
      <c r="PWW24" s="1"/>
      <c r="PWX24" s="1"/>
      <c r="PWY24" s="1"/>
      <c r="PWZ24" s="1"/>
      <c r="PXA24" s="1"/>
      <c r="PXB24" s="1"/>
      <c r="PXC24" s="1"/>
      <c r="PXD24" s="1"/>
      <c r="PXE24" s="1"/>
      <c r="PXF24" s="1"/>
      <c r="PXG24" s="1"/>
      <c r="PXH24" s="1"/>
      <c r="PXI24" s="1"/>
      <c r="PXJ24" s="1"/>
      <c r="PXK24" s="1"/>
      <c r="PXL24" s="1"/>
      <c r="PXM24" s="1"/>
      <c r="PXN24" s="1"/>
      <c r="PXO24" s="1"/>
      <c r="PXP24" s="1"/>
      <c r="PXQ24" s="1"/>
      <c r="PXR24" s="1"/>
      <c r="PXS24" s="1"/>
      <c r="PXT24" s="1"/>
      <c r="PXU24" s="1"/>
      <c r="PXV24" s="1"/>
      <c r="PXW24" s="1"/>
      <c r="PXX24" s="1"/>
      <c r="PXY24" s="1"/>
      <c r="PXZ24" s="1"/>
      <c r="PYA24" s="1"/>
      <c r="PYB24" s="1"/>
      <c r="PYC24" s="1"/>
      <c r="PYD24" s="1"/>
      <c r="PYE24" s="1"/>
      <c r="PYF24" s="1"/>
      <c r="PYG24" s="1"/>
      <c r="PYH24" s="1"/>
      <c r="PYI24" s="1"/>
      <c r="PYJ24" s="1"/>
      <c r="PYK24" s="1"/>
      <c r="PYL24" s="1"/>
      <c r="PYM24" s="1"/>
      <c r="PYN24" s="1"/>
      <c r="PYO24" s="1"/>
      <c r="PYP24" s="1"/>
      <c r="PYQ24" s="1"/>
      <c r="PYR24" s="1"/>
      <c r="PYS24" s="1"/>
      <c r="PYT24" s="1"/>
      <c r="PYU24" s="1"/>
      <c r="PYV24" s="1"/>
      <c r="PYW24" s="1"/>
      <c r="PYX24" s="1"/>
      <c r="PYY24" s="1"/>
      <c r="PYZ24" s="1"/>
      <c r="PZA24" s="1"/>
      <c r="PZB24" s="1"/>
      <c r="PZC24" s="1"/>
      <c r="PZD24" s="1"/>
      <c r="PZE24" s="1"/>
      <c r="PZF24" s="1"/>
      <c r="PZG24" s="1"/>
      <c r="PZH24" s="1"/>
      <c r="PZI24" s="1"/>
      <c r="PZJ24" s="1"/>
      <c r="PZK24" s="1"/>
      <c r="PZL24" s="1"/>
      <c r="PZM24" s="1"/>
      <c r="PZN24" s="1"/>
      <c r="PZO24" s="1"/>
      <c r="PZP24" s="1"/>
      <c r="PZQ24" s="1"/>
      <c r="PZR24" s="1"/>
      <c r="PZS24" s="1"/>
      <c r="PZT24" s="1"/>
      <c r="PZU24" s="1"/>
      <c r="PZV24" s="1"/>
      <c r="PZW24" s="1"/>
      <c r="PZX24" s="1"/>
      <c r="PZY24" s="1"/>
      <c r="PZZ24" s="1"/>
      <c r="QAA24" s="1"/>
      <c r="QAB24" s="1"/>
      <c r="QAC24" s="1"/>
      <c r="QAD24" s="1"/>
      <c r="QAE24" s="1"/>
      <c r="QAF24" s="1"/>
      <c r="QAG24" s="1"/>
      <c r="QAH24" s="1"/>
      <c r="QAI24" s="1"/>
      <c r="QAJ24" s="1"/>
      <c r="QAK24" s="1"/>
      <c r="QAL24" s="1"/>
      <c r="QAM24" s="1"/>
      <c r="QAN24" s="1"/>
      <c r="QAO24" s="1"/>
      <c r="QAP24" s="1"/>
      <c r="QAQ24" s="1"/>
      <c r="QAR24" s="1"/>
      <c r="QAS24" s="1"/>
      <c r="QAT24" s="1"/>
      <c r="QAU24" s="1"/>
      <c r="QAV24" s="1"/>
      <c r="QAW24" s="1"/>
      <c r="QAX24" s="1"/>
      <c r="QAY24" s="1"/>
      <c r="QAZ24" s="1"/>
      <c r="QBA24" s="1"/>
      <c r="QBB24" s="1"/>
      <c r="QBC24" s="1"/>
      <c r="QBD24" s="1"/>
      <c r="QBE24" s="1"/>
      <c r="QBF24" s="1"/>
      <c r="QBG24" s="1"/>
      <c r="QBH24" s="1"/>
      <c r="QBI24" s="1"/>
      <c r="QBJ24" s="1"/>
      <c r="QBK24" s="1"/>
      <c r="QBL24" s="1"/>
      <c r="QBM24" s="1"/>
      <c r="QBN24" s="1"/>
      <c r="QBO24" s="1"/>
      <c r="QBP24" s="1"/>
      <c r="QBQ24" s="1"/>
      <c r="QBR24" s="1"/>
      <c r="QBS24" s="1"/>
      <c r="QBT24" s="1"/>
      <c r="QBU24" s="1"/>
      <c r="QBV24" s="1"/>
      <c r="QBW24" s="1"/>
      <c r="QBX24" s="1"/>
      <c r="QBY24" s="1"/>
      <c r="QBZ24" s="1"/>
      <c r="QCA24" s="1"/>
      <c r="QCB24" s="1"/>
      <c r="QCC24" s="1"/>
      <c r="QCD24" s="1"/>
      <c r="QCE24" s="1"/>
      <c r="QCF24" s="1"/>
      <c r="QCG24" s="1"/>
      <c r="QCH24" s="1"/>
      <c r="QCI24" s="1"/>
      <c r="QCJ24" s="1"/>
      <c r="QCK24" s="1"/>
      <c r="QCL24" s="1"/>
      <c r="QCM24" s="1"/>
      <c r="QCN24" s="1"/>
      <c r="QCO24" s="1"/>
      <c r="QCP24" s="1"/>
      <c r="QCQ24" s="1"/>
      <c r="QCR24" s="1"/>
      <c r="QCS24" s="1"/>
      <c r="QCT24" s="1"/>
      <c r="QCU24" s="1"/>
      <c r="QCV24" s="1"/>
      <c r="QCW24" s="1"/>
      <c r="QCX24" s="1"/>
      <c r="QCY24" s="1"/>
      <c r="QCZ24" s="1"/>
      <c r="QDA24" s="1"/>
      <c r="QDB24" s="1"/>
      <c r="QDC24" s="1"/>
      <c r="QDD24" s="1"/>
      <c r="QDE24" s="1"/>
      <c r="QDF24" s="1"/>
      <c r="QDG24" s="1"/>
      <c r="QDH24" s="1"/>
      <c r="QDI24" s="1"/>
      <c r="QDJ24" s="1"/>
      <c r="QDK24" s="1"/>
      <c r="QDL24" s="1"/>
      <c r="QDM24" s="1"/>
      <c r="QDN24" s="1"/>
      <c r="QDO24" s="1"/>
      <c r="QDP24" s="1"/>
      <c r="QDQ24" s="1"/>
      <c r="QDR24" s="1"/>
      <c r="QDS24" s="1"/>
      <c r="QDT24" s="1"/>
      <c r="QDU24" s="1"/>
      <c r="QDV24" s="1"/>
      <c r="QDW24" s="1"/>
      <c r="QDX24" s="1"/>
      <c r="QDY24" s="1"/>
      <c r="QDZ24" s="1"/>
      <c r="QEA24" s="1"/>
      <c r="QEB24" s="1"/>
      <c r="QEC24" s="1"/>
      <c r="QED24" s="1"/>
      <c r="QEE24" s="1"/>
      <c r="QEF24" s="1"/>
      <c r="QEG24" s="1"/>
      <c r="QEH24" s="1"/>
      <c r="QEI24" s="1"/>
      <c r="QEJ24" s="1"/>
      <c r="QEK24" s="1"/>
      <c r="QEL24" s="1"/>
      <c r="QEM24" s="1"/>
      <c r="QEN24" s="1"/>
      <c r="QEO24" s="1"/>
      <c r="QEP24" s="1"/>
      <c r="QEQ24" s="1"/>
      <c r="QER24" s="1"/>
      <c r="QES24" s="1"/>
      <c r="QET24" s="1"/>
      <c r="QEU24" s="1"/>
      <c r="QEV24" s="1"/>
      <c r="QEW24" s="1"/>
      <c r="QEX24" s="1"/>
      <c r="QEY24" s="1"/>
      <c r="QEZ24" s="1"/>
      <c r="QFA24" s="1"/>
      <c r="QFB24" s="1"/>
      <c r="QFC24" s="1"/>
      <c r="QFD24" s="1"/>
      <c r="QFE24" s="1"/>
      <c r="QFF24" s="1"/>
      <c r="QFG24" s="1"/>
      <c r="QFH24" s="1"/>
      <c r="QFI24" s="1"/>
      <c r="QFJ24" s="1"/>
      <c r="QFK24" s="1"/>
      <c r="QFL24" s="1"/>
      <c r="QFM24" s="1"/>
      <c r="QFN24" s="1"/>
      <c r="QFO24" s="1"/>
      <c r="QFP24" s="1"/>
      <c r="QFQ24" s="1"/>
      <c r="QFR24" s="1"/>
      <c r="QFS24" s="1"/>
      <c r="QFT24" s="1"/>
      <c r="QFU24" s="1"/>
      <c r="QFV24" s="1"/>
      <c r="QFW24" s="1"/>
      <c r="QFX24" s="1"/>
      <c r="QFY24" s="1"/>
      <c r="QFZ24" s="1"/>
      <c r="QGA24" s="1"/>
      <c r="QGB24" s="1"/>
      <c r="QGC24" s="1"/>
      <c r="QGD24" s="1"/>
      <c r="QGE24" s="1"/>
      <c r="QGF24" s="1"/>
      <c r="QGG24" s="1"/>
      <c r="QGH24" s="1"/>
      <c r="QGI24" s="1"/>
      <c r="QGJ24" s="1"/>
      <c r="QGK24" s="1"/>
      <c r="QGL24" s="1"/>
      <c r="QGM24" s="1"/>
      <c r="QGN24" s="1"/>
      <c r="QGO24" s="1"/>
      <c r="QGP24" s="1"/>
      <c r="QGQ24" s="1"/>
      <c r="QGR24" s="1"/>
      <c r="QGS24" s="1"/>
      <c r="QGT24" s="1"/>
      <c r="QGU24" s="1"/>
      <c r="QGV24" s="1"/>
      <c r="QGW24" s="1"/>
      <c r="QGX24" s="1"/>
      <c r="QGY24" s="1"/>
      <c r="QGZ24" s="1"/>
      <c r="QHA24" s="1"/>
      <c r="QHB24" s="1"/>
      <c r="QHC24" s="1"/>
      <c r="QHD24" s="1"/>
      <c r="QHE24" s="1"/>
      <c r="QHF24" s="1"/>
      <c r="QHG24" s="1"/>
      <c r="QHH24" s="1"/>
      <c r="QHI24" s="1"/>
      <c r="QHJ24" s="1"/>
      <c r="QHK24" s="1"/>
      <c r="QHL24" s="1"/>
      <c r="QHM24" s="1"/>
      <c r="QHN24" s="1"/>
      <c r="QHO24" s="1"/>
      <c r="QHP24" s="1"/>
      <c r="QHQ24" s="1"/>
      <c r="QHR24" s="1"/>
      <c r="QHS24" s="1"/>
      <c r="QHT24" s="1"/>
      <c r="QHU24" s="1"/>
      <c r="QHV24" s="1"/>
      <c r="QHW24" s="1"/>
      <c r="QHX24" s="1"/>
      <c r="QHY24" s="1"/>
      <c r="QHZ24" s="1"/>
      <c r="QIA24" s="1"/>
      <c r="QIB24" s="1"/>
      <c r="QIC24" s="1"/>
      <c r="QID24" s="1"/>
      <c r="QIE24" s="1"/>
      <c r="QIF24" s="1"/>
      <c r="QIG24" s="1"/>
      <c r="QIH24" s="1"/>
      <c r="QII24" s="1"/>
      <c r="QIJ24" s="1"/>
      <c r="QIK24" s="1"/>
      <c r="QIL24" s="1"/>
      <c r="QIM24" s="1"/>
      <c r="QIN24" s="1"/>
      <c r="QIO24" s="1"/>
      <c r="QIP24" s="1"/>
      <c r="QIQ24" s="1"/>
      <c r="QIR24" s="1"/>
      <c r="QIS24" s="1"/>
      <c r="QIT24" s="1"/>
      <c r="QIU24" s="1"/>
      <c r="QIV24" s="1"/>
      <c r="QIW24" s="1"/>
      <c r="QIX24" s="1"/>
      <c r="QIY24" s="1"/>
      <c r="QIZ24" s="1"/>
      <c r="QJA24" s="1"/>
      <c r="QJB24" s="1"/>
      <c r="QJC24" s="1"/>
      <c r="QJD24" s="1"/>
      <c r="QJE24" s="1"/>
      <c r="QJF24" s="1"/>
      <c r="QJG24" s="1"/>
      <c r="QJH24" s="1"/>
      <c r="QJI24" s="1"/>
      <c r="QJJ24" s="1"/>
      <c r="QJK24" s="1"/>
      <c r="QJL24" s="1"/>
      <c r="QJM24" s="1"/>
      <c r="QJN24" s="1"/>
      <c r="QJO24" s="1"/>
      <c r="QJP24" s="1"/>
      <c r="QJQ24" s="1"/>
      <c r="QJR24" s="1"/>
      <c r="QJS24" s="1"/>
      <c r="QJT24" s="1"/>
      <c r="QJU24" s="1"/>
      <c r="QJV24" s="1"/>
      <c r="QJW24" s="1"/>
      <c r="QJX24" s="1"/>
      <c r="QJY24" s="1"/>
      <c r="QJZ24" s="1"/>
      <c r="QKA24" s="1"/>
      <c r="QKB24" s="1"/>
      <c r="QKC24" s="1"/>
      <c r="QKD24" s="1"/>
      <c r="QKE24" s="1"/>
      <c r="QKF24" s="1"/>
      <c r="QKG24" s="1"/>
      <c r="QKH24" s="1"/>
      <c r="QKI24" s="1"/>
      <c r="QKJ24" s="1"/>
      <c r="QKK24" s="1"/>
      <c r="QKL24" s="1"/>
      <c r="QKM24" s="1"/>
      <c r="QKN24" s="1"/>
      <c r="QKO24" s="1"/>
      <c r="QKP24" s="1"/>
      <c r="QKQ24" s="1"/>
      <c r="QKR24" s="1"/>
      <c r="QKS24" s="1"/>
      <c r="QKT24" s="1"/>
      <c r="QKU24" s="1"/>
      <c r="QKV24" s="1"/>
      <c r="QKW24" s="1"/>
      <c r="QKX24" s="1"/>
      <c r="QKY24" s="1"/>
      <c r="QKZ24" s="1"/>
      <c r="QLA24" s="1"/>
      <c r="QLB24" s="1"/>
      <c r="QLC24" s="1"/>
      <c r="QLD24" s="1"/>
      <c r="QLE24" s="1"/>
      <c r="QLF24" s="1"/>
      <c r="QLG24" s="1"/>
      <c r="QLH24" s="1"/>
      <c r="QLI24" s="1"/>
      <c r="QLJ24" s="1"/>
      <c r="QLK24" s="1"/>
      <c r="QLL24" s="1"/>
      <c r="QLM24" s="1"/>
      <c r="QLN24" s="1"/>
      <c r="QLO24" s="1"/>
      <c r="QLP24" s="1"/>
      <c r="QLQ24" s="1"/>
      <c r="QLR24" s="1"/>
      <c r="QLS24" s="1"/>
      <c r="QLT24" s="1"/>
      <c r="QLU24" s="1"/>
      <c r="QLV24" s="1"/>
      <c r="QLW24" s="1"/>
      <c r="QLX24" s="1"/>
      <c r="QLY24" s="1"/>
      <c r="QLZ24" s="1"/>
      <c r="QMA24" s="1"/>
      <c r="QMB24" s="1"/>
      <c r="QMC24" s="1"/>
      <c r="QMD24" s="1"/>
      <c r="QME24" s="1"/>
      <c r="QMF24" s="1"/>
      <c r="QMG24" s="1"/>
      <c r="QMH24" s="1"/>
      <c r="QMI24" s="1"/>
      <c r="QMJ24" s="1"/>
      <c r="QMK24" s="1"/>
      <c r="QML24" s="1"/>
      <c r="QMM24" s="1"/>
      <c r="QMN24" s="1"/>
      <c r="QMO24" s="1"/>
      <c r="QMP24" s="1"/>
      <c r="QMQ24" s="1"/>
      <c r="QMR24" s="1"/>
      <c r="QMS24" s="1"/>
      <c r="QMT24" s="1"/>
      <c r="QMU24" s="1"/>
      <c r="QMV24" s="1"/>
      <c r="QMW24" s="1"/>
      <c r="QMX24" s="1"/>
      <c r="QMY24" s="1"/>
      <c r="QMZ24" s="1"/>
      <c r="QNA24" s="1"/>
      <c r="QNB24" s="1"/>
      <c r="QNC24" s="1"/>
      <c r="QND24" s="1"/>
      <c r="QNE24" s="1"/>
      <c r="QNF24" s="1"/>
      <c r="QNG24" s="1"/>
      <c r="QNH24" s="1"/>
      <c r="QNI24" s="1"/>
      <c r="QNJ24" s="1"/>
      <c r="QNK24" s="1"/>
      <c r="QNL24" s="1"/>
      <c r="QNM24" s="1"/>
      <c r="QNN24" s="1"/>
      <c r="QNO24" s="1"/>
      <c r="QNP24" s="1"/>
      <c r="QNQ24" s="1"/>
      <c r="QNR24" s="1"/>
      <c r="QNS24" s="1"/>
      <c r="QNT24" s="1"/>
      <c r="QNU24" s="1"/>
      <c r="QNV24" s="1"/>
      <c r="QNW24" s="1"/>
      <c r="QNX24" s="1"/>
      <c r="QNY24" s="1"/>
      <c r="QNZ24" s="1"/>
      <c r="QOA24" s="1"/>
      <c r="QOB24" s="1"/>
      <c r="QOC24" s="1"/>
      <c r="QOD24" s="1"/>
      <c r="QOE24" s="1"/>
      <c r="QOF24" s="1"/>
      <c r="QOG24" s="1"/>
      <c r="QOH24" s="1"/>
      <c r="QOI24" s="1"/>
      <c r="QOJ24" s="1"/>
      <c r="QOK24" s="1"/>
      <c r="QOL24" s="1"/>
      <c r="QOM24" s="1"/>
      <c r="QON24" s="1"/>
      <c r="QOO24" s="1"/>
      <c r="QOP24" s="1"/>
      <c r="QOQ24" s="1"/>
      <c r="QOR24" s="1"/>
      <c r="QOS24" s="1"/>
      <c r="QOT24" s="1"/>
      <c r="QOU24" s="1"/>
      <c r="QOV24" s="1"/>
      <c r="QOW24" s="1"/>
      <c r="QOX24" s="1"/>
      <c r="QOY24" s="1"/>
      <c r="QOZ24" s="1"/>
      <c r="QPA24" s="1"/>
      <c r="QPB24" s="1"/>
      <c r="QPC24" s="1"/>
      <c r="QPD24" s="1"/>
      <c r="QPE24" s="1"/>
      <c r="QPF24" s="1"/>
      <c r="QPG24" s="1"/>
      <c r="QPH24" s="1"/>
      <c r="QPI24" s="1"/>
      <c r="QPJ24" s="1"/>
      <c r="QPK24" s="1"/>
      <c r="QPL24" s="1"/>
      <c r="QPM24" s="1"/>
      <c r="QPN24" s="1"/>
      <c r="QPO24" s="1"/>
      <c r="QPP24" s="1"/>
      <c r="QPQ24" s="1"/>
      <c r="QPR24" s="1"/>
      <c r="QPS24" s="1"/>
      <c r="QPT24" s="1"/>
      <c r="QPU24" s="1"/>
      <c r="QPV24" s="1"/>
      <c r="QPW24" s="1"/>
      <c r="QPX24" s="1"/>
      <c r="QPY24" s="1"/>
      <c r="QPZ24" s="1"/>
      <c r="QQA24" s="1"/>
      <c r="QQB24" s="1"/>
      <c r="QQC24" s="1"/>
      <c r="QQD24" s="1"/>
      <c r="QQE24" s="1"/>
      <c r="QQF24" s="1"/>
      <c r="QQG24" s="1"/>
      <c r="QQH24" s="1"/>
      <c r="QQI24" s="1"/>
      <c r="QQJ24" s="1"/>
      <c r="QQK24" s="1"/>
      <c r="QQL24" s="1"/>
      <c r="QQM24" s="1"/>
      <c r="QQN24" s="1"/>
      <c r="QQO24" s="1"/>
      <c r="QQP24" s="1"/>
      <c r="QQQ24" s="1"/>
      <c r="QQR24" s="1"/>
      <c r="QQS24" s="1"/>
      <c r="QQT24" s="1"/>
      <c r="QQU24" s="1"/>
      <c r="QQV24" s="1"/>
      <c r="QQW24" s="1"/>
      <c r="QQX24" s="1"/>
      <c r="QQY24" s="1"/>
      <c r="QQZ24" s="1"/>
      <c r="QRA24" s="1"/>
      <c r="QRB24" s="1"/>
      <c r="QRC24" s="1"/>
      <c r="QRD24" s="1"/>
      <c r="QRE24" s="1"/>
      <c r="QRF24" s="1"/>
      <c r="QRG24" s="1"/>
      <c r="QRH24" s="1"/>
      <c r="QRI24" s="1"/>
      <c r="QRJ24" s="1"/>
      <c r="QRK24" s="1"/>
      <c r="QRL24" s="1"/>
      <c r="QRM24" s="1"/>
      <c r="QRN24" s="1"/>
      <c r="QRO24" s="1"/>
      <c r="QRP24" s="1"/>
      <c r="QRQ24" s="1"/>
      <c r="QRR24" s="1"/>
      <c r="QRS24" s="1"/>
      <c r="QRT24" s="1"/>
      <c r="QRU24" s="1"/>
      <c r="QRV24" s="1"/>
      <c r="QRW24" s="1"/>
      <c r="QRX24" s="1"/>
      <c r="QRY24" s="1"/>
      <c r="QRZ24" s="1"/>
      <c r="QSA24" s="1"/>
      <c r="QSB24" s="1"/>
      <c r="QSC24" s="1"/>
      <c r="QSD24" s="1"/>
      <c r="QSE24" s="1"/>
      <c r="QSF24" s="1"/>
      <c r="QSG24" s="1"/>
      <c r="QSH24" s="1"/>
      <c r="QSI24" s="1"/>
      <c r="QSJ24" s="1"/>
      <c r="QSK24" s="1"/>
      <c r="QSL24" s="1"/>
      <c r="QSM24" s="1"/>
      <c r="QSN24" s="1"/>
      <c r="QSO24" s="1"/>
      <c r="QSP24" s="1"/>
      <c r="QSQ24" s="1"/>
      <c r="QSR24" s="1"/>
      <c r="QSS24" s="1"/>
      <c r="QST24" s="1"/>
      <c r="QSU24" s="1"/>
      <c r="QSV24" s="1"/>
      <c r="QSW24" s="1"/>
      <c r="QSX24" s="1"/>
      <c r="QSY24" s="1"/>
      <c r="QSZ24" s="1"/>
      <c r="QTA24" s="1"/>
      <c r="QTB24" s="1"/>
      <c r="QTC24" s="1"/>
      <c r="QTD24" s="1"/>
      <c r="QTE24" s="1"/>
      <c r="QTF24" s="1"/>
      <c r="QTG24" s="1"/>
      <c r="QTH24" s="1"/>
      <c r="QTI24" s="1"/>
      <c r="QTJ24" s="1"/>
      <c r="QTK24" s="1"/>
      <c r="QTL24" s="1"/>
      <c r="QTM24" s="1"/>
      <c r="QTN24" s="1"/>
      <c r="QTO24" s="1"/>
      <c r="QTP24" s="1"/>
      <c r="QTQ24" s="1"/>
      <c r="QTR24" s="1"/>
      <c r="QTS24" s="1"/>
      <c r="QTT24" s="1"/>
      <c r="QTU24" s="1"/>
      <c r="QTV24" s="1"/>
      <c r="QTW24" s="1"/>
      <c r="QTX24" s="1"/>
      <c r="QTY24" s="1"/>
      <c r="QTZ24" s="1"/>
      <c r="QUA24" s="1"/>
      <c r="QUB24" s="1"/>
      <c r="QUC24" s="1"/>
      <c r="QUD24" s="1"/>
      <c r="QUE24" s="1"/>
      <c r="QUF24" s="1"/>
      <c r="QUG24" s="1"/>
      <c r="QUH24" s="1"/>
      <c r="QUI24" s="1"/>
      <c r="QUJ24" s="1"/>
      <c r="QUK24" s="1"/>
      <c r="QUL24" s="1"/>
      <c r="QUM24" s="1"/>
      <c r="QUN24" s="1"/>
      <c r="QUO24" s="1"/>
      <c r="QUP24" s="1"/>
      <c r="QUQ24" s="1"/>
      <c r="QUR24" s="1"/>
      <c r="QUS24" s="1"/>
      <c r="QUT24" s="1"/>
      <c r="QUU24" s="1"/>
      <c r="QUV24" s="1"/>
      <c r="QUW24" s="1"/>
      <c r="QUX24" s="1"/>
      <c r="QUY24" s="1"/>
      <c r="QUZ24" s="1"/>
      <c r="QVA24" s="1"/>
      <c r="QVB24" s="1"/>
      <c r="QVC24" s="1"/>
      <c r="QVD24" s="1"/>
      <c r="QVE24" s="1"/>
      <c r="QVF24" s="1"/>
      <c r="QVG24" s="1"/>
      <c r="QVH24" s="1"/>
      <c r="QVI24" s="1"/>
      <c r="QVJ24" s="1"/>
      <c r="QVK24" s="1"/>
      <c r="QVL24" s="1"/>
      <c r="QVM24" s="1"/>
      <c r="QVN24" s="1"/>
      <c r="QVO24" s="1"/>
      <c r="QVP24" s="1"/>
      <c r="QVQ24" s="1"/>
      <c r="QVR24" s="1"/>
      <c r="QVS24" s="1"/>
      <c r="QVT24" s="1"/>
      <c r="QVU24" s="1"/>
      <c r="QVV24" s="1"/>
      <c r="QVW24" s="1"/>
      <c r="QVX24" s="1"/>
      <c r="QVY24" s="1"/>
      <c r="QVZ24" s="1"/>
      <c r="QWA24" s="1"/>
      <c r="QWB24" s="1"/>
      <c r="QWC24" s="1"/>
      <c r="QWD24" s="1"/>
      <c r="QWE24" s="1"/>
      <c r="QWF24" s="1"/>
      <c r="QWG24" s="1"/>
      <c r="QWH24" s="1"/>
      <c r="QWI24" s="1"/>
      <c r="QWJ24" s="1"/>
      <c r="QWK24" s="1"/>
      <c r="QWL24" s="1"/>
      <c r="QWM24" s="1"/>
      <c r="QWN24" s="1"/>
      <c r="QWO24" s="1"/>
      <c r="QWP24" s="1"/>
      <c r="QWQ24" s="1"/>
      <c r="QWR24" s="1"/>
      <c r="QWS24" s="1"/>
      <c r="QWT24" s="1"/>
      <c r="QWU24" s="1"/>
      <c r="QWV24" s="1"/>
      <c r="QWW24" s="1"/>
      <c r="QWX24" s="1"/>
      <c r="QWY24" s="1"/>
      <c r="QWZ24" s="1"/>
      <c r="QXA24" s="1"/>
      <c r="QXB24" s="1"/>
      <c r="QXC24" s="1"/>
      <c r="QXD24" s="1"/>
      <c r="QXE24" s="1"/>
      <c r="QXF24" s="1"/>
      <c r="QXG24" s="1"/>
      <c r="QXH24" s="1"/>
      <c r="QXI24" s="1"/>
      <c r="QXJ24" s="1"/>
      <c r="QXK24" s="1"/>
      <c r="QXL24" s="1"/>
      <c r="QXM24" s="1"/>
      <c r="QXN24" s="1"/>
      <c r="QXO24" s="1"/>
      <c r="QXP24" s="1"/>
      <c r="QXQ24" s="1"/>
      <c r="QXR24" s="1"/>
      <c r="QXS24" s="1"/>
      <c r="QXT24" s="1"/>
      <c r="QXU24" s="1"/>
      <c r="QXV24" s="1"/>
      <c r="QXW24" s="1"/>
      <c r="QXX24" s="1"/>
      <c r="QXY24" s="1"/>
      <c r="QXZ24" s="1"/>
      <c r="QYA24" s="1"/>
      <c r="QYB24" s="1"/>
      <c r="QYC24" s="1"/>
      <c r="QYD24" s="1"/>
      <c r="QYE24" s="1"/>
      <c r="QYF24" s="1"/>
      <c r="QYG24" s="1"/>
      <c r="QYH24" s="1"/>
      <c r="QYI24" s="1"/>
      <c r="QYJ24" s="1"/>
      <c r="QYK24" s="1"/>
      <c r="QYL24" s="1"/>
      <c r="QYM24" s="1"/>
      <c r="QYN24" s="1"/>
      <c r="QYO24" s="1"/>
      <c r="QYP24" s="1"/>
      <c r="QYQ24" s="1"/>
      <c r="QYR24" s="1"/>
      <c r="QYS24" s="1"/>
      <c r="QYT24" s="1"/>
      <c r="QYU24" s="1"/>
      <c r="QYV24" s="1"/>
      <c r="QYW24" s="1"/>
      <c r="QYX24" s="1"/>
      <c r="QYY24" s="1"/>
      <c r="QYZ24" s="1"/>
      <c r="QZA24" s="1"/>
      <c r="QZB24" s="1"/>
      <c r="QZC24" s="1"/>
      <c r="QZD24" s="1"/>
      <c r="QZE24" s="1"/>
      <c r="QZF24" s="1"/>
      <c r="QZG24" s="1"/>
      <c r="QZH24" s="1"/>
      <c r="QZI24" s="1"/>
      <c r="QZJ24" s="1"/>
      <c r="QZK24" s="1"/>
      <c r="QZL24" s="1"/>
      <c r="QZM24" s="1"/>
      <c r="QZN24" s="1"/>
      <c r="QZO24" s="1"/>
      <c r="QZP24" s="1"/>
      <c r="QZQ24" s="1"/>
      <c r="QZR24" s="1"/>
      <c r="QZS24" s="1"/>
      <c r="QZT24" s="1"/>
      <c r="QZU24" s="1"/>
      <c r="QZV24" s="1"/>
      <c r="QZW24" s="1"/>
      <c r="QZX24" s="1"/>
      <c r="QZY24" s="1"/>
      <c r="QZZ24" s="1"/>
      <c r="RAA24" s="1"/>
      <c r="RAB24" s="1"/>
      <c r="RAC24" s="1"/>
      <c r="RAD24" s="1"/>
      <c r="RAE24" s="1"/>
      <c r="RAF24" s="1"/>
      <c r="RAG24" s="1"/>
      <c r="RAH24" s="1"/>
      <c r="RAI24" s="1"/>
      <c r="RAJ24" s="1"/>
      <c r="RAK24" s="1"/>
      <c r="RAL24" s="1"/>
      <c r="RAM24" s="1"/>
      <c r="RAN24" s="1"/>
      <c r="RAO24" s="1"/>
      <c r="RAP24" s="1"/>
      <c r="RAQ24" s="1"/>
      <c r="RAR24" s="1"/>
      <c r="RAS24" s="1"/>
      <c r="RAT24" s="1"/>
      <c r="RAU24" s="1"/>
      <c r="RAV24" s="1"/>
      <c r="RAW24" s="1"/>
      <c r="RAX24" s="1"/>
      <c r="RAY24" s="1"/>
      <c r="RAZ24" s="1"/>
      <c r="RBA24" s="1"/>
      <c r="RBB24" s="1"/>
      <c r="RBC24" s="1"/>
      <c r="RBD24" s="1"/>
      <c r="RBE24" s="1"/>
      <c r="RBF24" s="1"/>
      <c r="RBG24" s="1"/>
      <c r="RBH24" s="1"/>
      <c r="RBI24" s="1"/>
      <c r="RBJ24" s="1"/>
      <c r="RBK24" s="1"/>
      <c r="RBL24" s="1"/>
      <c r="RBM24" s="1"/>
      <c r="RBN24" s="1"/>
      <c r="RBO24" s="1"/>
      <c r="RBP24" s="1"/>
      <c r="RBQ24" s="1"/>
      <c r="RBR24" s="1"/>
      <c r="RBS24" s="1"/>
      <c r="RBT24" s="1"/>
      <c r="RBU24" s="1"/>
      <c r="RBV24" s="1"/>
      <c r="RBW24" s="1"/>
      <c r="RBX24" s="1"/>
      <c r="RBY24" s="1"/>
      <c r="RBZ24" s="1"/>
      <c r="RCA24" s="1"/>
      <c r="RCB24" s="1"/>
      <c r="RCC24" s="1"/>
      <c r="RCD24" s="1"/>
      <c r="RCE24" s="1"/>
      <c r="RCF24" s="1"/>
      <c r="RCG24" s="1"/>
      <c r="RCH24" s="1"/>
      <c r="RCI24" s="1"/>
      <c r="RCJ24" s="1"/>
      <c r="RCK24" s="1"/>
      <c r="RCL24" s="1"/>
      <c r="RCM24" s="1"/>
      <c r="RCN24" s="1"/>
      <c r="RCO24" s="1"/>
      <c r="RCP24" s="1"/>
      <c r="RCQ24" s="1"/>
      <c r="RCR24" s="1"/>
      <c r="RCS24" s="1"/>
      <c r="RCT24" s="1"/>
      <c r="RCU24" s="1"/>
      <c r="RCV24" s="1"/>
      <c r="RCW24" s="1"/>
      <c r="RCX24" s="1"/>
      <c r="RCY24" s="1"/>
      <c r="RCZ24" s="1"/>
      <c r="RDA24" s="1"/>
      <c r="RDB24" s="1"/>
      <c r="RDC24" s="1"/>
      <c r="RDD24" s="1"/>
      <c r="RDE24" s="1"/>
      <c r="RDF24" s="1"/>
      <c r="RDG24" s="1"/>
      <c r="RDH24" s="1"/>
      <c r="RDI24" s="1"/>
      <c r="RDJ24" s="1"/>
      <c r="RDK24" s="1"/>
      <c r="RDL24" s="1"/>
      <c r="RDM24" s="1"/>
      <c r="RDN24" s="1"/>
      <c r="RDO24" s="1"/>
      <c r="RDP24" s="1"/>
      <c r="RDQ24" s="1"/>
      <c r="RDR24" s="1"/>
      <c r="RDS24" s="1"/>
      <c r="RDT24" s="1"/>
      <c r="RDU24" s="1"/>
      <c r="RDV24" s="1"/>
      <c r="RDW24" s="1"/>
      <c r="RDX24" s="1"/>
      <c r="RDY24" s="1"/>
      <c r="RDZ24" s="1"/>
      <c r="REA24" s="1"/>
      <c r="REB24" s="1"/>
      <c r="REC24" s="1"/>
      <c r="RED24" s="1"/>
      <c r="REE24" s="1"/>
      <c r="REF24" s="1"/>
      <c r="REG24" s="1"/>
      <c r="REH24" s="1"/>
      <c r="REI24" s="1"/>
      <c r="REJ24" s="1"/>
      <c r="REK24" s="1"/>
      <c r="REL24" s="1"/>
      <c r="REM24" s="1"/>
      <c r="REN24" s="1"/>
      <c r="REO24" s="1"/>
      <c r="REP24" s="1"/>
      <c r="REQ24" s="1"/>
      <c r="RER24" s="1"/>
      <c r="RES24" s="1"/>
      <c r="RET24" s="1"/>
      <c r="REU24" s="1"/>
      <c r="REV24" s="1"/>
      <c r="REW24" s="1"/>
      <c r="REX24" s="1"/>
      <c r="REY24" s="1"/>
      <c r="REZ24" s="1"/>
      <c r="RFA24" s="1"/>
      <c r="RFB24" s="1"/>
      <c r="RFC24" s="1"/>
      <c r="RFD24" s="1"/>
      <c r="RFE24" s="1"/>
      <c r="RFF24" s="1"/>
      <c r="RFG24" s="1"/>
      <c r="RFH24" s="1"/>
      <c r="RFI24" s="1"/>
      <c r="RFJ24" s="1"/>
      <c r="RFK24" s="1"/>
      <c r="RFL24" s="1"/>
      <c r="RFM24" s="1"/>
      <c r="RFN24" s="1"/>
      <c r="RFO24" s="1"/>
      <c r="RFP24" s="1"/>
      <c r="RFQ24" s="1"/>
      <c r="RFR24" s="1"/>
      <c r="RFS24" s="1"/>
      <c r="RFT24" s="1"/>
      <c r="RFU24" s="1"/>
      <c r="RFV24" s="1"/>
      <c r="RFW24" s="1"/>
      <c r="RFX24" s="1"/>
      <c r="RFY24" s="1"/>
      <c r="RFZ24" s="1"/>
      <c r="RGA24" s="1"/>
      <c r="RGB24" s="1"/>
      <c r="RGC24" s="1"/>
      <c r="RGD24" s="1"/>
      <c r="RGE24" s="1"/>
      <c r="RGF24" s="1"/>
      <c r="RGG24" s="1"/>
      <c r="RGH24" s="1"/>
      <c r="RGI24" s="1"/>
      <c r="RGJ24" s="1"/>
      <c r="RGK24" s="1"/>
      <c r="RGL24" s="1"/>
      <c r="RGM24" s="1"/>
      <c r="RGN24" s="1"/>
      <c r="RGO24" s="1"/>
      <c r="RGP24" s="1"/>
      <c r="RGQ24" s="1"/>
      <c r="RGR24" s="1"/>
      <c r="RGS24" s="1"/>
      <c r="RGT24" s="1"/>
      <c r="RGU24" s="1"/>
      <c r="RGV24" s="1"/>
      <c r="RGW24" s="1"/>
      <c r="RGX24" s="1"/>
      <c r="RGY24" s="1"/>
      <c r="RGZ24" s="1"/>
      <c r="RHA24" s="1"/>
      <c r="RHB24" s="1"/>
      <c r="RHC24" s="1"/>
      <c r="RHD24" s="1"/>
      <c r="RHE24" s="1"/>
      <c r="RHF24" s="1"/>
      <c r="RHG24" s="1"/>
      <c r="RHH24" s="1"/>
      <c r="RHI24" s="1"/>
      <c r="RHJ24" s="1"/>
      <c r="RHK24" s="1"/>
      <c r="RHL24" s="1"/>
      <c r="RHM24" s="1"/>
      <c r="RHN24" s="1"/>
      <c r="RHO24" s="1"/>
      <c r="RHP24" s="1"/>
      <c r="RHQ24" s="1"/>
      <c r="RHR24" s="1"/>
      <c r="RHS24" s="1"/>
      <c r="RHT24" s="1"/>
      <c r="RHU24" s="1"/>
      <c r="RHV24" s="1"/>
      <c r="RHW24" s="1"/>
      <c r="RHX24" s="1"/>
      <c r="RHY24" s="1"/>
      <c r="RHZ24" s="1"/>
      <c r="RIA24" s="1"/>
      <c r="RIB24" s="1"/>
      <c r="RIC24" s="1"/>
      <c r="RID24" s="1"/>
      <c r="RIE24" s="1"/>
      <c r="RIF24" s="1"/>
      <c r="RIG24" s="1"/>
      <c r="RIH24" s="1"/>
      <c r="RII24" s="1"/>
      <c r="RIJ24" s="1"/>
      <c r="RIK24" s="1"/>
      <c r="RIL24" s="1"/>
      <c r="RIM24" s="1"/>
      <c r="RIN24" s="1"/>
      <c r="RIO24" s="1"/>
      <c r="RIP24" s="1"/>
      <c r="RIQ24" s="1"/>
      <c r="RIR24" s="1"/>
      <c r="RIS24" s="1"/>
      <c r="RIT24" s="1"/>
      <c r="RIU24" s="1"/>
      <c r="RIV24" s="1"/>
      <c r="RIW24" s="1"/>
      <c r="RIX24" s="1"/>
      <c r="RIY24" s="1"/>
      <c r="RIZ24" s="1"/>
      <c r="RJA24" s="1"/>
      <c r="RJB24" s="1"/>
      <c r="RJC24" s="1"/>
      <c r="RJD24" s="1"/>
      <c r="RJE24" s="1"/>
      <c r="RJF24" s="1"/>
      <c r="RJG24" s="1"/>
      <c r="RJH24" s="1"/>
      <c r="RJI24" s="1"/>
      <c r="RJJ24" s="1"/>
      <c r="RJK24" s="1"/>
      <c r="RJL24" s="1"/>
      <c r="RJM24" s="1"/>
      <c r="RJN24" s="1"/>
      <c r="RJO24" s="1"/>
      <c r="RJP24" s="1"/>
      <c r="RJQ24" s="1"/>
      <c r="RJR24" s="1"/>
      <c r="RJS24" s="1"/>
      <c r="RJT24" s="1"/>
      <c r="RJU24" s="1"/>
      <c r="RJV24" s="1"/>
      <c r="RJW24" s="1"/>
      <c r="RJX24" s="1"/>
      <c r="RJY24" s="1"/>
      <c r="RJZ24" s="1"/>
      <c r="RKA24" s="1"/>
      <c r="RKB24" s="1"/>
      <c r="RKC24" s="1"/>
      <c r="RKD24" s="1"/>
      <c r="RKE24" s="1"/>
      <c r="RKF24" s="1"/>
      <c r="RKG24" s="1"/>
      <c r="RKH24" s="1"/>
      <c r="RKI24" s="1"/>
      <c r="RKJ24" s="1"/>
      <c r="RKK24" s="1"/>
      <c r="RKL24" s="1"/>
      <c r="RKM24" s="1"/>
      <c r="RKN24" s="1"/>
      <c r="RKO24" s="1"/>
      <c r="RKP24" s="1"/>
      <c r="RKQ24" s="1"/>
      <c r="RKR24" s="1"/>
      <c r="RKS24" s="1"/>
      <c r="RKT24" s="1"/>
      <c r="RKU24" s="1"/>
      <c r="RKV24" s="1"/>
      <c r="RKW24" s="1"/>
      <c r="RKX24" s="1"/>
      <c r="RKY24" s="1"/>
      <c r="RKZ24" s="1"/>
      <c r="RLA24" s="1"/>
      <c r="RLB24" s="1"/>
      <c r="RLC24" s="1"/>
      <c r="RLD24" s="1"/>
      <c r="RLE24" s="1"/>
      <c r="RLF24" s="1"/>
      <c r="RLG24" s="1"/>
      <c r="RLH24" s="1"/>
      <c r="RLI24" s="1"/>
      <c r="RLJ24" s="1"/>
      <c r="RLK24" s="1"/>
      <c r="RLL24" s="1"/>
      <c r="RLM24" s="1"/>
      <c r="RLN24" s="1"/>
      <c r="RLO24" s="1"/>
      <c r="RLP24" s="1"/>
      <c r="RLQ24" s="1"/>
      <c r="RLR24" s="1"/>
      <c r="RLS24" s="1"/>
      <c r="RLT24" s="1"/>
      <c r="RLU24" s="1"/>
      <c r="RLV24" s="1"/>
      <c r="RLW24" s="1"/>
      <c r="RLX24" s="1"/>
      <c r="RLY24" s="1"/>
      <c r="RLZ24" s="1"/>
      <c r="RMA24" s="1"/>
      <c r="RMB24" s="1"/>
      <c r="RMC24" s="1"/>
      <c r="RMD24" s="1"/>
      <c r="RME24" s="1"/>
      <c r="RMF24" s="1"/>
      <c r="RMG24" s="1"/>
      <c r="RMH24" s="1"/>
      <c r="RMI24" s="1"/>
      <c r="RMJ24" s="1"/>
      <c r="RMK24" s="1"/>
      <c r="RML24" s="1"/>
      <c r="RMM24" s="1"/>
      <c r="RMN24" s="1"/>
      <c r="RMO24" s="1"/>
      <c r="RMP24" s="1"/>
      <c r="RMQ24" s="1"/>
      <c r="RMR24" s="1"/>
      <c r="RMS24" s="1"/>
      <c r="RMT24" s="1"/>
      <c r="RMU24" s="1"/>
      <c r="RMV24" s="1"/>
      <c r="RMW24" s="1"/>
      <c r="RMX24" s="1"/>
      <c r="RMY24" s="1"/>
      <c r="RMZ24" s="1"/>
      <c r="RNA24" s="1"/>
      <c r="RNB24" s="1"/>
      <c r="RNC24" s="1"/>
      <c r="RND24" s="1"/>
      <c r="RNE24" s="1"/>
      <c r="RNF24" s="1"/>
      <c r="RNG24" s="1"/>
      <c r="RNH24" s="1"/>
      <c r="RNI24" s="1"/>
      <c r="RNJ24" s="1"/>
      <c r="RNK24" s="1"/>
      <c r="RNL24" s="1"/>
      <c r="RNM24" s="1"/>
      <c r="RNN24" s="1"/>
      <c r="RNO24" s="1"/>
      <c r="RNP24" s="1"/>
      <c r="RNQ24" s="1"/>
      <c r="RNR24" s="1"/>
      <c r="RNS24" s="1"/>
      <c r="RNT24" s="1"/>
      <c r="RNU24" s="1"/>
      <c r="RNV24" s="1"/>
      <c r="RNW24" s="1"/>
      <c r="RNX24" s="1"/>
      <c r="RNY24" s="1"/>
      <c r="RNZ24" s="1"/>
      <c r="ROA24" s="1"/>
      <c r="ROB24" s="1"/>
      <c r="ROC24" s="1"/>
      <c r="ROD24" s="1"/>
      <c r="ROE24" s="1"/>
      <c r="ROF24" s="1"/>
      <c r="ROG24" s="1"/>
      <c r="ROH24" s="1"/>
      <c r="ROI24" s="1"/>
      <c r="ROJ24" s="1"/>
      <c r="ROK24" s="1"/>
      <c r="ROL24" s="1"/>
      <c r="ROM24" s="1"/>
      <c r="RON24" s="1"/>
      <c r="ROO24" s="1"/>
      <c r="ROP24" s="1"/>
      <c r="ROQ24" s="1"/>
      <c r="ROR24" s="1"/>
      <c r="ROS24" s="1"/>
      <c r="ROT24" s="1"/>
      <c r="ROU24" s="1"/>
      <c r="ROV24" s="1"/>
      <c r="ROW24" s="1"/>
      <c r="ROX24" s="1"/>
      <c r="ROY24" s="1"/>
      <c r="ROZ24" s="1"/>
      <c r="RPA24" s="1"/>
      <c r="RPB24" s="1"/>
      <c r="RPC24" s="1"/>
      <c r="RPD24" s="1"/>
      <c r="RPE24" s="1"/>
      <c r="RPF24" s="1"/>
      <c r="RPG24" s="1"/>
      <c r="RPH24" s="1"/>
      <c r="RPI24" s="1"/>
      <c r="RPJ24" s="1"/>
      <c r="RPK24" s="1"/>
      <c r="RPL24" s="1"/>
      <c r="RPM24" s="1"/>
      <c r="RPN24" s="1"/>
      <c r="RPO24" s="1"/>
      <c r="RPP24" s="1"/>
      <c r="RPQ24" s="1"/>
      <c r="RPR24" s="1"/>
      <c r="RPS24" s="1"/>
      <c r="RPT24" s="1"/>
      <c r="RPU24" s="1"/>
      <c r="RPV24" s="1"/>
      <c r="RPW24" s="1"/>
      <c r="RPX24" s="1"/>
      <c r="RPY24" s="1"/>
      <c r="RPZ24" s="1"/>
      <c r="RQA24" s="1"/>
      <c r="RQB24" s="1"/>
      <c r="RQC24" s="1"/>
      <c r="RQD24" s="1"/>
      <c r="RQE24" s="1"/>
      <c r="RQF24" s="1"/>
      <c r="RQG24" s="1"/>
      <c r="RQH24" s="1"/>
      <c r="RQI24" s="1"/>
      <c r="RQJ24" s="1"/>
      <c r="RQK24" s="1"/>
      <c r="RQL24" s="1"/>
      <c r="RQM24" s="1"/>
      <c r="RQN24" s="1"/>
      <c r="RQO24" s="1"/>
      <c r="RQP24" s="1"/>
      <c r="RQQ24" s="1"/>
      <c r="RQR24" s="1"/>
      <c r="RQS24" s="1"/>
      <c r="RQT24" s="1"/>
      <c r="RQU24" s="1"/>
      <c r="RQV24" s="1"/>
      <c r="RQW24" s="1"/>
      <c r="RQX24" s="1"/>
      <c r="RQY24" s="1"/>
      <c r="RQZ24" s="1"/>
      <c r="RRA24" s="1"/>
      <c r="RRB24" s="1"/>
      <c r="RRC24" s="1"/>
      <c r="RRD24" s="1"/>
      <c r="RRE24" s="1"/>
      <c r="RRF24" s="1"/>
      <c r="RRG24" s="1"/>
      <c r="RRH24" s="1"/>
      <c r="RRI24" s="1"/>
      <c r="RRJ24" s="1"/>
      <c r="RRK24" s="1"/>
      <c r="RRL24" s="1"/>
      <c r="RRM24" s="1"/>
      <c r="RRN24" s="1"/>
      <c r="RRO24" s="1"/>
      <c r="RRP24" s="1"/>
      <c r="RRQ24" s="1"/>
      <c r="RRR24" s="1"/>
      <c r="RRS24" s="1"/>
      <c r="RRT24" s="1"/>
      <c r="RRU24" s="1"/>
      <c r="RRV24" s="1"/>
      <c r="RRW24" s="1"/>
      <c r="RRX24" s="1"/>
      <c r="RRY24" s="1"/>
      <c r="RRZ24" s="1"/>
      <c r="RSA24" s="1"/>
      <c r="RSB24" s="1"/>
      <c r="RSC24" s="1"/>
      <c r="RSD24" s="1"/>
      <c r="RSE24" s="1"/>
      <c r="RSF24" s="1"/>
      <c r="RSG24" s="1"/>
      <c r="RSH24" s="1"/>
      <c r="RSI24" s="1"/>
      <c r="RSJ24" s="1"/>
      <c r="RSK24" s="1"/>
      <c r="RSL24" s="1"/>
      <c r="RSM24" s="1"/>
      <c r="RSN24" s="1"/>
      <c r="RSO24" s="1"/>
      <c r="RSP24" s="1"/>
      <c r="RSQ24" s="1"/>
      <c r="RSR24" s="1"/>
      <c r="RSS24" s="1"/>
      <c r="RST24" s="1"/>
      <c r="RSU24" s="1"/>
      <c r="RSV24" s="1"/>
      <c r="RSW24" s="1"/>
      <c r="RSX24" s="1"/>
      <c r="RSY24" s="1"/>
      <c r="RSZ24" s="1"/>
      <c r="RTA24" s="1"/>
      <c r="RTB24" s="1"/>
      <c r="RTC24" s="1"/>
      <c r="RTD24" s="1"/>
      <c r="RTE24" s="1"/>
      <c r="RTF24" s="1"/>
      <c r="RTG24" s="1"/>
      <c r="RTH24" s="1"/>
      <c r="RTI24" s="1"/>
      <c r="RTJ24" s="1"/>
      <c r="RTK24" s="1"/>
      <c r="RTL24" s="1"/>
      <c r="RTM24" s="1"/>
      <c r="RTN24" s="1"/>
      <c r="RTO24" s="1"/>
      <c r="RTP24" s="1"/>
      <c r="RTQ24" s="1"/>
      <c r="RTR24" s="1"/>
      <c r="RTS24" s="1"/>
      <c r="RTT24" s="1"/>
      <c r="RTU24" s="1"/>
      <c r="RTV24" s="1"/>
      <c r="RTW24" s="1"/>
      <c r="RTX24" s="1"/>
      <c r="RTY24" s="1"/>
      <c r="RTZ24" s="1"/>
      <c r="RUA24" s="1"/>
      <c r="RUB24" s="1"/>
      <c r="RUC24" s="1"/>
      <c r="RUD24" s="1"/>
      <c r="RUE24" s="1"/>
      <c r="RUF24" s="1"/>
      <c r="RUG24" s="1"/>
      <c r="RUH24" s="1"/>
      <c r="RUI24" s="1"/>
      <c r="RUJ24" s="1"/>
      <c r="RUK24" s="1"/>
      <c r="RUL24" s="1"/>
      <c r="RUM24" s="1"/>
      <c r="RUN24" s="1"/>
      <c r="RUO24" s="1"/>
      <c r="RUP24" s="1"/>
      <c r="RUQ24" s="1"/>
      <c r="RUR24" s="1"/>
      <c r="RUS24" s="1"/>
      <c r="RUT24" s="1"/>
      <c r="RUU24" s="1"/>
      <c r="RUV24" s="1"/>
      <c r="RUW24" s="1"/>
      <c r="RUX24" s="1"/>
      <c r="RUY24" s="1"/>
      <c r="RUZ24" s="1"/>
      <c r="RVA24" s="1"/>
      <c r="RVB24" s="1"/>
      <c r="RVC24" s="1"/>
      <c r="RVD24" s="1"/>
      <c r="RVE24" s="1"/>
      <c r="RVF24" s="1"/>
      <c r="RVG24" s="1"/>
      <c r="RVH24" s="1"/>
      <c r="RVI24" s="1"/>
      <c r="RVJ24" s="1"/>
      <c r="RVK24" s="1"/>
      <c r="RVL24" s="1"/>
      <c r="RVM24" s="1"/>
      <c r="RVN24" s="1"/>
      <c r="RVO24" s="1"/>
      <c r="RVP24" s="1"/>
      <c r="RVQ24" s="1"/>
      <c r="RVR24" s="1"/>
      <c r="RVS24" s="1"/>
      <c r="RVT24" s="1"/>
      <c r="RVU24" s="1"/>
      <c r="RVV24" s="1"/>
      <c r="RVW24" s="1"/>
      <c r="RVX24" s="1"/>
      <c r="RVY24" s="1"/>
      <c r="RVZ24" s="1"/>
      <c r="RWA24" s="1"/>
      <c r="RWB24" s="1"/>
      <c r="RWC24" s="1"/>
      <c r="RWD24" s="1"/>
      <c r="RWE24" s="1"/>
      <c r="RWF24" s="1"/>
      <c r="RWG24" s="1"/>
      <c r="RWH24" s="1"/>
      <c r="RWI24" s="1"/>
      <c r="RWJ24" s="1"/>
      <c r="RWK24" s="1"/>
      <c r="RWL24" s="1"/>
      <c r="RWM24" s="1"/>
      <c r="RWN24" s="1"/>
      <c r="RWO24" s="1"/>
      <c r="RWP24" s="1"/>
      <c r="RWQ24" s="1"/>
      <c r="RWR24" s="1"/>
      <c r="RWS24" s="1"/>
      <c r="RWT24" s="1"/>
      <c r="RWU24" s="1"/>
      <c r="RWV24" s="1"/>
      <c r="RWW24" s="1"/>
      <c r="RWX24" s="1"/>
      <c r="RWY24" s="1"/>
      <c r="RWZ24" s="1"/>
      <c r="RXA24" s="1"/>
      <c r="RXB24" s="1"/>
      <c r="RXC24" s="1"/>
      <c r="RXD24" s="1"/>
      <c r="RXE24" s="1"/>
      <c r="RXF24" s="1"/>
      <c r="RXG24" s="1"/>
      <c r="RXH24" s="1"/>
      <c r="RXI24" s="1"/>
      <c r="RXJ24" s="1"/>
      <c r="RXK24" s="1"/>
      <c r="RXL24" s="1"/>
      <c r="RXM24" s="1"/>
      <c r="RXN24" s="1"/>
      <c r="RXO24" s="1"/>
      <c r="RXP24" s="1"/>
      <c r="RXQ24" s="1"/>
      <c r="RXR24" s="1"/>
      <c r="RXS24" s="1"/>
      <c r="RXT24" s="1"/>
      <c r="RXU24" s="1"/>
      <c r="RXV24" s="1"/>
      <c r="RXW24" s="1"/>
      <c r="RXX24" s="1"/>
      <c r="RXY24" s="1"/>
      <c r="RXZ24" s="1"/>
      <c r="RYA24" s="1"/>
      <c r="RYB24" s="1"/>
      <c r="RYC24" s="1"/>
      <c r="RYD24" s="1"/>
      <c r="RYE24" s="1"/>
      <c r="RYF24" s="1"/>
      <c r="RYG24" s="1"/>
      <c r="RYH24" s="1"/>
      <c r="RYI24" s="1"/>
      <c r="RYJ24" s="1"/>
      <c r="RYK24" s="1"/>
      <c r="RYL24" s="1"/>
      <c r="RYM24" s="1"/>
      <c r="RYN24" s="1"/>
      <c r="RYO24" s="1"/>
      <c r="RYP24" s="1"/>
      <c r="RYQ24" s="1"/>
      <c r="RYR24" s="1"/>
      <c r="RYS24" s="1"/>
      <c r="RYT24" s="1"/>
      <c r="RYU24" s="1"/>
      <c r="RYV24" s="1"/>
      <c r="RYW24" s="1"/>
      <c r="RYX24" s="1"/>
      <c r="RYY24" s="1"/>
      <c r="RYZ24" s="1"/>
      <c r="RZA24" s="1"/>
      <c r="RZB24" s="1"/>
      <c r="RZC24" s="1"/>
      <c r="RZD24" s="1"/>
      <c r="RZE24" s="1"/>
      <c r="RZF24" s="1"/>
      <c r="RZG24" s="1"/>
      <c r="RZH24" s="1"/>
      <c r="RZI24" s="1"/>
      <c r="RZJ24" s="1"/>
      <c r="RZK24" s="1"/>
      <c r="RZL24" s="1"/>
      <c r="RZM24" s="1"/>
      <c r="RZN24" s="1"/>
      <c r="RZO24" s="1"/>
      <c r="RZP24" s="1"/>
      <c r="RZQ24" s="1"/>
      <c r="RZR24" s="1"/>
      <c r="RZS24" s="1"/>
      <c r="RZT24" s="1"/>
      <c r="RZU24" s="1"/>
      <c r="RZV24" s="1"/>
      <c r="RZW24" s="1"/>
      <c r="RZX24" s="1"/>
      <c r="RZY24" s="1"/>
      <c r="RZZ24" s="1"/>
      <c r="SAA24" s="1"/>
      <c r="SAB24" s="1"/>
      <c r="SAC24" s="1"/>
      <c r="SAD24" s="1"/>
      <c r="SAE24" s="1"/>
      <c r="SAF24" s="1"/>
      <c r="SAG24" s="1"/>
      <c r="SAH24" s="1"/>
      <c r="SAI24" s="1"/>
      <c r="SAJ24" s="1"/>
      <c r="SAK24" s="1"/>
      <c r="SAL24" s="1"/>
      <c r="SAM24" s="1"/>
      <c r="SAN24" s="1"/>
      <c r="SAO24" s="1"/>
      <c r="SAP24" s="1"/>
      <c r="SAQ24" s="1"/>
      <c r="SAR24" s="1"/>
      <c r="SAS24" s="1"/>
      <c r="SAT24" s="1"/>
      <c r="SAU24" s="1"/>
      <c r="SAV24" s="1"/>
      <c r="SAW24" s="1"/>
      <c r="SAX24" s="1"/>
      <c r="SAY24" s="1"/>
      <c r="SAZ24" s="1"/>
      <c r="SBA24" s="1"/>
      <c r="SBB24" s="1"/>
      <c r="SBC24" s="1"/>
      <c r="SBD24" s="1"/>
      <c r="SBE24" s="1"/>
      <c r="SBF24" s="1"/>
      <c r="SBG24" s="1"/>
      <c r="SBH24" s="1"/>
      <c r="SBI24" s="1"/>
      <c r="SBJ24" s="1"/>
      <c r="SBK24" s="1"/>
      <c r="SBL24" s="1"/>
      <c r="SBM24" s="1"/>
      <c r="SBN24" s="1"/>
      <c r="SBO24" s="1"/>
      <c r="SBP24" s="1"/>
      <c r="SBQ24" s="1"/>
      <c r="SBR24" s="1"/>
      <c r="SBS24" s="1"/>
      <c r="SBT24" s="1"/>
      <c r="SBU24" s="1"/>
      <c r="SBV24" s="1"/>
      <c r="SBW24" s="1"/>
      <c r="SBX24" s="1"/>
      <c r="SBY24" s="1"/>
      <c r="SBZ24" s="1"/>
      <c r="SCA24" s="1"/>
      <c r="SCB24" s="1"/>
      <c r="SCC24" s="1"/>
      <c r="SCD24" s="1"/>
      <c r="SCE24" s="1"/>
      <c r="SCF24" s="1"/>
      <c r="SCG24" s="1"/>
      <c r="SCH24" s="1"/>
      <c r="SCI24" s="1"/>
      <c r="SCJ24" s="1"/>
      <c r="SCK24" s="1"/>
      <c r="SCL24" s="1"/>
      <c r="SCM24" s="1"/>
      <c r="SCN24" s="1"/>
      <c r="SCO24" s="1"/>
      <c r="SCP24" s="1"/>
      <c r="SCQ24" s="1"/>
      <c r="SCR24" s="1"/>
      <c r="SCS24" s="1"/>
      <c r="SCT24" s="1"/>
      <c r="SCU24" s="1"/>
      <c r="SCV24" s="1"/>
      <c r="SCW24" s="1"/>
      <c r="SCX24" s="1"/>
      <c r="SCY24" s="1"/>
      <c r="SCZ24" s="1"/>
      <c r="SDA24" s="1"/>
      <c r="SDB24" s="1"/>
      <c r="SDC24" s="1"/>
      <c r="SDD24" s="1"/>
      <c r="SDE24" s="1"/>
      <c r="SDF24" s="1"/>
      <c r="SDG24" s="1"/>
      <c r="SDH24" s="1"/>
      <c r="SDI24" s="1"/>
      <c r="SDJ24" s="1"/>
      <c r="SDK24" s="1"/>
      <c r="SDL24" s="1"/>
      <c r="SDM24" s="1"/>
      <c r="SDN24" s="1"/>
      <c r="SDO24" s="1"/>
      <c r="SDP24" s="1"/>
      <c r="SDQ24" s="1"/>
      <c r="SDR24" s="1"/>
      <c r="SDS24" s="1"/>
      <c r="SDT24" s="1"/>
      <c r="SDU24" s="1"/>
      <c r="SDV24" s="1"/>
      <c r="SDW24" s="1"/>
      <c r="SDX24" s="1"/>
      <c r="SDY24" s="1"/>
      <c r="SDZ24" s="1"/>
      <c r="SEA24" s="1"/>
      <c r="SEB24" s="1"/>
      <c r="SEC24" s="1"/>
      <c r="SED24" s="1"/>
      <c r="SEE24" s="1"/>
      <c r="SEF24" s="1"/>
      <c r="SEG24" s="1"/>
      <c r="SEH24" s="1"/>
      <c r="SEI24" s="1"/>
      <c r="SEJ24" s="1"/>
      <c r="SEK24" s="1"/>
      <c r="SEL24" s="1"/>
      <c r="SEM24" s="1"/>
      <c r="SEN24" s="1"/>
      <c r="SEO24" s="1"/>
      <c r="SEP24" s="1"/>
      <c r="SEQ24" s="1"/>
      <c r="SER24" s="1"/>
      <c r="SES24" s="1"/>
      <c r="SET24" s="1"/>
      <c r="SEU24" s="1"/>
      <c r="SEV24" s="1"/>
      <c r="SEW24" s="1"/>
      <c r="SEX24" s="1"/>
      <c r="SEY24" s="1"/>
      <c r="SEZ24" s="1"/>
      <c r="SFA24" s="1"/>
      <c r="SFB24" s="1"/>
      <c r="SFC24" s="1"/>
      <c r="SFD24" s="1"/>
      <c r="SFE24" s="1"/>
      <c r="SFF24" s="1"/>
      <c r="SFG24" s="1"/>
      <c r="SFH24" s="1"/>
      <c r="SFI24" s="1"/>
      <c r="SFJ24" s="1"/>
      <c r="SFK24" s="1"/>
      <c r="SFL24" s="1"/>
      <c r="SFM24" s="1"/>
      <c r="SFN24" s="1"/>
      <c r="SFO24" s="1"/>
      <c r="SFP24" s="1"/>
      <c r="SFQ24" s="1"/>
      <c r="SFR24" s="1"/>
      <c r="SFS24" s="1"/>
      <c r="SFT24" s="1"/>
      <c r="SFU24" s="1"/>
      <c r="SFV24" s="1"/>
      <c r="SFW24" s="1"/>
      <c r="SFX24" s="1"/>
      <c r="SFY24" s="1"/>
      <c r="SFZ24" s="1"/>
      <c r="SGA24" s="1"/>
      <c r="SGB24" s="1"/>
      <c r="SGC24" s="1"/>
      <c r="SGD24" s="1"/>
      <c r="SGE24" s="1"/>
      <c r="SGF24" s="1"/>
      <c r="SGG24" s="1"/>
      <c r="SGH24" s="1"/>
      <c r="SGI24" s="1"/>
      <c r="SGJ24" s="1"/>
      <c r="SGK24" s="1"/>
      <c r="SGL24" s="1"/>
      <c r="SGM24" s="1"/>
      <c r="SGN24" s="1"/>
      <c r="SGO24" s="1"/>
      <c r="SGP24" s="1"/>
      <c r="SGQ24" s="1"/>
      <c r="SGR24" s="1"/>
      <c r="SGS24" s="1"/>
      <c r="SGT24" s="1"/>
      <c r="SGU24" s="1"/>
      <c r="SGV24" s="1"/>
      <c r="SGW24" s="1"/>
      <c r="SGX24" s="1"/>
      <c r="SGY24" s="1"/>
      <c r="SGZ24" s="1"/>
      <c r="SHA24" s="1"/>
      <c r="SHB24" s="1"/>
      <c r="SHC24" s="1"/>
      <c r="SHD24" s="1"/>
      <c r="SHE24" s="1"/>
      <c r="SHF24" s="1"/>
      <c r="SHG24" s="1"/>
      <c r="SHH24" s="1"/>
      <c r="SHI24" s="1"/>
      <c r="SHJ24" s="1"/>
      <c r="SHK24" s="1"/>
      <c r="SHL24" s="1"/>
      <c r="SHM24" s="1"/>
      <c r="SHN24" s="1"/>
      <c r="SHO24" s="1"/>
      <c r="SHP24" s="1"/>
      <c r="SHQ24" s="1"/>
      <c r="SHR24" s="1"/>
      <c r="SHS24" s="1"/>
      <c r="SHT24" s="1"/>
      <c r="SHU24" s="1"/>
      <c r="SHV24" s="1"/>
      <c r="SHW24" s="1"/>
      <c r="SHX24" s="1"/>
      <c r="SHY24" s="1"/>
      <c r="SHZ24" s="1"/>
      <c r="SIA24" s="1"/>
      <c r="SIB24" s="1"/>
      <c r="SIC24" s="1"/>
      <c r="SID24" s="1"/>
      <c r="SIE24" s="1"/>
      <c r="SIF24" s="1"/>
      <c r="SIG24" s="1"/>
      <c r="SIH24" s="1"/>
      <c r="SII24" s="1"/>
      <c r="SIJ24" s="1"/>
      <c r="SIK24" s="1"/>
      <c r="SIL24" s="1"/>
      <c r="SIM24" s="1"/>
      <c r="SIN24" s="1"/>
      <c r="SIO24" s="1"/>
      <c r="SIP24" s="1"/>
      <c r="SIQ24" s="1"/>
      <c r="SIR24" s="1"/>
      <c r="SIS24" s="1"/>
      <c r="SIT24" s="1"/>
      <c r="SIU24" s="1"/>
      <c r="SIV24" s="1"/>
      <c r="SIW24" s="1"/>
      <c r="SIX24" s="1"/>
      <c r="SIY24" s="1"/>
      <c r="SIZ24" s="1"/>
      <c r="SJA24" s="1"/>
      <c r="SJB24" s="1"/>
      <c r="SJC24" s="1"/>
      <c r="SJD24" s="1"/>
      <c r="SJE24" s="1"/>
      <c r="SJF24" s="1"/>
      <c r="SJG24" s="1"/>
      <c r="SJH24" s="1"/>
      <c r="SJI24" s="1"/>
      <c r="SJJ24" s="1"/>
      <c r="SJK24" s="1"/>
      <c r="SJL24" s="1"/>
      <c r="SJM24" s="1"/>
      <c r="SJN24" s="1"/>
      <c r="SJO24" s="1"/>
      <c r="SJP24" s="1"/>
      <c r="SJQ24" s="1"/>
      <c r="SJR24" s="1"/>
      <c r="SJS24" s="1"/>
      <c r="SJT24" s="1"/>
      <c r="SJU24" s="1"/>
      <c r="SJV24" s="1"/>
      <c r="SJW24" s="1"/>
      <c r="SJX24" s="1"/>
      <c r="SJY24" s="1"/>
      <c r="SJZ24" s="1"/>
      <c r="SKA24" s="1"/>
      <c r="SKB24" s="1"/>
      <c r="SKC24" s="1"/>
      <c r="SKD24" s="1"/>
      <c r="SKE24" s="1"/>
      <c r="SKF24" s="1"/>
      <c r="SKG24" s="1"/>
      <c r="SKH24" s="1"/>
      <c r="SKI24" s="1"/>
      <c r="SKJ24" s="1"/>
      <c r="SKK24" s="1"/>
      <c r="SKL24" s="1"/>
      <c r="SKM24" s="1"/>
      <c r="SKN24" s="1"/>
      <c r="SKO24" s="1"/>
      <c r="SKP24" s="1"/>
      <c r="SKQ24" s="1"/>
      <c r="SKR24" s="1"/>
      <c r="SKS24" s="1"/>
      <c r="SKT24" s="1"/>
      <c r="SKU24" s="1"/>
      <c r="SKV24" s="1"/>
      <c r="SKW24" s="1"/>
      <c r="SKX24" s="1"/>
      <c r="SKY24" s="1"/>
      <c r="SKZ24" s="1"/>
      <c r="SLA24" s="1"/>
      <c r="SLB24" s="1"/>
      <c r="SLC24" s="1"/>
      <c r="SLD24" s="1"/>
      <c r="SLE24" s="1"/>
      <c r="SLF24" s="1"/>
      <c r="SLG24" s="1"/>
      <c r="SLH24" s="1"/>
      <c r="SLI24" s="1"/>
      <c r="SLJ24" s="1"/>
      <c r="SLK24" s="1"/>
      <c r="SLL24" s="1"/>
      <c r="SLM24" s="1"/>
      <c r="SLN24" s="1"/>
      <c r="SLO24" s="1"/>
      <c r="SLP24" s="1"/>
      <c r="SLQ24" s="1"/>
      <c r="SLR24" s="1"/>
      <c r="SLS24" s="1"/>
      <c r="SLT24" s="1"/>
      <c r="SLU24" s="1"/>
      <c r="SLV24" s="1"/>
      <c r="SLW24" s="1"/>
      <c r="SLX24" s="1"/>
      <c r="SLY24" s="1"/>
      <c r="SLZ24" s="1"/>
      <c r="SMA24" s="1"/>
      <c r="SMB24" s="1"/>
      <c r="SMC24" s="1"/>
      <c r="SMD24" s="1"/>
      <c r="SME24" s="1"/>
      <c r="SMF24" s="1"/>
      <c r="SMG24" s="1"/>
      <c r="SMH24" s="1"/>
      <c r="SMI24" s="1"/>
      <c r="SMJ24" s="1"/>
      <c r="SMK24" s="1"/>
      <c r="SML24" s="1"/>
      <c r="SMM24" s="1"/>
      <c r="SMN24" s="1"/>
      <c r="SMO24" s="1"/>
      <c r="SMP24" s="1"/>
      <c r="SMQ24" s="1"/>
      <c r="SMR24" s="1"/>
      <c r="SMS24" s="1"/>
      <c r="SMT24" s="1"/>
      <c r="SMU24" s="1"/>
      <c r="SMV24" s="1"/>
      <c r="SMW24" s="1"/>
      <c r="SMX24" s="1"/>
      <c r="SMY24" s="1"/>
      <c r="SMZ24" s="1"/>
      <c r="SNA24" s="1"/>
      <c r="SNB24" s="1"/>
      <c r="SNC24" s="1"/>
      <c r="SND24" s="1"/>
      <c r="SNE24" s="1"/>
      <c r="SNF24" s="1"/>
      <c r="SNG24" s="1"/>
      <c r="SNH24" s="1"/>
      <c r="SNI24" s="1"/>
      <c r="SNJ24" s="1"/>
      <c r="SNK24" s="1"/>
      <c r="SNL24" s="1"/>
      <c r="SNM24" s="1"/>
      <c r="SNN24" s="1"/>
      <c r="SNO24" s="1"/>
      <c r="SNP24" s="1"/>
      <c r="SNQ24" s="1"/>
      <c r="SNR24" s="1"/>
      <c r="SNS24" s="1"/>
      <c r="SNT24" s="1"/>
      <c r="SNU24" s="1"/>
      <c r="SNV24" s="1"/>
      <c r="SNW24" s="1"/>
      <c r="SNX24" s="1"/>
      <c r="SNY24" s="1"/>
      <c r="SNZ24" s="1"/>
      <c r="SOA24" s="1"/>
      <c r="SOB24" s="1"/>
      <c r="SOC24" s="1"/>
      <c r="SOD24" s="1"/>
      <c r="SOE24" s="1"/>
      <c r="SOF24" s="1"/>
      <c r="SOG24" s="1"/>
      <c r="SOH24" s="1"/>
      <c r="SOI24" s="1"/>
      <c r="SOJ24" s="1"/>
      <c r="SOK24" s="1"/>
      <c r="SOL24" s="1"/>
      <c r="SOM24" s="1"/>
      <c r="SON24" s="1"/>
      <c r="SOO24" s="1"/>
      <c r="SOP24" s="1"/>
      <c r="SOQ24" s="1"/>
      <c r="SOR24" s="1"/>
      <c r="SOS24" s="1"/>
      <c r="SOT24" s="1"/>
      <c r="SOU24" s="1"/>
      <c r="SOV24" s="1"/>
      <c r="SOW24" s="1"/>
      <c r="SOX24" s="1"/>
      <c r="SOY24" s="1"/>
      <c r="SOZ24" s="1"/>
      <c r="SPA24" s="1"/>
      <c r="SPB24" s="1"/>
      <c r="SPC24" s="1"/>
      <c r="SPD24" s="1"/>
      <c r="SPE24" s="1"/>
      <c r="SPF24" s="1"/>
      <c r="SPG24" s="1"/>
      <c r="SPH24" s="1"/>
      <c r="SPI24" s="1"/>
      <c r="SPJ24" s="1"/>
      <c r="SPK24" s="1"/>
      <c r="SPL24" s="1"/>
      <c r="SPM24" s="1"/>
      <c r="SPN24" s="1"/>
      <c r="SPO24" s="1"/>
      <c r="SPP24" s="1"/>
      <c r="SPQ24" s="1"/>
      <c r="SPR24" s="1"/>
      <c r="SPS24" s="1"/>
      <c r="SPT24" s="1"/>
      <c r="SPU24" s="1"/>
      <c r="SPV24" s="1"/>
      <c r="SPW24" s="1"/>
      <c r="SPX24" s="1"/>
      <c r="SPY24" s="1"/>
      <c r="SPZ24" s="1"/>
      <c r="SQA24" s="1"/>
      <c r="SQB24" s="1"/>
      <c r="SQC24" s="1"/>
      <c r="SQD24" s="1"/>
      <c r="SQE24" s="1"/>
      <c r="SQF24" s="1"/>
      <c r="SQG24" s="1"/>
      <c r="SQH24" s="1"/>
      <c r="SQI24" s="1"/>
      <c r="SQJ24" s="1"/>
      <c r="SQK24" s="1"/>
      <c r="SQL24" s="1"/>
      <c r="SQM24" s="1"/>
      <c r="SQN24" s="1"/>
      <c r="SQO24" s="1"/>
      <c r="SQP24" s="1"/>
      <c r="SQQ24" s="1"/>
      <c r="SQR24" s="1"/>
      <c r="SQS24" s="1"/>
      <c r="SQT24" s="1"/>
      <c r="SQU24" s="1"/>
      <c r="SQV24" s="1"/>
      <c r="SQW24" s="1"/>
      <c r="SQX24" s="1"/>
      <c r="SQY24" s="1"/>
      <c r="SQZ24" s="1"/>
      <c r="SRA24" s="1"/>
      <c r="SRB24" s="1"/>
      <c r="SRC24" s="1"/>
      <c r="SRD24" s="1"/>
      <c r="SRE24" s="1"/>
      <c r="SRF24" s="1"/>
      <c r="SRG24" s="1"/>
      <c r="SRH24" s="1"/>
      <c r="SRI24" s="1"/>
      <c r="SRJ24" s="1"/>
      <c r="SRK24" s="1"/>
      <c r="SRL24" s="1"/>
      <c r="SRM24" s="1"/>
      <c r="SRN24" s="1"/>
      <c r="SRO24" s="1"/>
      <c r="SRP24" s="1"/>
      <c r="SRQ24" s="1"/>
      <c r="SRR24" s="1"/>
      <c r="SRS24" s="1"/>
      <c r="SRT24" s="1"/>
      <c r="SRU24" s="1"/>
      <c r="SRV24" s="1"/>
      <c r="SRW24" s="1"/>
      <c r="SRX24" s="1"/>
      <c r="SRY24" s="1"/>
      <c r="SRZ24" s="1"/>
      <c r="SSA24" s="1"/>
      <c r="SSB24" s="1"/>
      <c r="SSC24" s="1"/>
      <c r="SSD24" s="1"/>
      <c r="SSE24" s="1"/>
      <c r="SSF24" s="1"/>
      <c r="SSG24" s="1"/>
      <c r="SSH24" s="1"/>
      <c r="SSI24" s="1"/>
      <c r="SSJ24" s="1"/>
      <c r="SSK24" s="1"/>
      <c r="SSL24" s="1"/>
      <c r="SSM24" s="1"/>
      <c r="SSN24" s="1"/>
      <c r="SSO24" s="1"/>
      <c r="SSP24" s="1"/>
      <c r="SSQ24" s="1"/>
      <c r="SSR24" s="1"/>
      <c r="SSS24" s="1"/>
      <c r="SST24" s="1"/>
      <c r="SSU24" s="1"/>
      <c r="SSV24" s="1"/>
      <c r="SSW24" s="1"/>
      <c r="SSX24" s="1"/>
      <c r="SSY24" s="1"/>
      <c r="SSZ24" s="1"/>
      <c r="STA24" s="1"/>
      <c r="STB24" s="1"/>
      <c r="STC24" s="1"/>
      <c r="STD24" s="1"/>
      <c r="STE24" s="1"/>
      <c r="STF24" s="1"/>
      <c r="STG24" s="1"/>
      <c r="STH24" s="1"/>
      <c r="STI24" s="1"/>
      <c r="STJ24" s="1"/>
      <c r="STK24" s="1"/>
      <c r="STL24" s="1"/>
      <c r="STM24" s="1"/>
      <c r="STN24" s="1"/>
      <c r="STO24" s="1"/>
      <c r="STP24" s="1"/>
      <c r="STQ24" s="1"/>
      <c r="STR24" s="1"/>
      <c r="STS24" s="1"/>
      <c r="STT24" s="1"/>
      <c r="STU24" s="1"/>
      <c r="STV24" s="1"/>
      <c r="STW24" s="1"/>
      <c r="STX24" s="1"/>
      <c r="STY24" s="1"/>
      <c r="STZ24" s="1"/>
      <c r="SUA24" s="1"/>
      <c r="SUB24" s="1"/>
      <c r="SUC24" s="1"/>
      <c r="SUD24" s="1"/>
      <c r="SUE24" s="1"/>
      <c r="SUF24" s="1"/>
      <c r="SUG24" s="1"/>
      <c r="SUH24" s="1"/>
      <c r="SUI24" s="1"/>
      <c r="SUJ24" s="1"/>
      <c r="SUK24" s="1"/>
      <c r="SUL24" s="1"/>
      <c r="SUM24" s="1"/>
      <c r="SUN24" s="1"/>
      <c r="SUO24" s="1"/>
      <c r="SUP24" s="1"/>
      <c r="SUQ24" s="1"/>
      <c r="SUR24" s="1"/>
      <c r="SUS24" s="1"/>
      <c r="SUT24" s="1"/>
      <c r="SUU24" s="1"/>
      <c r="SUV24" s="1"/>
      <c r="SUW24" s="1"/>
      <c r="SUX24" s="1"/>
      <c r="SUY24" s="1"/>
      <c r="SUZ24" s="1"/>
      <c r="SVA24" s="1"/>
      <c r="SVB24" s="1"/>
      <c r="SVC24" s="1"/>
      <c r="SVD24" s="1"/>
      <c r="SVE24" s="1"/>
      <c r="SVF24" s="1"/>
      <c r="SVG24" s="1"/>
      <c r="SVH24" s="1"/>
      <c r="SVI24" s="1"/>
      <c r="SVJ24" s="1"/>
      <c r="SVK24" s="1"/>
      <c r="SVL24" s="1"/>
      <c r="SVM24" s="1"/>
      <c r="SVN24" s="1"/>
      <c r="SVO24" s="1"/>
      <c r="SVP24" s="1"/>
      <c r="SVQ24" s="1"/>
      <c r="SVR24" s="1"/>
      <c r="SVS24" s="1"/>
      <c r="SVT24" s="1"/>
      <c r="SVU24" s="1"/>
      <c r="SVV24" s="1"/>
      <c r="SVW24" s="1"/>
      <c r="SVX24" s="1"/>
      <c r="SVY24" s="1"/>
      <c r="SVZ24" s="1"/>
      <c r="SWA24" s="1"/>
      <c r="SWB24" s="1"/>
      <c r="SWC24" s="1"/>
      <c r="SWD24" s="1"/>
      <c r="SWE24" s="1"/>
      <c r="SWF24" s="1"/>
      <c r="SWG24" s="1"/>
      <c r="SWH24" s="1"/>
      <c r="SWI24" s="1"/>
      <c r="SWJ24" s="1"/>
      <c r="SWK24" s="1"/>
      <c r="SWL24" s="1"/>
      <c r="SWM24" s="1"/>
      <c r="SWN24" s="1"/>
      <c r="SWO24" s="1"/>
      <c r="SWP24" s="1"/>
      <c r="SWQ24" s="1"/>
      <c r="SWR24" s="1"/>
      <c r="SWS24" s="1"/>
      <c r="SWT24" s="1"/>
      <c r="SWU24" s="1"/>
      <c r="SWV24" s="1"/>
      <c r="SWW24" s="1"/>
      <c r="SWX24" s="1"/>
      <c r="SWY24" s="1"/>
      <c r="SWZ24" s="1"/>
      <c r="SXA24" s="1"/>
      <c r="SXB24" s="1"/>
      <c r="SXC24" s="1"/>
      <c r="SXD24" s="1"/>
      <c r="SXE24" s="1"/>
      <c r="SXF24" s="1"/>
      <c r="SXG24" s="1"/>
      <c r="SXH24" s="1"/>
      <c r="SXI24" s="1"/>
      <c r="SXJ24" s="1"/>
      <c r="SXK24" s="1"/>
      <c r="SXL24" s="1"/>
      <c r="SXM24" s="1"/>
      <c r="SXN24" s="1"/>
      <c r="SXO24" s="1"/>
      <c r="SXP24" s="1"/>
      <c r="SXQ24" s="1"/>
      <c r="SXR24" s="1"/>
      <c r="SXS24" s="1"/>
      <c r="SXT24" s="1"/>
      <c r="SXU24" s="1"/>
      <c r="SXV24" s="1"/>
      <c r="SXW24" s="1"/>
      <c r="SXX24" s="1"/>
      <c r="SXY24" s="1"/>
      <c r="SXZ24" s="1"/>
      <c r="SYA24" s="1"/>
      <c r="SYB24" s="1"/>
      <c r="SYC24" s="1"/>
      <c r="SYD24" s="1"/>
      <c r="SYE24" s="1"/>
      <c r="SYF24" s="1"/>
      <c r="SYG24" s="1"/>
      <c r="SYH24" s="1"/>
      <c r="SYI24" s="1"/>
      <c r="SYJ24" s="1"/>
      <c r="SYK24" s="1"/>
      <c r="SYL24" s="1"/>
      <c r="SYM24" s="1"/>
      <c r="SYN24" s="1"/>
      <c r="SYO24" s="1"/>
      <c r="SYP24" s="1"/>
      <c r="SYQ24" s="1"/>
      <c r="SYR24" s="1"/>
      <c r="SYS24" s="1"/>
      <c r="SYT24" s="1"/>
      <c r="SYU24" s="1"/>
      <c r="SYV24" s="1"/>
      <c r="SYW24" s="1"/>
      <c r="SYX24" s="1"/>
      <c r="SYY24" s="1"/>
      <c r="SYZ24" s="1"/>
      <c r="SZA24" s="1"/>
      <c r="SZB24" s="1"/>
      <c r="SZC24" s="1"/>
      <c r="SZD24" s="1"/>
      <c r="SZE24" s="1"/>
      <c r="SZF24" s="1"/>
      <c r="SZG24" s="1"/>
      <c r="SZH24" s="1"/>
      <c r="SZI24" s="1"/>
      <c r="SZJ24" s="1"/>
      <c r="SZK24" s="1"/>
      <c r="SZL24" s="1"/>
      <c r="SZM24" s="1"/>
      <c r="SZN24" s="1"/>
      <c r="SZO24" s="1"/>
      <c r="SZP24" s="1"/>
      <c r="SZQ24" s="1"/>
      <c r="SZR24" s="1"/>
      <c r="SZS24" s="1"/>
      <c r="SZT24" s="1"/>
      <c r="SZU24" s="1"/>
      <c r="SZV24" s="1"/>
      <c r="SZW24" s="1"/>
      <c r="SZX24" s="1"/>
      <c r="SZY24" s="1"/>
      <c r="SZZ24" s="1"/>
      <c r="TAA24" s="1"/>
      <c r="TAB24" s="1"/>
      <c r="TAC24" s="1"/>
      <c r="TAD24" s="1"/>
      <c r="TAE24" s="1"/>
      <c r="TAF24" s="1"/>
      <c r="TAG24" s="1"/>
      <c r="TAH24" s="1"/>
      <c r="TAI24" s="1"/>
      <c r="TAJ24" s="1"/>
      <c r="TAK24" s="1"/>
      <c r="TAL24" s="1"/>
      <c r="TAM24" s="1"/>
      <c r="TAN24" s="1"/>
      <c r="TAO24" s="1"/>
      <c r="TAP24" s="1"/>
      <c r="TAQ24" s="1"/>
      <c r="TAR24" s="1"/>
      <c r="TAS24" s="1"/>
      <c r="TAT24" s="1"/>
      <c r="TAU24" s="1"/>
      <c r="TAV24" s="1"/>
      <c r="TAW24" s="1"/>
      <c r="TAX24" s="1"/>
      <c r="TAY24" s="1"/>
      <c r="TAZ24" s="1"/>
      <c r="TBA24" s="1"/>
      <c r="TBB24" s="1"/>
      <c r="TBC24" s="1"/>
      <c r="TBD24" s="1"/>
      <c r="TBE24" s="1"/>
      <c r="TBF24" s="1"/>
      <c r="TBG24" s="1"/>
      <c r="TBH24" s="1"/>
      <c r="TBI24" s="1"/>
      <c r="TBJ24" s="1"/>
      <c r="TBK24" s="1"/>
      <c r="TBL24" s="1"/>
      <c r="TBM24" s="1"/>
      <c r="TBN24" s="1"/>
      <c r="TBO24" s="1"/>
      <c r="TBP24" s="1"/>
      <c r="TBQ24" s="1"/>
      <c r="TBR24" s="1"/>
      <c r="TBS24" s="1"/>
      <c r="TBT24" s="1"/>
      <c r="TBU24" s="1"/>
      <c r="TBV24" s="1"/>
      <c r="TBW24" s="1"/>
      <c r="TBX24" s="1"/>
      <c r="TBY24" s="1"/>
      <c r="TBZ24" s="1"/>
      <c r="TCA24" s="1"/>
      <c r="TCB24" s="1"/>
      <c r="TCC24" s="1"/>
      <c r="TCD24" s="1"/>
      <c r="TCE24" s="1"/>
      <c r="TCF24" s="1"/>
      <c r="TCG24" s="1"/>
      <c r="TCH24" s="1"/>
      <c r="TCI24" s="1"/>
      <c r="TCJ24" s="1"/>
      <c r="TCK24" s="1"/>
      <c r="TCL24" s="1"/>
      <c r="TCM24" s="1"/>
      <c r="TCN24" s="1"/>
      <c r="TCO24" s="1"/>
      <c r="TCP24" s="1"/>
      <c r="TCQ24" s="1"/>
      <c r="TCR24" s="1"/>
      <c r="TCS24" s="1"/>
      <c r="TCT24" s="1"/>
      <c r="TCU24" s="1"/>
      <c r="TCV24" s="1"/>
      <c r="TCW24" s="1"/>
      <c r="TCX24" s="1"/>
      <c r="TCY24" s="1"/>
      <c r="TCZ24" s="1"/>
      <c r="TDA24" s="1"/>
      <c r="TDB24" s="1"/>
      <c r="TDC24" s="1"/>
      <c r="TDD24" s="1"/>
      <c r="TDE24" s="1"/>
      <c r="TDF24" s="1"/>
      <c r="TDG24" s="1"/>
      <c r="TDH24" s="1"/>
      <c r="TDI24" s="1"/>
      <c r="TDJ24" s="1"/>
      <c r="TDK24" s="1"/>
      <c r="TDL24" s="1"/>
      <c r="TDM24" s="1"/>
      <c r="TDN24" s="1"/>
      <c r="TDO24" s="1"/>
      <c r="TDP24" s="1"/>
      <c r="TDQ24" s="1"/>
      <c r="TDR24" s="1"/>
      <c r="TDS24" s="1"/>
      <c r="TDT24" s="1"/>
      <c r="TDU24" s="1"/>
      <c r="TDV24" s="1"/>
      <c r="TDW24" s="1"/>
      <c r="TDX24" s="1"/>
      <c r="TDY24" s="1"/>
      <c r="TDZ24" s="1"/>
      <c r="TEA24" s="1"/>
      <c r="TEB24" s="1"/>
      <c r="TEC24" s="1"/>
      <c r="TED24" s="1"/>
      <c r="TEE24" s="1"/>
      <c r="TEF24" s="1"/>
      <c r="TEG24" s="1"/>
      <c r="TEH24" s="1"/>
      <c r="TEI24" s="1"/>
      <c r="TEJ24" s="1"/>
      <c r="TEK24" s="1"/>
      <c r="TEL24" s="1"/>
      <c r="TEM24" s="1"/>
      <c r="TEN24" s="1"/>
      <c r="TEO24" s="1"/>
      <c r="TEP24" s="1"/>
      <c r="TEQ24" s="1"/>
      <c r="TER24" s="1"/>
      <c r="TES24" s="1"/>
      <c r="TET24" s="1"/>
      <c r="TEU24" s="1"/>
      <c r="TEV24" s="1"/>
      <c r="TEW24" s="1"/>
      <c r="TEX24" s="1"/>
      <c r="TEY24" s="1"/>
      <c r="TEZ24" s="1"/>
      <c r="TFA24" s="1"/>
      <c r="TFB24" s="1"/>
      <c r="TFC24" s="1"/>
      <c r="TFD24" s="1"/>
      <c r="TFE24" s="1"/>
      <c r="TFF24" s="1"/>
      <c r="TFG24" s="1"/>
      <c r="TFH24" s="1"/>
      <c r="TFI24" s="1"/>
      <c r="TFJ24" s="1"/>
      <c r="TFK24" s="1"/>
      <c r="TFL24" s="1"/>
      <c r="TFM24" s="1"/>
      <c r="TFN24" s="1"/>
      <c r="TFO24" s="1"/>
      <c r="TFP24" s="1"/>
      <c r="TFQ24" s="1"/>
      <c r="TFR24" s="1"/>
      <c r="TFS24" s="1"/>
      <c r="TFT24" s="1"/>
      <c r="TFU24" s="1"/>
      <c r="TFV24" s="1"/>
      <c r="TFW24" s="1"/>
      <c r="TFX24" s="1"/>
      <c r="TFY24" s="1"/>
      <c r="TFZ24" s="1"/>
      <c r="TGA24" s="1"/>
      <c r="TGB24" s="1"/>
      <c r="TGC24" s="1"/>
      <c r="TGD24" s="1"/>
      <c r="TGE24" s="1"/>
      <c r="TGF24" s="1"/>
      <c r="TGG24" s="1"/>
      <c r="TGH24" s="1"/>
      <c r="TGI24" s="1"/>
      <c r="TGJ24" s="1"/>
      <c r="TGK24" s="1"/>
      <c r="TGL24" s="1"/>
      <c r="TGM24" s="1"/>
      <c r="TGN24" s="1"/>
      <c r="TGO24" s="1"/>
      <c r="TGP24" s="1"/>
      <c r="TGQ24" s="1"/>
      <c r="TGR24" s="1"/>
      <c r="TGS24" s="1"/>
      <c r="TGT24" s="1"/>
      <c r="TGU24" s="1"/>
      <c r="TGV24" s="1"/>
      <c r="TGW24" s="1"/>
      <c r="TGX24" s="1"/>
      <c r="TGY24" s="1"/>
      <c r="TGZ24" s="1"/>
      <c r="THA24" s="1"/>
      <c r="THB24" s="1"/>
      <c r="THC24" s="1"/>
      <c r="THD24" s="1"/>
      <c r="THE24" s="1"/>
      <c r="THF24" s="1"/>
      <c r="THG24" s="1"/>
      <c r="THH24" s="1"/>
      <c r="THI24" s="1"/>
      <c r="THJ24" s="1"/>
      <c r="THK24" s="1"/>
      <c r="THL24" s="1"/>
      <c r="THM24" s="1"/>
      <c r="THN24" s="1"/>
      <c r="THO24" s="1"/>
      <c r="THP24" s="1"/>
      <c r="THQ24" s="1"/>
      <c r="THR24" s="1"/>
      <c r="THS24" s="1"/>
      <c r="THT24" s="1"/>
      <c r="THU24" s="1"/>
      <c r="THV24" s="1"/>
      <c r="THW24" s="1"/>
      <c r="THX24" s="1"/>
      <c r="THY24" s="1"/>
      <c r="THZ24" s="1"/>
      <c r="TIA24" s="1"/>
      <c r="TIB24" s="1"/>
      <c r="TIC24" s="1"/>
      <c r="TID24" s="1"/>
      <c r="TIE24" s="1"/>
      <c r="TIF24" s="1"/>
      <c r="TIG24" s="1"/>
      <c r="TIH24" s="1"/>
      <c r="TII24" s="1"/>
      <c r="TIJ24" s="1"/>
      <c r="TIK24" s="1"/>
      <c r="TIL24" s="1"/>
      <c r="TIM24" s="1"/>
      <c r="TIN24" s="1"/>
      <c r="TIO24" s="1"/>
      <c r="TIP24" s="1"/>
      <c r="TIQ24" s="1"/>
      <c r="TIR24" s="1"/>
      <c r="TIS24" s="1"/>
      <c r="TIT24" s="1"/>
      <c r="TIU24" s="1"/>
      <c r="TIV24" s="1"/>
      <c r="TIW24" s="1"/>
      <c r="TIX24" s="1"/>
      <c r="TIY24" s="1"/>
      <c r="TIZ24" s="1"/>
      <c r="TJA24" s="1"/>
      <c r="TJB24" s="1"/>
      <c r="TJC24" s="1"/>
      <c r="TJD24" s="1"/>
      <c r="TJE24" s="1"/>
      <c r="TJF24" s="1"/>
      <c r="TJG24" s="1"/>
      <c r="TJH24" s="1"/>
      <c r="TJI24" s="1"/>
      <c r="TJJ24" s="1"/>
      <c r="TJK24" s="1"/>
      <c r="TJL24" s="1"/>
      <c r="TJM24" s="1"/>
      <c r="TJN24" s="1"/>
      <c r="TJO24" s="1"/>
      <c r="TJP24" s="1"/>
      <c r="TJQ24" s="1"/>
      <c r="TJR24" s="1"/>
      <c r="TJS24" s="1"/>
      <c r="TJT24" s="1"/>
      <c r="TJU24" s="1"/>
      <c r="TJV24" s="1"/>
      <c r="TJW24" s="1"/>
      <c r="TJX24" s="1"/>
      <c r="TJY24" s="1"/>
      <c r="TJZ24" s="1"/>
      <c r="TKA24" s="1"/>
      <c r="TKB24" s="1"/>
      <c r="TKC24" s="1"/>
      <c r="TKD24" s="1"/>
      <c r="TKE24" s="1"/>
      <c r="TKF24" s="1"/>
      <c r="TKG24" s="1"/>
      <c r="TKH24" s="1"/>
      <c r="TKI24" s="1"/>
      <c r="TKJ24" s="1"/>
      <c r="TKK24" s="1"/>
      <c r="TKL24" s="1"/>
      <c r="TKM24" s="1"/>
      <c r="TKN24" s="1"/>
      <c r="TKO24" s="1"/>
      <c r="TKP24" s="1"/>
      <c r="TKQ24" s="1"/>
      <c r="TKR24" s="1"/>
      <c r="TKS24" s="1"/>
      <c r="TKT24" s="1"/>
      <c r="TKU24" s="1"/>
      <c r="TKV24" s="1"/>
      <c r="TKW24" s="1"/>
      <c r="TKX24" s="1"/>
      <c r="TKY24" s="1"/>
      <c r="TKZ24" s="1"/>
      <c r="TLA24" s="1"/>
      <c r="TLB24" s="1"/>
      <c r="TLC24" s="1"/>
      <c r="TLD24" s="1"/>
      <c r="TLE24" s="1"/>
      <c r="TLF24" s="1"/>
      <c r="TLG24" s="1"/>
      <c r="TLH24" s="1"/>
      <c r="TLI24" s="1"/>
      <c r="TLJ24" s="1"/>
      <c r="TLK24" s="1"/>
      <c r="TLL24" s="1"/>
      <c r="TLM24" s="1"/>
      <c r="TLN24" s="1"/>
      <c r="TLO24" s="1"/>
      <c r="TLP24" s="1"/>
      <c r="TLQ24" s="1"/>
      <c r="TLR24" s="1"/>
      <c r="TLS24" s="1"/>
      <c r="TLT24" s="1"/>
      <c r="TLU24" s="1"/>
      <c r="TLV24" s="1"/>
      <c r="TLW24" s="1"/>
      <c r="TLX24" s="1"/>
      <c r="TLY24" s="1"/>
      <c r="TLZ24" s="1"/>
      <c r="TMA24" s="1"/>
      <c r="TMB24" s="1"/>
      <c r="TMC24" s="1"/>
      <c r="TMD24" s="1"/>
      <c r="TME24" s="1"/>
      <c r="TMF24" s="1"/>
      <c r="TMG24" s="1"/>
      <c r="TMH24" s="1"/>
      <c r="TMI24" s="1"/>
      <c r="TMJ24" s="1"/>
      <c r="TMK24" s="1"/>
      <c r="TML24" s="1"/>
      <c r="TMM24" s="1"/>
      <c r="TMN24" s="1"/>
      <c r="TMO24" s="1"/>
      <c r="TMP24" s="1"/>
      <c r="TMQ24" s="1"/>
      <c r="TMR24" s="1"/>
      <c r="TMS24" s="1"/>
      <c r="TMT24" s="1"/>
      <c r="TMU24" s="1"/>
      <c r="TMV24" s="1"/>
      <c r="TMW24" s="1"/>
      <c r="TMX24" s="1"/>
      <c r="TMY24" s="1"/>
      <c r="TMZ24" s="1"/>
      <c r="TNA24" s="1"/>
      <c r="TNB24" s="1"/>
      <c r="TNC24" s="1"/>
      <c r="TND24" s="1"/>
      <c r="TNE24" s="1"/>
      <c r="TNF24" s="1"/>
      <c r="TNG24" s="1"/>
      <c r="TNH24" s="1"/>
      <c r="TNI24" s="1"/>
      <c r="TNJ24" s="1"/>
      <c r="TNK24" s="1"/>
      <c r="TNL24" s="1"/>
      <c r="TNM24" s="1"/>
      <c r="TNN24" s="1"/>
      <c r="TNO24" s="1"/>
      <c r="TNP24" s="1"/>
      <c r="TNQ24" s="1"/>
      <c r="TNR24" s="1"/>
      <c r="TNS24" s="1"/>
      <c r="TNT24" s="1"/>
      <c r="TNU24" s="1"/>
      <c r="TNV24" s="1"/>
      <c r="TNW24" s="1"/>
      <c r="TNX24" s="1"/>
      <c r="TNY24" s="1"/>
      <c r="TNZ24" s="1"/>
      <c r="TOA24" s="1"/>
      <c r="TOB24" s="1"/>
      <c r="TOC24" s="1"/>
      <c r="TOD24" s="1"/>
      <c r="TOE24" s="1"/>
      <c r="TOF24" s="1"/>
      <c r="TOG24" s="1"/>
      <c r="TOH24" s="1"/>
      <c r="TOI24" s="1"/>
      <c r="TOJ24" s="1"/>
      <c r="TOK24" s="1"/>
      <c r="TOL24" s="1"/>
      <c r="TOM24" s="1"/>
      <c r="TON24" s="1"/>
      <c r="TOO24" s="1"/>
      <c r="TOP24" s="1"/>
      <c r="TOQ24" s="1"/>
      <c r="TOR24" s="1"/>
      <c r="TOS24" s="1"/>
      <c r="TOT24" s="1"/>
      <c r="TOU24" s="1"/>
      <c r="TOV24" s="1"/>
      <c r="TOW24" s="1"/>
      <c r="TOX24" s="1"/>
      <c r="TOY24" s="1"/>
      <c r="TOZ24" s="1"/>
      <c r="TPA24" s="1"/>
      <c r="TPB24" s="1"/>
      <c r="TPC24" s="1"/>
      <c r="TPD24" s="1"/>
      <c r="TPE24" s="1"/>
      <c r="TPF24" s="1"/>
      <c r="TPG24" s="1"/>
      <c r="TPH24" s="1"/>
      <c r="TPI24" s="1"/>
      <c r="TPJ24" s="1"/>
      <c r="TPK24" s="1"/>
      <c r="TPL24" s="1"/>
      <c r="TPM24" s="1"/>
      <c r="TPN24" s="1"/>
      <c r="TPO24" s="1"/>
      <c r="TPP24" s="1"/>
      <c r="TPQ24" s="1"/>
      <c r="TPR24" s="1"/>
      <c r="TPS24" s="1"/>
      <c r="TPT24" s="1"/>
      <c r="TPU24" s="1"/>
      <c r="TPV24" s="1"/>
      <c r="TPW24" s="1"/>
      <c r="TPX24" s="1"/>
      <c r="TPY24" s="1"/>
      <c r="TPZ24" s="1"/>
      <c r="TQA24" s="1"/>
      <c r="TQB24" s="1"/>
      <c r="TQC24" s="1"/>
      <c r="TQD24" s="1"/>
      <c r="TQE24" s="1"/>
      <c r="TQF24" s="1"/>
      <c r="TQG24" s="1"/>
      <c r="TQH24" s="1"/>
      <c r="TQI24" s="1"/>
      <c r="TQJ24" s="1"/>
      <c r="TQK24" s="1"/>
      <c r="TQL24" s="1"/>
      <c r="TQM24" s="1"/>
      <c r="TQN24" s="1"/>
      <c r="TQO24" s="1"/>
      <c r="TQP24" s="1"/>
      <c r="TQQ24" s="1"/>
      <c r="TQR24" s="1"/>
      <c r="TQS24" s="1"/>
      <c r="TQT24" s="1"/>
      <c r="TQU24" s="1"/>
      <c r="TQV24" s="1"/>
      <c r="TQW24" s="1"/>
      <c r="TQX24" s="1"/>
      <c r="TQY24" s="1"/>
      <c r="TQZ24" s="1"/>
      <c r="TRA24" s="1"/>
      <c r="TRB24" s="1"/>
      <c r="TRC24" s="1"/>
      <c r="TRD24" s="1"/>
      <c r="TRE24" s="1"/>
      <c r="TRF24" s="1"/>
      <c r="TRG24" s="1"/>
      <c r="TRH24" s="1"/>
      <c r="TRI24" s="1"/>
      <c r="TRJ24" s="1"/>
      <c r="TRK24" s="1"/>
      <c r="TRL24" s="1"/>
      <c r="TRM24" s="1"/>
      <c r="TRN24" s="1"/>
      <c r="TRO24" s="1"/>
      <c r="TRP24" s="1"/>
      <c r="TRQ24" s="1"/>
      <c r="TRR24" s="1"/>
      <c r="TRS24" s="1"/>
      <c r="TRT24" s="1"/>
      <c r="TRU24" s="1"/>
      <c r="TRV24" s="1"/>
      <c r="TRW24" s="1"/>
      <c r="TRX24" s="1"/>
      <c r="TRY24" s="1"/>
      <c r="TRZ24" s="1"/>
      <c r="TSA24" s="1"/>
      <c r="TSB24" s="1"/>
      <c r="TSC24" s="1"/>
      <c r="TSD24" s="1"/>
      <c r="TSE24" s="1"/>
      <c r="TSF24" s="1"/>
      <c r="TSG24" s="1"/>
      <c r="TSH24" s="1"/>
      <c r="TSI24" s="1"/>
      <c r="TSJ24" s="1"/>
      <c r="TSK24" s="1"/>
      <c r="TSL24" s="1"/>
      <c r="TSM24" s="1"/>
      <c r="TSN24" s="1"/>
      <c r="TSO24" s="1"/>
      <c r="TSP24" s="1"/>
      <c r="TSQ24" s="1"/>
      <c r="TSR24" s="1"/>
      <c r="TSS24" s="1"/>
      <c r="TST24" s="1"/>
      <c r="TSU24" s="1"/>
      <c r="TSV24" s="1"/>
      <c r="TSW24" s="1"/>
      <c r="TSX24" s="1"/>
      <c r="TSY24" s="1"/>
      <c r="TSZ24" s="1"/>
      <c r="TTA24" s="1"/>
      <c r="TTB24" s="1"/>
      <c r="TTC24" s="1"/>
      <c r="TTD24" s="1"/>
      <c r="TTE24" s="1"/>
      <c r="TTF24" s="1"/>
      <c r="TTG24" s="1"/>
      <c r="TTH24" s="1"/>
      <c r="TTI24" s="1"/>
      <c r="TTJ24" s="1"/>
      <c r="TTK24" s="1"/>
      <c r="TTL24" s="1"/>
      <c r="TTM24" s="1"/>
      <c r="TTN24" s="1"/>
      <c r="TTO24" s="1"/>
      <c r="TTP24" s="1"/>
      <c r="TTQ24" s="1"/>
      <c r="TTR24" s="1"/>
      <c r="TTS24" s="1"/>
      <c r="TTT24" s="1"/>
      <c r="TTU24" s="1"/>
      <c r="TTV24" s="1"/>
      <c r="TTW24" s="1"/>
      <c r="TTX24" s="1"/>
      <c r="TTY24" s="1"/>
      <c r="TTZ24" s="1"/>
      <c r="TUA24" s="1"/>
      <c r="TUB24" s="1"/>
      <c r="TUC24" s="1"/>
      <c r="TUD24" s="1"/>
      <c r="TUE24" s="1"/>
      <c r="TUF24" s="1"/>
      <c r="TUG24" s="1"/>
      <c r="TUH24" s="1"/>
      <c r="TUI24" s="1"/>
      <c r="TUJ24" s="1"/>
      <c r="TUK24" s="1"/>
      <c r="TUL24" s="1"/>
      <c r="TUM24" s="1"/>
      <c r="TUN24" s="1"/>
      <c r="TUO24" s="1"/>
      <c r="TUP24" s="1"/>
      <c r="TUQ24" s="1"/>
      <c r="TUR24" s="1"/>
      <c r="TUS24" s="1"/>
      <c r="TUT24" s="1"/>
      <c r="TUU24" s="1"/>
      <c r="TUV24" s="1"/>
      <c r="TUW24" s="1"/>
      <c r="TUX24" s="1"/>
      <c r="TUY24" s="1"/>
      <c r="TUZ24" s="1"/>
      <c r="TVA24" s="1"/>
      <c r="TVB24" s="1"/>
      <c r="TVC24" s="1"/>
      <c r="TVD24" s="1"/>
      <c r="TVE24" s="1"/>
      <c r="TVF24" s="1"/>
      <c r="TVG24" s="1"/>
      <c r="TVH24" s="1"/>
      <c r="TVI24" s="1"/>
      <c r="TVJ24" s="1"/>
      <c r="TVK24" s="1"/>
      <c r="TVL24" s="1"/>
      <c r="TVM24" s="1"/>
      <c r="TVN24" s="1"/>
      <c r="TVO24" s="1"/>
      <c r="TVP24" s="1"/>
      <c r="TVQ24" s="1"/>
      <c r="TVR24" s="1"/>
      <c r="TVS24" s="1"/>
      <c r="TVT24" s="1"/>
      <c r="TVU24" s="1"/>
      <c r="TVV24" s="1"/>
      <c r="TVW24" s="1"/>
      <c r="TVX24" s="1"/>
      <c r="TVY24" s="1"/>
      <c r="TVZ24" s="1"/>
      <c r="TWA24" s="1"/>
      <c r="TWB24" s="1"/>
      <c r="TWC24" s="1"/>
      <c r="TWD24" s="1"/>
      <c r="TWE24" s="1"/>
      <c r="TWF24" s="1"/>
      <c r="TWG24" s="1"/>
      <c r="TWH24" s="1"/>
      <c r="TWI24" s="1"/>
      <c r="TWJ24" s="1"/>
      <c r="TWK24" s="1"/>
      <c r="TWL24" s="1"/>
      <c r="TWM24" s="1"/>
      <c r="TWN24" s="1"/>
      <c r="TWO24" s="1"/>
      <c r="TWP24" s="1"/>
      <c r="TWQ24" s="1"/>
      <c r="TWR24" s="1"/>
      <c r="TWS24" s="1"/>
      <c r="TWT24" s="1"/>
      <c r="TWU24" s="1"/>
      <c r="TWV24" s="1"/>
      <c r="TWW24" s="1"/>
      <c r="TWX24" s="1"/>
      <c r="TWY24" s="1"/>
      <c r="TWZ24" s="1"/>
      <c r="TXA24" s="1"/>
      <c r="TXB24" s="1"/>
      <c r="TXC24" s="1"/>
      <c r="TXD24" s="1"/>
      <c r="TXE24" s="1"/>
      <c r="TXF24" s="1"/>
      <c r="TXG24" s="1"/>
      <c r="TXH24" s="1"/>
      <c r="TXI24" s="1"/>
      <c r="TXJ24" s="1"/>
      <c r="TXK24" s="1"/>
      <c r="TXL24" s="1"/>
      <c r="TXM24" s="1"/>
      <c r="TXN24" s="1"/>
      <c r="TXO24" s="1"/>
      <c r="TXP24" s="1"/>
      <c r="TXQ24" s="1"/>
      <c r="TXR24" s="1"/>
      <c r="TXS24" s="1"/>
      <c r="TXT24" s="1"/>
      <c r="TXU24" s="1"/>
      <c r="TXV24" s="1"/>
      <c r="TXW24" s="1"/>
      <c r="TXX24" s="1"/>
      <c r="TXY24" s="1"/>
      <c r="TXZ24" s="1"/>
      <c r="TYA24" s="1"/>
      <c r="TYB24" s="1"/>
      <c r="TYC24" s="1"/>
      <c r="TYD24" s="1"/>
      <c r="TYE24" s="1"/>
      <c r="TYF24" s="1"/>
      <c r="TYG24" s="1"/>
      <c r="TYH24" s="1"/>
      <c r="TYI24" s="1"/>
      <c r="TYJ24" s="1"/>
      <c r="TYK24" s="1"/>
      <c r="TYL24" s="1"/>
      <c r="TYM24" s="1"/>
      <c r="TYN24" s="1"/>
      <c r="TYO24" s="1"/>
      <c r="TYP24" s="1"/>
      <c r="TYQ24" s="1"/>
      <c r="TYR24" s="1"/>
      <c r="TYS24" s="1"/>
      <c r="TYT24" s="1"/>
      <c r="TYU24" s="1"/>
      <c r="TYV24" s="1"/>
      <c r="TYW24" s="1"/>
      <c r="TYX24" s="1"/>
      <c r="TYY24" s="1"/>
      <c r="TYZ24" s="1"/>
      <c r="TZA24" s="1"/>
      <c r="TZB24" s="1"/>
      <c r="TZC24" s="1"/>
      <c r="TZD24" s="1"/>
      <c r="TZE24" s="1"/>
      <c r="TZF24" s="1"/>
      <c r="TZG24" s="1"/>
      <c r="TZH24" s="1"/>
      <c r="TZI24" s="1"/>
      <c r="TZJ24" s="1"/>
      <c r="TZK24" s="1"/>
      <c r="TZL24" s="1"/>
      <c r="TZM24" s="1"/>
      <c r="TZN24" s="1"/>
      <c r="TZO24" s="1"/>
      <c r="TZP24" s="1"/>
      <c r="TZQ24" s="1"/>
      <c r="TZR24" s="1"/>
      <c r="TZS24" s="1"/>
      <c r="TZT24" s="1"/>
      <c r="TZU24" s="1"/>
      <c r="TZV24" s="1"/>
      <c r="TZW24" s="1"/>
      <c r="TZX24" s="1"/>
      <c r="TZY24" s="1"/>
      <c r="TZZ24" s="1"/>
      <c r="UAA24" s="1"/>
      <c r="UAB24" s="1"/>
      <c r="UAC24" s="1"/>
      <c r="UAD24" s="1"/>
      <c r="UAE24" s="1"/>
      <c r="UAF24" s="1"/>
      <c r="UAG24" s="1"/>
      <c r="UAH24" s="1"/>
      <c r="UAI24" s="1"/>
      <c r="UAJ24" s="1"/>
      <c r="UAK24" s="1"/>
      <c r="UAL24" s="1"/>
      <c r="UAM24" s="1"/>
      <c r="UAN24" s="1"/>
      <c r="UAO24" s="1"/>
      <c r="UAP24" s="1"/>
      <c r="UAQ24" s="1"/>
      <c r="UAR24" s="1"/>
      <c r="UAS24" s="1"/>
      <c r="UAT24" s="1"/>
      <c r="UAU24" s="1"/>
      <c r="UAV24" s="1"/>
      <c r="UAW24" s="1"/>
      <c r="UAX24" s="1"/>
      <c r="UAY24" s="1"/>
      <c r="UAZ24" s="1"/>
      <c r="UBA24" s="1"/>
      <c r="UBB24" s="1"/>
      <c r="UBC24" s="1"/>
      <c r="UBD24" s="1"/>
      <c r="UBE24" s="1"/>
      <c r="UBF24" s="1"/>
      <c r="UBG24" s="1"/>
      <c r="UBH24" s="1"/>
      <c r="UBI24" s="1"/>
      <c r="UBJ24" s="1"/>
      <c r="UBK24" s="1"/>
      <c r="UBL24" s="1"/>
      <c r="UBM24" s="1"/>
      <c r="UBN24" s="1"/>
      <c r="UBO24" s="1"/>
      <c r="UBP24" s="1"/>
      <c r="UBQ24" s="1"/>
      <c r="UBR24" s="1"/>
      <c r="UBS24" s="1"/>
      <c r="UBT24" s="1"/>
      <c r="UBU24" s="1"/>
      <c r="UBV24" s="1"/>
      <c r="UBW24" s="1"/>
      <c r="UBX24" s="1"/>
      <c r="UBY24" s="1"/>
      <c r="UBZ24" s="1"/>
      <c r="UCA24" s="1"/>
      <c r="UCB24" s="1"/>
      <c r="UCC24" s="1"/>
      <c r="UCD24" s="1"/>
      <c r="UCE24" s="1"/>
      <c r="UCF24" s="1"/>
      <c r="UCG24" s="1"/>
      <c r="UCH24" s="1"/>
      <c r="UCI24" s="1"/>
      <c r="UCJ24" s="1"/>
      <c r="UCK24" s="1"/>
      <c r="UCL24" s="1"/>
      <c r="UCM24" s="1"/>
      <c r="UCN24" s="1"/>
      <c r="UCO24" s="1"/>
      <c r="UCP24" s="1"/>
      <c r="UCQ24" s="1"/>
      <c r="UCR24" s="1"/>
      <c r="UCS24" s="1"/>
      <c r="UCT24" s="1"/>
      <c r="UCU24" s="1"/>
      <c r="UCV24" s="1"/>
      <c r="UCW24" s="1"/>
      <c r="UCX24" s="1"/>
      <c r="UCY24" s="1"/>
      <c r="UCZ24" s="1"/>
      <c r="UDA24" s="1"/>
      <c r="UDB24" s="1"/>
      <c r="UDC24" s="1"/>
      <c r="UDD24" s="1"/>
      <c r="UDE24" s="1"/>
      <c r="UDF24" s="1"/>
      <c r="UDG24" s="1"/>
      <c r="UDH24" s="1"/>
      <c r="UDI24" s="1"/>
      <c r="UDJ24" s="1"/>
      <c r="UDK24" s="1"/>
      <c r="UDL24" s="1"/>
      <c r="UDM24" s="1"/>
      <c r="UDN24" s="1"/>
      <c r="UDO24" s="1"/>
      <c r="UDP24" s="1"/>
      <c r="UDQ24" s="1"/>
      <c r="UDR24" s="1"/>
      <c r="UDS24" s="1"/>
      <c r="UDT24" s="1"/>
      <c r="UDU24" s="1"/>
      <c r="UDV24" s="1"/>
      <c r="UDW24" s="1"/>
      <c r="UDX24" s="1"/>
      <c r="UDY24" s="1"/>
      <c r="UDZ24" s="1"/>
      <c r="UEA24" s="1"/>
      <c r="UEB24" s="1"/>
      <c r="UEC24" s="1"/>
      <c r="UED24" s="1"/>
      <c r="UEE24" s="1"/>
      <c r="UEF24" s="1"/>
      <c r="UEG24" s="1"/>
      <c r="UEH24" s="1"/>
      <c r="UEI24" s="1"/>
      <c r="UEJ24" s="1"/>
      <c r="UEK24" s="1"/>
      <c r="UEL24" s="1"/>
      <c r="UEM24" s="1"/>
      <c r="UEN24" s="1"/>
      <c r="UEO24" s="1"/>
      <c r="UEP24" s="1"/>
      <c r="UEQ24" s="1"/>
      <c r="UER24" s="1"/>
      <c r="UES24" s="1"/>
      <c r="UET24" s="1"/>
      <c r="UEU24" s="1"/>
      <c r="UEV24" s="1"/>
      <c r="UEW24" s="1"/>
      <c r="UEX24" s="1"/>
      <c r="UEY24" s="1"/>
      <c r="UEZ24" s="1"/>
      <c r="UFA24" s="1"/>
      <c r="UFB24" s="1"/>
      <c r="UFC24" s="1"/>
      <c r="UFD24" s="1"/>
      <c r="UFE24" s="1"/>
      <c r="UFF24" s="1"/>
      <c r="UFG24" s="1"/>
      <c r="UFH24" s="1"/>
      <c r="UFI24" s="1"/>
      <c r="UFJ24" s="1"/>
      <c r="UFK24" s="1"/>
      <c r="UFL24" s="1"/>
      <c r="UFM24" s="1"/>
      <c r="UFN24" s="1"/>
      <c r="UFO24" s="1"/>
      <c r="UFP24" s="1"/>
      <c r="UFQ24" s="1"/>
      <c r="UFR24" s="1"/>
      <c r="UFS24" s="1"/>
      <c r="UFT24" s="1"/>
      <c r="UFU24" s="1"/>
      <c r="UFV24" s="1"/>
      <c r="UFW24" s="1"/>
      <c r="UFX24" s="1"/>
      <c r="UFY24" s="1"/>
      <c r="UFZ24" s="1"/>
      <c r="UGA24" s="1"/>
      <c r="UGB24" s="1"/>
      <c r="UGC24" s="1"/>
      <c r="UGD24" s="1"/>
      <c r="UGE24" s="1"/>
      <c r="UGF24" s="1"/>
      <c r="UGG24" s="1"/>
      <c r="UGH24" s="1"/>
      <c r="UGI24" s="1"/>
      <c r="UGJ24" s="1"/>
      <c r="UGK24" s="1"/>
      <c r="UGL24" s="1"/>
      <c r="UGM24" s="1"/>
      <c r="UGN24" s="1"/>
      <c r="UGO24" s="1"/>
      <c r="UGP24" s="1"/>
      <c r="UGQ24" s="1"/>
      <c r="UGR24" s="1"/>
      <c r="UGS24" s="1"/>
      <c r="UGT24" s="1"/>
      <c r="UGU24" s="1"/>
      <c r="UGV24" s="1"/>
      <c r="UGW24" s="1"/>
      <c r="UGX24" s="1"/>
      <c r="UGY24" s="1"/>
      <c r="UGZ24" s="1"/>
      <c r="UHA24" s="1"/>
      <c r="UHB24" s="1"/>
      <c r="UHC24" s="1"/>
      <c r="UHD24" s="1"/>
      <c r="UHE24" s="1"/>
      <c r="UHF24" s="1"/>
      <c r="UHG24" s="1"/>
      <c r="UHH24" s="1"/>
      <c r="UHI24" s="1"/>
      <c r="UHJ24" s="1"/>
      <c r="UHK24" s="1"/>
      <c r="UHL24" s="1"/>
      <c r="UHM24" s="1"/>
      <c r="UHN24" s="1"/>
      <c r="UHO24" s="1"/>
      <c r="UHP24" s="1"/>
      <c r="UHQ24" s="1"/>
      <c r="UHR24" s="1"/>
      <c r="UHS24" s="1"/>
      <c r="UHT24" s="1"/>
      <c r="UHU24" s="1"/>
      <c r="UHV24" s="1"/>
      <c r="UHW24" s="1"/>
      <c r="UHX24" s="1"/>
      <c r="UHY24" s="1"/>
      <c r="UHZ24" s="1"/>
      <c r="UIA24" s="1"/>
      <c r="UIB24" s="1"/>
      <c r="UIC24" s="1"/>
      <c r="UID24" s="1"/>
      <c r="UIE24" s="1"/>
      <c r="UIF24" s="1"/>
      <c r="UIG24" s="1"/>
      <c r="UIH24" s="1"/>
      <c r="UII24" s="1"/>
      <c r="UIJ24" s="1"/>
      <c r="UIK24" s="1"/>
      <c r="UIL24" s="1"/>
      <c r="UIM24" s="1"/>
      <c r="UIN24" s="1"/>
      <c r="UIO24" s="1"/>
      <c r="UIP24" s="1"/>
      <c r="UIQ24" s="1"/>
      <c r="UIR24" s="1"/>
      <c r="UIS24" s="1"/>
      <c r="UIT24" s="1"/>
      <c r="UIU24" s="1"/>
      <c r="UIV24" s="1"/>
      <c r="UIW24" s="1"/>
      <c r="UIX24" s="1"/>
      <c r="UIY24" s="1"/>
      <c r="UIZ24" s="1"/>
      <c r="UJA24" s="1"/>
      <c r="UJB24" s="1"/>
      <c r="UJC24" s="1"/>
      <c r="UJD24" s="1"/>
      <c r="UJE24" s="1"/>
      <c r="UJF24" s="1"/>
      <c r="UJG24" s="1"/>
      <c r="UJH24" s="1"/>
      <c r="UJI24" s="1"/>
      <c r="UJJ24" s="1"/>
      <c r="UJK24" s="1"/>
      <c r="UJL24" s="1"/>
      <c r="UJM24" s="1"/>
      <c r="UJN24" s="1"/>
      <c r="UJO24" s="1"/>
      <c r="UJP24" s="1"/>
      <c r="UJQ24" s="1"/>
      <c r="UJR24" s="1"/>
      <c r="UJS24" s="1"/>
      <c r="UJT24" s="1"/>
      <c r="UJU24" s="1"/>
      <c r="UJV24" s="1"/>
      <c r="UJW24" s="1"/>
      <c r="UJX24" s="1"/>
      <c r="UJY24" s="1"/>
      <c r="UJZ24" s="1"/>
      <c r="UKA24" s="1"/>
      <c r="UKB24" s="1"/>
      <c r="UKC24" s="1"/>
      <c r="UKD24" s="1"/>
      <c r="UKE24" s="1"/>
      <c r="UKF24" s="1"/>
      <c r="UKG24" s="1"/>
      <c r="UKH24" s="1"/>
      <c r="UKI24" s="1"/>
      <c r="UKJ24" s="1"/>
      <c r="UKK24" s="1"/>
      <c r="UKL24" s="1"/>
      <c r="UKM24" s="1"/>
      <c r="UKN24" s="1"/>
      <c r="UKO24" s="1"/>
      <c r="UKP24" s="1"/>
      <c r="UKQ24" s="1"/>
      <c r="UKR24" s="1"/>
      <c r="UKS24" s="1"/>
      <c r="UKT24" s="1"/>
      <c r="UKU24" s="1"/>
      <c r="UKV24" s="1"/>
      <c r="UKW24" s="1"/>
      <c r="UKX24" s="1"/>
      <c r="UKY24" s="1"/>
      <c r="UKZ24" s="1"/>
      <c r="ULA24" s="1"/>
      <c r="ULB24" s="1"/>
      <c r="ULC24" s="1"/>
      <c r="ULD24" s="1"/>
      <c r="ULE24" s="1"/>
      <c r="ULF24" s="1"/>
      <c r="ULG24" s="1"/>
      <c r="ULH24" s="1"/>
      <c r="ULI24" s="1"/>
      <c r="ULJ24" s="1"/>
      <c r="ULK24" s="1"/>
      <c r="ULL24" s="1"/>
      <c r="ULM24" s="1"/>
      <c r="ULN24" s="1"/>
      <c r="ULO24" s="1"/>
      <c r="ULP24" s="1"/>
      <c r="ULQ24" s="1"/>
      <c r="ULR24" s="1"/>
      <c r="ULS24" s="1"/>
      <c r="ULT24" s="1"/>
      <c r="ULU24" s="1"/>
      <c r="ULV24" s="1"/>
      <c r="ULW24" s="1"/>
      <c r="ULX24" s="1"/>
      <c r="ULY24" s="1"/>
      <c r="ULZ24" s="1"/>
      <c r="UMA24" s="1"/>
      <c r="UMB24" s="1"/>
      <c r="UMC24" s="1"/>
      <c r="UMD24" s="1"/>
      <c r="UME24" s="1"/>
      <c r="UMF24" s="1"/>
      <c r="UMG24" s="1"/>
      <c r="UMH24" s="1"/>
      <c r="UMI24" s="1"/>
      <c r="UMJ24" s="1"/>
      <c r="UMK24" s="1"/>
      <c r="UML24" s="1"/>
      <c r="UMM24" s="1"/>
      <c r="UMN24" s="1"/>
      <c r="UMO24" s="1"/>
      <c r="UMP24" s="1"/>
      <c r="UMQ24" s="1"/>
      <c r="UMR24" s="1"/>
      <c r="UMS24" s="1"/>
      <c r="UMT24" s="1"/>
      <c r="UMU24" s="1"/>
      <c r="UMV24" s="1"/>
      <c r="UMW24" s="1"/>
      <c r="UMX24" s="1"/>
      <c r="UMY24" s="1"/>
      <c r="UMZ24" s="1"/>
      <c r="UNA24" s="1"/>
      <c r="UNB24" s="1"/>
      <c r="UNC24" s="1"/>
      <c r="UND24" s="1"/>
      <c r="UNE24" s="1"/>
      <c r="UNF24" s="1"/>
      <c r="UNG24" s="1"/>
      <c r="UNH24" s="1"/>
      <c r="UNI24" s="1"/>
      <c r="UNJ24" s="1"/>
      <c r="UNK24" s="1"/>
      <c r="UNL24" s="1"/>
      <c r="UNM24" s="1"/>
      <c r="UNN24" s="1"/>
      <c r="UNO24" s="1"/>
      <c r="UNP24" s="1"/>
      <c r="UNQ24" s="1"/>
      <c r="UNR24" s="1"/>
      <c r="UNS24" s="1"/>
      <c r="UNT24" s="1"/>
      <c r="UNU24" s="1"/>
      <c r="UNV24" s="1"/>
      <c r="UNW24" s="1"/>
      <c r="UNX24" s="1"/>
      <c r="UNY24" s="1"/>
      <c r="UNZ24" s="1"/>
      <c r="UOA24" s="1"/>
      <c r="UOB24" s="1"/>
      <c r="UOC24" s="1"/>
      <c r="UOD24" s="1"/>
      <c r="UOE24" s="1"/>
      <c r="UOF24" s="1"/>
      <c r="UOG24" s="1"/>
      <c r="UOH24" s="1"/>
      <c r="UOI24" s="1"/>
      <c r="UOJ24" s="1"/>
      <c r="UOK24" s="1"/>
      <c r="UOL24" s="1"/>
      <c r="UOM24" s="1"/>
      <c r="UON24" s="1"/>
      <c r="UOO24" s="1"/>
      <c r="UOP24" s="1"/>
      <c r="UOQ24" s="1"/>
      <c r="UOR24" s="1"/>
      <c r="UOS24" s="1"/>
      <c r="UOT24" s="1"/>
      <c r="UOU24" s="1"/>
      <c r="UOV24" s="1"/>
      <c r="UOW24" s="1"/>
      <c r="UOX24" s="1"/>
      <c r="UOY24" s="1"/>
      <c r="UOZ24" s="1"/>
      <c r="UPA24" s="1"/>
      <c r="UPB24" s="1"/>
      <c r="UPC24" s="1"/>
      <c r="UPD24" s="1"/>
      <c r="UPE24" s="1"/>
      <c r="UPF24" s="1"/>
      <c r="UPG24" s="1"/>
      <c r="UPH24" s="1"/>
      <c r="UPI24" s="1"/>
      <c r="UPJ24" s="1"/>
      <c r="UPK24" s="1"/>
      <c r="UPL24" s="1"/>
      <c r="UPM24" s="1"/>
      <c r="UPN24" s="1"/>
      <c r="UPO24" s="1"/>
      <c r="UPP24" s="1"/>
      <c r="UPQ24" s="1"/>
      <c r="UPR24" s="1"/>
      <c r="UPS24" s="1"/>
      <c r="UPT24" s="1"/>
      <c r="UPU24" s="1"/>
      <c r="UPV24" s="1"/>
      <c r="UPW24" s="1"/>
      <c r="UPX24" s="1"/>
      <c r="UPY24" s="1"/>
      <c r="UPZ24" s="1"/>
      <c r="UQA24" s="1"/>
      <c r="UQB24" s="1"/>
      <c r="UQC24" s="1"/>
      <c r="UQD24" s="1"/>
      <c r="UQE24" s="1"/>
      <c r="UQF24" s="1"/>
      <c r="UQG24" s="1"/>
      <c r="UQH24" s="1"/>
      <c r="UQI24" s="1"/>
      <c r="UQJ24" s="1"/>
      <c r="UQK24" s="1"/>
      <c r="UQL24" s="1"/>
      <c r="UQM24" s="1"/>
      <c r="UQN24" s="1"/>
      <c r="UQO24" s="1"/>
      <c r="UQP24" s="1"/>
      <c r="UQQ24" s="1"/>
      <c r="UQR24" s="1"/>
      <c r="UQS24" s="1"/>
      <c r="UQT24" s="1"/>
      <c r="UQU24" s="1"/>
      <c r="UQV24" s="1"/>
      <c r="UQW24" s="1"/>
      <c r="UQX24" s="1"/>
      <c r="UQY24" s="1"/>
      <c r="UQZ24" s="1"/>
      <c r="URA24" s="1"/>
      <c r="URB24" s="1"/>
      <c r="URC24" s="1"/>
      <c r="URD24" s="1"/>
      <c r="URE24" s="1"/>
      <c r="URF24" s="1"/>
      <c r="URG24" s="1"/>
      <c r="URH24" s="1"/>
      <c r="URI24" s="1"/>
      <c r="URJ24" s="1"/>
      <c r="URK24" s="1"/>
      <c r="URL24" s="1"/>
      <c r="URM24" s="1"/>
      <c r="URN24" s="1"/>
      <c r="URO24" s="1"/>
      <c r="URP24" s="1"/>
      <c r="URQ24" s="1"/>
      <c r="URR24" s="1"/>
      <c r="URS24" s="1"/>
      <c r="URT24" s="1"/>
      <c r="URU24" s="1"/>
      <c r="URV24" s="1"/>
      <c r="URW24" s="1"/>
      <c r="URX24" s="1"/>
      <c r="URY24" s="1"/>
      <c r="URZ24" s="1"/>
      <c r="USA24" s="1"/>
      <c r="USB24" s="1"/>
      <c r="USC24" s="1"/>
      <c r="USD24" s="1"/>
      <c r="USE24" s="1"/>
      <c r="USF24" s="1"/>
      <c r="USG24" s="1"/>
      <c r="USH24" s="1"/>
      <c r="USI24" s="1"/>
      <c r="USJ24" s="1"/>
      <c r="USK24" s="1"/>
      <c r="USL24" s="1"/>
      <c r="USM24" s="1"/>
      <c r="USN24" s="1"/>
      <c r="USO24" s="1"/>
      <c r="USP24" s="1"/>
      <c r="USQ24" s="1"/>
      <c r="USR24" s="1"/>
      <c r="USS24" s="1"/>
      <c r="UST24" s="1"/>
      <c r="USU24" s="1"/>
      <c r="USV24" s="1"/>
      <c r="USW24" s="1"/>
      <c r="USX24" s="1"/>
      <c r="USY24" s="1"/>
      <c r="USZ24" s="1"/>
      <c r="UTA24" s="1"/>
      <c r="UTB24" s="1"/>
      <c r="UTC24" s="1"/>
      <c r="UTD24" s="1"/>
      <c r="UTE24" s="1"/>
      <c r="UTF24" s="1"/>
      <c r="UTG24" s="1"/>
      <c r="UTH24" s="1"/>
      <c r="UTI24" s="1"/>
      <c r="UTJ24" s="1"/>
      <c r="UTK24" s="1"/>
      <c r="UTL24" s="1"/>
      <c r="UTM24" s="1"/>
      <c r="UTN24" s="1"/>
      <c r="UTO24" s="1"/>
      <c r="UTP24" s="1"/>
      <c r="UTQ24" s="1"/>
      <c r="UTR24" s="1"/>
      <c r="UTS24" s="1"/>
      <c r="UTT24" s="1"/>
      <c r="UTU24" s="1"/>
      <c r="UTV24" s="1"/>
      <c r="UTW24" s="1"/>
      <c r="UTX24" s="1"/>
      <c r="UTY24" s="1"/>
      <c r="UTZ24" s="1"/>
      <c r="UUA24" s="1"/>
      <c r="UUB24" s="1"/>
      <c r="UUC24" s="1"/>
      <c r="UUD24" s="1"/>
      <c r="UUE24" s="1"/>
      <c r="UUF24" s="1"/>
      <c r="UUG24" s="1"/>
      <c r="UUH24" s="1"/>
      <c r="UUI24" s="1"/>
      <c r="UUJ24" s="1"/>
      <c r="UUK24" s="1"/>
      <c r="UUL24" s="1"/>
      <c r="UUM24" s="1"/>
      <c r="UUN24" s="1"/>
      <c r="UUO24" s="1"/>
      <c r="UUP24" s="1"/>
      <c r="UUQ24" s="1"/>
      <c r="UUR24" s="1"/>
      <c r="UUS24" s="1"/>
      <c r="UUT24" s="1"/>
      <c r="UUU24" s="1"/>
      <c r="UUV24" s="1"/>
      <c r="UUW24" s="1"/>
      <c r="UUX24" s="1"/>
      <c r="UUY24" s="1"/>
      <c r="UUZ24" s="1"/>
      <c r="UVA24" s="1"/>
      <c r="UVB24" s="1"/>
      <c r="UVC24" s="1"/>
      <c r="UVD24" s="1"/>
      <c r="UVE24" s="1"/>
      <c r="UVF24" s="1"/>
      <c r="UVG24" s="1"/>
      <c r="UVH24" s="1"/>
      <c r="UVI24" s="1"/>
      <c r="UVJ24" s="1"/>
      <c r="UVK24" s="1"/>
      <c r="UVL24" s="1"/>
      <c r="UVM24" s="1"/>
      <c r="UVN24" s="1"/>
      <c r="UVO24" s="1"/>
      <c r="UVP24" s="1"/>
      <c r="UVQ24" s="1"/>
      <c r="UVR24" s="1"/>
      <c r="UVS24" s="1"/>
      <c r="UVT24" s="1"/>
      <c r="UVU24" s="1"/>
      <c r="UVV24" s="1"/>
      <c r="UVW24" s="1"/>
      <c r="UVX24" s="1"/>
      <c r="UVY24" s="1"/>
      <c r="UVZ24" s="1"/>
      <c r="UWA24" s="1"/>
      <c r="UWB24" s="1"/>
      <c r="UWC24" s="1"/>
      <c r="UWD24" s="1"/>
      <c r="UWE24" s="1"/>
      <c r="UWF24" s="1"/>
      <c r="UWG24" s="1"/>
      <c r="UWH24" s="1"/>
      <c r="UWI24" s="1"/>
      <c r="UWJ24" s="1"/>
      <c r="UWK24" s="1"/>
      <c r="UWL24" s="1"/>
      <c r="UWM24" s="1"/>
      <c r="UWN24" s="1"/>
      <c r="UWO24" s="1"/>
      <c r="UWP24" s="1"/>
      <c r="UWQ24" s="1"/>
      <c r="UWR24" s="1"/>
      <c r="UWS24" s="1"/>
      <c r="UWT24" s="1"/>
      <c r="UWU24" s="1"/>
      <c r="UWV24" s="1"/>
      <c r="UWW24" s="1"/>
      <c r="UWX24" s="1"/>
      <c r="UWY24" s="1"/>
      <c r="UWZ24" s="1"/>
      <c r="UXA24" s="1"/>
      <c r="UXB24" s="1"/>
      <c r="UXC24" s="1"/>
      <c r="UXD24" s="1"/>
      <c r="UXE24" s="1"/>
      <c r="UXF24" s="1"/>
      <c r="UXG24" s="1"/>
      <c r="UXH24" s="1"/>
      <c r="UXI24" s="1"/>
      <c r="UXJ24" s="1"/>
      <c r="UXK24" s="1"/>
      <c r="UXL24" s="1"/>
      <c r="UXM24" s="1"/>
      <c r="UXN24" s="1"/>
      <c r="UXO24" s="1"/>
      <c r="UXP24" s="1"/>
      <c r="UXQ24" s="1"/>
      <c r="UXR24" s="1"/>
      <c r="UXS24" s="1"/>
      <c r="UXT24" s="1"/>
      <c r="UXU24" s="1"/>
      <c r="UXV24" s="1"/>
      <c r="UXW24" s="1"/>
      <c r="UXX24" s="1"/>
      <c r="UXY24" s="1"/>
      <c r="UXZ24" s="1"/>
      <c r="UYA24" s="1"/>
      <c r="UYB24" s="1"/>
      <c r="UYC24" s="1"/>
      <c r="UYD24" s="1"/>
      <c r="UYE24" s="1"/>
      <c r="UYF24" s="1"/>
      <c r="UYG24" s="1"/>
      <c r="UYH24" s="1"/>
      <c r="UYI24" s="1"/>
      <c r="UYJ24" s="1"/>
      <c r="UYK24" s="1"/>
      <c r="UYL24" s="1"/>
      <c r="UYM24" s="1"/>
      <c r="UYN24" s="1"/>
      <c r="UYO24" s="1"/>
      <c r="UYP24" s="1"/>
      <c r="UYQ24" s="1"/>
      <c r="UYR24" s="1"/>
      <c r="UYS24" s="1"/>
      <c r="UYT24" s="1"/>
      <c r="UYU24" s="1"/>
      <c r="UYV24" s="1"/>
      <c r="UYW24" s="1"/>
      <c r="UYX24" s="1"/>
      <c r="UYY24" s="1"/>
      <c r="UYZ24" s="1"/>
      <c r="UZA24" s="1"/>
      <c r="UZB24" s="1"/>
      <c r="UZC24" s="1"/>
      <c r="UZD24" s="1"/>
      <c r="UZE24" s="1"/>
      <c r="UZF24" s="1"/>
      <c r="UZG24" s="1"/>
      <c r="UZH24" s="1"/>
      <c r="UZI24" s="1"/>
      <c r="UZJ24" s="1"/>
      <c r="UZK24" s="1"/>
      <c r="UZL24" s="1"/>
      <c r="UZM24" s="1"/>
      <c r="UZN24" s="1"/>
      <c r="UZO24" s="1"/>
      <c r="UZP24" s="1"/>
      <c r="UZQ24" s="1"/>
      <c r="UZR24" s="1"/>
      <c r="UZS24" s="1"/>
      <c r="UZT24" s="1"/>
      <c r="UZU24" s="1"/>
      <c r="UZV24" s="1"/>
      <c r="UZW24" s="1"/>
      <c r="UZX24" s="1"/>
      <c r="UZY24" s="1"/>
      <c r="UZZ24" s="1"/>
      <c r="VAA24" s="1"/>
      <c r="VAB24" s="1"/>
      <c r="VAC24" s="1"/>
      <c r="VAD24" s="1"/>
      <c r="VAE24" s="1"/>
      <c r="VAF24" s="1"/>
      <c r="VAG24" s="1"/>
      <c r="VAH24" s="1"/>
      <c r="VAI24" s="1"/>
      <c r="VAJ24" s="1"/>
      <c r="VAK24" s="1"/>
      <c r="VAL24" s="1"/>
      <c r="VAM24" s="1"/>
      <c r="VAN24" s="1"/>
      <c r="VAO24" s="1"/>
      <c r="VAP24" s="1"/>
      <c r="VAQ24" s="1"/>
      <c r="VAR24" s="1"/>
      <c r="VAS24" s="1"/>
      <c r="VAT24" s="1"/>
      <c r="VAU24" s="1"/>
      <c r="VAV24" s="1"/>
      <c r="VAW24" s="1"/>
      <c r="VAX24" s="1"/>
      <c r="VAY24" s="1"/>
      <c r="VAZ24" s="1"/>
      <c r="VBA24" s="1"/>
      <c r="VBB24" s="1"/>
      <c r="VBC24" s="1"/>
      <c r="VBD24" s="1"/>
      <c r="VBE24" s="1"/>
      <c r="VBF24" s="1"/>
      <c r="VBG24" s="1"/>
      <c r="VBH24" s="1"/>
      <c r="VBI24" s="1"/>
      <c r="VBJ24" s="1"/>
      <c r="VBK24" s="1"/>
      <c r="VBL24" s="1"/>
      <c r="VBM24" s="1"/>
      <c r="VBN24" s="1"/>
      <c r="VBO24" s="1"/>
      <c r="VBP24" s="1"/>
      <c r="VBQ24" s="1"/>
      <c r="VBR24" s="1"/>
      <c r="VBS24" s="1"/>
      <c r="VBT24" s="1"/>
      <c r="VBU24" s="1"/>
      <c r="VBV24" s="1"/>
      <c r="VBW24" s="1"/>
      <c r="VBX24" s="1"/>
      <c r="VBY24" s="1"/>
      <c r="VBZ24" s="1"/>
      <c r="VCA24" s="1"/>
      <c r="VCB24" s="1"/>
      <c r="VCC24" s="1"/>
      <c r="VCD24" s="1"/>
      <c r="VCE24" s="1"/>
      <c r="VCF24" s="1"/>
      <c r="VCG24" s="1"/>
      <c r="VCH24" s="1"/>
      <c r="VCI24" s="1"/>
      <c r="VCJ24" s="1"/>
      <c r="VCK24" s="1"/>
      <c r="VCL24" s="1"/>
      <c r="VCM24" s="1"/>
      <c r="VCN24" s="1"/>
      <c r="VCO24" s="1"/>
      <c r="VCP24" s="1"/>
      <c r="VCQ24" s="1"/>
      <c r="VCR24" s="1"/>
      <c r="VCS24" s="1"/>
      <c r="VCT24" s="1"/>
      <c r="VCU24" s="1"/>
      <c r="VCV24" s="1"/>
      <c r="VCW24" s="1"/>
      <c r="VCX24" s="1"/>
      <c r="VCY24" s="1"/>
      <c r="VCZ24" s="1"/>
      <c r="VDA24" s="1"/>
      <c r="VDB24" s="1"/>
      <c r="VDC24" s="1"/>
      <c r="VDD24" s="1"/>
      <c r="VDE24" s="1"/>
      <c r="VDF24" s="1"/>
      <c r="VDG24" s="1"/>
      <c r="VDH24" s="1"/>
      <c r="VDI24" s="1"/>
      <c r="VDJ24" s="1"/>
      <c r="VDK24" s="1"/>
      <c r="VDL24" s="1"/>
      <c r="VDM24" s="1"/>
      <c r="VDN24" s="1"/>
      <c r="VDO24" s="1"/>
      <c r="VDP24" s="1"/>
      <c r="VDQ24" s="1"/>
      <c r="VDR24" s="1"/>
      <c r="VDS24" s="1"/>
      <c r="VDT24" s="1"/>
      <c r="VDU24" s="1"/>
      <c r="VDV24" s="1"/>
      <c r="VDW24" s="1"/>
      <c r="VDX24" s="1"/>
      <c r="VDY24" s="1"/>
      <c r="VDZ24" s="1"/>
      <c r="VEA24" s="1"/>
      <c r="VEB24" s="1"/>
      <c r="VEC24" s="1"/>
      <c r="VED24" s="1"/>
      <c r="VEE24" s="1"/>
      <c r="VEF24" s="1"/>
      <c r="VEG24" s="1"/>
      <c r="VEH24" s="1"/>
      <c r="VEI24" s="1"/>
      <c r="VEJ24" s="1"/>
      <c r="VEK24" s="1"/>
      <c r="VEL24" s="1"/>
      <c r="VEM24" s="1"/>
      <c r="VEN24" s="1"/>
      <c r="VEO24" s="1"/>
      <c r="VEP24" s="1"/>
      <c r="VEQ24" s="1"/>
      <c r="VER24" s="1"/>
      <c r="VES24" s="1"/>
      <c r="VET24" s="1"/>
      <c r="VEU24" s="1"/>
      <c r="VEV24" s="1"/>
      <c r="VEW24" s="1"/>
      <c r="VEX24" s="1"/>
      <c r="VEY24" s="1"/>
      <c r="VEZ24" s="1"/>
      <c r="VFA24" s="1"/>
      <c r="VFB24" s="1"/>
      <c r="VFC24" s="1"/>
      <c r="VFD24" s="1"/>
      <c r="VFE24" s="1"/>
      <c r="VFF24" s="1"/>
      <c r="VFG24" s="1"/>
      <c r="VFH24" s="1"/>
      <c r="VFI24" s="1"/>
      <c r="VFJ24" s="1"/>
      <c r="VFK24" s="1"/>
      <c r="VFL24" s="1"/>
      <c r="VFM24" s="1"/>
      <c r="VFN24" s="1"/>
      <c r="VFO24" s="1"/>
      <c r="VFP24" s="1"/>
      <c r="VFQ24" s="1"/>
      <c r="VFR24" s="1"/>
      <c r="VFS24" s="1"/>
      <c r="VFT24" s="1"/>
      <c r="VFU24" s="1"/>
      <c r="VFV24" s="1"/>
      <c r="VFW24" s="1"/>
      <c r="VFX24" s="1"/>
      <c r="VFY24" s="1"/>
      <c r="VFZ24" s="1"/>
      <c r="VGA24" s="1"/>
      <c r="VGB24" s="1"/>
      <c r="VGC24" s="1"/>
      <c r="VGD24" s="1"/>
      <c r="VGE24" s="1"/>
      <c r="VGF24" s="1"/>
      <c r="VGG24" s="1"/>
      <c r="VGH24" s="1"/>
      <c r="VGI24" s="1"/>
      <c r="VGJ24" s="1"/>
      <c r="VGK24" s="1"/>
      <c r="VGL24" s="1"/>
      <c r="VGM24" s="1"/>
      <c r="VGN24" s="1"/>
      <c r="VGO24" s="1"/>
      <c r="VGP24" s="1"/>
      <c r="VGQ24" s="1"/>
      <c r="VGR24" s="1"/>
      <c r="VGS24" s="1"/>
      <c r="VGT24" s="1"/>
      <c r="VGU24" s="1"/>
      <c r="VGV24" s="1"/>
      <c r="VGW24" s="1"/>
      <c r="VGX24" s="1"/>
      <c r="VGY24" s="1"/>
      <c r="VGZ24" s="1"/>
      <c r="VHA24" s="1"/>
      <c r="VHB24" s="1"/>
      <c r="VHC24" s="1"/>
      <c r="VHD24" s="1"/>
      <c r="VHE24" s="1"/>
      <c r="VHF24" s="1"/>
      <c r="VHG24" s="1"/>
      <c r="VHH24" s="1"/>
      <c r="VHI24" s="1"/>
      <c r="VHJ24" s="1"/>
      <c r="VHK24" s="1"/>
      <c r="VHL24" s="1"/>
      <c r="VHM24" s="1"/>
      <c r="VHN24" s="1"/>
      <c r="VHO24" s="1"/>
      <c r="VHP24" s="1"/>
      <c r="VHQ24" s="1"/>
      <c r="VHR24" s="1"/>
      <c r="VHS24" s="1"/>
      <c r="VHT24" s="1"/>
      <c r="VHU24" s="1"/>
      <c r="VHV24" s="1"/>
      <c r="VHW24" s="1"/>
      <c r="VHX24" s="1"/>
      <c r="VHY24" s="1"/>
      <c r="VHZ24" s="1"/>
      <c r="VIA24" s="1"/>
      <c r="VIB24" s="1"/>
      <c r="VIC24" s="1"/>
      <c r="VID24" s="1"/>
      <c r="VIE24" s="1"/>
      <c r="VIF24" s="1"/>
      <c r="VIG24" s="1"/>
      <c r="VIH24" s="1"/>
      <c r="VII24" s="1"/>
      <c r="VIJ24" s="1"/>
      <c r="VIK24" s="1"/>
      <c r="VIL24" s="1"/>
      <c r="VIM24" s="1"/>
      <c r="VIN24" s="1"/>
      <c r="VIO24" s="1"/>
      <c r="VIP24" s="1"/>
      <c r="VIQ24" s="1"/>
      <c r="VIR24" s="1"/>
      <c r="VIS24" s="1"/>
      <c r="VIT24" s="1"/>
      <c r="VIU24" s="1"/>
      <c r="VIV24" s="1"/>
      <c r="VIW24" s="1"/>
      <c r="VIX24" s="1"/>
      <c r="VIY24" s="1"/>
      <c r="VIZ24" s="1"/>
      <c r="VJA24" s="1"/>
      <c r="VJB24" s="1"/>
      <c r="VJC24" s="1"/>
      <c r="VJD24" s="1"/>
      <c r="VJE24" s="1"/>
      <c r="VJF24" s="1"/>
      <c r="VJG24" s="1"/>
      <c r="VJH24" s="1"/>
      <c r="VJI24" s="1"/>
      <c r="VJJ24" s="1"/>
      <c r="VJK24" s="1"/>
      <c r="VJL24" s="1"/>
      <c r="VJM24" s="1"/>
      <c r="VJN24" s="1"/>
      <c r="VJO24" s="1"/>
      <c r="VJP24" s="1"/>
      <c r="VJQ24" s="1"/>
      <c r="VJR24" s="1"/>
      <c r="VJS24" s="1"/>
      <c r="VJT24" s="1"/>
      <c r="VJU24" s="1"/>
      <c r="VJV24" s="1"/>
      <c r="VJW24" s="1"/>
      <c r="VJX24" s="1"/>
      <c r="VJY24" s="1"/>
      <c r="VJZ24" s="1"/>
      <c r="VKA24" s="1"/>
      <c r="VKB24" s="1"/>
      <c r="VKC24" s="1"/>
      <c r="VKD24" s="1"/>
      <c r="VKE24" s="1"/>
      <c r="VKF24" s="1"/>
      <c r="VKG24" s="1"/>
      <c r="VKH24" s="1"/>
      <c r="VKI24" s="1"/>
      <c r="VKJ24" s="1"/>
      <c r="VKK24" s="1"/>
      <c r="VKL24" s="1"/>
      <c r="VKM24" s="1"/>
      <c r="VKN24" s="1"/>
      <c r="VKO24" s="1"/>
      <c r="VKP24" s="1"/>
      <c r="VKQ24" s="1"/>
      <c r="VKR24" s="1"/>
      <c r="VKS24" s="1"/>
      <c r="VKT24" s="1"/>
      <c r="VKU24" s="1"/>
      <c r="VKV24" s="1"/>
      <c r="VKW24" s="1"/>
      <c r="VKX24" s="1"/>
      <c r="VKY24" s="1"/>
      <c r="VKZ24" s="1"/>
      <c r="VLA24" s="1"/>
      <c r="VLB24" s="1"/>
      <c r="VLC24" s="1"/>
      <c r="VLD24" s="1"/>
      <c r="VLE24" s="1"/>
      <c r="VLF24" s="1"/>
      <c r="VLG24" s="1"/>
      <c r="VLH24" s="1"/>
      <c r="VLI24" s="1"/>
      <c r="VLJ24" s="1"/>
      <c r="VLK24" s="1"/>
      <c r="VLL24" s="1"/>
      <c r="VLM24" s="1"/>
      <c r="VLN24" s="1"/>
      <c r="VLO24" s="1"/>
      <c r="VLP24" s="1"/>
      <c r="VLQ24" s="1"/>
      <c r="VLR24" s="1"/>
      <c r="VLS24" s="1"/>
      <c r="VLT24" s="1"/>
      <c r="VLU24" s="1"/>
      <c r="VLV24" s="1"/>
      <c r="VLW24" s="1"/>
      <c r="VLX24" s="1"/>
      <c r="VLY24" s="1"/>
      <c r="VLZ24" s="1"/>
      <c r="VMA24" s="1"/>
      <c r="VMB24" s="1"/>
      <c r="VMC24" s="1"/>
      <c r="VMD24" s="1"/>
      <c r="VME24" s="1"/>
      <c r="VMF24" s="1"/>
      <c r="VMG24" s="1"/>
      <c r="VMH24" s="1"/>
      <c r="VMI24" s="1"/>
      <c r="VMJ24" s="1"/>
      <c r="VMK24" s="1"/>
      <c r="VML24" s="1"/>
      <c r="VMM24" s="1"/>
      <c r="VMN24" s="1"/>
      <c r="VMO24" s="1"/>
      <c r="VMP24" s="1"/>
      <c r="VMQ24" s="1"/>
      <c r="VMR24" s="1"/>
      <c r="VMS24" s="1"/>
      <c r="VMT24" s="1"/>
      <c r="VMU24" s="1"/>
      <c r="VMV24" s="1"/>
      <c r="VMW24" s="1"/>
      <c r="VMX24" s="1"/>
      <c r="VMY24" s="1"/>
      <c r="VMZ24" s="1"/>
      <c r="VNA24" s="1"/>
      <c r="VNB24" s="1"/>
      <c r="VNC24" s="1"/>
      <c r="VND24" s="1"/>
      <c r="VNE24" s="1"/>
      <c r="VNF24" s="1"/>
      <c r="VNG24" s="1"/>
      <c r="VNH24" s="1"/>
      <c r="VNI24" s="1"/>
      <c r="VNJ24" s="1"/>
      <c r="VNK24" s="1"/>
      <c r="VNL24" s="1"/>
      <c r="VNM24" s="1"/>
      <c r="VNN24" s="1"/>
      <c r="VNO24" s="1"/>
      <c r="VNP24" s="1"/>
      <c r="VNQ24" s="1"/>
      <c r="VNR24" s="1"/>
      <c r="VNS24" s="1"/>
      <c r="VNT24" s="1"/>
      <c r="VNU24" s="1"/>
      <c r="VNV24" s="1"/>
      <c r="VNW24" s="1"/>
      <c r="VNX24" s="1"/>
      <c r="VNY24" s="1"/>
      <c r="VNZ24" s="1"/>
      <c r="VOA24" s="1"/>
      <c r="VOB24" s="1"/>
      <c r="VOC24" s="1"/>
      <c r="VOD24" s="1"/>
      <c r="VOE24" s="1"/>
      <c r="VOF24" s="1"/>
      <c r="VOG24" s="1"/>
      <c r="VOH24" s="1"/>
      <c r="VOI24" s="1"/>
      <c r="VOJ24" s="1"/>
      <c r="VOK24" s="1"/>
      <c r="VOL24" s="1"/>
      <c r="VOM24" s="1"/>
      <c r="VON24" s="1"/>
      <c r="VOO24" s="1"/>
      <c r="VOP24" s="1"/>
      <c r="VOQ24" s="1"/>
      <c r="VOR24" s="1"/>
      <c r="VOS24" s="1"/>
      <c r="VOT24" s="1"/>
      <c r="VOU24" s="1"/>
      <c r="VOV24" s="1"/>
      <c r="VOW24" s="1"/>
      <c r="VOX24" s="1"/>
      <c r="VOY24" s="1"/>
      <c r="VOZ24" s="1"/>
      <c r="VPA24" s="1"/>
      <c r="VPB24" s="1"/>
      <c r="VPC24" s="1"/>
      <c r="VPD24" s="1"/>
      <c r="VPE24" s="1"/>
      <c r="VPF24" s="1"/>
      <c r="VPG24" s="1"/>
      <c r="VPH24" s="1"/>
      <c r="VPI24" s="1"/>
      <c r="VPJ24" s="1"/>
      <c r="VPK24" s="1"/>
      <c r="VPL24" s="1"/>
      <c r="VPM24" s="1"/>
      <c r="VPN24" s="1"/>
      <c r="VPO24" s="1"/>
      <c r="VPP24" s="1"/>
      <c r="VPQ24" s="1"/>
      <c r="VPR24" s="1"/>
      <c r="VPS24" s="1"/>
      <c r="VPT24" s="1"/>
      <c r="VPU24" s="1"/>
      <c r="VPV24" s="1"/>
      <c r="VPW24" s="1"/>
      <c r="VPX24" s="1"/>
      <c r="VPY24" s="1"/>
      <c r="VPZ24" s="1"/>
      <c r="VQA24" s="1"/>
      <c r="VQB24" s="1"/>
      <c r="VQC24" s="1"/>
      <c r="VQD24" s="1"/>
      <c r="VQE24" s="1"/>
      <c r="VQF24" s="1"/>
      <c r="VQG24" s="1"/>
      <c r="VQH24" s="1"/>
      <c r="VQI24" s="1"/>
      <c r="VQJ24" s="1"/>
      <c r="VQK24" s="1"/>
      <c r="VQL24" s="1"/>
      <c r="VQM24" s="1"/>
      <c r="VQN24" s="1"/>
      <c r="VQO24" s="1"/>
      <c r="VQP24" s="1"/>
      <c r="VQQ24" s="1"/>
      <c r="VQR24" s="1"/>
      <c r="VQS24" s="1"/>
      <c r="VQT24" s="1"/>
      <c r="VQU24" s="1"/>
      <c r="VQV24" s="1"/>
      <c r="VQW24" s="1"/>
      <c r="VQX24" s="1"/>
      <c r="VQY24" s="1"/>
      <c r="VQZ24" s="1"/>
      <c r="VRA24" s="1"/>
      <c r="VRB24" s="1"/>
      <c r="VRC24" s="1"/>
      <c r="VRD24" s="1"/>
      <c r="VRE24" s="1"/>
      <c r="VRF24" s="1"/>
      <c r="VRG24" s="1"/>
      <c r="VRH24" s="1"/>
      <c r="VRI24" s="1"/>
      <c r="VRJ24" s="1"/>
      <c r="VRK24" s="1"/>
      <c r="VRL24" s="1"/>
      <c r="VRM24" s="1"/>
      <c r="VRN24" s="1"/>
      <c r="VRO24" s="1"/>
      <c r="VRP24" s="1"/>
      <c r="VRQ24" s="1"/>
      <c r="VRR24" s="1"/>
      <c r="VRS24" s="1"/>
      <c r="VRT24" s="1"/>
      <c r="VRU24" s="1"/>
      <c r="VRV24" s="1"/>
      <c r="VRW24" s="1"/>
      <c r="VRX24" s="1"/>
      <c r="VRY24" s="1"/>
      <c r="VRZ24" s="1"/>
      <c r="VSA24" s="1"/>
      <c r="VSB24" s="1"/>
      <c r="VSC24" s="1"/>
      <c r="VSD24" s="1"/>
      <c r="VSE24" s="1"/>
      <c r="VSF24" s="1"/>
      <c r="VSG24" s="1"/>
      <c r="VSH24" s="1"/>
      <c r="VSI24" s="1"/>
      <c r="VSJ24" s="1"/>
      <c r="VSK24" s="1"/>
      <c r="VSL24" s="1"/>
      <c r="VSM24" s="1"/>
      <c r="VSN24" s="1"/>
      <c r="VSO24" s="1"/>
      <c r="VSP24" s="1"/>
      <c r="VSQ24" s="1"/>
      <c r="VSR24" s="1"/>
      <c r="VSS24" s="1"/>
      <c r="VST24" s="1"/>
      <c r="VSU24" s="1"/>
      <c r="VSV24" s="1"/>
      <c r="VSW24" s="1"/>
      <c r="VSX24" s="1"/>
      <c r="VSY24" s="1"/>
      <c r="VSZ24" s="1"/>
      <c r="VTA24" s="1"/>
      <c r="VTB24" s="1"/>
      <c r="VTC24" s="1"/>
      <c r="VTD24" s="1"/>
      <c r="VTE24" s="1"/>
      <c r="VTF24" s="1"/>
      <c r="VTG24" s="1"/>
      <c r="VTH24" s="1"/>
      <c r="VTI24" s="1"/>
      <c r="VTJ24" s="1"/>
      <c r="VTK24" s="1"/>
      <c r="VTL24" s="1"/>
      <c r="VTM24" s="1"/>
      <c r="VTN24" s="1"/>
      <c r="VTO24" s="1"/>
      <c r="VTP24" s="1"/>
      <c r="VTQ24" s="1"/>
      <c r="VTR24" s="1"/>
      <c r="VTS24" s="1"/>
      <c r="VTT24" s="1"/>
      <c r="VTU24" s="1"/>
      <c r="VTV24" s="1"/>
      <c r="VTW24" s="1"/>
      <c r="VTX24" s="1"/>
      <c r="VTY24" s="1"/>
      <c r="VTZ24" s="1"/>
      <c r="VUA24" s="1"/>
      <c r="VUB24" s="1"/>
      <c r="VUC24" s="1"/>
      <c r="VUD24" s="1"/>
      <c r="VUE24" s="1"/>
      <c r="VUF24" s="1"/>
      <c r="VUG24" s="1"/>
      <c r="VUH24" s="1"/>
      <c r="VUI24" s="1"/>
      <c r="VUJ24" s="1"/>
      <c r="VUK24" s="1"/>
      <c r="VUL24" s="1"/>
      <c r="VUM24" s="1"/>
      <c r="VUN24" s="1"/>
      <c r="VUO24" s="1"/>
      <c r="VUP24" s="1"/>
      <c r="VUQ24" s="1"/>
      <c r="VUR24" s="1"/>
      <c r="VUS24" s="1"/>
      <c r="VUT24" s="1"/>
      <c r="VUU24" s="1"/>
      <c r="VUV24" s="1"/>
      <c r="VUW24" s="1"/>
      <c r="VUX24" s="1"/>
      <c r="VUY24" s="1"/>
      <c r="VUZ24" s="1"/>
      <c r="VVA24" s="1"/>
      <c r="VVB24" s="1"/>
      <c r="VVC24" s="1"/>
      <c r="VVD24" s="1"/>
      <c r="VVE24" s="1"/>
      <c r="VVF24" s="1"/>
      <c r="VVG24" s="1"/>
      <c r="VVH24" s="1"/>
      <c r="VVI24" s="1"/>
      <c r="VVJ24" s="1"/>
      <c r="VVK24" s="1"/>
      <c r="VVL24" s="1"/>
      <c r="VVM24" s="1"/>
      <c r="VVN24" s="1"/>
      <c r="VVO24" s="1"/>
      <c r="VVP24" s="1"/>
      <c r="VVQ24" s="1"/>
      <c r="VVR24" s="1"/>
      <c r="VVS24" s="1"/>
      <c r="VVT24" s="1"/>
      <c r="VVU24" s="1"/>
      <c r="VVV24" s="1"/>
      <c r="VVW24" s="1"/>
      <c r="VVX24" s="1"/>
      <c r="VVY24" s="1"/>
      <c r="VVZ24" s="1"/>
      <c r="VWA24" s="1"/>
      <c r="VWB24" s="1"/>
      <c r="VWC24" s="1"/>
      <c r="VWD24" s="1"/>
      <c r="VWE24" s="1"/>
      <c r="VWF24" s="1"/>
      <c r="VWG24" s="1"/>
      <c r="VWH24" s="1"/>
      <c r="VWI24" s="1"/>
      <c r="VWJ24" s="1"/>
      <c r="VWK24" s="1"/>
      <c r="VWL24" s="1"/>
      <c r="VWM24" s="1"/>
      <c r="VWN24" s="1"/>
      <c r="VWO24" s="1"/>
      <c r="VWP24" s="1"/>
      <c r="VWQ24" s="1"/>
      <c r="VWR24" s="1"/>
      <c r="VWS24" s="1"/>
      <c r="VWT24" s="1"/>
      <c r="VWU24" s="1"/>
      <c r="VWV24" s="1"/>
      <c r="VWW24" s="1"/>
      <c r="VWX24" s="1"/>
      <c r="VWY24" s="1"/>
      <c r="VWZ24" s="1"/>
      <c r="VXA24" s="1"/>
      <c r="VXB24" s="1"/>
      <c r="VXC24" s="1"/>
      <c r="VXD24" s="1"/>
      <c r="VXE24" s="1"/>
      <c r="VXF24" s="1"/>
      <c r="VXG24" s="1"/>
      <c r="VXH24" s="1"/>
      <c r="VXI24" s="1"/>
      <c r="VXJ24" s="1"/>
      <c r="VXK24" s="1"/>
      <c r="VXL24" s="1"/>
      <c r="VXM24" s="1"/>
      <c r="VXN24" s="1"/>
      <c r="VXO24" s="1"/>
      <c r="VXP24" s="1"/>
      <c r="VXQ24" s="1"/>
      <c r="VXR24" s="1"/>
      <c r="VXS24" s="1"/>
      <c r="VXT24" s="1"/>
      <c r="VXU24" s="1"/>
      <c r="VXV24" s="1"/>
      <c r="VXW24" s="1"/>
      <c r="VXX24" s="1"/>
      <c r="VXY24" s="1"/>
      <c r="VXZ24" s="1"/>
      <c r="VYA24" s="1"/>
      <c r="VYB24" s="1"/>
      <c r="VYC24" s="1"/>
      <c r="VYD24" s="1"/>
      <c r="VYE24" s="1"/>
      <c r="VYF24" s="1"/>
      <c r="VYG24" s="1"/>
      <c r="VYH24" s="1"/>
      <c r="VYI24" s="1"/>
      <c r="VYJ24" s="1"/>
      <c r="VYK24" s="1"/>
      <c r="VYL24" s="1"/>
      <c r="VYM24" s="1"/>
      <c r="VYN24" s="1"/>
      <c r="VYO24" s="1"/>
      <c r="VYP24" s="1"/>
      <c r="VYQ24" s="1"/>
      <c r="VYR24" s="1"/>
      <c r="VYS24" s="1"/>
      <c r="VYT24" s="1"/>
      <c r="VYU24" s="1"/>
      <c r="VYV24" s="1"/>
      <c r="VYW24" s="1"/>
      <c r="VYX24" s="1"/>
      <c r="VYY24" s="1"/>
      <c r="VYZ24" s="1"/>
      <c r="VZA24" s="1"/>
      <c r="VZB24" s="1"/>
      <c r="VZC24" s="1"/>
      <c r="VZD24" s="1"/>
      <c r="VZE24" s="1"/>
      <c r="VZF24" s="1"/>
      <c r="VZG24" s="1"/>
      <c r="VZH24" s="1"/>
      <c r="VZI24" s="1"/>
      <c r="VZJ24" s="1"/>
      <c r="VZK24" s="1"/>
      <c r="VZL24" s="1"/>
      <c r="VZM24" s="1"/>
      <c r="VZN24" s="1"/>
      <c r="VZO24" s="1"/>
      <c r="VZP24" s="1"/>
      <c r="VZQ24" s="1"/>
      <c r="VZR24" s="1"/>
      <c r="VZS24" s="1"/>
      <c r="VZT24" s="1"/>
      <c r="VZU24" s="1"/>
      <c r="VZV24" s="1"/>
      <c r="VZW24" s="1"/>
      <c r="VZX24" s="1"/>
      <c r="VZY24" s="1"/>
      <c r="VZZ24" s="1"/>
      <c r="WAA24" s="1"/>
      <c r="WAB24" s="1"/>
      <c r="WAC24" s="1"/>
      <c r="WAD24" s="1"/>
      <c r="WAE24" s="1"/>
      <c r="WAF24" s="1"/>
      <c r="WAG24" s="1"/>
      <c r="WAH24" s="1"/>
      <c r="WAI24" s="1"/>
      <c r="WAJ24" s="1"/>
      <c r="WAK24" s="1"/>
      <c r="WAL24" s="1"/>
      <c r="WAM24" s="1"/>
      <c r="WAN24" s="1"/>
      <c r="WAO24" s="1"/>
      <c r="WAP24" s="1"/>
      <c r="WAQ24" s="1"/>
      <c r="WAR24" s="1"/>
      <c r="WAS24" s="1"/>
      <c r="WAT24" s="1"/>
      <c r="WAU24" s="1"/>
      <c r="WAV24" s="1"/>
      <c r="WAW24" s="1"/>
      <c r="WAX24" s="1"/>
      <c r="WAY24" s="1"/>
      <c r="WAZ24" s="1"/>
      <c r="WBA24" s="1"/>
      <c r="WBB24" s="1"/>
      <c r="WBC24" s="1"/>
      <c r="WBD24" s="1"/>
      <c r="WBE24" s="1"/>
      <c r="WBF24" s="1"/>
      <c r="WBG24" s="1"/>
      <c r="WBH24" s="1"/>
      <c r="WBI24" s="1"/>
      <c r="WBJ24" s="1"/>
      <c r="WBK24" s="1"/>
      <c r="WBL24" s="1"/>
      <c r="WBM24" s="1"/>
      <c r="WBN24" s="1"/>
      <c r="WBO24" s="1"/>
      <c r="WBP24" s="1"/>
      <c r="WBQ24" s="1"/>
      <c r="WBR24" s="1"/>
      <c r="WBS24" s="1"/>
      <c r="WBT24" s="1"/>
      <c r="WBU24" s="1"/>
      <c r="WBV24" s="1"/>
      <c r="WBW24" s="1"/>
      <c r="WBX24" s="1"/>
      <c r="WBY24" s="1"/>
      <c r="WBZ24" s="1"/>
      <c r="WCA24" s="1"/>
      <c r="WCB24" s="1"/>
      <c r="WCC24" s="1"/>
      <c r="WCD24" s="1"/>
      <c r="WCE24" s="1"/>
      <c r="WCF24" s="1"/>
      <c r="WCG24" s="1"/>
      <c r="WCH24" s="1"/>
      <c r="WCI24" s="1"/>
      <c r="WCJ24" s="1"/>
      <c r="WCK24" s="1"/>
      <c r="WCL24" s="1"/>
      <c r="WCM24" s="1"/>
      <c r="WCN24" s="1"/>
      <c r="WCO24" s="1"/>
      <c r="WCP24" s="1"/>
      <c r="WCQ24" s="1"/>
      <c r="WCR24" s="1"/>
      <c r="WCS24" s="1"/>
      <c r="WCT24" s="1"/>
      <c r="WCU24" s="1"/>
      <c r="WCV24" s="1"/>
      <c r="WCW24" s="1"/>
      <c r="WCX24" s="1"/>
      <c r="WCY24" s="1"/>
      <c r="WCZ24" s="1"/>
      <c r="WDA24" s="1"/>
      <c r="WDB24" s="1"/>
      <c r="WDC24" s="1"/>
      <c r="WDD24" s="1"/>
      <c r="WDE24" s="1"/>
      <c r="WDF24" s="1"/>
      <c r="WDG24" s="1"/>
      <c r="WDH24" s="1"/>
      <c r="WDI24" s="1"/>
      <c r="WDJ24" s="1"/>
      <c r="WDK24" s="1"/>
      <c r="WDL24" s="1"/>
      <c r="WDM24" s="1"/>
      <c r="WDN24" s="1"/>
      <c r="WDO24" s="1"/>
      <c r="WDP24" s="1"/>
      <c r="WDQ24" s="1"/>
      <c r="WDR24" s="1"/>
      <c r="WDS24" s="1"/>
      <c r="WDT24" s="1"/>
      <c r="WDU24" s="1"/>
      <c r="WDV24" s="1"/>
      <c r="WDW24" s="1"/>
      <c r="WDX24" s="1"/>
      <c r="WDY24" s="1"/>
      <c r="WDZ24" s="1"/>
      <c r="WEA24" s="1"/>
      <c r="WEB24" s="1"/>
      <c r="WEC24" s="1"/>
      <c r="WED24" s="1"/>
      <c r="WEE24" s="1"/>
      <c r="WEF24" s="1"/>
      <c r="WEG24" s="1"/>
      <c r="WEH24" s="1"/>
      <c r="WEI24" s="1"/>
      <c r="WEJ24" s="1"/>
      <c r="WEK24" s="1"/>
      <c r="WEL24" s="1"/>
      <c r="WEM24" s="1"/>
      <c r="WEN24" s="1"/>
      <c r="WEO24" s="1"/>
      <c r="WEP24" s="1"/>
      <c r="WEQ24" s="1"/>
      <c r="WER24" s="1"/>
      <c r="WES24" s="1"/>
      <c r="WET24" s="1"/>
      <c r="WEU24" s="1"/>
      <c r="WEV24" s="1"/>
      <c r="WEW24" s="1"/>
      <c r="WEX24" s="1"/>
      <c r="WEY24" s="1"/>
      <c r="WEZ24" s="1"/>
      <c r="WFA24" s="1"/>
      <c r="WFB24" s="1"/>
      <c r="WFC24" s="1"/>
      <c r="WFD24" s="1"/>
      <c r="WFE24" s="1"/>
      <c r="WFF24" s="1"/>
      <c r="WFG24" s="1"/>
      <c r="WFH24" s="1"/>
      <c r="WFI24" s="1"/>
      <c r="WFJ24" s="1"/>
      <c r="WFK24" s="1"/>
      <c r="WFL24" s="1"/>
      <c r="WFM24" s="1"/>
      <c r="WFN24" s="1"/>
      <c r="WFO24" s="1"/>
      <c r="WFP24" s="1"/>
      <c r="WFQ24" s="1"/>
      <c r="WFR24" s="1"/>
      <c r="WFS24" s="1"/>
      <c r="WFT24" s="1"/>
      <c r="WFU24" s="1"/>
      <c r="WFV24" s="1"/>
      <c r="WFW24" s="1"/>
      <c r="WFX24" s="1"/>
      <c r="WFY24" s="1"/>
      <c r="WFZ24" s="1"/>
      <c r="WGA24" s="1"/>
      <c r="WGB24" s="1"/>
      <c r="WGC24" s="1"/>
      <c r="WGD24" s="1"/>
      <c r="WGE24" s="1"/>
      <c r="WGF24" s="1"/>
      <c r="WGG24" s="1"/>
      <c r="WGH24" s="1"/>
      <c r="WGI24" s="1"/>
      <c r="WGJ24" s="1"/>
      <c r="WGK24" s="1"/>
      <c r="WGL24" s="1"/>
      <c r="WGM24" s="1"/>
      <c r="WGN24" s="1"/>
      <c r="WGO24" s="1"/>
      <c r="WGP24" s="1"/>
      <c r="WGQ24" s="1"/>
      <c r="WGR24" s="1"/>
      <c r="WGS24" s="1"/>
      <c r="WGT24" s="1"/>
      <c r="WGU24" s="1"/>
      <c r="WGV24" s="1"/>
      <c r="WGW24" s="1"/>
      <c r="WGX24" s="1"/>
      <c r="WGY24" s="1"/>
      <c r="WGZ24" s="1"/>
      <c r="WHA24" s="1"/>
      <c r="WHB24" s="1"/>
      <c r="WHC24" s="1"/>
      <c r="WHD24" s="1"/>
      <c r="WHE24" s="1"/>
      <c r="WHF24" s="1"/>
      <c r="WHG24" s="1"/>
      <c r="WHH24" s="1"/>
      <c r="WHI24" s="1"/>
      <c r="WHJ24" s="1"/>
      <c r="WHK24" s="1"/>
      <c r="WHL24" s="1"/>
      <c r="WHM24" s="1"/>
      <c r="WHN24" s="1"/>
      <c r="WHO24" s="1"/>
      <c r="WHP24" s="1"/>
      <c r="WHQ24" s="1"/>
      <c r="WHR24" s="1"/>
      <c r="WHS24" s="1"/>
      <c r="WHT24" s="1"/>
      <c r="WHU24" s="1"/>
      <c r="WHV24" s="1"/>
      <c r="WHW24" s="1"/>
      <c r="WHX24" s="1"/>
      <c r="WHY24" s="1"/>
      <c r="WHZ24" s="1"/>
      <c r="WIA24" s="1"/>
      <c r="WIB24" s="1"/>
      <c r="WIC24" s="1"/>
      <c r="WID24" s="1"/>
      <c r="WIE24" s="1"/>
      <c r="WIF24" s="1"/>
      <c r="WIG24" s="1"/>
      <c r="WIH24" s="1"/>
      <c r="WII24" s="1"/>
      <c r="WIJ24" s="1"/>
      <c r="WIK24" s="1"/>
      <c r="WIL24" s="1"/>
      <c r="WIM24" s="1"/>
      <c r="WIN24" s="1"/>
      <c r="WIO24" s="1"/>
      <c r="WIP24" s="1"/>
      <c r="WIQ24" s="1"/>
      <c r="WIR24" s="1"/>
      <c r="WIS24" s="1"/>
      <c r="WIT24" s="1"/>
      <c r="WIU24" s="1"/>
      <c r="WIV24" s="1"/>
      <c r="WIW24" s="1"/>
      <c r="WIX24" s="1"/>
      <c r="WIY24" s="1"/>
      <c r="WIZ24" s="1"/>
      <c r="WJA24" s="1"/>
      <c r="WJB24" s="1"/>
      <c r="WJC24" s="1"/>
      <c r="WJD24" s="1"/>
      <c r="WJE24" s="1"/>
      <c r="WJF24" s="1"/>
      <c r="WJG24" s="1"/>
      <c r="WJH24" s="1"/>
      <c r="WJI24" s="1"/>
      <c r="WJJ24" s="1"/>
      <c r="WJK24" s="1"/>
      <c r="WJL24" s="1"/>
      <c r="WJM24" s="1"/>
      <c r="WJN24" s="1"/>
      <c r="WJO24" s="1"/>
      <c r="WJP24" s="1"/>
      <c r="WJQ24" s="1"/>
      <c r="WJR24" s="1"/>
      <c r="WJS24" s="1"/>
      <c r="WJT24" s="1"/>
      <c r="WJU24" s="1"/>
      <c r="WJV24" s="1"/>
      <c r="WJW24" s="1"/>
      <c r="WJX24" s="1"/>
      <c r="WJY24" s="1"/>
      <c r="WJZ24" s="1"/>
      <c r="WKA24" s="1"/>
      <c r="WKB24" s="1"/>
      <c r="WKC24" s="1"/>
      <c r="WKD24" s="1"/>
      <c r="WKE24" s="1"/>
      <c r="WKF24" s="1"/>
      <c r="WKG24" s="1"/>
      <c r="WKH24" s="1"/>
      <c r="WKI24" s="1"/>
      <c r="WKJ24" s="1"/>
      <c r="WKK24" s="1"/>
      <c r="WKL24" s="1"/>
      <c r="WKM24" s="1"/>
      <c r="WKN24" s="1"/>
      <c r="WKO24" s="1"/>
      <c r="WKP24" s="1"/>
      <c r="WKQ24" s="1"/>
      <c r="WKR24" s="1"/>
      <c r="WKS24" s="1"/>
      <c r="WKT24" s="1"/>
      <c r="WKU24" s="1"/>
      <c r="WKV24" s="1"/>
      <c r="WKW24" s="1"/>
      <c r="WKX24" s="1"/>
      <c r="WKY24" s="1"/>
      <c r="WKZ24" s="1"/>
      <c r="WLA24" s="1"/>
      <c r="WLB24" s="1"/>
      <c r="WLC24" s="1"/>
      <c r="WLD24" s="1"/>
      <c r="WLE24" s="1"/>
      <c r="WLF24" s="1"/>
      <c r="WLG24" s="1"/>
      <c r="WLH24" s="1"/>
      <c r="WLI24" s="1"/>
      <c r="WLJ24" s="1"/>
      <c r="WLK24" s="1"/>
      <c r="WLL24" s="1"/>
      <c r="WLM24" s="1"/>
      <c r="WLN24" s="1"/>
      <c r="WLO24" s="1"/>
      <c r="WLP24" s="1"/>
      <c r="WLQ24" s="1"/>
      <c r="WLR24" s="1"/>
      <c r="WLS24" s="1"/>
      <c r="WLT24" s="1"/>
      <c r="WLU24" s="1"/>
      <c r="WLV24" s="1"/>
      <c r="WLW24" s="1"/>
      <c r="WLX24" s="1"/>
      <c r="WLY24" s="1"/>
      <c r="WLZ24" s="1"/>
      <c r="WMA24" s="1"/>
      <c r="WMB24" s="1"/>
      <c r="WMC24" s="1"/>
      <c r="WMD24" s="1"/>
      <c r="WME24" s="1"/>
      <c r="WMF24" s="1"/>
      <c r="WMG24" s="1"/>
      <c r="WMH24" s="1"/>
      <c r="WMI24" s="1"/>
      <c r="WMJ24" s="1"/>
      <c r="WMK24" s="1"/>
      <c r="WML24" s="1"/>
      <c r="WMM24" s="1"/>
      <c r="WMN24" s="1"/>
      <c r="WMO24" s="1"/>
      <c r="WMP24" s="1"/>
      <c r="WMQ24" s="1"/>
      <c r="WMR24" s="1"/>
      <c r="WMS24" s="1"/>
      <c r="WMT24" s="1"/>
      <c r="WMU24" s="1"/>
      <c r="WMV24" s="1"/>
      <c r="WMW24" s="1"/>
      <c r="WMX24" s="1"/>
      <c r="WMY24" s="1"/>
      <c r="WMZ24" s="1"/>
      <c r="WNA24" s="1"/>
      <c r="WNB24" s="1"/>
      <c r="WNC24" s="1"/>
      <c r="WND24" s="1"/>
      <c r="WNE24" s="1"/>
      <c r="WNF24" s="1"/>
      <c r="WNG24" s="1"/>
      <c r="WNH24" s="1"/>
      <c r="WNI24" s="1"/>
      <c r="WNJ24" s="1"/>
      <c r="WNK24" s="1"/>
      <c r="WNL24" s="1"/>
      <c r="WNM24" s="1"/>
      <c r="WNN24" s="1"/>
      <c r="WNO24" s="1"/>
      <c r="WNP24" s="1"/>
      <c r="WNQ24" s="1"/>
      <c r="WNR24" s="1"/>
      <c r="WNS24" s="1"/>
      <c r="WNT24" s="1"/>
      <c r="WNU24" s="1"/>
      <c r="WNV24" s="1"/>
      <c r="WNW24" s="1"/>
      <c r="WNX24" s="1"/>
      <c r="WNY24" s="1"/>
      <c r="WNZ24" s="1"/>
      <c r="WOA24" s="1"/>
      <c r="WOB24" s="1"/>
      <c r="WOC24" s="1"/>
      <c r="WOD24" s="1"/>
      <c r="WOE24" s="1"/>
      <c r="WOF24" s="1"/>
      <c r="WOG24" s="1"/>
      <c r="WOH24" s="1"/>
      <c r="WOI24" s="1"/>
      <c r="WOJ24" s="1"/>
      <c r="WOK24" s="1"/>
      <c r="WOL24" s="1"/>
      <c r="WOM24" s="1"/>
      <c r="WON24" s="1"/>
      <c r="WOO24" s="1"/>
      <c r="WOP24" s="1"/>
      <c r="WOQ24" s="1"/>
      <c r="WOR24" s="1"/>
      <c r="WOS24" s="1"/>
      <c r="WOT24" s="1"/>
      <c r="WOU24" s="1"/>
      <c r="WOV24" s="1"/>
      <c r="WOW24" s="1"/>
      <c r="WOX24" s="1"/>
      <c r="WOY24" s="1"/>
      <c r="WOZ24" s="1"/>
      <c r="WPA24" s="1"/>
      <c r="WPB24" s="1"/>
      <c r="WPC24" s="1"/>
      <c r="WPD24" s="1"/>
      <c r="WPE24" s="1"/>
      <c r="WPF24" s="1"/>
      <c r="WPG24" s="1"/>
      <c r="WPH24" s="1"/>
      <c r="WPI24" s="1"/>
      <c r="WPJ24" s="1"/>
      <c r="WPK24" s="1"/>
      <c r="WPL24" s="1"/>
      <c r="WPM24" s="1"/>
      <c r="WPN24" s="1"/>
      <c r="WPO24" s="1"/>
      <c r="WPP24" s="1"/>
      <c r="WPQ24" s="1"/>
      <c r="WPR24" s="1"/>
      <c r="WPS24" s="1"/>
      <c r="WPT24" s="1"/>
      <c r="WPU24" s="1"/>
      <c r="WPV24" s="1"/>
      <c r="WPW24" s="1"/>
      <c r="WPX24" s="1"/>
      <c r="WPY24" s="1"/>
      <c r="WPZ24" s="1"/>
      <c r="WQA24" s="1"/>
      <c r="WQB24" s="1"/>
      <c r="WQC24" s="1"/>
      <c r="WQD24" s="1"/>
      <c r="WQE24" s="1"/>
      <c r="WQF24" s="1"/>
      <c r="WQG24" s="1"/>
      <c r="WQH24" s="1"/>
      <c r="WQI24" s="1"/>
      <c r="WQJ24" s="1"/>
      <c r="WQK24" s="1"/>
      <c r="WQL24" s="1"/>
      <c r="WQM24" s="1"/>
      <c r="WQN24" s="1"/>
      <c r="WQO24" s="1"/>
      <c r="WQP24" s="1"/>
      <c r="WQQ24" s="1"/>
      <c r="WQR24" s="1"/>
      <c r="WQS24" s="1"/>
      <c r="WQT24" s="1"/>
      <c r="WQU24" s="1"/>
      <c r="WQV24" s="1"/>
      <c r="WQW24" s="1"/>
      <c r="WQX24" s="1"/>
      <c r="WQY24" s="1"/>
      <c r="WQZ24" s="1"/>
      <c r="WRA24" s="1"/>
      <c r="WRB24" s="1"/>
      <c r="WRC24" s="1"/>
      <c r="WRD24" s="1"/>
      <c r="WRE24" s="1"/>
      <c r="WRF24" s="1"/>
      <c r="WRG24" s="1"/>
      <c r="WRH24" s="1"/>
      <c r="WRI24" s="1"/>
      <c r="WRJ24" s="1"/>
      <c r="WRK24" s="1"/>
      <c r="WRL24" s="1"/>
      <c r="WRM24" s="1"/>
      <c r="WRN24" s="1"/>
      <c r="WRO24" s="1"/>
      <c r="WRP24" s="1"/>
      <c r="WRQ24" s="1"/>
      <c r="WRR24" s="1"/>
      <c r="WRS24" s="1"/>
      <c r="WRT24" s="1"/>
      <c r="WRU24" s="1"/>
      <c r="WRV24" s="1"/>
      <c r="WRW24" s="1"/>
      <c r="WRX24" s="1"/>
      <c r="WRY24" s="1"/>
      <c r="WRZ24" s="1"/>
      <c r="WSA24" s="1"/>
      <c r="WSB24" s="1"/>
      <c r="WSC24" s="1"/>
      <c r="WSD24" s="1"/>
      <c r="WSE24" s="1"/>
      <c r="WSF24" s="1"/>
      <c r="WSG24" s="1"/>
      <c r="WSH24" s="1"/>
      <c r="WSI24" s="1"/>
      <c r="WSJ24" s="1"/>
      <c r="WSK24" s="1"/>
      <c r="WSL24" s="1"/>
      <c r="WSM24" s="1"/>
      <c r="WSN24" s="1"/>
      <c r="WSO24" s="1"/>
      <c r="WSP24" s="1"/>
      <c r="WSQ24" s="1"/>
      <c r="WSR24" s="1"/>
      <c r="WSS24" s="1"/>
      <c r="WST24" s="1"/>
      <c r="WSU24" s="1"/>
      <c r="WSV24" s="1"/>
      <c r="WSW24" s="1"/>
      <c r="WSX24" s="1"/>
      <c r="WSY24" s="1"/>
      <c r="WSZ24" s="1"/>
      <c r="WTA24" s="1"/>
      <c r="WTB24" s="1"/>
      <c r="WTC24" s="1"/>
      <c r="WTD24" s="1"/>
      <c r="WTE24" s="1"/>
      <c r="WTF24" s="1"/>
      <c r="WTG24" s="1"/>
      <c r="WTH24" s="1"/>
      <c r="WTI24" s="1"/>
      <c r="WTJ24" s="1"/>
      <c r="WTK24" s="1"/>
      <c r="WTL24" s="1"/>
      <c r="WTM24" s="1"/>
      <c r="WTN24" s="1"/>
      <c r="WTO24" s="1"/>
      <c r="WTP24" s="1"/>
      <c r="WTQ24" s="1"/>
      <c r="WTR24" s="1"/>
      <c r="WTS24" s="1"/>
      <c r="WTT24" s="1"/>
      <c r="WTU24" s="1"/>
      <c r="WTV24" s="1"/>
      <c r="WTW24" s="1"/>
      <c r="WTX24" s="1"/>
      <c r="WTY24" s="1"/>
      <c r="WTZ24" s="1"/>
      <c r="WUA24" s="1"/>
      <c r="WUB24" s="1"/>
      <c r="WUC24" s="1"/>
      <c r="WUD24" s="1"/>
      <c r="WUE24" s="1"/>
      <c r="WUF24" s="1"/>
      <c r="WUG24" s="1"/>
      <c r="WUH24" s="1"/>
      <c r="WUI24" s="1"/>
      <c r="WUJ24" s="1"/>
      <c r="WUK24" s="1"/>
      <c r="WUL24" s="1"/>
      <c r="WUM24" s="1"/>
      <c r="WUN24" s="1"/>
      <c r="WUO24" s="1"/>
      <c r="WUP24" s="1"/>
      <c r="WUQ24" s="1"/>
      <c r="WUR24" s="1"/>
      <c r="WUS24" s="1"/>
      <c r="WUT24" s="1"/>
      <c r="WUU24" s="1"/>
      <c r="WUV24" s="1"/>
      <c r="WUW24" s="1"/>
      <c r="WUX24" s="1"/>
      <c r="WUY24" s="1"/>
      <c r="WUZ24" s="1"/>
      <c r="WVA24" s="1"/>
      <c r="WVB24" s="1"/>
      <c r="WVC24" s="1"/>
      <c r="WVD24" s="1"/>
      <c r="WVE24" s="1"/>
      <c r="WVF24" s="1"/>
      <c r="WVG24" s="1"/>
      <c r="WVH24" s="1"/>
      <c r="WVI24" s="1"/>
      <c r="WVJ24" s="1"/>
      <c r="WVK24" s="1"/>
      <c r="WVL24" s="1"/>
      <c r="WVM24" s="1"/>
      <c r="WVN24" s="1"/>
      <c r="WVO24" s="1"/>
      <c r="WVP24" s="1"/>
      <c r="WVQ24" s="1"/>
      <c r="WVR24" s="1"/>
      <c r="WVS24" s="1"/>
      <c r="WVT24" s="1"/>
      <c r="WVU24" s="1"/>
      <c r="WVV24" s="1"/>
      <c r="WVW24" s="1"/>
      <c r="WVX24" s="1"/>
      <c r="WVY24" s="1"/>
      <c r="WVZ24" s="1"/>
      <c r="WWA24" s="1"/>
      <c r="WWB24" s="1"/>
      <c r="WWC24" s="1"/>
      <c r="WWD24" s="1"/>
      <c r="WWE24" s="1"/>
      <c r="WWF24" s="1"/>
      <c r="WWG24" s="1"/>
      <c r="WWH24" s="1"/>
      <c r="WWI24" s="1"/>
      <c r="WWJ24" s="1"/>
      <c r="WWK24" s="1"/>
      <c r="WWL24" s="1"/>
      <c r="WWM24" s="1"/>
      <c r="WWN24" s="1"/>
      <c r="WWO24" s="1"/>
      <c r="WWP24" s="1"/>
      <c r="WWQ24" s="1"/>
      <c r="WWR24" s="1"/>
      <c r="WWS24" s="1"/>
      <c r="WWT24" s="1"/>
      <c r="WWU24" s="1"/>
      <c r="WWV24" s="1"/>
      <c r="WWW24" s="1"/>
      <c r="WWX24" s="1"/>
      <c r="WWY24" s="1"/>
      <c r="WWZ24" s="1"/>
      <c r="WXA24" s="1"/>
      <c r="WXB24" s="1"/>
      <c r="WXC24" s="1"/>
      <c r="WXD24" s="1"/>
      <c r="WXE24" s="1"/>
      <c r="WXF24" s="1"/>
      <c r="WXG24" s="1"/>
      <c r="WXH24" s="1"/>
      <c r="WXI24" s="1"/>
      <c r="WXJ24" s="1"/>
      <c r="WXK24" s="1"/>
      <c r="WXL24" s="1"/>
      <c r="WXM24" s="1"/>
      <c r="WXN24" s="1"/>
      <c r="WXO24" s="1"/>
      <c r="WXP24" s="1"/>
      <c r="WXQ24" s="1"/>
      <c r="WXR24" s="1"/>
      <c r="WXS24" s="1"/>
      <c r="WXT24" s="1"/>
      <c r="WXU24" s="1"/>
      <c r="WXV24" s="1"/>
      <c r="WXW24" s="1"/>
      <c r="WXX24" s="1"/>
      <c r="WXY24" s="1"/>
      <c r="WXZ24" s="1"/>
      <c r="WYA24" s="1"/>
      <c r="WYB24" s="1"/>
      <c r="WYC24" s="1"/>
      <c r="WYD24" s="1"/>
      <c r="WYE24" s="1"/>
      <c r="WYF24" s="1"/>
      <c r="WYG24" s="1"/>
      <c r="WYH24" s="1"/>
      <c r="WYI24" s="1"/>
      <c r="WYJ24" s="1"/>
      <c r="WYK24" s="1"/>
      <c r="WYL24" s="1"/>
      <c r="WYM24" s="1"/>
      <c r="WYN24" s="1"/>
      <c r="WYO24" s="1"/>
      <c r="WYP24" s="1"/>
      <c r="WYQ24" s="1"/>
      <c r="WYR24" s="1"/>
      <c r="WYS24" s="1"/>
      <c r="WYT24" s="1"/>
      <c r="WYU24" s="1"/>
      <c r="WYV24" s="1"/>
      <c r="WYW24" s="1"/>
      <c r="WYX24" s="1"/>
      <c r="WYY24" s="1"/>
      <c r="WYZ24" s="1"/>
      <c r="WZA24" s="1"/>
      <c r="WZB24" s="1"/>
      <c r="WZC24" s="1"/>
      <c r="WZD24" s="1"/>
      <c r="WZE24" s="1"/>
      <c r="WZF24" s="1"/>
      <c r="WZG24" s="1"/>
      <c r="WZH24" s="1"/>
      <c r="WZI24" s="1"/>
      <c r="WZJ24" s="1"/>
      <c r="WZK24" s="1"/>
      <c r="WZL24" s="1"/>
      <c r="WZM24" s="1"/>
      <c r="WZN24" s="1"/>
      <c r="WZO24" s="1"/>
      <c r="WZP24" s="1"/>
      <c r="WZQ24" s="1"/>
      <c r="WZR24" s="1"/>
      <c r="WZS24" s="1"/>
      <c r="WZT24" s="1"/>
      <c r="WZU24" s="1"/>
      <c r="WZV24" s="1"/>
      <c r="WZW24" s="1"/>
      <c r="WZX24" s="1"/>
      <c r="WZY24" s="1"/>
      <c r="WZZ24" s="1"/>
      <c r="XAA24" s="1"/>
      <c r="XAB24" s="1"/>
      <c r="XAC24" s="1"/>
      <c r="XAD24" s="1"/>
      <c r="XAE24" s="1"/>
      <c r="XAF24" s="1"/>
      <c r="XAG24" s="1"/>
      <c r="XAH24" s="1"/>
      <c r="XAI24" s="1"/>
      <c r="XAJ24" s="1"/>
      <c r="XAK24" s="1"/>
      <c r="XAL24" s="1"/>
      <c r="XAM24" s="1"/>
      <c r="XAN24" s="1"/>
      <c r="XAO24" s="1"/>
      <c r="XAP24" s="1"/>
      <c r="XAQ24" s="1"/>
      <c r="XAR24" s="1"/>
      <c r="XAS24" s="1"/>
      <c r="XAT24" s="1"/>
      <c r="XAU24" s="1"/>
      <c r="XAV24" s="1"/>
      <c r="XAW24" s="1"/>
      <c r="XAX24" s="1"/>
      <c r="XAY24" s="1"/>
      <c r="XAZ24" s="1"/>
      <c r="XBA24" s="1"/>
      <c r="XBB24" s="1"/>
      <c r="XBC24" s="1"/>
      <c r="XBD24" s="1"/>
      <c r="XBE24" s="1"/>
      <c r="XBF24" s="1"/>
      <c r="XBG24" s="1"/>
      <c r="XBH24" s="1"/>
      <c r="XBI24" s="1"/>
      <c r="XBJ24" s="1"/>
      <c r="XBK24" s="1"/>
      <c r="XBL24" s="1"/>
      <c r="XBM24" s="1"/>
      <c r="XBN24" s="1"/>
      <c r="XBO24" s="1"/>
      <c r="XBP24" s="1"/>
      <c r="XBQ24" s="1"/>
      <c r="XBR24" s="1"/>
      <c r="XBS24" s="1"/>
      <c r="XBT24" s="1"/>
      <c r="XBU24" s="1"/>
      <c r="XBV24" s="1"/>
      <c r="XBW24" s="1"/>
      <c r="XBX24" s="1"/>
      <c r="XBY24" s="1"/>
      <c r="XBZ24" s="1"/>
      <c r="XCA24" s="1"/>
      <c r="XCB24" s="1"/>
      <c r="XCC24" s="1"/>
      <c r="XCD24" s="1"/>
      <c r="XCE24" s="1"/>
      <c r="XCF24" s="1"/>
      <c r="XCG24" s="1"/>
      <c r="XCH24" s="1"/>
      <c r="XCI24" s="1"/>
      <c r="XCJ24" s="1"/>
      <c r="XCK24" s="1"/>
      <c r="XCL24" s="1"/>
      <c r="XCM24" s="1"/>
      <c r="XCN24" s="1"/>
      <c r="XCO24" s="1"/>
      <c r="XCP24" s="1"/>
      <c r="XCQ24" s="1"/>
      <c r="XCR24" s="1"/>
      <c r="XCS24" s="1"/>
      <c r="XCT24" s="1"/>
      <c r="XCU24" s="1"/>
      <c r="XCV24" s="1"/>
      <c r="XCW24" s="1"/>
      <c r="XCX24" s="1"/>
      <c r="XCY24" s="1"/>
      <c r="XCZ24" s="1"/>
      <c r="XDA24" s="1"/>
      <c r="XDB24" s="1"/>
      <c r="XDC24" s="1"/>
      <c r="XDD24" s="1"/>
      <c r="XDE24" s="1"/>
      <c r="XDF24" s="1"/>
      <c r="XDG24" s="1"/>
      <c r="XDH24" s="1"/>
      <c r="XDI24" s="1"/>
      <c r="XDJ24" s="1"/>
      <c r="XDK24" s="1"/>
      <c r="XDL24" s="1"/>
      <c r="XDM24" s="1"/>
      <c r="XDN24" s="1"/>
      <c r="XDO24" s="1"/>
      <c r="XDP24" s="1"/>
      <c r="XDQ24" s="1"/>
      <c r="XDR24" s="1"/>
      <c r="XDS24" s="1"/>
      <c r="XDT24" s="1"/>
      <c r="XDU24" s="1"/>
      <c r="XDV24" s="1"/>
      <c r="XDW24" s="1"/>
      <c r="XDX24" s="1"/>
      <c r="XDY24" s="1"/>
      <c r="XDZ24" s="1"/>
      <c r="XEA24" s="1"/>
      <c r="XEB24" s="1"/>
      <c r="XEC24" s="1"/>
      <c r="XED24" s="1"/>
      <c r="XEE24" s="1"/>
      <c r="XEF24" s="1"/>
      <c r="XEG24" s="1"/>
      <c r="XEH24" s="1"/>
      <c r="XEI24" s="1"/>
      <c r="XEJ24" s="1"/>
      <c r="XEK24" s="1"/>
      <c r="XEL24" s="1"/>
      <c r="XEM24" s="1"/>
      <c r="XEN24" s="1"/>
      <c r="XEO24" s="1"/>
      <c r="XEP24" s="1"/>
      <c r="XEQ24" s="1"/>
      <c r="XER24" s="1"/>
      <c r="XES24" s="1"/>
      <c r="XET24" s="1"/>
      <c r="XEU24" s="1"/>
      <c r="XEV24" s="1"/>
      <c r="XEW24" s="1"/>
      <c r="XEX24" s="1"/>
      <c r="XEY24" s="1"/>
      <c r="XEZ24" s="1"/>
      <c r="XFA24" s="1"/>
      <c r="XFB24" s="1"/>
      <c r="XFC24" s="1"/>
      <c r="XFD24" s="1"/>
    </row>
    <row r="26" spans="5:16384">
      <c r="E26" s="14" t="str">
        <f xml:space="preserve"> Equity!E$35</f>
        <v>Equity</v>
      </c>
      <c r="F26" s="14">
        <f xml:space="preserve"> Equity!F$35</f>
        <v>0</v>
      </c>
      <c r="G26" s="14" t="str">
        <f xml:space="preserve"> Equity!G$35</f>
        <v>GBP</v>
      </c>
      <c r="H26" s="40">
        <f xml:space="preserve"> Equity!H$35</f>
        <v>0</v>
      </c>
      <c r="I26" s="14">
        <f xml:space="preserve"> Equity!I$35</f>
        <v>0</v>
      </c>
      <c r="J26" s="6">
        <f xml:space="preserve"> SUMIF( Time!$J204:$AC204, Time!J$55, Equity!$J35:$AC35)</f>
        <v>3036</v>
      </c>
      <c r="K26" s="6">
        <f xml:space="preserve"> SUMIF( Time!$J204:$AC204, Time!K$55, Equity!$J35:$AC35)</f>
        <v>3036</v>
      </c>
      <c r="L26" s="6">
        <f xml:space="preserve"> SUMIF( Time!$J204:$AC204, Time!L$55, Equity!$J35:$AC35)</f>
        <v>3036</v>
      </c>
      <c r="M26" s="6">
        <f xml:space="preserve"> SUMIF( Time!$J204:$AC204, Time!M$55, Equity!$J35:$AC35)</f>
        <v>3036</v>
      </c>
      <c r="N26" s="6">
        <f xml:space="preserve"> SUMIF( Time!$J204:$AC204, Time!N$55, Equity!$J35:$AC35)</f>
        <v>0</v>
      </c>
    </row>
    <row r="27" spans="5:16384">
      <c r="E27" s="14" t="str">
        <f xml:space="preserve"> Financials!E$34</f>
        <v>Retained Earnings</v>
      </c>
      <c r="F27" s="14">
        <f xml:space="preserve"> Financials!F$34</f>
        <v>0</v>
      </c>
      <c r="G27" s="14" t="str">
        <f xml:space="preserve"> Financials!G$34</f>
        <v>GBP</v>
      </c>
      <c r="H27" s="40">
        <f xml:space="preserve"> Financials!H$34</f>
        <v>0</v>
      </c>
      <c r="I27" s="14">
        <f xml:space="preserve"> Financials!I$34</f>
        <v>15571181</v>
      </c>
      <c r="J27" s="6">
        <f xml:space="preserve"> SUMIF( Time!$J204:$AC204, Time!J$55, Financials!$J34:$AC34)</f>
        <v>20909354.549042728</v>
      </c>
      <c r="K27" s="6">
        <f xml:space="preserve"> SUMIF( Time!$J204:$AC204, Time!K$55, Financials!$J34:$AC34)</f>
        <v>27553652.036648855</v>
      </c>
      <c r="L27" s="6">
        <f xml:space="preserve"> SUMIF( Time!$J204:$AC204, Time!L$55, Financials!$J34:$AC34)</f>
        <v>18637920.75245839</v>
      </c>
      <c r="M27" s="6">
        <f xml:space="preserve"> SUMIF( Time!$J204:$AC204, Time!M$55, Financials!$J34:$AC34)</f>
        <v>5022975.4326173961</v>
      </c>
      <c r="N27" s="6">
        <f xml:space="preserve"> SUMIF( Time!$J204:$AC204, Time!N$55, Financials!$J34:$AC34)</f>
        <v>-3.4924596548080444E-10</v>
      </c>
    </row>
    <row r="28" spans="5:16384">
      <c r="E28" s="43" t="str">
        <f xml:space="preserve"> Equity!E$48</f>
        <v>Shareholder Equity</v>
      </c>
      <c r="F28" s="43"/>
      <c r="G28" s="43" t="str">
        <f xml:space="preserve"> Equity!G$48</f>
        <v>GBP</v>
      </c>
      <c r="H28" s="71">
        <f xml:space="preserve"> Equity!H$48</f>
        <v>0</v>
      </c>
      <c r="I28" s="43">
        <f xml:space="preserve"> Equity!I$48</f>
        <v>0</v>
      </c>
      <c r="J28" s="16">
        <f xml:space="preserve"> SUMIF( Time!$J204:$AC204, Time!J$55, Equity!$J48:$AC48)</f>
        <v>20912390.549042728</v>
      </c>
      <c r="K28" s="16">
        <f xml:space="preserve"> SUMIF( Time!$J204:$AC204, Time!K$55, Equity!$J48:$AC48)</f>
        <v>27556688.036648855</v>
      </c>
      <c r="L28" s="16">
        <f xml:space="preserve"> SUMIF( Time!$J204:$AC204, Time!L$55, Equity!$J48:$AC48)</f>
        <v>18640956.75245839</v>
      </c>
      <c r="M28" s="16">
        <f xml:space="preserve"> SUMIF( Time!$J204:$AC204, Time!M$55, Equity!$J48:$AC48)</f>
        <v>5026011.4326173961</v>
      </c>
      <c r="N28" s="16">
        <f xml:space="preserve"> SUMIF( Time!$J204:$AC204, Time!N$55, Equity!$J48:$AC48)</f>
        <v>-3.4924596548080444E-10</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c r="MAD28" s="1"/>
      <c r="MAE28" s="1"/>
      <c r="MAF28" s="1"/>
      <c r="MAG28" s="1"/>
      <c r="MAH28" s="1"/>
      <c r="MAI28" s="1"/>
      <c r="MAJ28" s="1"/>
      <c r="MAK28" s="1"/>
      <c r="MAL28" s="1"/>
      <c r="MAM28" s="1"/>
      <c r="MAN28" s="1"/>
      <c r="MAO28" s="1"/>
      <c r="MAP28" s="1"/>
      <c r="MAQ28" s="1"/>
      <c r="MAR28" s="1"/>
      <c r="MAS28" s="1"/>
      <c r="MAT28" s="1"/>
      <c r="MAU28" s="1"/>
      <c r="MAV28" s="1"/>
      <c r="MAW28" s="1"/>
      <c r="MAX28" s="1"/>
      <c r="MAY28" s="1"/>
      <c r="MAZ28" s="1"/>
      <c r="MBA28" s="1"/>
      <c r="MBB28" s="1"/>
      <c r="MBC28" s="1"/>
      <c r="MBD28" s="1"/>
      <c r="MBE28" s="1"/>
      <c r="MBF28" s="1"/>
      <c r="MBG28" s="1"/>
      <c r="MBH28" s="1"/>
      <c r="MBI28" s="1"/>
      <c r="MBJ28" s="1"/>
      <c r="MBK28" s="1"/>
      <c r="MBL28" s="1"/>
      <c r="MBM28" s="1"/>
      <c r="MBN28" s="1"/>
      <c r="MBO28" s="1"/>
      <c r="MBP28" s="1"/>
      <c r="MBQ28" s="1"/>
      <c r="MBR28" s="1"/>
      <c r="MBS28" s="1"/>
      <c r="MBT28" s="1"/>
      <c r="MBU28" s="1"/>
      <c r="MBV28" s="1"/>
      <c r="MBW28" s="1"/>
      <c r="MBX28" s="1"/>
      <c r="MBY28" s="1"/>
      <c r="MBZ28" s="1"/>
      <c r="MCA28" s="1"/>
      <c r="MCB28" s="1"/>
      <c r="MCC28" s="1"/>
      <c r="MCD28" s="1"/>
      <c r="MCE28" s="1"/>
      <c r="MCF28" s="1"/>
      <c r="MCG28" s="1"/>
      <c r="MCH28" s="1"/>
      <c r="MCI28" s="1"/>
      <c r="MCJ28" s="1"/>
      <c r="MCK28" s="1"/>
      <c r="MCL28" s="1"/>
      <c r="MCM28" s="1"/>
      <c r="MCN28" s="1"/>
      <c r="MCO28" s="1"/>
      <c r="MCP28" s="1"/>
      <c r="MCQ28" s="1"/>
      <c r="MCR28" s="1"/>
      <c r="MCS28" s="1"/>
      <c r="MCT28" s="1"/>
      <c r="MCU28" s="1"/>
      <c r="MCV28" s="1"/>
      <c r="MCW28" s="1"/>
      <c r="MCX28" s="1"/>
      <c r="MCY28" s="1"/>
      <c r="MCZ28" s="1"/>
      <c r="MDA28" s="1"/>
      <c r="MDB28" s="1"/>
      <c r="MDC28" s="1"/>
      <c r="MDD28" s="1"/>
      <c r="MDE28" s="1"/>
      <c r="MDF28" s="1"/>
      <c r="MDG28" s="1"/>
      <c r="MDH28" s="1"/>
      <c r="MDI28" s="1"/>
      <c r="MDJ28" s="1"/>
      <c r="MDK28" s="1"/>
      <c r="MDL28" s="1"/>
      <c r="MDM28" s="1"/>
      <c r="MDN28" s="1"/>
      <c r="MDO28" s="1"/>
      <c r="MDP28" s="1"/>
      <c r="MDQ28" s="1"/>
      <c r="MDR28" s="1"/>
      <c r="MDS28" s="1"/>
      <c r="MDT28" s="1"/>
      <c r="MDU28" s="1"/>
      <c r="MDV28" s="1"/>
      <c r="MDW28" s="1"/>
      <c r="MDX28" s="1"/>
      <c r="MDY28" s="1"/>
      <c r="MDZ28" s="1"/>
      <c r="MEA28" s="1"/>
      <c r="MEB28" s="1"/>
      <c r="MEC28" s="1"/>
      <c r="MED28" s="1"/>
      <c r="MEE28" s="1"/>
      <c r="MEF28" s="1"/>
      <c r="MEG28" s="1"/>
      <c r="MEH28" s="1"/>
      <c r="MEI28" s="1"/>
      <c r="MEJ28" s="1"/>
      <c r="MEK28" s="1"/>
      <c r="MEL28" s="1"/>
      <c r="MEM28" s="1"/>
      <c r="MEN28" s="1"/>
      <c r="MEO28" s="1"/>
      <c r="MEP28" s="1"/>
      <c r="MEQ28" s="1"/>
      <c r="MER28" s="1"/>
      <c r="MES28" s="1"/>
      <c r="MET28" s="1"/>
      <c r="MEU28" s="1"/>
      <c r="MEV28" s="1"/>
      <c r="MEW28" s="1"/>
      <c r="MEX28" s="1"/>
      <c r="MEY28" s="1"/>
      <c r="MEZ28" s="1"/>
      <c r="MFA28" s="1"/>
      <c r="MFB28" s="1"/>
      <c r="MFC28" s="1"/>
      <c r="MFD28" s="1"/>
      <c r="MFE28" s="1"/>
      <c r="MFF28" s="1"/>
      <c r="MFG28" s="1"/>
      <c r="MFH28" s="1"/>
      <c r="MFI28" s="1"/>
      <c r="MFJ28" s="1"/>
      <c r="MFK28" s="1"/>
      <c r="MFL28" s="1"/>
      <c r="MFM28" s="1"/>
      <c r="MFN28" s="1"/>
      <c r="MFO28" s="1"/>
      <c r="MFP28" s="1"/>
      <c r="MFQ28" s="1"/>
      <c r="MFR28" s="1"/>
      <c r="MFS28" s="1"/>
      <c r="MFT28" s="1"/>
      <c r="MFU28" s="1"/>
      <c r="MFV28" s="1"/>
      <c r="MFW28" s="1"/>
      <c r="MFX28" s="1"/>
      <c r="MFY28" s="1"/>
      <c r="MFZ28" s="1"/>
      <c r="MGA28" s="1"/>
      <c r="MGB28" s="1"/>
      <c r="MGC28" s="1"/>
      <c r="MGD28" s="1"/>
      <c r="MGE28" s="1"/>
      <c r="MGF28" s="1"/>
      <c r="MGG28" s="1"/>
      <c r="MGH28" s="1"/>
      <c r="MGI28" s="1"/>
      <c r="MGJ28" s="1"/>
      <c r="MGK28" s="1"/>
      <c r="MGL28" s="1"/>
      <c r="MGM28" s="1"/>
      <c r="MGN28" s="1"/>
      <c r="MGO28" s="1"/>
      <c r="MGP28" s="1"/>
      <c r="MGQ28" s="1"/>
      <c r="MGR28" s="1"/>
      <c r="MGS28" s="1"/>
      <c r="MGT28" s="1"/>
      <c r="MGU28" s="1"/>
      <c r="MGV28" s="1"/>
      <c r="MGW28" s="1"/>
      <c r="MGX28" s="1"/>
      <c r="MGY28" s="1"/>
      <c r="MGZ28" s="1"/>
      <c r="MHA28" s="1"/>
      <c r="MHB28" s="1"/>
      <c r="MHC28" s="1"/>
      <c r="MHD28" s="1"/>
      <c r="MHE28" s="1"/>
      <c r="MHF28" s="1"/>
      <c r="MHG28" s="1"/>
      <c r="MHH28" s="1"/>
      <c r="MHI28" s="1"/>
      <c r="MHJ28" s="1"/>
      <c r="MHK28" s="1"/>
      <c r="MHL28" s="1"/>
      <c r="MHM28" s="1"/>
      <c r="MHN28" s="1"/>
      <c r="MHO28" s="1"/>
      <c r="MHP28" s="1"/>
      <c r="MHQ28" s="1"/>
      <c r="MHR28" s="1"/>
      <c r="MHS28" s="1"/>
      <c r="MHT28" s="1"/>
      <c r="MHU28" s="1"/>
      <c r="MHV28" s="1"/>
      <c r="MHW28" s="1"/>
      <c r="MHX28" s="1"/>
      <c r="MHY28" s="1"/>
      <c r="MHZ28" s="1"/>
      <c r="MIA28" s="1"/>
      <c r="MIB28" s="1"/>
      <c r="MIC28" s="1"/>
      <c r="MID28" s="1"/>
      <c r="MIE28" s="1"/>
      <c r="MIF28" s="1"/>
      <c r="MIG28" s="1"/>
      <c r="MIH28" s="1"/>
      <c r="MII28" s="1"/>
      <c r="MIJ28" s="1"/>
      <c r="MIK28" s="1"/>
      <c r="MIL28" s="1"/>
      <c r="MIM28" s="1"/>
      <c r="MIN28" s="1"/>
      <c r="MIO28" s="1"/>
      <c r="MIP28" s="1"/>
      <c r="MIQ28" s="1"/>
      <c r="MIR28" s="1"/>
      <c r="MIS28" s="1"/>
      <c r="MIT28" s="1"/>
      <c r="MIU28" s="1"/>
      <c r="MIV28" s="1"/>
      <c r="MIW28" s="1"/>
      <c r="MIX28" s="1"/>
      <c r="MIY28" s="1"/>
      <c r="MIZ28" s="1"/>
      <c r="MJA28" s="1"/>
      <c r="MJB28" s="1"/>
      <c r="MJC28" s="1"/>
      <c r="MJD28" s="1"/>
      <c r="MJE28" s="1"/>
      <c r="MJF28" s="1"/>
      <c r="MJG28" s="1"/>
      <c r="MJH28" s="1"/>
      <c r="MJI28" s="1"/>
      <c r="MJJ28" s="1"/>
      <c r="MJK28" s="1"/>
      <c r="MJL28" s="1"/>
      <c r="MJM28" s="1"/>
      <c r="MJN28" s="1"/>
      <c r="MJO28" s="1"/>
      <c r="MJP28" s="1"/>
      <c r="MJQ28" s="1"/>
      <c r="MJR28" s="1"/>
      <c r="MJS28" s="1"/>
      <c r="MJT28" s="1"/>
      <c r="MJU28" s="1"/>
      <c r="MJV28" s="1"/>
      <c r="MJW28" s="1"/>
      <c r="MJX28" s="1"/>
      <c r="MJY28" s="1"/>
      <c r="MJZ28" s="1"/>
      <c r="MKA28" s="1"/>
      <c r="MKB28" s="1"/>
      <c r="MKC28" s="1"/>
      <c r="MKD28" s="1"/>
      <c r="MKE28" s="1"/>
      <c r="MKF28" s="1"/>
      <c r="MKG28" s="1"/>
      <c r="MKH28" s="1"/>
      <c r="MKI28" s="1"/>
      <c r="MKJ28" s="1"/>
      <c r="MKK28" s="1"/>
      <c r="MKL28" s="1"/>
      <c r="MKM28" s="1"/>
      <c r="MKN28" s="1"/>
      <c r="MKO28" s="1"/>
      <c r="MKP28" s="1"/>
      <c r="MKQ28" s="1"/>
      <c r="MKR28" s="1"/>
      <c r="MKS28" s="1"/>
      <c r="MKT28" s="1"/>
      <c r="MKU28" s="1"/>
      <c r="MKV28" s="1"/>
      <c r="MKW28" s="1"/>
      <c r="MKX28" s="1"/>
      <c r="MKY28" s="1"/>
      <c r="MKZ28" s="1"/>
      <c r="MLA28" s="1"/>
      <c r="MLB28" s="1"/>
      <c r="MLC28" s="1"/>
      <c r="MLD28" s="1"/>
      <c r="MLE28" s="1"/>
      <c r="MLF28" s="1"/>
      <c r="MLG28" s="1"/>
      <c r="MLH28" s="1"/>
      <c r="MLI28" s="1"/>
      <c r="MLJ28" s="1"/>
      <c r="MLK28" s="1"/>
      <c r="MLL28" s="1"/>
      <c r="MLM28" s="1"/>
      <c r="MLN28" s="1"/>
      <c r="MLO28" s="1"/>
      <c r="MLP28" s="1"/>
      <c r="MLQ28" s="1"/>
      <c r="MLR28" s="1"/>
      <c r="MLS28" s="1"/>
      <c r="MLT28" s="1"/>
      <c r="MLU28" s="1"/>
      <c r="MLV28" s="1"/>
      <c r="MLW28" s="1"/>
      <c r="MLX28" s="1"/>
      <c r="MLY28" s="1"/>
      <c r="MLZ28" s="1"/>
      <c r="MMA28" s="1"/>
      <c r="MMB28" s="1"/>
      <c r="MMC28" s="1"/>
      <c r="MMD28" s="1"/>
      <c r="MME28" s="1"/>
      <c r="MMF28" s="1"/>
      <c r="MMG28" s="1"/>
      <c r="MMH28" s="1"/>
      <c r="MMI28" s="1"/>
      <c r="MMJ28" s="1"/>
      <c r="MMK28" s="1"/>
      <c r="MML28" s="1"/>
      <c r="MMM28" s="1"/>
      <c r="MMN28" s="1"/>
      <c r="MMO28" s="1"/>
      <c r="MMP28" s="1"/>
      <c r="MMQ28" s="1"/>
      <c r="MMR28" s="1"/>
      <c r="MMS28" s="1"/>
      <c r="MMT28" s="1"/>
      <c r="MMU28" s="1"/>
      <c r="MMV28" s="1"/>
      <c r="MMW28" s="1"/>
      <c r="MMX28" s="1"/>
      <c r="MMY28" s="1"/>
      <c r="MMZ28" s="1"/>
      <c r="MNA28" s="1"/>
      <c r="MNB28" s="1"/>
      <c r="MNC28" s="1"/>
      <c r="MND28" s="1"/>
      <c r="MNE28" s="1"/>
      <c r="MNF28" s="1"/>
      <c r="MNG28" s="1"/>
      <c r="MNH28" s="1"/>
      <c r="MNI28" s="1"/>
      <c r="MNJ28" s="1"/>
      <c r="MNK28" s="1"/>
      <c r="MNL28" s="1"/>
      <c r="MNM28" s="1"/>
      <c r="MNN28" s="1"/>
      <c r="MNO28" s="1"/>
      <c r="MNP28" s="1"/>
      <c r="MNQ28" s="1"/>
      <c r="MNR28" s="1"/>
      <c r="MNS28" s="1"/>
      <c r="MNT28" s="1"/>
      <c r="MNU28" s="1"/>
      <c r="MNV28" s="1"/>
      <c r="MNW28" s="1"/>
      <c r="MNX28" s="1"/>
      <c r="MNY28" s="1"/>
      <c r="MNZ28" s="1"/>
      <c r="MOA28" s="1"/>
      <c r="MOB28" s="1"/>
      <c r="MOC28" s="1"/>
      <c r="MOD28" s="1"/>
      <c r="MOE28" s="1"/>
      <c r="MOF28" s="1"/>
      <c r="MOG28" s="1"/>
      <c r="MOH28" s="1"/>
      <c r="MOI28" s="1"/>
      <c r="MOJ28" s="1"/>
      <c r="MOK28" s="1"/>
      <c r="MOL28" s="1"/>
      <c r="MOM28" s="1"/>
      <c r="MON28" s="1"/>
      <c r="MOO28" s="1"/>
      <c r="MOP28" s="1"/>
      <c r="MOQ28" s="1"/>
      <c r="MOR28" s="1"/>
      <c r="MOS28" s="1"/>
      <c r="MOT28" s="1"/>
      <c r="MOU28" s="1"/>
      <c r="MOV28" s="1"/>
      <c r="MOW28" s="1"/>
      <c r="MOX28" s="1"/>
      <c r="MOY28" s="1"/>
      <c r="MOZ28" s="1"/>
      <c r="MPA28" s="1"/>
      <c r="MPB28" s="1"/>
      <c r="MPC28" s="1"/>
      <c r="MPD28" s="1"/>
      <c r="MPE28" s="1"/>
      <c r="MPF28" s="1"/>
      <c r="MPG28" s="1"/>
      <c r="MPH28" s="1"/>
      <c r="MPI28" s="1"/>
      <c r="MPJ28" s="1"/>
      <c r="MPK28" s="1"/>
      <c r="MPL28" s="1"/>
      <c r="MPM28" s="1"/>
      <c r="MPN28" s="1"/>
      <c r="MPO28" s="1"/>
      <c r="MPP28" s="1"/>
      <c r="MPQ28" s="1"/>
      <c r="MPR28" s="1"/>
      <c r="MPS28" s="1"/>
      <c r="MPT28" s="1"/>
      <c r="MPU28" s="1"/>
      <c r="MPV28" s="1"/>
      <c r="MPW28" s="1"/>
      <c r="MPX28" s="1"/>
      <c r="MPY28" s="1"/>
      <c r="MPZ28" s="1"/>
      <c r="MQA28" s="1"/>
      <c r="MQB28" s="1"/>
      <c r="MQC28" s="1"/>
      <c r="MQD28" s="1"/>
      <c r="MQE28" s="1"/>
      <c r="MQF28" s="1"/>
      <c r="MQG28" s="1"/>
      <c r="MQH28" s="1"/>
      <c r="MQI28" s="1"/>
      <c r="MQJ28" s="1"/>
      <c r="MQK28" s="1"/>
      <c r="MQL28" s="1"/>
      <c r="MQM28" s="1"/>
      <c r="MQN28" s="1"/>
      <c r="MQO28" s="1"/>
      <c r="MQP28" s="1"/>
      <c r="MQQ28" s="1"/>
      <c r="MQR28" s="1"/>
      <c r="MQS28" s="1"/>
      <c r="MQT28" s="1"/>
      <c r="MQU28" s="1"/>
      <c r="MQV28" s="1"/>
      <c r="MQW28" s="1"/>
      <c r="MQX28" s="1"/>
      <c r="MQY28" s="1"/>
      <c r="MQZ28" s="1"/>
      <c r="MRA28" s="1"/>
      <c r="MRB28" s="1"/>
      <c r="MRC28" s="1"/>
      <c r="MRD28" s="1"/>
      <c r="MRE28" s="1"/>
      <c r="MRF28" s="1"/>
      <c r="MRG28" s="1"/>
      <c r="MRH28" s="1"/>
      <c r="MRI28" s="1"/>
      <c r="MRJ28" s="1"/>
      <c r="MRK28" s="1"/>
      <c r="MRL28" s="1"/>
      <c r="MRM28" s="1"/>
      <c r="MRN28" s="1"/>
      <c r="MRO28" s="1"/>
      <c r="MRP28" s="1"/>
      <c r="MRQ28" s="1"/>
      <c r="MRR28" s="1"/>
      <c r="MRS28" s="1"/>
      <c r="MRT28" s="1"/>
      <c r="MRU28" s="1"/>
      <c r="MRV28" s="1"/>
      <c r="MRW28" s="1"/>
      <c r="MRX28" s="1"/>
      <c r="MRY28" s="1"/>
      <c r="MRZ28" s="1"/>
      <c r="MSA28" s="1"/>
      <c r="MSB28" s="1"/>
      <c r="MSC28" s="1"/>
      <c r="MSD28" s="1"/>
      <c r="MSE28" s="1"/>
      <c r="MSF28" s="1"/>
      <c r="MSG28" s="1"/>
      <c r="MSH28" s="1"/>
      <c r="MSI28" s="1"/>
      <c r="MSJ28" s="1"/>
      <c r="MSK28" s="1"/>
      <c r="MSL28" s="1"/>
      <c r="MSM28" s="1"/>
      <c r="MSN28" s="1"/>
      <c r="MSO28" s="1"/>
      <c r="MSP28" s="1"/>
      <c r="MSQ28" s="1"/>
      <c r="MSR28" s="1"/>
      <c r="MSS28" s="1"/>
      <c r="MST28" s="1"/>
      <c r="MSU28" s="1"/>
      <c r="MSV28" s="1"/>
      <c r="MSW28" s="1"/>
      <c r="MSX28" s="1"/>
      <c r="MSY28" s="1"/>
      <c r="MSZ28" s="1"/>
      <c r="MTA28" s="1"/>
      <c r="MTB28" s="1"/>
      <c r="MTC28" s="1"/>
      <c r="MTD28" s="1"/>
      <c r="MTE28" s="1"/>
      <c r="MTF28" s="1"/>
      <c r="MTG28" s="1"/>
      <c r="MTH28" s="1"/>
      <c r="MTI28" s="1"/>
      <c r="MTJ28" s="1"/>
      <c r="MTK28" s="1"/>
      <c r="MTL28" s="1"/>
      <c r="MTM28" s="1"/>
      <c r="MTN28" s="1"/>
      <c r="MTO28" s="1"/>
      <c r="MTP28" s="1"/>
      <c r="MTQ28" s="1"/>
      <c r="MTR28" s="1"/>
      <c r="MTS28" s="1"/>
      <c r="MTT28" s="1"/>
      <c r="MTU28" s="1"/>
      <c r="MTV28" s="1"/>
      <c r="MTW28" s="1"/>
      <c r="MTX28" s="1"/>
      <c r="MTY28" s="1"/>
      <c r="MTZ28" s="1"/>
      <c r="MUA28" s="1"/>
      <c r="MUB28" s="1"/>
      <c r="MUC28" s="1"/>
      <c r="MUD28" s="1"/>
      <c r="MUE28" s="1"/>
      <c r="MUF28" s="1"/>
      <c r="MUG28" s="1"/>
      <c r="MUH28" s="1"/>
      <c r="MUI28" s="1"/>
      <c r="MUJ28" s="1"/>
      <c r="MUK28" s="1"/>
      <c r="MUL28" s="1"/>
      <c r="MUM28" s="1"/>
      <c r="MUN28" s="1"/>
      <c r="MUO28" s="1"/>
      <c r="MUP28" s="1"/>
      <c r="MUQ28" s="1"/>
      <c r="MUR28" s="1"/>
      <c r="MUS28" s="1"/>
      <c r="MUT28" s="1"/>
      <c r="MUU28" s="1"/>
      <c r="MUV28" s="1"/>
      <c r="MUW28" s="1"/>
      <c r="MUX28" s="1"/>
      <c r="MUY28" s="1"/>
      <c r="MUZ28" s="1"/>
      <c r="MVA28" s="1"/>
      <c r="MVB28" s="1"/>
      <c r="MVC28" s="1"/>
      <c r="MVD28" s="1"/>
      <c r="MVE28" s="1"/>
      <c r="MVF28" s="1"/>
      <c r="MVG28" s="1"/>
      <c r="MVH28" s="1"/>
      <c r="MVI28" s="1"/>
      <c r="MVJ28" s="1"/>
      <c r="MVK28" s="1"/>
      <c r="MVL28" s="1"/>
      <c r="MVM28" s="1"/>
      <c r="MVN28" s="1"/>
      <c r="MVO28" s="1"/>
      <c r="MVP28" s="1"/>
      <c r="MVQ28" s="1"/>
      <c r="MVR28" s="1"/>
      <c r="MVS28" s="1"/>
      <c r="MVT28" s="1"/>
      <c r="MVU28" s="1"/>
      <c r="MVV28" s="1"/>
      <c r="MVW28" s="1"/>
      <c r="MVX28" s="1"/>
      <c r="MVY28" s="1"/>
      <c r="MVZ28" s="1"/>
      <c r="MWA28" s="1"/>
      <c r="MWB28" s="1"/>
      <c r="MWC28" s="1"/>
      <c r="MWD28" s="1"/>
      <c r="MWE28" s="1"/>
      <c r="MWF28" s="1"/>
      <c r="MWG28" s="1"/>
      <c r="MWH28" s="1"/>
      <c r="MWI28" s="1"/>
      <c r="MWJ28" s="1"/>
      <c r="MWK28" s="1"/>
      <c r="MWL28" s="1"/>
      <c r="MWM28" s="1"/>
      <c r="MWN28" s="1"/>
      <c r="MWO28" s="1"/>
      <c r="MWP28" s="1"/>
      <c r="MWQ28" s="1"/>
      <c r="MWR28" s="1"/>
      <c r="MWS28" s="1"/>
      <c r="MWT28" s="1"/>
      <c r="MWU28" s="1"/>
      <c r="MWV28" s="1"/>
      <c r="MWW28" s="1"/>
      <c r="MWX28" s="1"/>
      <c r="MWY28" s="1"/>
      <c r="MWZ28" s="1"/>
      <c r="MXA28" s="1"/>
      <c r="MXB28" s="1"/>
      <c r="MXC28" s="1"/>
      <c r="MXD28" s="1"/>
      <c r="MXE28" s="1"/>
      <c r="MXF28" s="1"/>
      <c r="MXG28" s="1"/>
      <c r="MXH28" s="1"/>
      <c r="MXI28" s="1"/>
      <c r="MXJ28" s="1"/>
      <c r="MXK28" s="1"/>
      <c r="MXL28" s="1"/>
      <c r="MXM28" s="1"/>
      <c r="MXN28" s="1"/>
      <c r="MXO28" s="1"/>
      <c r="MXP28" s="1"/>
      <c r="MXQ28" s="1"/>
      <c r="MXR28" s="1"/>
      <c r="MXS28" s="1"/>
      <c r="MXT28" s="1"/>
      <c r="MXU28" s="1"/>
      <c r="MXV28" s="1"/>
      <c r="MXW28" s="1"/>
      <c r="MXX28" s="1"/>
      <c r="MXY28" s="1"/>
      <c r="MXZ28" s="1"/>
      <c r="MYA28" s="1"/>
      <c r="MYB28" s="1"/>
      <c r="MYC28" s="1"/>
      <c r="MYD28" s="1"/>
      <c r="MYE28" s="1"/>
      <c r="MYF28" s="1"/>
      <c r="MYG28" s="1"/>
      <c r="MYH28" s="1"/>
      <c r="MYI28" s="1"/>
      <c r="MYJ28" s="1"/>
      <c r="MYK28" s="1"/>
      <c r="MYL28" s="1"/>
      <c r="MYM28" s="1"/>
      <c r="MYN28" s="1"/>
      <c r="MYO28" s="1"/>
      <c r="MYP28" s="1"/>
      <c r="MYQ28" s="1"/>
      <c r="MYR28" s="1"/>
      <c r="MYS28" s="1"/>
      <c r="MYT28" s="1"/>
      <c r="MYU28" s="1"/>
      <c r="MYV28" s="1"/>
      <c r="MYW28" s="1"/>
      <c r="MYX28" s="1"/>
      <c r="MYY28" s="1"/>
      <c r="MYZ28" s="1"/>
      <c r="MZA28" s="1"/>
      <c r="MZB28" s="1"/>
      <c r="MZC28" s="1"/>
      <c r="MZD28" s="1"/>
      <c r="MZE28" s="1"/>
      <c r="MZF28" s="1"/>
      <c r="MZG28" s="1"/>
      <c r="MZH28" s="1"/>
      <c r="MZI28" s="1"/>
      <c r="MZJ28" s="1"/>
      <c r="MZK28" s="1"/>
      <c r="MZL28" s="1"/>
      <c r="MZM28" s="1"/>
      <c r="MZN28" s="1"/>
      <c r="MZO28" s="1"/>
      <c r="MZP28" s="1"/>
      <c r="MZQ28" s="1"/>
      <c r="MZR28" s="1"/>
      <c r="MZS28" s="1"/>
      <c r="MZT28" s="1"/>
      <c r="MZU28" s="1"/>
      <c r="MZV28" s="1"/>
      <c r="MZW28" s="1"/>
      <c r="MZX28" s="1"/>
      <c r="MZY28" s="1"/>
      <c r="MZZ28" s="1"/>
      <c r="NAA28" s="1"/>
      <c r="NAB28" s="1"/>
      <c r="NAC28" s="1"/>
      <c r="NAD28" s="1"/>
      <c r="NAE28" s="1"/>
      <c r="NAF28" s="1"/>
      <c r="NAG28" s="1"/>
      <c r="NAH28" s="1"/>
      <c r="NAI28" s="1"/>
      <c r="NAJ28" s="1"/>
      <c r="NAK28" s="1"/>
      <c r="NAL28" s="1"/>
      <c r="NAM28" s="1"/>
      <c r="NAN28" s="1"/>
      <c r="NAO28" s="1"/>
      <c r="NAP28" s="1"/>
      <c r="NAQ28" s="1"/>
      <c r="NAR28" s="1"/>
      <c r="NAS28" s="1"/>
      <c r="NAT28" s="1"/>
      <c r="NAU28" s="1"/>
      <c r="NAV28" s="1"/>
      <c r="NAW28" s="1"/>
      <c r="NAX28" s="1"/>
      <c r="NAY28" s="1"/>
      <c r="NAZ28" s="1"/>
      <c r="NBA28" s="1"/>
      <c r="NBB28" s="1"/>
      <c r="NBC28" s="1"/>
      <c r="NBD28" s="1"/>
      <c r="NBE28" s="1"/>
      <c r="NBF28" s="1"/>
      <c r="NBG28" s="1"/>
      <c r="NBH28" s="1"/>
      <c r="NBI28" s="1"/>
      <c r="NBJ28" s="1"/>
      <c r="NBK28" s="1"/>
      <c r="NBL28" s="1"/>
      <c r="NBM28" s="1"/>
      <c r="NBN28" s="1"/>
      <c r="NBO28" s="1"/>
      <c r="NBP28" s="1"/>
      <c r="NBQ28" s="1"/>
      <c r="NBR28" s="1"/>
      <c r="NBS28" s="1"/>
      <c r="NBT28" s="1"/>
      <c r="NBU28" s="1"/>
      <c r="NBV28" s="1"/>
      <c r="NBW28" s="1"/>
      <c r="NBX28" s="1"/>
      <c r="NBY28" s="1"/>
      <c r="NBZ28" s="1"/>
      <c r="NCA28" s="1"/>
      <c r="NCB28" s="1"/>
      <c r="NCC28" s="1"/>
      <c r="NCD28" s="1"/>
      <c r="NCE28" s="1"/>
      <c r="NCF28" s="1"/>
      <c r="NCG28" s="1"/>
      <c r="NCH28" s="1"/>
      <c r="NCI28" s="1"/>
      <c r="NCJ28" s="1"/>
      <c r="NCK28" s="1"/>
      <c r="NCL28" s="1"/>
      <c r="NCM28" s="1"/>
      <c r="NCN28" s="1"/>
      <c r="NCO28" s="1"/>
      <c r="NCP28" s="1"/>
      <c r="NCQ28" s="1"/>
      <c r="NCR28" s="1"/>
      <c r="NCS28" s="1"/>
      <c r="NCT28" s="1"/>
      <c r="NCU28" s="1"/>
      <c r="NCV28" s="1"/>
      <c r="NCW28" s="1"/>
      <c r="NCX28" s="1"/>
      <c r="NCY28" s="1"/>
      <c r="NCZ28" s="1"/>
      <c r="NDA28" s="1"/>
      <c r="NDB28" s="1"/>
      <c r="NDC28" s="1"/>
      <c r="NDD28" s="1"/>
      <c r="NDE28" s="1"/>
      <c r="NDF28" s="1"/>
      <c r="NDG28" s="1"/>
      <c r="NDH28" s="1"/>
      <c r="NDI28" s="1"/>
      <c r="NDJ28" s="1"/>
      <c r="NDK28" s="1"/>
      <c r="NDL28" s="1"/>
      <c r="NDM28" s="1"/>
      <c r="NDN28" s="1"/>
      <c r="NDO28" s="1"/>
      <c r="NDP28" s="1"/>
      <c r="NDQ28" s="1"/>
      <c r="NDR28" s="1"/>
      <c r="NDS28" s="1"/>
      <c r="NDT28" s="1"/>
      <c r="NDU28" s="1"/>
      <c r="NDV28" s="1"/>
      <c r="NDW28" s="1"/>
      <c r="NDX28" s="1"/>
      <c r="NDY28" s="1"/>
      <c r="NDZ28" s="1"/>
      <c r="NEA28" s="1"/>
      <c r="NEB28" s="1"/>
      <c r="NEC28" s="1"/>
      <c r="NED28" s="1"/>
      <c r="NEE28" s="1"/>
      <c r="NEF28" s="1"/>
      <c r="NEG28" s="1"/>
      <c r="NEH28" s="1"/>
      <c r="NEI28" s="1"/>
      <c r="NEJ28" s="1"/>
      <c r="NEK28" s="1"/>
      <c r="NEL28" s="1"/>
      <c r="NEM28" s="1"/>
      <c r="NEN28" s="1"/>
      <c r="NEO28" s="1"/>
      <c r="NEP28" s="1"/>
      <c r="NEQ28" s="1"/>
      <c r="NER28" s="1"/>
      <c r="NES28" s="1"/>
      <c r="NET28" s="1"/>
      <c r="NEU28" s="1"/>
      <c r="NEV28" s="1"/>
      <c r="NEW28" s="1"/>
      <c r="NEX28" s="1"/>
      <c r="NEY28" s="1"/>
      <c r="NEZ28" s="1"/>
      <c r="NFA28" s="1"/>
      <c r="NFB28" s="1"/>
      <c r="NFC28" s="1"/>
      <c r="NFD28" s="1"/>
      <c r="NFE28" s="1"/>
      <c r="NFF28" s="1"/>
      <c r="NFG28" s="1"/>
      <c r="NFH28" s="1"/>
      <c r="NFI28" s="1"/>
      <c r="NFJ28" s="1"/>
      <c r="NFK28" s="1"/>
      <c r="NFL28" s="1"/>
      <c r="NFM28" s="1"/>
      <c r="NFN28" s="1"/>
      <c r="NFO28" s="1"/>
      <c r="NFP28" s="1"/>
      <c r="NFQ28" s="1"/>
      <c r="NFR28" s="1"/>
      <c r="NFS28" s="1"/>
      <c r="NFT28" s="1"/>
      <c r="NFU28" s="1"/>
      <c r="NFV28" s="1"/>
      <c r="NFW28" s="1"/>
      <c r="NFX28" s="1"/>
      <c r="NFY28" s="1"/>
      <c r="NFZ28" s="1"/>
      <c r="NGA28" s="1"/>
      <c r="NGB28" s="1"/>
      <c r="NGC28" s="1"/>
      <c r="NGD28" s="1"/>
      <c r="NGE28" s="1"/>
      <c r="NGF28" s="1"/>
      <c r="NGG28" s="1"/>
      <c r="NGH28" s="1"/>
      <c r="NGI28" s="1"/>
      <c r="NGJ28" s="1"/>
      <c r="NGK28" s="1"/>
      <c r="NGL28" s="1"/>
      <c r="NGM28" s="1"/>
      <c r="NGN28" s="1"/>
      <c r="NGO28" s="1"/>
      <c r="NGP28" s="1"/>
      <c r="NGQ28" s="1"/>
      <c r="NGR28" s="1"/>
      <c r="NGS28" s="1"/>
      <c r="NGT28" s="1"/>
      <c r="NGU28" s="1"/>
      <c r="NGV28" s="1"/>
      <c r="NGW28" s="1"/>
      <c r="NGX28" s="1"/>
      <c r="NGY28" s="1"/>
      <c r="NGZ28" s="1"/>
      <c r="NHA28" s="1"/>
      <c r="NHB28" s="1"/>
      <c r="NHC28" s="1"/>
      <c r="NHD28" s="1"/>
      <c r="NHE28" s="1"/>
      <c r="NHF28" s="1"/>
      <c r="NHG28" s="1"/>
      <c r="NHH28" s="1"/>
      <c r="NHI28" s="1"/>
      <c r="NHJ28" s="1"/>
      <c r="NHK28" s="1"/>
      <c r="NHL28" s="1"/>
      <c r="NHM28" s="1"/>
      <c r="NHN28" s="1"/>
      <c r="NHO28" s="1"/>
      <c r="NHP28" s="1"/>
      <c r="NHQ28" s="1"/>
      <c r="NHR28" s="1"/>
      <c r="NHS28" s="1"/>
      <c r="NHT28" s="1"/>
      <c r="NHU28" s="1"/>
      <c r="NHV28" s="1"/>
      <c r="NHW28" s="1"/>
      <c r="NHX28" s="1"/>
      <c r="NHY28" s="1"/>
      <c r="NHZ28" s="1"/>
      <c r="NIA28" s="1"/>
      <c r="NIB28" s="1"/>
      <c r="NIC28" s="1"/>
      <c r="NID28" s="1"/>
      <c r="NIE28" s="1"/>
      <c r="NIF28" s="1"/>
      <c r="NIG28" s="1"/>
      <c r="NIH28" s="1"/>
      <c r="NII28" s="1"/>
      <c r="NIJ28" s="1"/>
      <c r="NIK28" s="1"/>
      <c r="NIL28" s="1"/>
      <c r="NIM28" s="1"/>
      <c r="NIN28" s="1"/>
      <c r="NIO28" s="1"/>
      <c r="NIP28" s="1"/>
      <c r="NIQ28" s="1"/>
      <c r="NIR28" s="1"/>
      <c r="NIS28" s="1"/>
      <c r="NIT28" s="1"/>
      <c r="NIU28" s="1"/>
      <c r="NIV28" s="1"/>
      <c r="NIW28" s="1"/>
      <c r="NIX28" s="1"/>
      <c r="NIY28" s="1"/>
      <c r="NIZ28" s="1"/>
      <c r="NJA28" s="1"/>
      <c r="NJB28" s="1"/>
      <c r="NJC28" s="1"/>
      <c r="NJD28" s="1"/>
      <c r="NJE28" s="1"/>
      <c r="NJF28" s="1"/>
      <c r="NJG28" s="1"/>
      <c r="NJH28" s="1"/>
      <c r="NJI28" s="1"/>
      <c r="NJJ28" s="1"/>
      <c r="NJK28" s="1"/>
      <c r="NJL28" s="1"/>
      <c r="NJM28" s="1"/>
      <c r="NJN28" s="1"/>
      <c r="NJO28" s="1"/>
      <c r="NJP28" s="1"/>
      <c r="NJQ28" s="1"/>
      <c r="NJR28" s="1"/>
      <c r="NJS28" s="1"/>
      <c r="NJT28" s="1"/>
      <c r="NJU28" s="1"/>
      <c r="NJV28" s="1"/>
      <c r="NJW28" s="1"/>
      <c r="NJX28" s="1"/>
      <c r="NJY28" s="1"/>
      <c r="NJZ28" s="1"/>
      <c r="NKA28" s="1"/>
      <c r="NKB28" s="1"/>
      <c r="NKC28" s="1"/>
      <c r="NKD28" s="1"/>
      <c r="NKE28" s="1"/>
      <c r="NKF28" s="1"/>
      <c r="NKG28" s="1"/>
      <c r="NKH28" s="1"/>
      <c r="NKI28" s="1"/>
      <c r="NKJ28" s="1"/>
      <c r="NKK28" s="1"/>
      <c r="NKL28" s="1"/>
      <c r="NKM28" s="1"/>
      <c r="NKN28" s="1"/>
      <c r="NKO28" s="1"/>
      <c r="NKP28" s="1"/>
      <c r="NKQ28" s="1"/>
      <c r="NKR28" s="1"/>
      <c r="NKS28" s="1"/>
      <c r="NKT28" s="1"/>
      <c r="NKU28" s="1"/>
      <c r="NKV28" s="1"/>
      <c r="NKW28" s="1"/>
      <c r="NKX28" s="1"/>
      <c r="NKY28" s="1"/>
      <c r="NKZ28" s="1"/>
      <c r="NLA28" s="1"/>
      <c r="NLB28" s="1"/>
      <c r="NLC28" s="1"/>
      <c r="NLD28" s="1"/>
      <c r="NLE28" s="1"/>
      <c r="NLF28" s="1"/>
      <c r="NLG28" s="1"/>
      <c r="NLH28" s="1"/>
      <c r="NLI28" s="1"/>
      <c r="NLJ28" s="1"/>
      <c r="NLK28" s="1"/>
      <c r="NLL28" s="1"/>
      <c r="NLM28" s="1"/>
      <c r="NLN28" s="1"/>
      <c r="NLO28" s="1"/>
      <c r="NLP28" s="1"/>
      <c r="NLQ28" s="1"/>
      <c r="NLR28" s="1"/>
      <c r="NLS28" s="1"/>
      <c r="NLT28" s="1"/>
      <c r="NLU28" s="1"/>
      <c r="NLV28" s="1"/>
      <c r="NLW28" s="1"/>
      <c r="NLX28" s="1"/>
      <c r="NLY28" s="1"/>
      <c r="NLZ28" s="1"/>
      <c r="NMA28" s="1"/>
      <c r="NMB28" s="1"/>
      <c r="NMC28" s="1"/>
      <c r="NMD28" s="1"/>
      <c r="NME28" s="1"/>
      <c r="NMF28" s="1"/>
      <c r="NMG28" s="1"/>
      <c r="NMH28" s="1"/>
      <c r="NMI28" s="1"/>
      <c r="NMJ28" s="1"/>
      <c r="NMK28" s="1"/>
      <c r="NML28" s="1"/>
      <c r="NMM28" s="1"/>
      <c r="NMN28" s="1"/>
      <c r="NMO28" s="1"/>
      <c r="NMP28" s="1"/>
      <c r="NMQ28" s="1"/>
      <c r="NMR28" s="1"/>
      <c r="NMS28" s="1"/>
      <c r="NMT28" s="1"/>
      <c r="NMU28" s="1"/>
      <c r="NMV28" s="1"/>
      <c r="NMW28" s="1"/>
      <c r="NMX28" s="1"/>
      <c r="NMY28" s="1"/>
      <c r="NMZ28" s="1"/>
      <c r="NNA28" s="1"/>
      <c r="NNB28" s="1"/>
      <c r="NNC28" s="1"/>
      <c r="NND28" s="1"/>
      <c r="NNE28" s="1"/>
      <c r="NNF28" s="1"/>
      <c r="NNG28" s="1"/>
      <c r="NNH28" s="1"/>
      <c r="NNI28" s="1"/>
      <c r="NNJ28" s="1"/>
      <c r="NNK28" s="1"/>
      <c r="NNL28" s="1"/>
      <c r="NNM28" s="1"/>
      <c r="NNN28" s="1"/>
      <c r="NNO28" s="1"/>
      <c r="NNP28" s="1"/>
      <c r="NNQ28" s="1"/>
      <c r="NNR28" s="1"/>
      <c r="NNS28" s="1"/>
      <c r="NNT28" s="1"/>
      <c r="NNU28" s="1"/>
      <c r="NNV28" s="1"/>
      <c r="NNW28" s="1"/>
      <c r="NNX28" s="1"/>
      <c r="NNY28" s="1"/>
      <c r="NNZ28" s="1"/>
      <c r="NOA28" s="1"/>
      <c r="NOB28" s="1"/>
      <c r="NOC28" s="1"/>
      <c r="NOD28" s="1"/>
      <c r="NOE28" s="1"/>
      <c r="NOF28" s="1"/>
      <c r="NOG28" s="1"/>
      <c r="NOH28" s="1"/>
      <c r="NOI28" s="1"/>
      <c r="NOJ28" s="1"/>
      <c r="NOK28" s="1"/>
      <c r="NOL28" s="1"/>
      <c r="NOM28" s="1"/>
      <c r="NON28" s="1"/>
      <c r="NOO28" s="1"/>
      <c r="NOP28" s="1"/>
      <c r="NOQ28" s="1"/>
      <c r="NOR28" s="1"/>
      <c r="NOS28" s="1"/>
      <c r="NOT28" s="1"/>
      <c r="NOU28" s="1"/>
      <c r="NOV28" s="1"/>
      <c r="NOW28" s="1"/>
      <c r="NOX28" s="1"/>
      <c r="NOY28" s="1"/>
      <c r="NOZ28" s="1"/>
      <c r="NPA28" s="1"/>
      <c r="NPB28" s="1"/>
      <c r="NPC28" s="1"/>
      <c r="NPD28" s="1"/>
      <c r="NPE28" s="1"/>
      <c r="NPF28" s="1"/>
      <c r="NPG28" s="1"/>
      <c r="NPH28" s="1"/>
      <c r="NPI28" s="1"/>
      <c r="NPJ28" s="1"/>
      <c r="NPK28" s="1"/>
      <c r="NPL28" s="1"/>
      <c r="NPM28" s="1"/>
      <c r="NPN28" s="1"/>
      <c r="NPO28" s="1"/>
      <c r="NPP28" s="1"/>
      <c r="NPQ28" s="1"/>
      <c r="NPR28" s="1"/>
      <c r="NPS28" s="1"/>
      <c r="NPT28" s="1"/>
      <c r="NPU28" s="1"/>
      <c r="NPV28" s="1"/>
      <c r="NPW28" s="1"/>
      <c r="NPX28" s="1"/>
      <c r="NPY28" s="1"/>
      <c r="NPZ28" s="1"/>
      <c r="NQA28" s="1"/>
      <c r="NQB28" s="1"/>
      <c r="NQC28" s="1"/>
      <c r="NQD28" s="1"/>
      <c r="NQE28" s="1"/>
      <c r="NQF28" s="1"/>
      <c r="NQG28" s="1"/>
      <c r="NQH28" s="1"/>
      <c r="NQI28" s="1"/>
      <c r="NQJ28" s="1"/>
      <c r="NQK28" s="1"/>
      <c r="NQL28" s="1"/>
      <c r="NQM28" s="1"/>
      <c r="NQN28" s="1"/>
      <c r="NQO28" s="1"/>
      <c r="NQP28" s="1"/>
      <c r="NQQ28" s="1"/>
      <c r="NQR28" s="1"/>
      <c r="NQS28" s="1"/>
      <c r="NQT28" s="1"/>
      <c r="NQU28" s="1"/>
      <c r="NQV28" s="1"/>
      <c r="NQW28" s="1"/>
      <c r="NQX28" s="1"/>
      <c r="NQY28" s="1"/>
      <c r="NQZ28" s="1"/>
      <c r="NRA28" s="1"/>
      <c r="NRB28" s="1"/>
      <c r="NRC28" s="1"/>
      <c r="NRD28" s="1"/>
      <c r="NRE28" s="1"/>
      <c r="NRF28" s="1"/>
      <c r="NRG28" s="1"/>
      <c r="NRH28" s="1"/>
      <c r="NRI28" s="1"/>
      <c r="NRJ28" s="1"/>
      <c r="NRK28" s="1"/>
      <c r="NRL28" s="1"/>
      <c r="NRM28" s="1"/>
      <c r="NRN28" s="1"/>
      <c r="NRO28" s="1"/>
      <c r="NRP28" s="1"/>
      <c r="NRQ28" s="1"/>
      <c r="NRR28" s="1"/>
      <c r="NRS28" s="1"/>
      <c r="NRT28" s="1"/>
      <c r="NRU28" s="1"/>
      <c r="NRV28" s="1"/>
      <c r="NRW28" s="1"/>
      <c r="NRX28" s="1"/>
      <c r="NRY28" s="1"/>
      <c r="NRZ28" s="1"/>
      <c r="NSA28" s="1"/>
      <c r="NSB28" s="1"/>
      <c r="NSC28" s="1"/>
      <c r="NSD28" s="1"/>
      <c r="NSE28" s="1"/>
      <c r="NSF28" s="1"/>
      <c r="NSG28" s="1"/>
      <c r="NSH28" s="1"/>
      <c r="NSI28" s="1"/>
      <c r="NSJ28" s="1"/>
      <c r="NSK28" s="1"/>
      <c r="NSL28" s="1"/>
      <c r="NSM28" s="1"/>
      <c r="NSN28" s="1"/>
      <c r="NSO28" s="1"/>
      <c r="NSP28" s="1"/>
      <c r="NSQ28" s="1"/>
      <c r="NSR28" s="1"/>
      <c r="NSS28" s="1"/>
      <c r="NST28" s="1"/>
      <c r="NSU28" s="1"/>
      <c r="NSV28" s="1"/>
      <c r="NSW28" s="1"/>
      <c r="NSX28" s="1"/>
      <c r="NSY28" s="1"/>
      <c r="NSZ28" s="1"/>
      <c r="NTA28" s="1"/>
      <c r="NTB28" s="1"/>
      <c r="NTC28" s="1"/>
      <c r="NTD28" s="1"/>
      <c r="NTE28" s="1"/>
      <c r="NTF28" s="1"/>
      <c r="NTG28" s="1"/>
      <c r="NTH28" s="1"/>
      <c r="NTI28" s="1"/>
      <c r="NTJ28" s="1"/>
      <c r="NTK28" s="1"/>
      <c r="NTL28" s="1"/>
      <c r="NTM28" s="1"/>
      <c r="NTN28" s="1"/>
      <c r="NTO28" s="1"/>
      <c r="NTP28" s="1"/>
      <c r="NTQ28" s="1"/>
      <c r="NTR28" s="1"/>
      <c r="NTS28" s="1"/>
      <c r="NTT28" s="1"/>
      <c r="NTU28" s="1"/>
      <c r="NTV28" s="1"/>
      <c r="NTW28" s="1"/>
      <c r="NTX28" s="1"/>
      <c r="NTY28" s="1"/>
      <c r="NTZ28" s="1"/>
      <c r="NUA28" s="1"/>
      <c r="NUB28" s="1"/>
      <c r="NUC28" s="1"/>
      <c r="NUD28" s="1"/>
      <c r="NUE28" s="1"/>
      <c r="NUF28" s="1"/>
      <c r="NUG28" s="1"/>
      <c r="NUH28" s="1"/>
      <c r="NUI28" s="1"/>
      <c r="NUJ28" s="1"/>
      <c r="NUK28" s="1"/>
      <c r="NUL28" s="1"/>
      <c r="NUM28" s="1"/>
      <c r="NUN28" s="1"/>
      <c r="NUO28" s="1"/>
      <c r="NUP28" s="1"/>
      <c r="NUQ28" s="1"/>
      <c r="NUR28" s="1"/>
      <c r="NUS28" s="1"/>
      <c r="NUT28" s="1"/>
      <c r="NUU28" s="1"/>
      <c r="NUV28" s="1"/>
      <c r="NUW28" s="1"/>
      <c r="NUX28" s="1"/>
      <c r="NUY28" s="1"/>
      <c r="NUZ28" s="1"/>
      <c r="NVA28" s="1"/>
      <c r="NVB28" s="1"/>
      <c r="NVC28" s="1"/>
      <c r="NVD28" s="1"/>
      <c r="NVE28" s="1"/>
      <c r="NVF28" s="1"/>
      <c r="NVG28" s="1"/>
      <c r="NVH28" s="1"/>
      <c r="NVI28" s="1"/>
      <c r="NVJ28" s="1"/>
      <c r="NVK28" s="1"/>
      <c r="NVL28" s="1"/>
      <c r="NVM28" s="1"/>
      <c r="NVN28" s="1"/>
      <c r="NVO28" s="1"/>
      <c r="NVP28" s="1"/>
      <c r="NVQ28" s="1"/>
      <c r="NVR28" s="1"/>
      <c r="NVS28" s="1"/>
      <c r="NVT28" s="1"/>
      <c r="NVU28" s="1"/>
      <c r="NVV28" s="1"/>
      <c r="NVW28" s="1"/>
      <c r="NVX28" s="1"/>
      <c r="NVY28" s="1"/>
      <c r="NVZ28" s="1"/>
      <c r="NWA28" s="1"/>
      <c r="NWB28" s="1"/>
      <c r="NWC28" s="1"/>
      <c r="NWD28" s="1"/>
      <c r="NWE28" s="1"/>
      <c r="NWF28" s="1"/>
      <c r="NWG28" s="1"/>
      <c r="NWH28" s="1"/>
      <c r="NWI28" s="1"/>
      <c r="NWJ28" s="1"/>
      <c r="NWK28" s="1"/>
      <c r="NWL28" s="1"/>
      <c r="NWM28" s="1"/>
      <c r="NWN28" s="1"/>
      <c r="NWO28" s="1"/>
      <c r="NWP28" s="1"/>
      <c r="NWQ28" s="1"/>
      <c r="NWR28" s="1"/>
      <c r="NWS28" s="1"/>
      <c r="NWT28" s="1"/>
      <c r="NWU28" s="1"/>
      <c r="NWV28" s="1"/>
      <c r="NWW28" s="1"/>
      <c r="NWX28" s="1"/>
      <c r="NWY28" s="1"/>
      <c r="NWZ28" s="1"/>
      <c r="NXA28" s="1"/>
      <c r="NXB28" s="1"/>
      <c r="NXC28" s="1"/>
      <c r="NXD28" s="1"/>
      <c r="NXE28" s="1"/>
      <c r="NXF28" s="1"/>
      <c r="NXG28" s="1"/>
      <c r="NXH28" s="1"/>
      <c r="NXI28" s="1"/>
      <c r="NXJ28" s="1"/>
      <c r="NXK28" s="1"/>
      <c r="NXL28" s="1"/>
      <c r="NXM28" s="1"/>
      <c r="NXN28" s="1"/>
      <c r="NXO28" s="1"/>
      <c r="NXP28" s="1"/>
      <c r="NXQ28" s="1"/>
      <c r="NXR28" s="1"/>
      <c r="NXS28" s="1"/>
      <c r="NXT28" s="1"/>
      <c r="NXU28" s="1"/>
      <c r="NXV28" s="1"/>
      <c r="NXW28" s="1"/>
      <c r="NXX28" s="1"/>
      <c r="NXY28" s="1"/>
      <c r="NXZ28" s="1"/>
      <c r="NYA28" s="1"/>
      <c r="NYB28" s="1"/>
      <c r="NYC28" s="1"/>
      <c r="NYD28" s="1"/>
      <c r="NYE28" s="1"/>
      <c r="NYF28" s="1"/>
      <c r="NYG28" s="1"/>
      <c r="NYH28" s="1"/>
      <c r="NYI28" s="1"/>
      <c r="NYJ28" s="1"/>
      <c r="NYK28" s="1"/>
      <c r="NYL28" s="1"/>
      <c r="NYM28" s="1"/>
      <c r="NYN28" s="1"/>
      <c r="NYO28" s="1"/>
      <c r="NYP28" s="1"/>
      <c r="NYQ28" s="1"/>
      <c r="NYR28" s="1"/>
      <c r="NYS28" s="1"/>
      <c r="NYT28" s="1"/>
      <c r="NYU28" s="1"/>
      <c r="NYV28" s="1"/>
      <c r="NYW28" s="1"/>
      <c r="NYX28" s="1"/>
      <c r="NYY28" s="1"/>
      <c r="NYZ28" s="1"/>
      <c r="NZA28" s="1"/>
      <c r="NZB28" s="1"/>
      <c r="NZC28" s="1"/>
      <c r="NZD28" s="1"/>
      <c r="NZE28" s="1"/>
      <c r="NZF28" s="1"/>
      <c r="NZG28" s="1"/>
      <c r="NZH28" s="1"/>
      <c r="NZI28" s="1"/>
      <c r="NZJ28" s="1"/>
      <c r="NZK28" s="1"/>
      <c r="NZL28" s="1"/>
      <c r="NZM28" s="1"/>
      <c r="NZN28" s="1"/>
      <c r="NZO28" s="1"/>
      <c r="NZP28" s="1"/>
      <c r="NZQ28" s="1"/>
      <c r="NZR28" s="1"/>
      <c r="NZS28" s="1"/>
      <c r="NZT28" s="1"/>
      <c r="NZU28" s="1"/>
      <c r="NZV28" s="1"/>
      <c r="NZW28" s="1"/>
      <c r="NZX28" s="1"/>
      <c r="NZY28" s="1"/>
      <c r="NZZ28" s="1"/>
      <c r="OAA28" s="1"/>
      <c r="OAB28" s="1"/>
      <c r="OAC28" s="1"/>
      <c r="OAD28" s="1"/>
      <c r="OAE28" s="1"/>
      <c r="OAF28" s="1"/>
      <c r="OAG28" s="1"/>
      <c r="OAH28" s="1"/>
      <c r="OAI28" s="1"/>
      <c r="OAJ28" s="1"/>
      <c r="OAK28" s="1"/>
      <c r="OAL28" s="1"/>
      <c r="OAM28" s="1"/>
      <c r="OAN28" s="1"/>
      <c r="OAO28" s="1"/>
      <c r="OAP28" s="1"/>
      <c r="OAQ28" s="1"/>
      <c r="OAR28" s="1"/>
      <c r="OAS28" s="1"/>
      <c r="OAT28" s="1"/>
      <c r="OAU28" s="1"/>
      <c r="OAV28" s="1"/>
      <c r="OAW28" s="1"/>
      <c r="OAX28" s="1"/>
      <c r="OAY28" s="1"/>
      <c r="OAZ28" s="1"/>
      <c r="OBA28" s="1"/>
      <c r="OBB28" s="1"/>
      <c r="OBC28" s="1"/>
      <c r="OBD28" s="1"/>
      <c r="OBE28" s="1"/>
      <c r="OBF28" s="1"/>
      <c r="OBG28" s="1"/>
      <c r="OBH28" s="1"/>
      <c r="OBI28" s="1"/>
      <c r="OBJ28" s="1"/>
      <c r="OBK28" s="1"/>
      <c r="OBL28" s="1"/>
      <c r="OBM28" s="1"/>
      <c r="OBN28" s="1"/>
      <c r="OBO28" s="1"/>
      <c r="OBP28" s="1"/>
      <c r="OBQ28" s="1"/>
      <c r="OBR28" s="1"/>
      <c r="OBS28" s="1"/>
      <c r="OBT28" s="1"/>
      <c r="OBU28" s="1"/>
      <c r="OBV28" s="1"/>
      <c r="OBW28" s="1"/>
      <c r="OBX28" s="1"/>
      <c r="OBY28" s="1"/>
      <c r="OBZ28" s="1"/>
      <c r="OCA28" s="1"/>
      <c r="OCB28" s="1"/>
      <c r="OCC28" s="1"/>
      <c r="OCD28" s="1"/>
      <c r="OCE28" s="1"/>
      <c r="OCF28" s="1"/>
      <c r="OCG28" s="1"/>
      <c r="OCH28" s="1"/>
      <c r="OCI28" s="1"/>
      <c r="OCJ28" s="1"/>
      <c r="OCK28" s="1"/>
      <c r="OCL28" s="1"/>
      <c r="OCM28" s="1"/>
      <c r="OCN28" s="1"/>
      <c r="OCO28" s="1"/>
      <c r="OCP28" s="1"/>
      <c r="OCQ28" s="1"/>
      <c r="OCR28" s="1"/>
      <c r="OCS28" s="1"/>
      <c r="OCT28" s="1"/>
      <c r="OCU28" s="1"/>
      <c r="OCV28" s="1"/>
      <c r="OCW28" s="1"/>
      <c r="OCX28" s="1"/>
      <c r="OCY28" s="1"/>
      <c r="OCZ28" s="1"/>
      <c r="ODA28" s="1"/>
      <c r="ODB28" s="1"/>
      <c r="ODC28" s="1"/>
      <c r="ODD28" s="1"/>
      <c r="ODE28" s="1"/>
      <c r="ODF28" s="1"/>
      <c r="ODG28" s="1"/>
      <c r="ODH28" s="1"/>
      <c r="ODI28" s="1"/>
      <c r="ODJ28" s="1"/>
      <c r="ODK28" s="1"/>
      <c r="ODL28" s="1"/>
      <c r="ODM28" s="1"/>
      <c r="ODN28" s="1"/>
      <c r="ODO28" s="1"/>
      <c r="ODP28" s="1"/>
      <c r="ODQ28" s="1"/>
      <c r="ODR28" s="1"/>
      <c r="ODS28" s="1"/>
      <c r="ODT28" s="1"/>
      <c r="ODU28" s="1"/>
      <c r="ODV28" s="1"/>
      <c r="ODW28" s="1"/>
      <c r="ODX28" s="1"/>
      <c r="ODY28" s="1"/>
      <c r="ODZ28" s="1"/>
      <c r="OEA28" s="1"/>
      <c r="OEB28" s="1"/>
      <c r="OEC28" s="1"/>
      <c r="OED28" s="1"/>
      <c r="OEE28" s="1"/>
      <c r="OEF28" s="1"/>
      <c r="OEG28" s="1"/>
      <c r="OEH28" s="1"/>
      <c r="OEI28" s="1"/>
      <c r="OEJ28" s="1"/>
      <c r="OEK28" s="1"/>
      <c r="OEL28" s="1"/>
      <c r="OEM28" s="1"/>
      <c r="OEN28" s="1"/>
      <c r="OEO28" s="1"/>
      <c r="OEP28" s="1"/>
      <c r="OEQ28" s="1"/>
      <c r="OER28" s="1"/>
      <c r="OES28" s="1"/>
      <c r="OET28" s="1"/>
      <c r="OEU28" s="1"/>
      <c r="OEV28" s="1"/>
      <c r="OEW28" s="1"/>
      <c r="OEX28" s="1"/>
      <c r="OEY28" s="1"/>
      <c r="OEZ28" s="1"/>
      <c r="OFA28" s="1"/>
      <c r="OFB28" s="1"/>
      <c r="OFC28" s="1"/>
      <c r="OFD28" s="1"/>
      <c r="OFE28" s="1"/>
      <c r="OFF28" s="1"/>
      <c r="OFG28" s="1"/>
      <c r="OFH28" s="1"/>
      <c r="OFI28" s="1"/>
      <c r="OFJ28" s="1"/>
      <c r="OFK28" s="1"/>
      <c r="OFL28" s="1"/>
      <c r="OFM28" s="1"/>
      <c r="OFN28" s="1"/>
      <c r="OFO28" s="1"/>
      <c r="OFP28" s="1"/>
      <c r="OFQ28" s="1"/>
      <c r="OFR28" s="1"/>
      <c r="OFS28" s="1"/>
      <c r="OFT28" s="1"/>
      <c r="OFU28" s="1"/>
      <c r="OFV28" s="1"/>
      <c r="OFW28" s="1"/>
      <c r="OFX28" s="1"/>
      <c r="OFY28" s="1"/>
      <c r="OFZ28" s="1"/>
      <c r="OGA28" s="1"/>
      <c r="OGB28" s="1"/>
      <c r="OGC28" s="1"/>
      <c r="OGD28" s="1"/>
      <c r="OGE28" s="1"/>
      <c r="OGF28" s="1"/>
      <c r="OGG28" s="1"/>
      <c r="OGH28" s="1"/>
      <c r="OGI28" s="1"/>
      <c r="OGJ28" s="1"/>
      <c r="OGK28" s="1"/>
      <c r="OGL28" s="1"/>
      <c r="OGM28" s="1"/>
      <c r="OGN28" s="1"/>
      <c r="OGO28" s="1"/>
      <c r="OGP28" s="1"/>
      <c r="OGQ28" s="1"/>
      <c r="OGR28" s="1"/>
      <c r="OGS28" s="1"/>
      <c r="OGT28" s="1"/>
      <c r="OGU28" s="1"/>
      <c r="OGV28" s="1"/>
      <c r="OGW28" s="1"/>
      <c r="OGX28" s="1"/>
      <c r="OGY28" s="1"/>
      <c r="OGZ28" s="1"/>
      <c r="OHA28" s="1"/>
      <c r="OHB28" s="1"/>
      <c r="OHC28" s="1"/>
      <c r="OHD28" s="1"/>
      <c r="OHE28" s="1"/>
      <c r="OHF28" s="1"/>
      <c r="OHG28" s="1"/>
      <c r="OHH28" s="1"/>
      <c r="OHI28" s="1"/>
      <c r="OHJ28" s="1"/>
      <c r="OHK28" s="1"/>
      <c r="OHL28" s="1"/>
      <c r="OHM28" s="1"/>
      <c r="OHN28" s="1"/>
      <c r="OHO28" s="1"/>
      <c r="OHP28" s="1"/>
      <c r="OHQ28" s="1"/>
      <c r="OHR28" s="1"/>
      <c r="OHS28" s="1"/>
      <c r="OHT28" s="1"/>
      <c r="OHU28" s="1"/>
      <c r="OHV28" s="1"/>
      <c r="OHW28" s="1"/>
      <c r="OHX28" s="1"/>
      <c r="OHY28" s="1"/>
      <c r="OHZ28" s="1"/>
      <c r="OIA28" s="1"/>
      <c r="OIB28" s="1"/>
      <c r="OIC28" s="1"/>
      <c r="OID28" s="1"/>
      <c r="OIE28" s="1"/>
      <c r="OIF28" s="1"/>
      <c r="OIG28" s="1"/>
      <c r="OIH28" s="1"/>
      <c r="OII28" s="1"/>
      <c r="OIJ28" s="1"/>
      <c r="OIK28" s="1"/>
      <c r="OIL28" s="1"/>
      <c r="OIM28" s="1"/>
      <c r="OIN28" s="1"/>
      <c r="OIO28" s="1"/>
      <c r="OIP28" s="1"/>
      <c r="OIQ28" s="1"/>
      <c r="OIR28" s="1"/>
      <c r="OIS28" s="1"/>
      <c r="OIT28" s="1"/>
      <c r="OIU28" s="1"/>
      <c r="OIV28" s="1"/>
      <c r="OIW28" s="1"/>
      <c r="OIX28" s="1"/>
      <c r="OIY28" s="1"/>
      <c r="OIZ28" s="1"/>
      <c r="OJA28" s="1"/>
      <c r="OJB28" s="1"/>
      <c r="OJC28" s="1"/>
      <c r="OJD28" s="1"/>
      <c r="OJE28" s="1"/>
      <c r="OJF28" s="1"/>
      <c r="OJG28" s="1"/>
      <c r="OJH28" s="1"/>
      <c r="OJI28" s="1"/>
      <c r="OJJ28" s="1"/>
      <c r="OJK28" s="1"/>
      <c r="OJL28" s="1"/>
      <c r="OJM28" s="1"/>
      <c r="OJN28" s="1"/>
      <c r="OJO28" s="1"/>
      <c r="OJP28" s="1"/>
      <c r="OJQ28" s="1"/>
      <c r="OJR28" s="1"/>
      <c r="OJS28" s="1"/>
      <c r="OJT28" s="1"/>
      <c r="OJU28" s="1"/>
      <c r="OJV28" s="1"/>
      <c r="OJW28" s="1"/>
      <c r="OJX28" s="1"/>
      <c r="OJY28" s="1"/>
      <c r="OJZ28" s="1"/>
      <c r="OKA28" s="1"/>
      <c r="OKB28" s="1"/>
      <c r="OKC28" s="1"/>
      <c r="OKD28" s="1"/>
      <c r="OKE28" s="1"/>
      <c r="OKF28" s="1"/>
      <c r="OKG28" s="1"/>
      <c r="OKH28" s="1"/>
      <c r="OKI28" s="1"/>
      <c r="OKJ28" s="1"/>
      <c r="OKK28" s="1"/>
      <c r="OKL28" s="1"/>
      <c r="OKM28" s="1"/>
      <c r="OKN28" s="1"/>
      <c r="OKO28" s="1"/>
      <c r="OKP28" s="1"/>
      <c r="OKQ28" s="1"/>
      <c r="OKR28" s="1"/>
      <c r="OKS28" s="1"/>
      <c r="OKT28" s="1"/>
      <c r="OKU28" s="1"/>
      <c r="OKV28" s="1"/>
      <c r="OKW28" s="1"/>
      <c r="OKX28" s="1"/>
      <c r="OKY28" s="1"/>
      <c r="OKZ28" s="1"/>
      <c r="OLA28" s="1"/>
      <c r="OLB28" s="1"/>
      <c r="OLC28" s="1"/>
      <c r="OLD28" s="1"/>
      <c r="OLE28" s="1"/>
      <c r="OLF28" s="1"/>
      <c r="OLG28" s="1"/>
      <c r="OLH28" s="1"/>
      <c r="OLI28" s="1"/>
      <c r="OLJ28" s="1"/>
      <c r="OLK28" s="1"/>
      <c r="OLL28" s="1"/>
      <c r="OLM28" s="1"/>
      <c r="OLN28" s="1"/>
      <c r="OLO28" s="1"/>
      <c r="OLP28" s="1"/>
      <c r="OLQ28" s="1"/>
      <c r="OLR28" s="1"/>
      <c r="OLS28" s="1"/>
      <c r="OLT28" s="1"/>
      <c r="OLU28" s="1"/>
      <c r="OLV28" s="1"/>
      <c r="OLW28" s="1"/>
      <c r="OLX28" s="1"/>
      <c r="OLY28" s="1"/>
      <c r="OLZ28" s="1"/>
      <c r="OMA28" s="1"/>
      <c r="OMB28" s="1"/>
      <c r="OMC28" s="1"/>
      <c r="OMD28" s="1"/>
      <c r="OME28" s="1"/>
      <c r="OMF28" s="1"/>
      <c r="OMG28" s="1"/>
      <c r="OMH28" s="1"/>
      <c r="OMI28" s="1"/>
      <c r="OMJ28" s="1"/>
      <c r="OMK28" s="1"/>
      <c r="OML28" s="1"/>
      <c r="OMM28" s="1"/>
      <c r="OMN28" s="1"/>
      <c r="OMO28" s="1"/>
      <c r="OMP28" s="1"/>
      <c r="OMQ28" s="1"/>
      <c r="OMR28" s="1"/>
      <c r="OMS28" s="1"/>
      <c r="OMT28" s="1"/>
      <c r="OMU28" s="1"/>
      <c r="OMV28" s="1"/>
      <c r="OMW28" s="1"/>
      <c r="OMX28" s="1"/>
      <c r="OMY28" s="1"/>
      <c r="OMZ28" s="1"/>
      <c r="ONA28" s="1"/>
      <c r="ONB28" s="1"/>
      <c r="ONC28" s="1"/>
      <c r="OND28" s="1"/>
      <c r="ONE28" s="1"/>
      <c r="ONF28" s="1"/>
      <c r="ONG28" s="1"/>
      <c r="ONH28" s="1"/>
      <c r="ONI28" s="1"/>
      <c r="ONJ28" s="1"/>
      <c r="ONK28" s="1"/>
      <c r="ONL28" s="1"/>
      <c r="ONM28" s="1"/>
      <c r="ONN28" s="1"/>
      <c r="ONO28" s="1"/>
      <c r="ONP28" s="1"/>
      <c r="ONQ28" s="1"/>
      <c r="ONR28" s="1"/>
      <c r="ONS28" s="1"/>
      <c r="ONT28" s="1"/>
      <c r="ONU28" s="1"/>
      <c r="ONV28" s="1"/>
      <c r="ONW28" s="1"/>
      <c r="ONX28" s="1"/>
      <c r="ONY28" s="1"/>
      <c r="ONZ28" s="1"/>
      <c r="OOA28" s="1"/>
      <c r="OOB28" s="1"/>
      <c r="OOC28" s="1"/>
      <c r="OOD28" s="1"/>
      <c r="OOE28" s="1"/>
      <c r="OOF28" s="1"/>
      <c r="OOG28" s="1"/>
      <c r="OOH28" s="1"/>
      <c r="OOI28" s="1"/>
      <c r="OOJ28" s="1"/>
      <c r="OOK28" s="1"/>
      <c r="OOL28" s="1"/>
      <c r="OOM28" s="1"/>
      <c r="OON28" s="1"/>
      <c r="OOO28" s="1"/>
      <c r="OOP28" s="1"/>
      <c r="OOQ28" s="1"/>
      <c r="OOR28" s="1"/>
      <c r="OOS28" s="1"/>
      <c r="OOT28" s="1"/>
      <c r="OOU28" s="1"/>
      <c r="OOV28" s="1"/>
      <c r="OOW28" s="1"/>
      <c r="OOX28" s="1"/>
      <c r="OOY28" s="1"/>
      <c r="OOZ28" s="1"/>
      <c r="OPA28" s="1"/>
      <c r="OPB28" s="1"/>
      <c r="OPC28" s="1"/>
      <c r="OPD28" s="1"/>
      <c r="OPE28" s="1"/>
      <c r="OPF28" s="1"/>
      <c r="OPG28" s="1"/>
      <c r="OPH28" s="1"/>
      <c r="OPI28" s="1"/>
      <c r="OPJ28" s="1"/>
      <c r="OPK28" s="1"/>
      <c r="OPL28" s="1"/>
      <c r="OPM28" s="1"/>
      <c r="OPN28" s="1"/>
      <c r="OPO28" s="1"/>
      <c r="OPP28" s="1"/>
      <c r="OPQ28" s="1"/>
      <c r="OPR28" s="1"/>
      <c r="OPS28" s="1"/>
      <c r="OPT28" s="1"/>
      <c r="OPU28" s="1"/>
      <c r="OPV28" s="1"/>
      <c r="OPW28" s="1"/>
      <c r="OPX28" s="1"/>
      <c r="OPY28" s="1"/>
      <c r="OPZ28" s="1"/>
      <c r="OQA28" s="1"/>
      <c r="OQB28" s="1"/>
      <c r="OQC28" s="1"/>
      <c r="OQD28" s="1"/>
      <c r="OQE28" s="1"/>
      <c r="OQF28" s="1"/>
      <c r="OQG28" s="1"/>
      <c r="OQH28" s="1"/>
      <c r="OQI28" s="1"/>
      <c r="OQJ28" s="1"/>
      <c r="OQK28" s="1"/>
      <c r="OQL28" s="1"/>
      <c r="OQM28" s="1"/>
      <c r="OQN28" s="1"/>
      <c r="OQO28" s="1"/>
      <c r="OQP28" s="1"/>
      <c r="OQQ28" s="1"/>
      <c r="OQR28" s="1"/>
      <c r="OQS28" s="1"/>
      <c r="OQT28" s="1"/>
      <c r="OQU28" s="1"/>
      <c r="OQV28" s="1"/>
      <c r="OQW28" s="1"/>
      <c r="OQX28" s="1"/>
      <c r="OQY28" s="1"/>
      <c r="OQZ28" s="1"/>
      <c r="ORA28" s="1"/>
      <c r="ORB28" s="1"/>
      <c r="ORC28" s="1"/>
      <c r="ORD28" s="1"/>
      <c r="ORE28" s="1"/>
      <c r="ORF28" s="1"/>
      <c r="ORG28" s="1"/>
      <c r="ORH28" s="1"/>
      <c r="ORI28" s="1"/>
      <c r="ORJ28" s="1"/>
      <c r="ORK28" s="1"/>
      <c r="ORL28" s="1"/>
      <c r="ORM28" s="1"/>
      <c r="ORN28" s="1"/>
      <c r="ORO28" s="1"/>
      <c r="ORP28" s="1"/>
      <c r="ORQ28" s="1"/>
      <c r="ORR28" s="1"/>
      <c r="ORS28" s="1"/>
      <c r="ORT28" s="1"/>
      <c r="ORU28" s="1"/>
      <c r="ORV28" s="1"/>
      <c r="ORW28" s="1"/>
      <c r="ORX28" s="1"/>
      <c r="ORY28" s="1"/>
      <c r="ORZ28" s="1"/>
      <c r="OSA28" s="1"/>
      <c r="OSB28" s="1"/>
      <c r="OSC28" s="1"/>
      <c r="OSD28" s="1"/>
      <c r="OSE28" s="1"/>
      <c r="OSF28" s="1"/>
      <c r="OSG28" s="1"/>
      <c r="OSH28" s="1"/>
      <c r="OSI28" s="1"/>
      <c r="OSJ28" s="1"/>
      <c r="OSK28" s="1"/>
      <c r="OSL28" s="1"/>
      <c r="OSM28" s="1"/>
      <c r="OSN28" s="1"/>
      <c r="OSO28" s="1"/>
      <c r="OSP28" s="1"/>
      <c r="OSQ28" s="1"/>
      <c r="OSR28" s="1"/>
      <c r="OSS28" s="1"/>
      <c r="OST28" s="1"/>
      <c r="OSU28" s="1"/>
      <c r="OSV28" s="1"/>
      <c r="OSW28" s="1"/>
      <c r="OSX28" s="1"/>
      <c r="OSY28" s="1"/>
      <c r="OSZ28" s="1"/>
      <c r="OTA28" s="1"/>
      <c r="OTB28" s="1"/>
      <c r="OTC28" s="1"/>
      <c r="OTD28" s="1"/>
      <c r="OTE28" s="1"/>
      <c r="OTF28" s="1"/>
      <c r="OTG28" s="1"/>
      <c r="OTH28" s="1"/>
      <c r="OTI28" s="1"/>
      <c r="OTJ28" s="1"/>
      <c r="OTK28" s="1"/>
      <c r="OTL28" s="1"/>
      <c r="OTM28" s="1"/>
      <c r="OTN28" s="1"/>
      <c r="OTO28" s="1"/>
      <c r="OTP28" s="1"/>
      <c r="OTQ28" s="1"/>
      <c r="OTR28" s="1"/>
      <c r="OTS28" s="1"/>
      <c r="OTT28" s="1"/>
      <c r="OTU28" s="1"/>
      <c r="OTV28" s="1"/>
      <c r="OTW28" s="1"/>
      <c r="OTX28" s="1"/>
      <c r="OTY28" s="1"/>
      <c r="OTZ28" s="1"/>
      <c r="OUA28" s="1"/>
      <c r="OUB28" s="1"/>
      <c r="OUC28" s="1"/>
      <c r="OUD28" s="1"/>
      <c r="OUE28" s="1"/>
      <c r="OUF28" s="1"/>
      <c r="OUG28" s="1"/>
      <c r="OUH28" s="1"/>
      <c r="OUI28" s="1"/>
      <c r="OUJ28" s="1"/>
      <c r="OUK28" s="1"/>
      <c r="OUL28" s="1"/>
      <c r="OUM28" s="1"/>
      <c r="OUN28" s="1"/>
      <c r="OUO28" s="1"/>
      <c r="OUP28" s="1"/>
      <c r="OUQ28" s="1"/>
      <c r="OUR28" s="1"/>
      <c r="OUS28" s="1"/>
      <c r="OUT28" s="1"/>
      <c r="OUU28" s="1"/>
      <c r="OUV28" s="1"/>
      <c r="OUW28" s="1"/>
      <c r="OUX28" s="1"/>
      <c r="OUY28" s="1"/>
      <c r="OUZ28" s="1"/>
      <c r="OVA28" s="1"/>
      <c r="OVB28" s="1"/>
      <c r="OVC28" s="1"/>
      <c r="OVD28" s="1"/>
      <c r="OVE28" s="1"/>
      <c r="OVF28" s="1"/>
      <c r="OVG28" s="1"/>
      <c r="OVH28" s="1"/>
      <c r="OVI28" s="1"/>
      <c r="OVJ28" s="1"/>
      <c r="OVK28" s="1"/>
      <c r="OVL28" s="1"/>
      <c r="OVM28" s="1"/>
      <c r="OVN28" s="1"/>
      <c r="OVO28" s="1"/>
      <c r="OVP28" s="1"/>
      <c r="OVQ28" s="1"/>
      <c r="OVR28" s="1"/>
      <c r="OVS28" s="1"/>
      <c r="OVT28" s="1"/>
      <c r="OVU28" s="1"/>
      <c r="OVV28" s="1"/>
      <c r="OVW28" s="1"/>
      <c r="OVX28" s="1"/>
      <c r="OVY28" s="1"/>
      <c r="OVZ28" s="1"/>
      <c r="OWA28" s="1"/>
      <c r="OWB28" s="1"/>
      <c r="OWC28" s="1"/>
      <c r="OWD28" s="1"/>
      <c r="OWE28" s="1"/>
      <c r="OWF28" s="1"/>
      <c r="OWG28" s="1"/>
      <c r="OWH28" s="1"/>
      <c r="OWI28" s="1"/>
      <c r="OWJ28" s="1"/>
      <c r="OWK28" s="1"/>
      <c r="OWL28" s="1"/>
      <c r="OWM28" s="1"/>
      <c r="OWN28" s="1"/>
      <c r="OWO28" s="1"/>
      <c r="OWP28" s="1"/>
      <c r="OWQ28" s="1"/>
      <c r="OWR28" s="1"/>
      <c r="OWS28" s="1"/>
      <c r="OWT28" s="1"/>
      <c r="OWU28" s="1"/>
      <c r="OWV28" s="1"/>
      <c r="OWW28" s="1"/>
      <c r="OWX28" s="1"/>
      <c r="OWY28" s="1"/>
      <c r="OWZ28" s="1"/>
      <c r="OXA28" s="1"/>
      <c r="OXB28" s="1"/>
      <c r="OXC28" s="1"/>
      <c r="OXD28" s="1"/>
      <c r="OXE28" s="1"/>
      <c r="OXF28" s="1"/>
      <c r="OXG28" s="1"/>
      <c r="OXH28" s="1"/>
      <c r="OXI28" s="1"/>
      <c r="OXJ28" s="1"/>
      <c r="OXK28" s="1"/>
      <c r="OXL28" s="1"/>
      <c r="OXM28" s="1"/>
      <c r="OXN28" s="1"/>
      <c r="OXO28" s="1"/>
      <c r="OXP28" s="1"/>
      <c r="OXQ28" s="1"/>
      <c r="OXR28" s="1"/>
      <c r="OXS28" s="1"/>
      <c r="OXT28" s="1"/>
      <c r="OXU28" s="1"/>
      <c r="OXV28" s="1"/>
      <c r="OXW28" s="1"/>
      <c r="OXX28" s="1"/>
      <c r="OXY28" s="1"/>
      <c r="OXZ28" s="1"/>
      <c r="OYA28" s="1"/>
      <c r="OYB28" s="1"/>
      <c r="OYC28" s="1"/>
      <c r="OYD28" s="1"/>
      <c r="OYE28" s="1"/>
      <c r="OYF28" s="1"/>
      <c r="OYG28" s="1"/>
      <c r="OYH28" s="1"/>
      <c r="OYI28" s="1"/>
      <c r="OYJ28" s="1"/>
      <c r="OYK28" s="1"/>
      <c r="OYL28" s="1"/>
      <c r="OYM28" s="1"/>
      <c r="OYN28" s="1"/>
      <c r="OYO28" s="1"/>
      <c r="OYP28" s="1"/>
      <c r="OYQ28" s="1"/>
      <c r="OYR28" s="1"/>
      <c r="OYS28" s="1"/>
      <c r="OYT28" s="1"/>
      <c r="OYU28" s="1"/>
      <c r="OYV28" s="1"/>
      <c r="OYW28" s="1"/>
      <c r="OYX28" s="1"/>
      <c r="OYY28" s="1"/>
      <c r="OYZ28" s="1"/>
      <c r="OZA28" s="1"/>
      <c r="OZB28" s="1"/>
      <c r="OZC28" s="1"/>
      <c r="OZD28" s="1"/>
      <c r="OZE28" s="1"/>
      <c r="OZF28" s="1"/>
      <c r="OZG28" s="1"/>
      <c r="OZH28" s="1"/>
      <c r="OZI28" s="1"/>
      <c r="OZJ28" s="1"/>
      <c r="OZK28" s="1"/>
      <c r="OZL28" s="1"/>
      <c r="OZM28" s="1"/>
      <c r="OZN28" s="1"/>
      <c r="OZO28" s="1"/>
      <c r="OZP28" s="1"/>
      <c r="OZQ28" s="1"/>
      <c r="OZR28" s="1"/>
      <c r="OZS28" s="1"/>
      <c r="OZT28" s="1"/>
      <c r="OZU28" s="1"/>
      <c r="OZV28" s="1"/>
      <c r="OZW28" s="1"/>
      <c r="OZX28" s="1"/>
      <c r="OZY28" s="1"/>
      <c r="OZZ28" s="1"/>
      <c r="PAA28" s="1"/>
      <c r="PAB28" s="1"/>
      <c r="PAC28" s="1"/>
      <c r="PAD28" s="1"/>
      <c r="PAE28" s="1"/>
      <c r="PAF28" s="1"/>
      <c r="PAG28" s="1"/>
      <c r="PAH28" s="1"/>
      <c r="PAI28" s="1"/>
      <c r="PAJ28" s="1"/>
      <c r="PAK28" s="1"/>
      <c r="PAL28" s="1"/>
      <c r="PAM28" s="1"/>
      <c r="PAN28" s="1"/>
      <c r="PAO28" s="1"/>
      <c r="PAP28" s="1"/>
      <c r="PAQ28" s="1"/>
      <c r="PAR28" s="1"/>
      <c r="PAS28" s="1"/>
      <c r="PAT28" s="1"/>
      <c r="PAU28" s="1"/>
      <c r="PAV28" s="1"/>
      <c r="PAW28" s="1"/>
      <c r="PAX28" s="1"/>
      <c r="PAY28" s="1"/>
      <c r="PAZ28" s="1"/>
      <c r="PBA28" s="1"/>
      <c r="PBB28" s="1"/>
      <c r="PBC28" s="1"/>
      <c r="PBD28" s="1"/>
      <c r="PBE28" s="1"/>
      <c r="PBF28" s="1"/>
      <c r="PBG28" s="1"/>
      <c r="PBH28" s="1"/>
      <c r="PBI28" s="1"/>
      <c r="PBJ28" s="1"/>
      <c r="PBK28" s="1"/>
      <c r="PBL28" s="1"/>
      <c r="PBM28" s="1"/>
      <c r="PBN28" s="1"/>
      <c r="PBO28" s="1"/>
      <c r="PBP28" s="1"/>
      <c r="PBQ28" s="1"/>
      <c r="PBR28" s="1"/>
      <c r="PBS28" s="1"/>
      <c r="PBT28" s="1"/>
      <c r="PBU28" s="1"/>
      <c r="PBV28" s="1"/>
      <c r="PBW28" s="1"/>
      <c r="PBX28" s="1"/>
      <c r="PBY28" s="1"/>
      <c r="PBZ28" s="1"/>
      <c r="PCA28" s="1"/>
      <c r="PCB28" s="1"/>
      <c r="PCC28" s="1"/>
      <c r="PCD28" s="1"/>
      <c r="PCE28" s="1"/>
      <c r="PCF28" s="1"/>
      <c r="PCG28" s="1"/>
      <c r="PCH28" s="1"/>
      <c r="PCI28" s="1"/>
      <c r="PCJ28" s="1"/>
      <c r="PCK28" s="1"/>
      <c r="PCL28" s="1"/>
      <c r="PCM28" s="1"/>
      <c r="PCN28" s="1"/>
      <c r="PCO28" s="1"/>
      <c r="PCP28" s="1"/>
      <c r="PCQ28" s="1"/>
      <c r="PCR28" s="1"/>
      <c r="PCS28" s="1"/>
      <c r="PCT28" s="1"/>
      <c r="PCU28" s="1"/>
      <c r="PCV28" s="1"/>
      <c r="PCW28" s="1"/>
      <c r="PCX28" s="1"/>
      <c r="PCY28" s="1"/>
      <c r="PCZ28" s="1"/>
      <c r="PDA28" s="1"/>
      <c r="PDB28" s="1"/>
      <c r="PDC28" s="1"/>
      <c r="PDD28" s="1"/>
      <c r="PDE28" s="1"/>
      <c r="PDF28" s="1"/>
      <c r="PDG28" s="1"/>
      <c r="PDH28" s="1"/>
      <c r="PDI28" s="1"/>
      <c r="PDJ28" s="1"/>
      <c r="PDK28" s="1"/>
      <c r="PDL28" s="1"/>
      <c r="PDM28" s="1"/>
      <c r="PDN28" s="1"/>
      <c r="PDO28" s="1"/>
      <c r="PDP28" s="1"/>
      <c r="PDQ28" s="1"/>
      <c r="PDR28" s="1"/>
      <c r="PDS28" s="1"/>
      <c r="PDT28" s="1"/>
      <c r="PDU28" s="1"/>
      <c r="PDV28" s="1"/>
      <c r="PDW28" s="1"/>
      <c r="PDX28" s="1"/>
      <c r="PDY28" s="1"/>
      <c r="PDZ28" s="1"/>
      <c r="PEA28" s="1"/>
      <c r="PEB28" s="1"/>
      <c r="PEC28" s="1"/>
      <c r="PED28" s="1"/>
      <c r="PEE28" s="1"/>
      <c r="PEF28" s="1"/>
      <c r="PEG28" s="1"/>
      <c r="PEH28" s="1"/>
      <c r="PEI28" s="1"/>
      <c r="PEJ28" s="1"/>
      <c r="PEK28" s="1"/>
      <c r="PEL28" s="1"/>
      <c r="PEM28" s="1"/>
      <c r="PEN28" s="1"/>
      <c r="PEO28" s="1"/>
      <c r="PEP28" s="1"/>
      <c r="PEQ28" s="1"/>
      <c r="PER28" s="1"/>
      <c r="PES28" s="1"/>
      <c r="PET28" s="1"/>
      <c r="PEU28" s="1"/>
      <c r="PEV28" s="1"/>
      <c r="PEW28" s="1"/>
      <c r="PEX28" s="1"/>
      <c r="PEY28" s="1"/>
      <c r="PEZ28" s="1"/>
      <c r="PFA28" s="1"/>
      <c r="PFB28" s="1"/>
      <c r="PFC28" s="1"/>
      <c r="PFD28" s="1"/>
      <c r="PFE28" s="1"/>
      <c r="PFF28" s="1"/>
      <c r="PFG28" s="1"/>
      <c r="PFH28" s="1"/>
      <c r="PFI28" s="1"/>
      <c r="PFJ28" s="1"/>
      <c r="PFK28" s="1"/>
      <c r="PFL28" s="1"/>
      <c r="PFM28" s="1"/>
      <c r="PFN28" s="1"/>
      <c r="PFO28" s="1"/>
      <c r="PFP28" s="1"/>
      <c r="PFQ28" s="1"/>
      <c r="PFR28" s="1"/>
      <c r="PFS28" s="1"/>
      <c r="PFT28" s="1"/>
      <c r="PFU28" s="1"/>
      <c r="PFV28" s="1"/>
      <c r="PFW28" s="1"/>
      <c r="PFX28" s="1"/>
      <c r="PFY28" s="1"/>
      <c r="PFZ28" s="1"/>
      <c r="PGA28" s="1"/>
      <c r="PGB28" s="1"/>
      <c r="PGC28" s="1"/>
      <c r="PGD28" s="1"/>
      <c r="PGE28" s="1"/>
      <c r="PGF28" s="1"/>
      <c r="PGG28" s="1"/>
      <c r="PGH28" s="1"/>
      <c r="PGI28" s="1"/>
      <c r="PGJ28" s="1"/>
      <c r="PGK28" s="1"/>
      <c r="PGL28" s="1"/>
      <c r="PGM28" s="1"/>
      <c r="PGN28" s="1"/>
      <c r="PGO28" s="1"/>
      <c r="PGP28" s="1"/>
      <c r="PGQ28" s="1"/>
      <c r="PGR28" s="1"/>
      <c r="PGS28" s="1"/>
      <c r="PGT28" s="1"/>
      <c r="PGU28" s="1"/>
      <c r="PGV28" s="1"/>
      <c r="PGW28" s="1"/>
      <c r="PGX28" s="1"/>
      <c r="PGY28" s="1"/>
      <c r="PGZ28" s="1"/>
      <c r="PHA28" s="1"/>
      <c r="PHB28" s="1"/>
      <c r="PHC28" s="1"/>
      <c r="PHD28" s="1"/>
      <c r="PHE28" s="1"/>
      <c r="PHF28" s="1"/>
      <c r="PHG28" s="1"/>
      <c r="PHH28" s="1"/>
      <c r="PHI28" s="1"/>
      <c r="PHJ28" s="1"/>
      <c r="PHK28" s="1"/>
      <c r="PHL28" s="1"/>
      <c r="PHM28" s="1"/>
      <c r="PHN28" s="1"/>
      <c r="PHO28" s="1"/>
      <c r="PHP28" s="1"/>
      <c r="PHQ28" s="1"/>
      <c r="PHR28" s="1"/>
      <c r="PHS28" s="1"/>
      <c r="PHT28" s="1"/>
      <c r="PHU28" s="1"/>
      <c r="PHV28" s="1"/>
      <c r="PHW28" s="1"/>
      <c r="PHX28" s="1"/>
      <c r="PHY28" s="1"/>
      <c r="PHZ28" s="1"/>
      <c r="PIA28" s="1"/>
      <c r="PIB28" s="1"/>
      <c r="PIC28" s="1"/>
      <c r="PID28" s="1"/>
      <c r="PIE28" s="1"/>
      <c r="PIF28" s="1"/>
      <c r="PIG28" s="1"/>
      <c r="PIH28" s="1"/>
      <c r="PII28" s="1"/>
      <c r="PIJ28" s="1"/>
      <c r="PIK28" s="1"/>
      <c r="PIL28" s="1"/>
      <c r="PIM28" s="1"/>
      <c r="PIN28" s="1"/>
      <c r="PIO28" s="1"/>
      <c r="PIP28" s="1"/>
      <c r="PIQ28" s="1"/>
      <c r="PIR28" s="1"/>
      <c r="PIS28" s="1"/>
      <c r="PIT28" s="1"/>
      <c r="PIU28" s="1"/>
      <c r="PIV28" s="1"/>
      <c r="PIW28" s="1"/>
      <c r="PIX28" s="1"/>
      <c r="PIY28" s="1"/>
      <c r="PIZ28" s="1"/>
      <c r="PJA28" s="1"/>
      <c r="PJB28" s="1"/>
      <c r="PJC28" s="1"/>
      <c r="PJD28" s="1"/>
      <c r="PJE28" s="1"/>
      <c r="PJF28" s="1"/>
      <c r="PJG28" s="1"/>
      <c r="PJH28" s="1"/>
      <c r="PJI28" s="1"/>
      <c r="PJJ28" s="1"/>
      <c r="PJK28" s="1"/>
      <c r="PJL28" s="1"/>
      <c r="PJM28" s="1"/>
      <c r="PJN28" s="1"/>
      <c r="PJO28" s="1"/>
      <c r="PJP28" s="1"/>
      <c r="PJQ28" s="1"/>
      <c r="PJR28" s="1"/>
      <c r="PJS28" s="1"/>
      <c r="PJT28" s="1"/>
      <c r="PJU28" s="1"/>
      <c r="PJV28" s="1"/>
      <c r="PJW28" s="1"/>
      <c r="PJX28" s="1"/>
      <c r="PJY28" s="1"/>
      <c r="PJZ28" s="1"/>
      <c r="PKA28" s="1"/>
      <c r="PKB28" s="1"/>
      <c r="PKC28" s="1"/>
      <c r="PKD28" s="1"/>
      <c r="PKE28" s="1"/>
      <c r="PKF28" s="1"/>
      <c r="PKG28" s="1"/>
      <c r="PKH28" s="1"/>
      <c r="PKI28" s="1"/>
      <c r="PKJ28" s="1"/>
      <c r="PKK28" s="1"/>
      <c r="PKL28" s="1"/>
      <c r="PKM28" s="1"/>
      <c r="PKN28" s="1"/>
      <c r="PKO28" s="1"/>
      <c r="PKP28" s="1"/>
      <c r="PKQ28" s="1"/>
      <c r="PKR28" s="1"/>
      <c r="PKS28" s="1"/>
      <c r="PKT28" s="1"/>
      <c r="PKU28" s="1"/>
      <c r="PKV28" s="1"/>
      <c r="PKW28" s="1"/>
      <c r="PKX28" s="1"/>
      <c r="PKY28" s="1"/>
      <c r="PKZ28" s="1"/>
      <c r="PLA28" s="1"/>
      <c r="PLB28" s="1"/>
      <c r="PLC28" s="1"/>
      <c r="PLD28" s="1"/>
      <c r="PLE28" s="1"/>
      <c r="PLF28" s="1"/>
      <c r="PLG28" s="1"/>
      <c r="PLH28" s="1"/>
      <c r="PLI28" s="1"/>
      <c r="PLJ28" s="1"/>
      <c r="PLK28" s="1"/>
      <c r="PLL28" s="1"/>
      <c r="PLM28" s="1"/>
      <c r="PLN28" s="1"/>
      <c r="PLO28" s="1"/>
      <c r="PLP28" s="1"/>
      <c r="PLQ28" s="1"/>
      <c r="PLR28" s="1"/>
      <c r="PLS28" s="1"/>
      <c r="PLT28" s="1"/>
      <c r="PLU28" s="1"/>
      <c r="PLV28" s="1"/>
      <c r="PLW28" s="1"/>
      <c r="PLX28" s="1"/>
      <c r="PLY28" s="1"/>
      <c r="PLZ28" s="1"/>
      <c r="PMA28" s="1"/>
      <c r="PMB28" s="1"/>
      <c r="PMC28" s="1"/>
      <c r="PMD28" s="1"/>
      <c r="PME28" s="1"/>
      <c r="PMF28" s="1"/>
      <c r="PMG28" s="1"/>
      <c r="PMH28" s="1"/>
      <c r="PMI28" s="1"/>
      <c r="PMJ28" s="1"/>
      <c r="PMK28" s="1"/>
      <c r="PML28" s="1"/>
      <c r="PMM28" s="1"/>
      <c r="PMN28" s="1"/>
      <c r="PMO28" s="1"/>
      <c r="PMP28" s="1"/>
      <c r="PMQ28" s="1"/>
      <c r="PMR28" s="1"/>
      <c r="PMS28" s="1"/>
      <c r="PMT28" s="1"/>
      <c r="PMU28" s="1"/>
      <c r="PMV28" s="1"/>
      <c r="PMW28" s="1"/>
      <c r="PMX28" s="1"/>
      <c r="PMY28" s="1"/>
      <c r="PMZ28" s="1"/>
      <c r="PNA28" s="1"/>
      <c r="PNB28" s="1"/>
      <c r="PNC28" s="1"/>
      <c r="PND28" s="1"/>
      <c r="PNE28" s="1"/>
      <c r="PNF28" s="1"/>
      <c r="PNG28" s="1"/>
      <c r="PNH28" s="1"/>
      <c r="PNI28" s="1"/>
      <c r="PNJ28" s="1"/>
      <c r="PNK28" s="1"/>
      <c r="PNL28" s="1"/>
      <c r="PNM28" s="1"/>
      <c r="PNN28" s="1"/>
      <c r="PNO28" s="1"/>
      <c r="PNP28" s="1"/>
      <c r="PNQ28" s="1"/>
      <c r="PNR28" s="1"/>
      <c r="PNS28" s="1"/>
      <c r="PNT28" s="1"/>
      <c r="PNU28" s="1"/>
      <c r="PNV28" s="1"/>
      <c r="PNW28" s="1"/>
      <c r="PNX28" s="1"/>
      <c r="PNY28" s="1"/>
      <c r="PNZ28" s="1"/>
      <c r="POA28" s="1"/>
      <c r="POB28" s="1"/>
      <c r="POC28" s="1"/>
      <c r="POD28" s="1"/>
      <c r="POE28" s="1"/>
      <c r="POF28" s="1"/>
      <c r="POG28" s="1"/>
      <c r="POH28" s="1"/>
      <c r="POI28" s="1"/>
      <c r="POJ28" s="1"/>
      <c r="POK28" s="1"/>
      <c r="POL28" s="1"/>
      <c r="POM28" s="1"/>
      <c r="PON28" s="1"/>
      <c r="POO28" s="1"/>
      <c r="POP28" s="1"/>
      <c r="POQ28" s="1"/>
      <c r="POR28" s="1"/>
      <c r="POS28" s="1"/>
      <c r="POT28" s="1"/>
      <c r="POU28" s="1"/>
      <c r="POV28" s="1"/>
      <c r="POW28" s="1"/>
      <c r="POX28" s="1"/>
      <c r="POY28" s="1"/>
      <c r="POZ28" s="1"/>
      <c r="PPA28" s="1"/>
      <c r="PPB28" s="1"/>
      <c r="PPC28" s="1"/>
      <c r="PPD28" s="1"/>
      <c r="PPE28" s="1"/>
      <c r="PPF28" s="1"/>
      <c r="PPG28" s="1"/>
      <c r="PPH28" s="1"/>
      <c r="PPI28" s="1"/>
      <c r="PPJ28" s="1"/>
      <c r="PPK28" s="1"/>
      <c r="PPL28" s="1"/>
      <c r="PPM28" s="1"/>
      <c r="PPN28" s="1"/>
      <c r="PPO28" s="1"/>
      <c r="PPP28" s="1"/>
      <c r="PPQ28" s="1"/>
      <c r="PPR28" s="1"/>
      <c r="PPS28" s="1"/>
      <c r="PPT28" s="1"/>
      <c r="PPU28" s="1"/>
      <c r="PPV28" s="1"/>
      <c r="PPW28" s="1"/>
      <c r="PPX28" s="1"/>
      <c r="PPY28" s="1"/>
      <c r="PPZ28" s="1"/>
      <c r="PQA28" s="1"/>
      <c r="PQB28" s="1"/>
      <c r="PQC28" s="1"/>
      <c r="PQD28" s="1"/>
      <c r="PQE28" s="1"/>
      <c r="PQF28" s="1"/>
      <c r="PQG28" s="1"/>
      <c r="PQH28" s="1"/>
      <c r="PQI28" s="1"/>
      <c r="PQJ28" s="1"/>
      <c r="PQK28" s="1"/>
      <c r="PQL28" s="1"/>
      <c r="PQM28" s="1"/>
      <c r="PQN28" s="1"/>
      <c r="PQO28" s="1"/>
      <c r="PQP28" s="1"/>
      <c r="PQQ28" s="1"/>
      <c r="PQR28" s="1"/>
      <c r="PQS28" s="1"/>
      <c r="PQT28" s="1"/>
      <c r="PQU28" s="1"/>
      <c r="PQV28" s="1"/>
      <c r="PQW28" s="1"/>
      <c r="PQX28" s="1"/>
      <c r="PQY28" s="1"/>
      <c r="PQZ28" s="1"/>
      <c r="PRA28" s="1"/>
      <c r="PRB28" s="1"/>
      <c r="PRC28" s="1"/>
      <c r="PRD28" s="1"/>
      <c r="PRE28" s="1"/>
      <c r="PRF28" s="1"/>
      <c r="PRG28" s="1"/>
      <c r="PRH28" s="1"/>
      <c r="PRI28" s="1"/>
      <c r="PRJ28" s="1"/>
      <c r="PRK28" s="1"/>
      <c r="PRL28" s="1"/>
      <c r="PRM28" s="1"/>
      <c r="PRN28" s="1"/>
      <c r="PRO28" s="1"/>
      <c r="PRP28" s="1"/>
      <c r="PRQ28" s="1"/>
      <c r="PRR28" s="1"/>
      <c r="PRS28" s="1"/>
      <c r="PRT28" s="1"/>
      <c r="PRU28" s="1"/>
      <c r="PRV28" s="1"/>
      <c r="PRW28" s="1"/>
      <c r="PRX28" s="1"/>
      <c r="PRY28" s="1"/>
      <c r="PRZ28" s="1"/>
      <c r="PSA28" s="1"/>
      <c r="PSB28" s="1"/>
      <c r="PSC28" s="1"/>
      <c r="PSD28" s="1"/>
      <c r="PSE28" s="1"/>
      <c r="PSF28" s="1"/>
      <c r="PSG28" s="1"/>
      <c r="PSH28" s="1"/>
      <c r="PSI28" s="1"/>
      <c r="PSJ28" s="1"/>
      <c r="PSK28" s="1"/>
      <c r="PSL28" s="1"/>
      <c r="PSM28" s="1"/>
      <c r="PSN28" s="1"/>
      <c r="PSO28" s="1"/>
      <c r="PSP28" s="1"/>
      <c r="PSQ28" s="1"/>
      <c r="PSR28" s="1"/>
      <c r="PSS28" s="1"/>
      <c r="PST28" s="1"/>
      <c r="PSU28" s="1"/>
      <c r="PSV28" s="1"/>
      <c r="PSW28" s="1"/>
      <c r="PSX28" s="1"/>
      <c r="PSY28" s="1"/>
      <c r="PSZ28" s="1"/>
      <c r="PTA28" s="1"/>
      <c r="PTB28" s="1"/>
      <c r="PTC28" s="1"/>
      <c r="PTD28" s="1"/>
      <c r="PTE28" s="1"/>
      <c r="PTF28" s="1"/>
      <c r="PTG28" s="1"/>
      <c r="PTH28" s="1"/>
      <c r="PTI28" s="1"/>
      <c r="PTJ28" s="1"/>
      <c r="PTK28" s="1"/>
      <c r="PTL28" s="1"/>
      <c r="PTM28" s="1"/>
      <c r="PTN28" s="1"/>
      <c r="PTO28" s="1"/>
      <c r="PTP28" s="1"/>
      <c r="PTQ28" s="1"/>
      <c r="PTR28" s="1"/>
      <c r="PTS28" s="1"/>
      <c r="PTT28" s="1"/>
      <c r="PTU28" s="1"/>
      <c r="PTV28" s="1"/>
      <c r="PTW28" s="1"/>
      <c r="PTX28" s="1"/>
      <c r="PTY28" s="1"/>
      <c r="PTZ28" s="1"/>
      <c r="PUA28" s="1"/>
      <c r="PUB28" s="1"/>
      <c r="PUC28" s="1"/>
      <c r="PUD28" s="1"/>
      <c r="PUE28" s="1"/>
      <c r="PUF28" s="1"/>
      <c r="PUG28" s="1"/>
      <c r="PUH28" s="1"/>
      <c r="PUI28" s="1"/>
      <c r="PUJ28" s="1"/>
      <c r="PUK28" s="1"/>
      <c r="PUL28" s="1"/>
      <c r="PUM28" s="1"/>
      <c r="PUN28" s="1"/>
      <c r="PUO28" s="1"/>
      <c r="PUP28" s="1"/>
      <c r="PUQ28" s="1"/>
      <c r="PUR28" s="1"/>
      <c r="PUS28" s="1"/>
      <c r="PUT28" s="1"/>
      <c r="PUU28" s="1"/>
      <c r="PUV28" s="1"/>
      <c r="PUW28" s="1"/>
      <c r="PUX28" s="1"/>
      <c r="PUY28" s="1"/>
      <c r="PUZ28" s="1"/>
      <c r="PVA28" s="1"/>
      <c r="PVB28" s="1"/>
      <c r="PVC28" s="1"/>
      <c r="PVD28" s="1"/>
      <c r="PVE28" s="1"/>
      <c r="PVF28" s="1"/>
      <c r="PVG28" s="1"/>
      <c r="PVH28" s="1"/>
      <c r="PVI28" s="1"/>
      <c r="PVJ28" s="1"/>
      <c r="PVK28" s="1"/>
      <c r="PVL28" s="1"/>
      <c r="PVM28" s="1"/>
      <c r="PVN28" s="1"/>
      <c r="PVO28" s="1"/>
      <c r="PVP28" s="1"/>
      <c r="PVQ28" s="1"/>
      <c r="PVR28" s="1"/>
      <c r="PVS28" s="1"/>
      <c r="PVT28" s="1"/>
      <c r="PVU28" s="1"/>
      <c r="PVV28" s="1"/>
      <c r="PVW28" s="1"/>
      <c r="PVX28" s="1"/>
      <c r="PVY28" s="1"/>
      <c r="PVZ28" s="1"/>
      <c r="PWA28" s="1"/>
      <c r="PWB28" s="1"/>
      <c r="PWC28" s="1"/>
      <c r="PWD28" s="1"/>
      <c r="PWE28" s="1"/>
      <c r="PWF28" s="1"/>
      <c r="PWG28" s="1"/>
      <c r="PWH28" s="1"/>
      <c r="PWI28" s="1"/>
      <c r="PWJ28" s="1"/>
      <c r="PWK28" s="1"/>
      <c r="PWL28" s="1"/>
      <c r="PWM28" s="1"/>
      <c r="PWN28" s="1"/>
      <c r="PWO28" s="1"/>
      <c r="PWP28" s="1"/>
      <c r="PWQ28" s="1"/>
      <c r="PWR28" s="1"/>
      <c r="PWS28" s="1"/>
      <c r="PWT28" s="1"/>
      <c r="PWU28" s="1"/>
      <c r="PWV28" s="1"/>
      <c r="PWW28" s="1"/>
      <c r="PWX28" s="1"/>
      <c r="PWY28" s="1"/>
      <c r="PWZ28" s="1"/>
      <c r="PXA28" s="1"/>
      <c r="PXB28" s="1"/>
      <c r="PXC28" s="1"/>
      <c r="PXD28" s="1"/>
      <c r="PXE28" s="1"/>
      <c r="PXF28" s="1"/>
      <c r="PXG28" s="1"/>
      <c r="PXH28" s="1"/>
      <c r="PXI28" s="1"/>
      <c r="PXJ28" s="1"/>
      <c r="PXK28" s="1"/>
      <c r="PXL28" s="1"/>
      <c r="PXM28" s="1"/>
      <c r="PXN28" s="1"/>
      <c r="PXO28" s="1"/>
      <c r="PXP28" s="1"/>
      <c r="PXQ28" s="1"/>
      <c r="PXR28" s="1"/>
      <c r="PXS28" s="1"/>
      <c r="PXT28" s="1"/>
      <c r="PXU28" s="1"/>
      <c r="PXV28" s="1"/>
      <c r="PXW28" s="1"/>
      <c r="PXX28" s="1"/>
      <c r="PXY28" s="1"/>
      <c r="PXZ28" s="1"/>
      <c r="PYA28" s="1"/>
      <c r="PYB28" s="1"/>
      <c r="PYC28" s="1"/>
      <c r="PYD28" s="1"/>
      <c r="PYE28" s="1"/>
      <c r="PYF28" s="1"/>
      <c r="PYG28" s="1"/>
      <c r="PYH28" s="1"/>
      <c r="PYI28" s="1"/>
      <c r="PYJ28" s="1"/>
      <c r="PYK28" s="1"/>
      <c r="PYL28" s="1"/>
      <c r="PYM28" s="1"/>
      <c r="PYN28" s="1"/>
      <c r="PYO28" s="1"/>
      <c r="PYP28" s="1"/>
      <c r="PYQ28" s="1"/>
      <c r="PYR28" s="1"/>
      <c r="PYS28" s="1"/>
      <c r="PYT28" s="1"/>
      <c r="PYU28" s="1"/>
      <c r="PYV28" s="1"/>
      <c r="PYW28" s="1"/>
      <c r="PYX28" s="1"/>
      <c r="PYY28" s="1"/>
      <c r="PYZ28" s="1"/>
      <c r="PZA28" s="1"/>
      <c r="PZB28" s="1"/>
      <c r="PZC28" s="1"/>
      <c r="PZD28" s="1"/>
      <c r="PZE28" s="1"/>
      <c r="PZF28" s="1"/>
      <c r="PZG28" s="1"/>
      <c r="PZH28" s="1"/>
      <c r="PZI28" s="1"/>
      <c r="PZJ28" s="1"/>
      <c r="PZK28" s="1"/>
      <c r="PZL28" s="1"/>
      <c r="PZM28" s="1"/>
      <c r="PZN28" s="1"/>
      <c r="PZO28" s="1"/>
      <c r="PZP28" s="1"/>
      <c r="PZQ28" s="1"/>
      <c r="PZR28" s="1"/>
      <c r="PZS28" s="1"/>
      <c r="PZT28" s="1"/>
      <c r="PZU28" s="1"/>
      <c r="PZV28" s="1"/>
      <c r="PZW28" s="1"/>
      <c r="PZX28" s="1"/>
      <c r="PZY28" s="1"/>
      <c r="PZZ28" s="1"/>
      <c r="QAA28" s="1"/>
      <c r="QAB28" s="1"/>
      <c r="QAC28" s="1"/>
      <c r="QAD28" s="1"/>
      <c r="QAE28" s="1"/>
      <c r="QAF28" s="1"/>
      <c r="QAG28" s="1"/>
      <c r="QAH28" s="1"/>
      <c r="QAI28" s="1"/>
      <c r="QAJ28" s="1"/>
      <c r="QAK28" s="1"/>
      <c r="QAL28" s="1"/>
      <c r="QAM28" s="1"/>
      <c r="QAN28" s="1"/>
      <c r="QAO28" s="1"/>
      <c r="QAP28" s="1"/>
      <c r="QAQ28" s="1"/>
      <c r="QAR28" s="1"/>
      <c r="QAS28" s="1"/>
      <c r="QAT28" s="1"/>
      <c r="QAU28" s="1"/>
      <c r="QAV28" s="1"/>
      <c r="QAW28" s="1"/>
      <c r="QAX28" s="1"/>
      <c r="QAY28" s="1"/>
      <c r="QAZ28" s="1"/>
      <c r="QBA28" s="1"/>
      <c r="QBB28" s="1"/>
      <c r="QBC28" s="1"/>
      <c r="QBD28" s="1"/>
      <c r="QBE28" s="1"/>
      <c r="QBF28" s="1"/>
      <c r="QBG28" s="1"/>
      <c r="QBH28" s="1"/>
      <c r="QBI28" s="1"/>
      <c r="QBJ28" s="1"/>
      <c r="QBK28" s="1"/>
      <c r="QBL28" s="1"/>
      <c r="QBM28" s="1"/>
      <c r="QBN28" s="1"/>
      <c r="QBO28" s="1"/>
      <c r="QBP28" s="1"/>
      <c r="QBQ28" s="1"/>
      <c r="QBR28" s="1"/>
      <c r="QBS28" s="1"/>
      <c r="QBT28" s="1"/>
      <c r="QBU28" s="1"/>
      <c r="QBV28" s="1"/>
      <c r="QBW28" s="1"/>
      <c r="QBX28" s="1"/>
      <c r="QBY28" s="1"/>
      <c r="QBZ28" s="1"/>
      <c r="QCA28" s="1"/>
      <c r="QCB28" s="1"/>
      <c r="QCC28" s="1"/>
      <c r="QCD28" s="1"/>
      <c r="QCE28" s="1"/>
      <c r="QCF28" s="1"/>
      <c r="QCG28" s="1"/>
      <c r="QCH28" s="1"/>
      <c r="QCI28" s="1"/>
      <c r="QCJ28" s="1"/>
      <c r="QCK28" s="1"/>
      <c r="QCL28" s="1"/>
      <c r="QCM28" s="1"/>
      <c r="QCN28" s="1"/>
      <c r="QCO28" s="1"/>
      <c r="QCP28" s="1"/>
      <c r="QCQ28" s="1"/>
      <c r="QCR28" s="1"/>
      <c r="QCS28" s="1"/>
      <c r="QCT28" s="1"/>
      <c r="QCU28" s="1"/>
      <c r="QCV28" s="1"/>
      <c r="QCW28" s="1"/>
      <c r="QCX28" s="1"/>
      <c r="QCY28" s="1"/>
      <c r="QCZ28" s="1"/>
      <c r="QDA28" s="1"/>
      <c r="QDB28" s="1"/>
      <c r="QDC28" s="1"/>
      <c r="QDD28" s="1"/>
      <c r="QDE28" s="1"/>
      <c r="QDF28" s="1"/>
      <c r="QDG28" s="1"/>
      <c r="QDH28" s="1"/>
      <c r="QDI28" s="1"/>
      <c r="QDJ28" s="1"/>
      <c r="QDK28" s="1"/>
      <c r="QDL28" s="1"/>
      <c r="QDM28" s="1"/>
      <c r="QDN28" s="1"/>
      <c r="QDO28" s="1"/>
      <c r="QDP28" s="1"/>
      <c r="QDQ28" s="1"/>
      <c r="QDR28" s="1"/>
      <c r="QDS28" s="1"/>
      <c r="QDT28" s="1"/>
      <c r="QDU28" s="1"/>
      <c r="QDV28" s="1"/>
      <c r="QDW28" s="1"/>
      <c r="QDX28" s="1"/>
      <c r="QDY28" s="1"/>
      <c r="QDZ28" s="1"/>
      <c r="QEA28" s="1"/>
      <c r="QEB28" s="1"/>
      <c r="QEC28" s="1"/>
      <c r="QED28" s="1"/>
      <c r="QEE28" s="1"/>
      <c r="QEF28" s="1"/>
      <c r="QEG28" s="1"/>
      <c r="QEH28" s="1"/>
      <c r="QEI28" s="1"/>
      <c r="QEJ28" s="1"/>
      <c r="QEK28" s="1"/>
      <c r="QEL28" s="1"/>
      <c r="QEM28" s="1"/>
      <c r="QEN28" s="1"/>
      <c r="QEO28" s="1"/>
      <c r="QEP28" s="1"/>
      <c r="QEQ28" s="1"/>
      <c r="QER28" s="1"/>
      <c r="QES28" s="1"/>
      <c r="QET28" s="1"/>
      <c r="QEU28" s="1"/>
      <c r="QEV28" s="1"/>
      <c r="QEW28" s="1"/>
      <c r="QEX28" s="1"/>
      <c r="QEY28" s="1"/>
      <c r="QEZ28" s="1"/>
      <c r="QFA28" s="1"/>
      <c r="QFB28" s="1"/>
      <c r="QFC28" s="1"/>
      <c r="QFD28" s="1"/>
      <c r="QFE28" s="1"/>
      <c r="QFF28" s="1"/>
      <c r="QFG28" s="1"/>
      <c r="QFH28" s="1"/>
      <c r="QFI28" s="1"/>
      <c r="QFJ28" s="1"/>
      <c r="QFK28" s="1"/>
      <c r="QFL28" s="1"/>
      <c r="QFM28" s="1"/>
      <c r="QFN28" s="1"/>
      <c r="QFO28" s="1"/>
      <c r="QFP28" s="1"/>
      <c r="QFQ28" s="1"/>
      <c r="QFR28" s="1"/>
      <c r="QFS28" s="1"/>
      <c r="QFT28" s="1"/>
      <c r="QFU28" s="1"/>
      <c r="QFV28" s="1"/>
      <c r="QFW28" s="1"/>
      <c r="QFX28" s="1"/>
      <c r="QFY28" s="1"/>
      <c r="QFZ28" s="1"/>
      <c r="QGA28" s="1"/>
      <c r="QGB28" s="1"/>
      <c r="QGC28" s="1"/>
      <c r="QGD28" s="1"/>
      <c r="QGE28" s="1"/>
      <c r="QGF28" s="1"/>
      <c r="QGG28" s="1"/>
      <c r="QGH28" s="1"/>
      <c r="QGI28" s="1"/>
      <c r="QGJ28" s="1"/>
      <c r="QGK28" s="1"/>
      <c r="QGL28" s="1"/>
      <c r="QGM28" s="1"/>
      <c r="QGN28" s="1"/>
      <c r="QGO28" s="1"/>
      <c r="QGP28" s="1"/>
      <c r="QGQ28" s="1"/>
      <c r="QGR28" s="1"/>
      <c r="QGS28" s="1"/>
      <c r="QGT28" s="1"/>
      <c r="QGU28" s="1"/>
      <c r="QGV28" s="1"/>
      <c r="QGW28" s="1"/>
      <c r="QGX28" s="1"/>
      <c r="QGY28" s="1"/>
      <c r="QGZ28" s="1"/>
      <c r="QHA28" s="1"/>
      <c r="QHB28" s="1"/>
      <c r="QHC28" s="1"/>
      <c r="QHD28" s="1"/>
      <c r="QHE28" s="1"/>
      <c r="QHF28" s="1"/>
      <c r="QHG28" s="1"/>
      <c r="QHH28" s="1"/>
      <c r="QHI28" s="1"/>
      <c r="QHJ28" s="1"/>
      <c r="QHK28" s="1"/>
      <c r="QHL28" s="1"/>
      <c r="QHM28" s="1"/>
      <c r="QHN28" s="1"/>
      <c r="QHO28" s="1"/>
      <c r="QHP28" s="1"/>
      <c r="QHQ28" s="1"/>
      <c r="QHR28" s="1"/>
      <c r="QHS28" s="1"/>
      <c r="QHT28" s="1"/>
      <c r="QHU28" s="1"/>
      <c r="QHV28" s="1"/>
      <c r="QHW28" s="1"/>
      <c r="QHX28" s="1"/>
      <c r="QHY28" s="1"/>
      <c r="QHZ28" s="1"/>
      <c r="QIA28" s="1"/>
      <c r="QIB28" s="1"/>
      <c r="QIC28" s="1"/>
      <c r="QID28" s="1"/>
      <c r="QIE28" s="1"/>
      <c r="QIF28" s="1"/>
      <c r="QIG28" s="1"/>
      <c r="QIH28" s="1"/>
      <c r="QII28" s="1"/>
      <c r="QIJ28" s="1"/>
      <c r="QIK28" s="1"/>
      <c r="QIL28" s="1"/>
      <c r="QIM28" s="1"/>
      <c r="QIN28" s="1"/>
      <c r="QIO28" s="1"/>
      <c r="QIP28" s="1"/>
      <c r="QIQ28" s="1"/>
      <c r="QIR28" s="1"/>
      <c r="QIS28" s="1"/>
      <c r="QIT28" s="1"/>
      <c r="QIU28" s="1"/>
      <c r="QIV28" s="1"/>
      <c r="QIW28" s="1"/>
      <c r="QIX28" s="1"/>
      <c r="QIY28" s="1"/>
      <c r="QIZ28" s="1"/>
      <c r="QJA28" s="1"/>
      <c r="QJB28" s="1"/>
      <c r="QJC28" s="1"/>
      <c r="QJD28" s="1"/>
      <c r="QJE28" s="1"/>
      <c r="QJF28" s="1"/>
      <c r="QJG28" s="1"/>
      <c r="QJH28" s="1"/>
      <c r="QJI28" s="1"/>
      <c r="QJJ28" s="1"/>
      <c r="QJK28" s="1"/>
      <c r="QJL28" s="1"/>
      <c r="QJM28" s="1"/>
      <c r="QJN28" s="1"/>
      <c r="QJO28" s="1"/>
      <c r="QJP28" s="1"/>
      <c r="QJQ28" s="1"/>
      <c r="QJR28" s="1"/>
      <c r="QJS28" s="1"/>
      <c r="QJT28" s="1"/>
      <c r="QJU28" s="1"/>
      <c r="QJV28" s="1"/>
      <c r="QJW28" s="1"/>
      <c r="QJX28" s="1"/>
      <c r="QJY28" s="1"/>
      <c r="QJZ28" s="1"/>
      <c r="QKA28" s="1"/>
      <c r="QKB28" s="1"/>
      <c r="QKC28" s="1"/>
      <c r="QKD28" s="1"/>
      <c r="QKE28" s="1"/>
      <c r="QKF28" s="1"/>
      <c r="QKG28" s="1"/>
      <c r="QKH28" s="1"/>
      <c r="QKI28" s="1"/>
      <c r="QKJ28" s="1"/>
      <c r="QKK28" s="1"/>
      <c r="QKL28" s="1"/>
      <c r="QKM28" s="1"/>
      <c r="QKN28" s="1"/>
      <c r="QKO28" s="1"/>
      <c r="QKP28" s="1"/>
      <c r="QKQ28" s="1"/>
      <c r="QKR28" s="1"/>
      <c r="QKS28" s="1"/>
      <c r="QKT28" s="1"/>
      <c r="QKU28" s="1"/>
      <c r="QKV28" s="1"/>
      <c r="QKW28" s="1"/>
      <c r="QKX28" s="1"/>
      <c r="QKY28" s="1"/>
      <c r="QKZ28" s="1"/>
      <c r="QLA28" s="1"/>
      <c r="QLB28" s="1"/>
      <c r="QLC28" s="1"/>
      <c r="QLD28" s="1"/>
      <c r="QLE28" s="1"/>
      <c r="QLF28" s="1"/>
      <c r="QLG28" s="1"/>
      <c r="QLH28" s="1"/>
      <c r="QLI28" s="1"/>
      <c r="QLJ28" s="1"/>
      <c r="QLK28" s="1"/>
      <c r="QLL28" s="1"/>
      <c r="QLM28" s="1"/>
      <c r="QLN28" s="1"/>
      <c r="QLO28" s="1"/>
      <c r="QLP28" s="1"/>
      <c r="QLQ28" s="1"/>
      <c r="QLR28" s="1"/>
      <c r="QLS28" s="1"/>
      <c r="QLT28" s="1"/>
      <c r="QLU28" s="1"/>
      <c r="QLV28" s="1"/>
      <c r="QLW28" s="1"/>
      <c r="QLX28" s="1"/>
      <c r="QLY28" s="1"/>
      <c r="QLZ28" s="1"/>
      <c r="QMA28" s="1"/>
      <c r="QMB28" s="1"/>
      <c r="QMC28" s="1"/>
      <c r="QMD28" s="1"/>
      <c r="QME28" s="1"/>
      <c r="QMF28" s="1"/>
      <c r="QMG28" s="1"/>
      <c r="QMH28" s="1"/>
      <c r="QMI28" s="1"/>
      <c r="QMJ28" s="1"/>
      <c r="QMK28" s="1"/>
      <c r="QML28" s="1"/>
      <c r="QMM28" s="1"/>
      <c r="QMN28" s="1"/>
      <c r="QMO28" s="1"/>
      <c r="QMP28" s="1"/>
      <c r="QMQ28" s="1"/>
      <c r="QMR28" s="1"/>
      <c r="QMS28" s="1"/>
      <c r="QMT28" s="1"/>
      <c r="QMU28" s="1"/>
      <c r="QMV28" s="1"/>
      <c r="QMW28" s="1"/>
      <c r="QMX28" s="1"/>
      <c r="QMY28" s="1"/>
      <c r="QMZ28" s="1"/>
      <c r="QNA28" s="1"/>
      <c r="QNB28" s="1"/>
      <c r="QNC28" s="1"/>
      <c r="QND28" s="1"/>
      <c r="QNE28" s="1"/>
      <c r="QNF28" s="1"/>
      <c r="QNG28" s="1"/>
      <c r="QNH28" s="1"/>
      <c r="QNI28" s="1"/>
      <c r="QNJ28" s="1"/>
      <c r="QNK28" s="1"/>
      <c r="QNL28" s="1"/>
      <c r="QNM28" s="1"/>
      <c r="QNN28" s="1"/>
      <c r="QNO28" s="1"/>
      <c r="QNP28" s="1"/>
      <c r="QNQ28" s="1"/>
      <c r="QNR28" s="1"/>
      <c r="QNS28" s="1"/>
      <c r="QNT28" s="1"/>
      <c r="QNU28" s="1"/>
      <c r="QNV28" s="1"/>
      <c r="QNW28" s="1"/>
      <c r="QNX28" s="1"/>
      <c r="QNY28" s="1"/>
      <c r="QNZ28" s="1"/>
      <c r="QOA28" s="1"/>
      <c r="QOB28" s="1"/>
      <c r="QOC28" s="1"/>
      <c r="QOD28" s="1"/>
      <c r="QOE28" s="1"/>
      <c r="QOF28" s="1"/>
      <c r="QOG28" s="1"/>
      <c r="QOH28" s="1"/>
      <c r="QOI28" s="1"/>
      <c r="QOJ28" s="1"/>
      <c r="QOK28" s="1"/>
      <c r="QOL28" s="1"/>
      <c r="QOM28" s="1"/>
      <c r="QON28" s="1"/>
      <c r="QOO28" s="1"/>
      <c r="QOP28" s="1"/>
      <c r="QOQ28" s="1"/>
      <c r="QOR28" s="1"/>
      <c r="QOS28" s="1"/>
      <c r="QOT28" s="1"/>
      <c r="QOU28" s="1"/>
      <c r="QOV28" s="1"/>
      <c r="QOW28" s="1"/>
      <c r="QOX28" s="1"/>
      <c r="QOY28" s="1"/>
      <c r="QOZ28" s="1"/>
      <c r="QPA28" s="1"/>
      <c r="QPB28" s="1"/>
      <c r="QPC28" s="1"/>
      <c r="QPD28" s="1"/>
      <c r="QPE28" s="1"/>
      <c r="QPF28" s="1"/>
      <c r="QPG28" s="1"/>
      <c r="QPH28" s="1"/>
      <c r="QPI28" s="1"/>
      <c r="QPJ28" s="1"/>
      <c r="QPK28" s="1"/>
      <c r="QPL28" s="1"/>
      <c r="QPM28" s="1"/>
      <c r="QPN28" s="1"/>
      <c r="QPO28" s="1"/>
      <c r="QPP28" s="1"/>
      <c r="QPQ28" s="1"/>
      <c r="QPR28" s="1"/>
      <c r="QPS28" s="1"/>
      <c r="QPT28" s="1"/>
      <c r="QPU28" s="1"/>
      <c r="QPV28" s="1"/>
      <c r="QPW28" s="1"/>
      <c r="QPX28" s="1"/>
      <c r="QPY28" s="1"/>
      <c r="QPZ28" s="1"/>
      <c r="QQA28" s="1"/>
      <c r="QQB28" s="1"/>
      <c r="QQC28" s="1"/>
      <c r="QQD28" s="1"/>
      <c r="QQE28" s="1"/>
      <c r="QQF28" s="1"/>
      <c r="QQG28" s="1"/>
      <c r="QQH28" s="1"/>
      <c r="QQI28" s="1"/>
      <c r="QQJ28" s="1"/>
      <c r="QQK28" s="1"/>
      <c r="QQL28" s="1"/>
      <c r="QQM28" s="1"/>
      <c r="QQN28" s="1"/>
      <c r="QQO28" s="1"/>
      <c r="QQP28" s="1"/>
      <c r="QQQ28" s="1"/>
      <c r="QQR28" s="1"/>
      <c r="QQS28" s="1"/>
      <c r="QQT28" s="1"/>
      <c r="QQU28" s="1"/>
      <c r="QQV28" s="1"/>
      <c r="QQW28" s="1"/>
      <c r="QQX28" s="1"/>
      <c r="QQY28" s="1"/>
      <c r="QQZ28" s="1"/>
      <c r="QRA28" s="1"/>
      <c r="QRB28" s="1"/>
      <c r="QRC28" s="1"/>
      <c r="QRD28" s="1"/>
      <c r="QRE28" s="1"/>
      <c r="QRF28" s="1"/>
      <c r="QRG28" s="1"/>
      <c r="QRH28" s="1"/>
      <c r="QRI28" s="1"/>
      <c r="QRJ28" s="1"/>
      <c r="QRK28" s="1"/>
      <c r="QRL28" s="1"/>
      <c r="QRM28" s="1"/>
      <c r="QRN28" s="1"/>
      <c r="QRO28" s="1"/>
      <c r="QRP28" s="1"/>
      <c r="QRQ28" s="1"/>
      <c r="QRR28" s="1"/>
      <c r="QRS28" s="1"/>
      <c r="QRT28" s="1"/>
      <c r="QRU28" s="1"/>
      <c r="QRV28" s="1"/>
      <c r="QRW28" s="1"/>
      <c r="QRX28" s="1"/>
      <c r="QRY28" s="1"/>
      <c r="QRZ28" s="1"/>
      <c r="QSA28" s="1"/>
      <c r="QSB28" s="1"/>
      <c r="QSC28" s="1"/>
      <c r="QSD28" s="1"/>
      <c r="QSE28" s="1"/>
      <c r="QSF28" s="1"/>
      <c r="QSG28" s="1"/>
      <c r="QSH28" s="1"/>
      <c r="QSI28" s="1"/>
      <c r="QSJ28" s="1"/>
      <c r="QSK28" s="1"/>
      <c r="QSL28" s="1"/>
      <c r="QSM28" s="1"/>
      <c r="QSN28" s="1"/>
      <c r="QSO28" s="1"/>
      <c r="QSP28" s="1"/>
      <c r="QSQ28" s="1"/>
      <c r="QSR28" s="1"/>
      <c r="QSS28" s="1"/>
      <c r="QST28" s="1"/>
      <c r="QSU28" s="1"/>
      <c r="QSV28" s="1"/>
      <c r="QSW28" s="1"/>
      <c r="QSX28" s="1"/>
      <c r="QSY28" s="1"/>
      <c r="QSZ28" s="1"/>
      <c r="QTA28" s="1"/>
      <c r="QTB28" s="1"/>
      <c r="QTC28" s="1"/>
      <c r="QTD28" s="1"/>
      <c r="QTE28" s="1"/>
      <c r="QTF28" s="1"/>
      <c r="QTG28" s="1"/>
      <c r="QTH28" s="1"/>
      <c r="QTI28" s="1"/>
      <c r="QTJ28" s="1"/>
      <c r="QTK28" s="1"/>
      <c r="QTL28" s="1"/>
      <c r="QTM28" s="1"/>
      <c r="QTN28" s="1"/>
      <c r="QTO28" s="1"/>
      <c r="QTP28" s="1"/>
      <c r="QTQ28" s="1"/>
      <c r="QTR28" s="1"/>
      <c r="QTS28" s="1"/>
      <c r="QTT28" s="1"/>
      <c r="QTU28" s="1"/>
      <c r="QTV28" s="1"/>
      <c r="QTW28" s="1"/>
      <c r="QTX28" s="1"/>
      <c r="QTY28" s="1"/>
      <c r="QTZ28" s="1"/>
      <c r="QUA28" s="1"/>
      <c r="QUB28" s="1"/>
      <c r="QUC28" s="1"/>
      <c r="QUD28" s="1"/>
      <c r="QUE28" s="1"/>
      <c r="QUF28" s="1"/>
      <c r="QUG28" s="1"/>
      <c r="QUH28" s="1"/>
      <c r="QUI28" s="1"/>
      <c r="QUJ28" s="1"/>
      <c r="QUK28" s="1"/>
      <c r="QUL28" s="1"/>
      <c r="QUM28" s="1"/>
      <c r="QUN28" s="1"/>
      <c r="QUO28" s="1"/>
      <c r="QUP28" s="1"/>
      <c r="QUQ28" s="1"/>
      <c r="QUR28" s="1"/>
      <c r="QUS28" s="1"/>
      <c r="QUT28" s="1"/>
      <c r="QUU28" s="1"/>
      <c r="QUV28" s="1"/>
      <c r="QUW28" s="1"/>
      <c r="QUX28" s="1"/>
      <c r="QUY28" s="1"/>
      <c r="QUZ28" s="1"/>
      <c r="QVA28" s="1"/>
      <c r="QVB28" s="1"/>
      <c r="QVC28" s="1"/>
      <c r="QVD28" s="1"/>
      <c r="QVE28" s="1"/>
      <c r="QVF28" s="1"/>
      <c r="QVG28" s="1"/>
      <c r="QVH28" s="1"/>
      <c r="QVI28" s="1"/>
      <c r="QVJ28" s="1"/>
      <c r="QVK28" s="1"/>
      <c r="QVL28" s="1"/>
      <c r="QVM28" s="1"/>
      <c r="QVN28" s="1"/>
      <c r="QVO28" s="1"/>
      <c r="QVP28" s="1"/>
      <c r="QVQ28" s="1"/>
      <c r="QVR28" s="1"/>
      <c r="QVS28" s="1"/>
      <c r="QVT28" s="1"/>
      <c r="QVU28" s="1"/>
      <c r="QVV28" s="1"/>
      <c r="QVW28" s="1"/>
      <c r="QVX28" s="1"/>
      <c r="QVY28" s="1"/>
      <c r="QVZ28" s="1"/>
      <c r="QWA28" s="1"/>
      <c r="QWB28" s="1"/>
      <c r="QWC28" s="1"/>
      <c r="QWD28" s="1"/>
      <c r="QWE28" s="1"/>
      <c r="QWF28" s="1"/>
      <c r="QWG28" s="1"/>
      <c r="QWH28" s="1"/>
      <c r="QWI28" s="1"/>
      <c r="QWJ28" s="1"/>
      <c r="QWK28" s="1"/>
      <c r="QWL28" s="1"/>
      <c r="QWM28" s="1"/>
      <c r="QWN28" s="1"/>
      <c r="QWO28" s="1"/>
      <c r="QWP28" s="1"/>
      <c r="QWQ28" s="1"/>
      <c r="QWR28" s="1"/>
      <c r="QWS28" s="1"/>
      <c r="QWT28" s="1"/>
      <c r="QWU28" s="1"/>
      <c r="QWV28" s="1"/>
      <c r="QWW28" s="1"/>
      <c r="QWX28" s="1"/>
      <c r="QWY28" s="1"/>
      <c r="QWZ28" s="1"/>
      <c r="QXA28" s="1"/>
      <c r="QXB28" s="1"/>
      <c r="QXC28" s="1"/>
      <c r="QXD28" s="1"/>
      <c r="QXE28" s="1"/>
      <c r="QXF28" s="1"/>
      <c r="QXG28" s="1"/>
      <c r="QXH28" s="1"/>
      <c r="QXI28" s="1"/>
      <c r="QXJ28" s="1"/>
      <c r="QXK28" s="1"/>
      <c r="QXL28" s="1"/>
      <c r="QXM28" s="1"/>
      <c r="QXN28" s="1"/>
      <c r="QXO28" s="1"/>
      <c r="QXP28" s="1"/>
      <c r="QXQ28" s="1"/>
      <c r="QXR28" s="1"/>
      <c r="QXS28" s="1"/>
      <c r="QXT28" s="1"/>
      <c r="QXU28" s="1"/>
      <c r="QXV28" s="1"/>
      <c r="QXW28" s="1"/>
      <c r="QXX28" s="1"/>
      <c r="QXY28" s="1"/>
      <c r="QXZ28" s="1"/>
      <c r="QYA28" s="1"/>
      <c r="QYB28" s="1"/>
      <c r="QYC28" s="1"/>
      <c r="QYD28" s="1"/>
      <c r="QYE28" s="1"/>
      <c r="QYF28" s="1"/>
      <c r="QYG28" s="1"/>
      <c r="QYH28" s="1"/>
      <c r="QYI28" s="1"/>
      <c r="QYJ28" s="1"/>
      <c r="QYK28" s="1"/>
      <c r="QYL28" s="1"/>
      <c r="QYM28" s="1"/>
      <c r="QYN28" s="1"/>
      <c r="QYO28" s="1"/>
      <c r="QYP28" s="1"/>
      <c r="QYQ28" s="1"/>
      <c r="QYR28" s="1"/>
      <c r="QYS28" s="1"/>
      <c r="QYT28" s="1"/>
      <c r="QYU28" s="1"/>
      <c r="QYV28" s="1"/>
      <c r="QYW28" s="1"/>
      <c r="QYX28" s="1"/>
      <c r="QYY28" s="1"/>
      <c r="QYZ28" s="1"/>
      <c r="QZA28" s="1"/>
      <c r="QZB28" s="1"/>
      <c r="QZC28" s="1"/>
      <c r="QZD28" s="1"/>
      <c r="QZE28" s="1"/>
      <c r="QZF28" s="1"/>
      <c r="QZG28" s="1"/>
      <c r="QZH28" s="1"/>
      <c r="QZI28" s="1"/>
      <c r="QZJ28" s="1"/>
      <c r="QZK28" s="1"/>
      <c r="QZL28" s="1"/>
      <c r="QZM28" s="1"/>
      <c r="QZN28" s="1"/>
      <c r="QZO28" s="1"/>
      <c r="QZP28" s="1"/>
      <c r="QZQ28" s="1"/>
      <c r="QZR28" s="1"/>
      <c r="QZS28" s="1"/>
      <c r="QZT28" s="1"/>
      <c r="QZU28" s="1"/>
      <c r="QZV28" s="1"/>
      <c r="QZW28" s="1"/>
      <c r="QZX28" s="1"/>
      <c r="QZY28" s="1"/>
      <c r="QZZ28" s="1"/>
      <c r="RAA28" s="1"/>
      <c r="RAB28" s="1"/>
      <c r="RAC28" s="1"/>
      <c r="RAD28" s="1"/>
      <c r="RAE28" s="1"/>
      <c r="RAF28" s="1"/>
      <c r="RAG28" s="1"/>
      <c r="RAH28" s="1"/>
      <c r="RAI28" s="1"/>
      <c r="RAJ28" s="1"/>
      <c r="RAK28" s="1"/>
      <c r="RAL28" s="1"/>
      <c r="RAM28" s="1"/>
      <c r="RAN28" s="1"/>
      <c r="RAO28" s="1"/>
      <c r="RAP28" s="1"/>
      <c r="RAQ28" s="1"/>
      <c r="RAR28" s="1"/>
      <c r="RAS28" s="1"/>
      <c r="RAT28" s="1"/>
      <c r="RAU28" s="1"/>
      <c r="RAV28" s="1"/>
      <c r="RAW28" s="1"/>
      <c r="RAX28" s="1"/>
      <c r="RAY28" s="1"/>
      <c r="RAZ28" s="1"/>
      <c r="RBA28" s="1"/>
      <c r="RBB28" s="1"/>
      <c r="RBC28" s="1"/>
      <c r="RBD28" s="1"/>
      <c r="RBE28" s="1"/>
      <c r="RBF28" s="1"/>
      <c r="RBG28" s="1"/>
      <c r="RBH28" s="1"/>
      <c r="RBI28" s="1"/>
      <c r="RBJ28" s="1"/>
      <c r="RBK28" s="1"/>
      <c r="RBL28" s="1"/>
      <c r="RBM28" s="1"/>
      <c r="RBN28" s="1"/>
      <c r="RBO28" s="1"/>
      <c r="RBP28" s="1"/>
      <c r="RBQ28" s="1"/>
      <c r="RBR28" s="1"/>
      <c r="RBS28" s="1"/>
      <c r="RBT28" s="1"/>
      <c r="RBU28" s="1"/>
      <c r="RBV28" s="1"/>
      <c r="RBW28" s="1"/>
      <c r="RBX28" s="1"/>
      <c r="RBY28" s="1"/>
      <c r="RBZ28" s="1"/>
      <c r="RCA28" s="1"/>
      <c r="RCB28" s="1"/>
      <c r="RCC28" s="1"/>
      <c r="RCD28" s="1"/>
      <c r="RCE28" s="1"/>
      <c r="RCF28" s="1"/>
      <c r="RCG28" s="1"/>
      <c r="RCH28" s="1"/>
      <c r="RCI28" s="1"/>
      <c r="RCJ28" s="1"/>
      <c r="RCK28" s="1"/>
      <c r="RCL28" s="1"/>
      <c r="RCM28" s="1"/>
      <c r="RCN28" s="1"/>
      <c r="RCO28" s="1"/>
      <c r="RCP28" s="1"/>
      <c r="RCQ28" s="1"/>
      <c r="RCR28" s="1"/>
      <c r="RCS28" s="1"/>
      <c r="RCT28" s="1"/>
      <c r="RCU28" s="1"/>
      <c r="RCV28" s="1"/>
      <c r="RCW28" s="1"/>
      <c r="RCX28" s="1"/>
      <c r="RCY28" s="1"/>
      <c r="RCZ28" s="1"/>
      <c r="RDA28" s="1"/>
      <c r="RDB28" s="1"/>
      <c r="RDC28" s="1"/>
      <c r="RDD28" s="1"/>
      <c r="RDE28" s="1"/>
      <c r="RDF28" s="1"/>
      <c r="RDG28" s="1"/>
      <c r="RDH28" s="1"/>
      <c r="RDI28" s="1"/>
      <c r="RDJ28" s="1"/>
      <c r="RDK28" s="1"/>
      <c r="RDL28" s="1"/>
      <c r="RDM28" s="1"/>
      <c r="RDN28" s="1"/>
      <c r="RDO28" s="1"/>
      <c r="RDP28" s="1"/>
      <c r="RDQ28" s="1"/>
      <c r="RDR28" s="1"/>
      <c r="RDS28" s="1"/>
      <c r="RDT28" s="1"/>
      <c r="RDU28" s="1"/>
      <c r="RDV28" s="1"/>
      <c r="RDW28" s="1"/>
      <c r="RDX28" s="1"/>
      <c r="RDY28" s="1"/>
      <c r="RDZ28" s="1"/>
      <c r="REA28" s="1"/>
      <c r="REB28" s="1"/>
      <c r="REC28" s="1"/>
      <c r="RED28" s="1"/>
      <c r="REE28" s="1"/>
      <c r="REF28" s="1"/>
      <c r="REG28" s="1"/>
      <c r="REH28" s="1"/>
      <c r="REI28" s="1"/>
      <c r="REJ28" s="1"/>
      <c r="REK28" s="1"/>
      <c r="REL28" s="1"/>
      <c r="REM28" s="1"/>
      <c r="REN28" s="1"/>
      <c r="REO28" s="1"/>
      <c r="REP28" s="1"/>
      <c r="REQ28" s="1"/>
      <c r="RER28" s="1"/>
      <c r="RES28" s="1"/>
      <c r="RET28" s="1"/>
      <c r="REU28" s="1"/>
      <c r="REV28" s="1"/>
      <c r="REW28" s="1"/>
      <c r="REX28" s="1"/>
      <c r="REY28" s="1"/>
      <c r="REZ28" s="1"/>
      <c r="RFA28" s="1"/>
      <c r="RFB28" s="1"/>
      <c r="RFC28" s="1"/>
      <c r="RFD28" s="1"/>
      <c r="RFE28" s="1"/>
      <c r="RFF28" s="1"/>
      <c r="RFG28" s="1"/>
      <c r="RFH28" s="1"/>
      <c r="RFI28" s="1"/>
      <c r="RFJ28" s="1"/>
      <c r="RFK28" s="1"/>
      <c r="RFL28" s="1"/>
      <c r="RFM28" s="1"/>
      <c r="RFN28" s="1"/>
      <c r="RFO28" s="1"/>
      <c r="RFP28" s="1"/>
      <c r="RFQ28" s="1"/>
      <c r="RFR28" s="1"/>
      <c r="RFS28" s="1"/>
      <c r="RFT28" s="1"/>
      <c r="RFU28" s="1"/>
      <c r="RFV28" s="1"/>
      <c r="RFW28" s="1"/>
      <c r="RFX28" s="1"/>
      <c r="RFY28" s="1"/>
      <c r="RFZ28" s="1"/>
      <c r="RGA28" s="1"/>
      <c r="RGB28" s="1"/>
      <c r="RGC28" s="1"/>
      <c r="RGD28" s="1"/>
      <c r="RGE28" s="1"/>
      <c r="RGF28" s="1"/>
      <c r="RGG28" s="1"/>
      <c r="RGH28" s="1"/>
      <c r="RGI28" s="1"/>
      <c r="RGJ28" s="1"/>
      <c r="RGK28" s="1"/>
      <c r="RGL28" s="1"/>
      <c r="RGM28" s="1"/>
      <c r="RGN28" s="1"/>
      <c r="RGO28" s="1"/>
      <c r="RGP28" s="1"/>
      <c r="RGQ28" s="1"/>
      <c r="RGR28" s="1"/>
      <c r="RGS28" s="1"/>
      <c r="RGT28" s="1"/>
      <c r="RGU28" s="1"/>
      <c r="RGV28" s="1"/>
      <c r="RGW28" s="1"/>
      <c r="RGX28" s="1"/>
      <c r="RGY28" s="1"/>
      <c r="RGZ28" s="1"/>
      <c r="RHA28" s="1"/>
      <c r="RHB28" s="1"/>
      <c r="RHC28" s="1"/>
      <c r="RHD28" s="1"/>
      <c r="RHE28" s="1"/>
      <c r="RHF28" s="1"/>
      <c r="RHG28" s="1"/>
      <c r="RHH28" s="1"/>
      <c r="RHI28" s="1"/>
      <c r="RHJ28" s="1"/>
      <c r="RHK28" s="1"/>
      <c r="RHL28" s="1"/>
      <c r="RHM28" s="1"/>
      <c r="RHN28" s="1"/>
      <c r="RHO28" s="1"/>
      <c r="RHP28" s="1"/>
      <c r="RHQ28" s="1"/>
      <c r="RHR28" s="1"/>
      <c r="RHS28" s="1"/>
      <c r="RHT28" s="1"/>
      <c r="RHU28" s="1"/>
      <c r="RHV28" s="1"/>
      <c r="RHW28" s="1"/>
      <c r="RHX28" s="1"/>
      <c r="RHY28" s="1"/>
      <c r="RHZ28" s="1"/>
      <c r="RIA28" s="1"/>
      <c r="RIB28" s="1"/>
      <c r="RIC28" s="1"/>
      <c r="RID28" s="1"/>
      <c r="RIE28" s="1"/>
      <c r="RIF28" s="1"/>
      <c r="RIG28" s="1"/>
      <c r="RIH28" s="1"/>
      <c r="RII28" s="1"/>
      <c r="RIJ28" s="1"/>
      <c r="RIK28" s="1"/>
      <c r="RIL28" s="1"/>
      <c r="RIM28" s="1"/>
      <c r="RIN28" s="1"/>
      <c r="RIO28" s="1"/>
      <c r="RIP28" s="1"/>
      <c r="RIQ28" s="1"/>
      <c r="RIR28" s="1"/>
      <c r="RIS28" s="1"/>
      <c r="RIT28" s="1"/>
      <c r="RIU28" s="1"/>
      <c r="RIV28" s="1"/>
      <c r="RIW28" s="1"/>
      <c r="RIX28" s="1"/>
      <c r="RIY28" s="1"/>
      <c r="RIZ28" s="1"/>
      <c r="RJA28" s="1"/>
      <c r="RJB28" s="1"/>
      <c r="RJC28" s="1"/>
      <c r="RJD28" s="1"/>
      <c r="RJE28" s="1"/>
      <c r="RJF28" s="1"/>
      <c r="RJG28" s="1"/>
      <c r="RJH28" s="1"/>
      <c r="RJI28" s="1"/>
      <c r="RJJ28" s="1"/>
      <c r="RJK28" s="1"/>
      <c r="RJL28" s="1"/>
      <c r="RJM28" s="1"/>
      <c r="RJN28" s="1"/>
      <c r="RJO28" s="1"/>
      <c r="RJP28" s="1"/>
      <c r="RJQ28" s="1"/>
      <c r="RJR28" s="1"/>
      <c r="RJS28" s="1"/>
      <c r="RJT28" s="1"/>
      <c r="RJU28" s="1"/>
      <c r="RJV28" s="1"/>
      <c r="RJW28" s="1"/>
      <c r="RJX28" s="1"/>
      <c r="RJY28" s="1"/>
      <c r="RJZ28" s="1"/>
      <c r="RKA28" s="1"/>
      <c r="RKB28" s="1"/>
      <c r="RKC28" s="1"/>
      <c r="RKD28" s="1"/>
      <c r="RKE28" s="1"/>
      <c r="RKF28" s="1"/>
      <c r="RKG28" s="1"/>
      <c r="RKH28" s="1"/>
      <c r="RKI28" s="1"/>
      <c r="RKJ28" s="1"/>
      <c r="RKK28" s="1"/>
      <c r="RKL28" s="1"/>
      <c r="RKM28" s="1"/>
      <c r="RKN28" s="1"/>
      <c r="RKO28" s="1"/>
      <c r="RKP28" s="1"/>
      <c r="RKQ28" s="1"/>
      <c r="RKR28" s="1"/>
      <c r="RKS28" s="1"/>
      <c r="RKT28" s="1"/>
      <c r="RKU28" s="1"/>
      <c r="RKV28" s="1"/>
      <c r="RKW28" s="1"/>
      <c r="RKX28" s="1"/>
      <c r="RKY28" s="1"/>
      <c r="RKZ28" s="1"/>
      <c r="RLA28" s="1"/>
      <c r="RLB28" s="1"/>
      <c r="RLC28" s="1"/>
      <c r="RLD28" s="1"/>
      <c r="RLE28" s="1"/>
      <c r="RLF28" s="1"/>
      <c r="RLG28" s="1"/>
      <c r="RLH28" s="1"/>
      <c r="RLI28" s="1"/>
      <c r="RLJ28" s="1"/>
      <c r="RLK28" s="1"/>
      <c r="RLL28" s="1"/>
      <c r="RLM28" s="1"/>
      <c r="RLN28" s="1"/>
      <c r="RLO28" s="1"/>
      <c r="RLP28" s="1"/>
      <c r="RLQ28" s="1"/>
      <c r="RLR28" s="1"/>
      <c r="RLS28" s="1"/>
      <c r="RLT28" s="1"/>
      <c r="RLU28" s="1"/>
      <c r="RLV28" s="1"/>
      <c r="RLW28" s="1"/>
      <c r="RLX28" s="1"/>
      <c r="RLY28" s="1"/>
      <c r="RLZ28" s="1"/>
      <c r="RMA28" s="1"/>
      <c r="RMB28" s="1"/>
      <c r="RMC28" s="1"/>
      <c r="RMD28" s="1"/>
      <c r="RME28" s="1"/>
      <c r="RMF28" s="1"/>
      <c r="RMG28" s="1"/>
      <c r="RMH28" s="1"/>
      <c r="RMI28" s="1"/>
      <c r="RMJ28" s="1"/>
      <c r="RMK28" s="1"/>
      <c r="RML28" s="1"/>
      <c r="RMM28" s="1"/>
      <c r="RMN28" s="1"/>
      <c r="RMO28" s="1"/>
      <c r="RMP28" s="1"/>
      <c r="RMQ28" s="1"/>
      <c r="RMR28" s="1"/>
      <c r="RMS28" s="1"/>
      <c r="RMT28" s="1"/>
      <c r="RMU28" s="1"/>
      <c r="RMV28" s="1"/>
      <c r="RMW28" s="1"/>
      <c r="RMX28" s="1"/>
      <c r="RMY28" s="1"/>
      <c r="RMZ28" s="1"/>
      <c r="RNA28" s="1"/>
      <c r="RNB28" s="1"/>
      <c r="RNC28" s="1"/>
      <c r="RND28" s="1"/>
      <c r="RNE28" s="1"/>
      <c r="RNF28" s="1"/>
      <c r="RNG28" s="1"/>
      <c r="RNH28" s="1"/>
      <c r="RNI28" s="1"/>
      <c r="RNJ28" s="1"/>
      <c r="RNK28" s="1"/>
      <c r="RNL28" s="1"/>
      <c r="RNM28" s="1"/>
      <c r="RNN28" s="1"/>
      <c r="RNO28" s="1"/>
      <c r="RNP28" s="1"/>
      <c r="RNQ28" s="1"/>
      <c r="RNR28" s="1"/>
      <c r="RNS28" s="1"/>
      <c r="RNT28" s="1"/>
      <c r="RNU28" s="1"/>
      <c r="RNV28" s="1"/>
      <c r="RNW28" s="1"/>
      <c r="RNX28" s="1"/>
      <c r="RNY28" s="1"/>
      <c r="RNZ28" s="1"/>
      <c r="ROA28" s="1"/>
      <c r="ROB28" s="1"/>
      <c r="ROC28" s="1"/>
      <c r="ROD28" s="1"/>
      <c r="ROE28" s="1"/>
      <c r="ROF28" s="1"/>
      <c r="ROG28" s="1"/>
      <c r="ROH28" s="1"/>
      <c r="ROI28" s="1"/>
      <c r="ROJ28" s="1"/>
      <c r="ROK28" s="1"/>
      <c r="ROL28" s="1"/>
      <c r="ROM28" s="1"/>
      <c r="RON28" s="1"/>
      <c r="ROO28" s="1"/>
      <c r="ROP28" s="1"/>
      <c r="ROQ28" s="1"/>
      <c r="ROR28" s="1"/>
      <c r="ROS28" s="1"/>
      <c r="ROT28" s="1"/>
      <c r="ROU28" s="1"/>
      <c r="ROV28" s="1"/>
      <c r="ROW28" s="1"/>
      <c r="ROX28" s="1"/>
      <c r="ROY28" s="1"/>
      <c r="ROZ28" s="1"/>
      <c r="RPA28" s="1"/>
      <c r="RPB28" s="1"/>
      <c r="RPC28" s="1"/>
      <c r="RPD28" s="1"/>
      <c r="RPE28" s="1"/>
      <c r="RPF28" s="1"/>
      <c r="RPG28" s="1"/>
      <c r="RPH28" s="1"/>
      <c r="RPI28" s="1"/>
      <c r="RPJ28" s="1"/>
      <c r="RPK28" s="1"/>
      <c r="RPL28" s="1"/>
      <c r="RPM28" s="1"/>
      <c r="RPN28" s="1"/>
      <c r="RPO28" s="1"/>
      <c r="RPP28" s="1"/>
      <c r="RPQ28" s="1"/>
      <c r="RPR28" s="1"/>
      <c r="RPS28" s="1"/>
      <c r="RPT28" s="1"/>
      <c r="RPU28" s="1"/>
      <c r="RPV28" s="1"/>
      <c r="RPW28" s="1"/>
      <c r="RPX28" s="1"/>
      <c r="RPY28" s="1"/>
      <c r="RPZ28" s="1"/>
      <c r="RQA28" s="1"/>
      <c r="RQB28" s="1"/>
      <c r="RQC28" s="1"/>
      <c r="RQD28" s="1"/>
      <c r="RQE28" s="1"/>
      <c r="RQF28" s="1"/>
      <c r="RQG28" s="1"/>
      <c r="RQH28" s="1"/>
      <c r="RQI28" s="1"/>
      <c r="RQJ28" s="1"/>
      <c r="RQK28" s="1"/>
      <c r="RQL28" s="1"/>
      <c r="RQM28" s="1"/>
      <c r="RQN28" s="1"/>
      <c r="RQO28" s="1"/>
      <c r="RQP28" s="1"/>
      <c r="RQQ28" s="1"/>
      <c r="RQR28" s="1"/>
      <c r="RQS28" s="1"/>
      <c r="RQT28" s="1"/>
      <c r="RQU28" s="1"/>
      <c r="RQV28" s="1"/>
      <c r="RQW28" s="1"/>
      <c r="RQX28" s="1"/>
      <c r="RQY28" s="1"/>
      <c r="RQZ28" s="1"/>
      <c r="RRA28" s="1"/>
      <c r="RRB28" s="1"/>
      <c r="RRC28" s="1"/>
      <c r="RRD28" s="1"/>
      <c r="RRE28" s="1"/>
      <c r="RRF28" s="1"/>
      <c r="RRG28" s="1"/>
      <c r="RRH28" s="1"/>
      <c r="RRI28" s="1"/>
      <c r="RRJ28" s="1"/>
      <c r="RRK28" s="1"/>
      <c r="RRL28" s="1"/>
      <c r="RRM28" s="1"/>
      <c r="RRN28" s="1"/>
      <c r="RRO28" s="1"/>
      <c r="RRP28" s="1"/>
      <c r="RRQ28" s="1"/>
      <c r="RRR28" s="1"/>
      <c r="RRS28" s="1"/>
      <c r="RRT28" s="1"/>
      <c r="RRU28" s="1"/>
      <c r="RRV28" s="1"/>
      <c r="RRW28" s="1"/>
      <c r="RRX28" s="1"/>
      <c r="RRY28" s="1"/>
      <c r="RRZ28" s="1"/>
      <c r="RSA28" s="1"/>
      <c r="RSB28" s="1"/>
      <c r="RSC28" s="1"/>
      <c r="RSD28" s="1"/>
      <c r="RSE28" s="1"/>
      <c r="RSF28" s="1"/>
      <c r="RSG28" s="1"/>
      <c r="RSH28" s="1"/>
      <c r="RSI28" s="1"/>
      <c r="RSJ28" s="1"/>
      <c r="RSK28" s="1"/>
      <c r="RSL28" s="1"/>
      <c r="RSM28" s="1"/>
      <c r="RSN28" s="1"/>
      <c r="RSO28" s="1"/>
      <c r="RSP28" s="1"/>
      <c r="RSQ28" s="1"/>
      <c r="RSR28" s="1"/>
      <c r="RSS28" s="1"/>
      <c r="RST28" s="1"/>
      <c r="RSU28" s="1"/>
      <c r="RSV28" s="1"/>
      <c r="RSW28" s="1"/>
      <c r="RSX28" s="1"/>
      <c r="RSY28" s="1"/>
      <c r="RSZ28" s="1"/>
      <c r="RTA28" s="1"/>
      <c r="RTB28" s="1"/>
      <c r="RTC28" s="1"/>
      <c r="RTD28" s="1"/>
      <c r="RTE28" s="1"/>
      <c r="RTF28" s="1"/>
      <c r="RTG28" s="1"/>
      <c r="RTH28" s="1"/>
      <c r="RTI28" s="1"/>
      <c r="RTJ28" s="1"/>
      <c r="RTK28" s="1"/>
      <c r="RTL28" s="1"/>
      <c r="RTM28" s="1"/>
      <c r="RTN28" s="1"/>
      <c r="RTO28" s="1"/>
      <c r="RTP28" s="1"/>
      <c r="RTQ28" s="1"/>
      <c r="RTR28" s="1"/>
      <c r="RTS28" s="1"/>
      <c r="RTT28" s="1"/>
      <c r="RTU28" s="1"/>
      <c r="RTV28" s="1"/>
      <c r="RTW28" s="1"/>
      <c r="RTX28" s="1"/>
      <c r="RTY28" s="1"/>
      <c r="RTZ28" s="1"/>
      <c r="RUA28" s="1"/>
      <c r="RUB28" s="1"/>
      <c r="RUC28" s="1"/>
      <c r="RUD28" s="1"/>
      <c r="RUE28" s="1"/>
      <c r="RUF28" s="1"/>
      <c r="RUG28" s="1"/>
      <c r="RUH28" s="1"/>
      <c r="RUI28" s="1"/>
      <c r="RUJ28" s="1"/>
      <c r="RUK28" s="1"/>
      <c r="RUL28" s="1"/>
      <c r="RUM28" s="1"/>
      <c r="RUN28" s="1"/>
      <c r="RUO28" s="1"/>
      <c r="RUP28" s="1"/>
      <c r="RUQ28" s="1"/>
      <c r="RUR28" s="1"/>
      <c r="RUS28" s="1"/>
      <c r="RUT28" s="1"/>
      <c r="RUU28" s="1"/>
      <c r="RUV28" s="1"/>
      <c r="RUW28" s="1"/>
      <c r="RUX28" s="1"/>
      <c r="RUY28" s="1"/>
      <c r="RUZ28" s="1"/>
      <c r="RVA28" s="1"/>
      <c r="RVB28" s="1"/>
      <c r="RVC28" s="1"/>
      <c r="RVD28" s="1"/>
      <c r="RVE28" s="1"/>
      <c r="RVF28" s="1"/>
      <c r="RVG28" s="1"/>
      <c r="RVH28" s="1"/>
      <c r="RVI28" s="1"/>
      <c r="RVJ28" s="1"/>
      <c r="RVK28" s="1"/>
      <c r="RVL28" s="1"/>
      <c r="RVM28" s="1"/>
      <c r="RVN28" s="1"/>
      <c r="RVO28" s="1"/>
      <c r="RVP28" s="1"/>
      <c r="RVQ28" s="1"/>
      <c r="RVR28" s="1"/>
      <c r="RVS28" s="1"/>
      <c r="RVT28" s="1"/>
      <c r="RVU28" s="1"/>
      <c r="RVV28" s="1"/>
      <c r="RVW28" s="1"/>
      <c r="RVX28" s="1"/>
      <c r="RVY28" s="1"/>
      <c r="RVZ28" s="1"/>
      <c r="RWA28" s="1"/>
      <c r="RWB28" s="1"/>
      <c r="RWC28" s="1"/>
      <c r="RWD28" s="1"/>
      <c r="RWE28" s="1"/>
      <c r="RWF28" s="1"/>
      <c r="RWG28" s="1"/>
      <c r="RWH28" s="1"/>
      <c r="RWI28" s="1"/>
      <c r="RWJ28" s="1"/>
      <c r="RWK28" s="1"/>
      <c r="RWL28" s="1"/>
      <c r="RWM28" s="1"/>
      <c r="RWN28" s="1"/>
      <c r="RWO28" s="1"/>
      <c r="RWP28" s="1"/>
      <c r="RWQ28" s="1"/>
      <c r="RWR28" s="1"/>
      <c r="RWS28" s="1"/>
      <c r="RWT28" s="1"/>
      <c r="RWU28" s="1"/>
      <c r="RWV28" s="1"/>
      <c r="RWW28" s="1"/>
      <c r="RWX28" s="1"/>
      <c r="RWY28" s="1"/>
      <c r="RWZ28" s="1"/>
      <c r="RXA28" s="1"/>
      <c r="RXB28" s="1"/>
      <c r="RXC28" s="1"/>
      <c r="RXD28" s="1"/>
      <c r="RXE28" s="1"/>
      <c r="RXF28" s="1"/>
      <c r="RXG28" s="1"/>
      <c r="RXH28" s="1"/>
      <c r="RXI28" s="1"/>
      <c r="RXJ28" s="1"/>
      <c r="RXK28" s="1"/>
      <c r="RXL28" s="1"/>
      <c r="RXM28" s="1"/>
      <c r="RXN28" s="1"/>
      <c r="RXO28" s="1"/>
      <c r="RXP28" s="1"/>
      <c r="RXQ28" s="1"/>
      <c r="RXR28" s="1"/>
      <c r="RXS28" s="1"/>
      <c r="RXT28" s="1"/>
      <c r="RXU28" s="1"/>
      <c r="RXV28" s="1"/>
      <c r="RXW28" s="1"/>
      <c r="RXX28" s="1"/>
      <c r="RXY28" s="1"/>
      <c r="RXZ28" s="1"/>
      <c r="RYA28" s="1"/>
      <c r="RYB28" s="1"/>
      <c r="RYC28" s="1"/>
      <c r="RYD28" s="1"/>
      <c r="RYE28" s="1"/>
      <c r="RYF28" s="1"/>
      <c r="RYG28" s="1"/>
      <c r="RYH28" s="1"/>
      <c r="RYI28" s="1"/>
      <c r="RYJ28" s="1"/>
      <c r="RYK28" s="1"/>
      <c r="RYL28" s="1"/>
      <c r="RYM28" s="1"/>
      <c r="RYN28" s="1"/>
      <c r="RYO28" s="1"/>
      <c r="RYP28" s="1"/>
      <c r="RYQ28" s="1"/>
      <c r="RYR28" s="1"/>
      <c r="RYS28" s="1"/>
      <c r="RYT28" s="1"/>
      <c r="RYU28" s="1"/>
      <c r="RYV28" s="1"/>
      <c r="RYW28" s="1"/>
      <c r="RYX28" s="1"/>
      <c r="RYY28" s="1"/>
      <c r="RYZ28" s="1"/>
      <c r="RZA28" s="1"/>
      <c r="RZB28" s="1"/>
      <c r="RZC28" s="1"/>
      <c r="RZD28" s="1"/>
      <c r="RZE28" s="1"/>
      <c r="RZF28" s="1"/>
      <c r="RZG28" s="1"/>
      <c r="RZH28" s="1"/>
      <c r="RZI28" s="1"/>
      <c r="RZJ28" s="1"/>
      <c r="RZK28" s="1"/>
      <c r="RZL28" s="1"/>
      <c r="RZM28" s="1"/>
      <c r="RZN28" s="1"/>
      <c r="RZO28" s="1"/>
      <c r="RZP28" s="1"/>
      <c r="RZQ28" s="1"/>
      <c r="RZR28" s="1"/>
      <c r="RZS28" s="1"/>
      <c r="RZT28" s="1"/>
      <c r="RZU28" s="1"/>
      <c r="RZV28" s="1"/>
      <c r="RZW28" s="1"/>
      <c r="RZX28" s="1"/>
      <c r="RZY28" s="1"/>
      <c r="RZZ28" s="1"/>
      <c r="SAA28" s="1"/>
      <c r="SAB28" s="1"/>
      <c r="SAC28" s="1"/>
      <c r="SAD28" s="1"/>
      <c r="SAE28" s="1"/>
      <c r="SAF28" s="1"/>
      <c r="SAG28" s="1"/>
      <c r="SAH28" s="1"/>
      <c r="SAI28" s="1"/>
      <c r="SAJ28" s="1"/>
      <c r="SAK28" s="1"/>
      <c r="SAL28" s="1"/>
      <c r="SAM28" s="1"/>
      <c r="SAN28" s="1"/>
      <c r="SAO28" s="1"/>
      <c r="SAP28" s="1"/>
      <c r="SAQ28" s="1"/>
      <c r="SAR28" s="1"/>
      <c r="SAS28" s="1"/>
      <c r="SAT28" s="1"/>
      <c r="SAU28" s="1"/>
      <c r="SAV28" s="1"/>
      <c r="SAW28" s="1"/>
      <c r="SAX28" s="1"/>
      <c r="SAY28" s="1"/>
      <c r="SAZ28" s="1"/>
      <c r="SBA28" s="1"/>
      <c r="SBB28" s="1"/>
      <c r="SBC28" s="1"/>
      <c r="SBD28" s="1"/>
      <c r="SBE28" s="1"/>
      <c r="SBF28" s="1"/>
      <c r="SBG28" s="1"/>
      <c r="SBH28" s="1"/>
      <c r="SBI28" s="1"/>
      <c r="SBJ28" s="1"/>
      <c r="SBK28" s="1"/>
      <c r="SBL28" s="1"/>
      <c r="SBM28" s="1"/>
      <c r="SBN28" s="1"/>
      <c r="SBO28" s="1"/>
      <c r="SBP28" s="1"/>
      <c r="SBQ28" s="1"/>
      <c r="SBR28" s="1"/>
      <c r="SBS28" s="1"/>
      <c r="SBT28" s="1"/>
      <c r="SBU28" s="1"/>
      <c r="SBV28" s="1"/>
      <c r="SBW28" s="1"/>
      <c r="SBX28" s="1"/>
      <c r="SBY28" s="1"/>
      <c r="SBZ28" s="1"/>
      <c r="SCA28" s="1"/>
      <c r="SCB28" s="1"/>
      <c r="SCC28" s="1"/>
      <c r="SCD28" s="1"/>
      <c r="SCE28" s="1"/>
      <c r="SCF28" s="1"/>
      <c r="SCG28" s="1"/>
      <c r="SCH28" s="1"/>
      <c r="SCI28" s="1"/>
      <c r="SCJ28" s="1"/>
      <c r="SCK28" s="1"/>
      <c r="SCL28" s="1"/>
      <c r="SCM28" s="1"/>
      <c r="SCN28" s="1"/>
      <c r="SCO28" s="1"/>
      <c r="SCP28" s="1"/>
      <c r="SCQ28" s="1"/>
      <c r="SCR28" s="1"/>
      <c r="SCS28" s="1"/>
      <c r="SCT28" s="1"/>
      <c r="SCU28" s="1"/>
      <c r="SCV28" s="1"/>
      <c r="SCW28" s="1"/>
      <c r="SCX28" s="1"/>
      <c r="SCY28" s="1"/>
      <c r="SCZ28" s="1"/>
      <c r="SDA28" s="1"/>
      <c r="SDB28" s="1"/>
      <c r="SDC28" s="1"/>
      <c r="SDD28" s="1"/>
      <c r="SDE28" s="1"/>
      <c r="SDF28" s="1"/>
      <c r="SDG28" s="1"/>
      <c r="SDH28" s="1"/>
      <c r="SDI28" s="1"/>
      <c r="SDJ28" s="1"/>
      <c r="SDK28" s="1"/>
      <c r="SDL28" s="1"/>
      <c r="SDM28" s="1"/>
      <c r="SDN28" s="1"/>
      <c r="SDO28" s="1"/>
      <c r="SDP28" s="1"/>
      <c r="SDQ28" s="1"/>
      <c r="SDR28" s="1"/>
      <c r="SDS28" s="1"/>
      <c r="SDT28" s="1"/>
      <c r="SDU28" s="1"/>
      <c r="SDV28" s="1"/>
      <c r="SDW28" s="1"/>
      <c r="SDX28" s="1"/>
      <c r="SDY28" s="1"/>
      <c r="SDZ28" s="1"/>
      <c r="SEA28" s="1"/>
      <c r="SEB28" s="1"/>
      <c r="SEC28" s="1"/>
      <c r="SED28" s="1"/>
      <c r="SEE28" s="1"/>
      <c r="SEF28" s="1"/>
      <c r="SEG28" s="1"/>
      <c r="SEH28" s="1"/>
      <c r="SEI28" s="1"/>
      <c r="SEJ28" s="1"/>
      <c r="SEK28" s="1"/>
      <c r="SEL28" s="1"/>
      <c r="SEM28" s="1"/>
      <c r="SEN28" s="1"/>
      <c r="SEO28" s="1"/>
      <c r="SEP28" s="1"/>
      <c r="SEQ28" s="1"/>
      <c r="SER28" s="1"/>
      <c r="SES28" s="1"/>
      <c r="SET28" s="1"/>
      <c r="SEU28" s="1"/>
      <c r="SEV28" s="1"/>
      <c r="SEW28" s="1"/>
      <c r="SEX28" s="1"/>
      <c r="SEY28" s="1"/>
      <c r="SEZ28" s="1"/>
      <c r="SFA28" s="1"/>
      <c r="SFB28" s="1"/>
      <c r="SFC28" s="1"/>
      <c r="SFD28" s="1"/>
      <c r="SFE28" s="1"/>
      <c r="SFF28" s="1"/>
      <c r="SFG28" s="1"/>
      <c r="SFH28" s="1"/>
      <c r="SFI28" s="1"/>
      <c r="SFJ28" s="1"/>
      <c r="SFK28" s="1"/>
      <c r="SFL28" s="1"/>
      <c r="SFM28" s="1"/>
      <c r="SFN28" s="1"/>
      <c r="SFO28" s="1"/>
      <c r="SFP28" s="1"/>
      <c r="SFQ28" s="1"/>
      <c r="SFR28" s="1"/>
      <c r="SFS28" s="1"/>
      <c r="SFT28" s="1"/>
      <c r="SFU28" s="1"/>
      <c r="SFV28" s="1"/>
      <c r="SFW28" s="1"/>
      <c r="SFX28" s="1"/>
      <c r="SFY28" s="1"/>
      <c r="SFZ28" s="1"/>
      <c r="SGA28" s="1"/>
      <c r="SGB28" s="1"/>
      <c r="SGC28" s="1"/>
      <c r="SGD28" s="1"/>
      <c r="SGE28" s="1"/>
      <c r="SGF28" s="1"/>
      <c r="SGG28" s="1"/>
      <c r="SGH28" s="1"/>
      <c r="SGI28" s="1"/>
      <c r="SGJ28" s="1"/>
      <c r="SGK28" s="1"/>
      <c r="SGL28" s="1"/>
      <c r="SGM28" s="1"/>
      <c r="SGN28" s="1"/>
      <c r="SGO28" s="1"/>
      <c r="SGP28" s="1"/>
      <c r="SGQ28" s="1"/>
      <c r="SGR28" s="1"/>
      <c r="SGS28" s="1"/>
      <c r="SGT28" s="1"/>
      <c r="SGU28" s="1"/>
      <c r="SGV28" s="1"/>
      <c r="SGW28" s="1"/>
      <c r="SGX28" s="1"/>
      <c r="SGY28" s="1"/>
      <c r="SGZ28" s="1"/>
      <c r="SHA28" s="1"/>
      <c r="SHB28" s="1"/>
      <c r="SHC28" s="1"/>
      <c r="SHD28" s="1"/>
      <c r="SHE28" s="1"/>
      <c r="SHF28" s="1"/>
      <c r="SHG28" s="1"/>
      <c r="SHH28" s="1"/>
      <c r="SHI28" s="1"/>
      <c r="SHJ28" s="1"/>
      <c r="SHK28" s="1"/>
      <c r="SHL28" s="1"/>
      <c r="SHM28" s="1"/>
      <c r="SHN28" s="1"/>
      <c r="SHO28" s="1"/>
      <c r="SHP28" s="1"/>
      <c r="SHQ28" s="1"/>
      <c r="SHR28" s="1"/>
      <c r="SHS28" s="1"/>
      <c r="SHT28" s="1"/>
      <c r="SHU28" s="1"/>
      <c r="SHV28" s="1"/>
      <c r="SHW28" s="1"/>
      <c r="SHX28" s="1"/>
      <c r="SHY28" s="1"/>
      <c r="SHZ28" s="1"/>
      <c r="SIA28" s="1"/>
      <c r="SIB28" s="1"/>
      <c r="SIC28" s="1"/>
      <c r="SID28" s="1"/>
      <c r="SIE28" s="1"/>
      <c r="SIF28" s="1"/>
      <c r="SIG28" s="1"/>
      <c r="SIH28" s="1"/>
      <c r="SII28" s="1"/>
      <c r="SIJ28" s="1"/>
      <c r="SIK28" s="1"/>
      <c r="SIL28" s="1"/>
      <c r="SIM28" s="1"/>
      <c r="SIN28" s="1"/>
      <c r="SIO28" s="1"/>
      <c r="SIP28" s="1"/>
      <c r="SIQ28" s="1"/>
      <c r="SIR28" s="1"/>
      <c r="SIS28" s="1"/>
      <c r="SIT28" s="1"/>
      <c r="SIU28" s="1"/>
      <c r="SIV28" s="1"/>
      <c r="SIW28" s="1"/>
      <c r="SIX28" s="1"/>
      <c r="SIY28" s="1"/>
      <c r="SIZ28" s="1"/>
      <c r="SJA28" s="1"/>
      <c r="SJB28" s="1"/>
      <c r="SJC28" s="1"/>
      <c r="SJD28" s="1"/>
      <c r="SJE28" s="1"/>
      <c r="SJF28" s="1"/>
      <c r="SJG28" s="1"/>
      <c r="SJH28" s="1"/>
      <c r="SJI28" s="1"/>
      <c r="SJJ28" s="1"/>
      <c r="SJK28" s="1"/>
      <c r="SJL28" s="1"/>
      <c r="SJM28" s="1"/>
      <c r="SJN28" s="1"/>
      <c r="SJO28" s="1"/>
      <c r="SJP28" s="1"/>
      <c r="SJQ28" s="1"/>
      <c r="SJR28" s="1"/>
      <c r="SJS28" s="1"/>
      <c r="SJT28" s="1"/>
      <c r="SJU28" s="1"/>
      <c r="SJV28" s="1"/>
      <c r="SJW28" s="1"/>
      <c r="SJX28" s="1"/>
      <c r="SJY28" s="1"/>
      <c r="SJZ28" s="1"/>
      <c r="SKA28" s="1"/>
      <c r="SKB28" s="1"/>
      <c r="SKC28" s="1"/>
      <c r="SKD28" s="1"/>
      <c r="SKE28" s="1"/>
      <c r="SKF28" s="1"/>
      <c r="SKG28" s="1"/>
      <c r="SKH28" s="1"/>
      <c r="SKI28" s="1"/>
      <c r="SKJ28" s="1"/>
      <c r="SKK28" s="1"/>
      <c r="SKL28" s="1"/>
      <c r="SKM28" s="1"/>
      <c r="SKN28" s="1"/>
      <c r="SKO28" s="1"/>
      <c r="SKP28" s="1"/>
      <c r="SKQ28" s="1"/>
      <c r="SKR28" s="1"/>
      <c r="SKS28" s="1"/>
      <c r="SKT28" s="1"/>
      <c r="SKU28" s="1"/>
      <c r="SKV28" s="1"/>
      <c r="SKW28" s="1"/>
      <c r="SKX28" s="1"/>
      <c r="SKY28" s="1"/>
      <c r="SKZ28" s="1"/>
      <c r="SLA28" s="1"/>
      <c r="SLB28" s="1"/>
      <c r="SLC28" s="1"/>
      <c r="SLD28" s="1"/>
      <c r="SLE28" s="1"/>
      <c r="SLF28" s="1"/>
      <c r="SLG28" s="1"/>
      <c r="SLH28" s="1"/>
      <c r="SLI28" s="1"/>
      <c r="SLJ28" s="1"/>
      <c r="SLK28" s="1"/>
      <c r="SLL28" s="1"/>
      <c r="SLM28" s="1"/>
      <c r="SLN28" s="1"/>
      <c r="SLO28" s="1"/>
      <c r="SLP28" s="1"/>
      <c r="SLQ28" s="1"/>
      <c r="SLR28" s="1"/>
      <c r="SLS28" s="1"/>
      <c r="SLT28" s="1"/>
      <c r="SLU28" s="1"/>
      <c r="SLV28" s="1"/>
      <c r="SLW28" s="1"/>
      <c r="SLX28" s="1"/>
      <c r="SLY28" s="1"/>
      <c r="SLZ28" s="1"/>
      <c r="SMA28" s="1"/>
      <c r="SMB28" s="1"/>
      <c r="SMC28" s="1"/>
      <c r="SMD28" s="1"/>
      <c r="SME28" s="1"/>
      <c r="SMF28" s="1"/>
      <c r="SMG28" s="1"/>
      <c r="SMH28" s="1"/>
      <c r="SMI28" s="1"/>
      <c r="SMJ28" s="1"/>
      <c r="SMK28" s="1"/>
      <c r="SML28" s="1"/>
      <c r="SMM28" s="1"/>
      <c r="SMN28" s="1"/>
      <c r="SMO28" s="1"/>
      <c r="SMP28" s="1"/>
      <c r="SMQ28" s="1"/>
      <c r="SMR28" s="1"/>
      <c r="SMS28" s="1"/>
      <c r="SMT28" s="1"/>
      <c r="SMU28" s="1"/>
      <c r="SMV28" s="1"/>
      <c r="SMW28" s="1"/>
      <c r="SMX28" s="1"/>
      <c r="SMY28" s="1"/>
      <c r="SMZ28" s="1"/>
      <c r="SNA28" s="1"/>
      <c r="SNB28" s="1"/>
      <c r="SNC28" s="1"/>
      <c r="SND28" s="1"/>
      <c r="SNE28" s="1"/>
      <c r="SNF28" s="1"/>
      <c r="SNG28" s="1"/>
      <c r="SNH28" s="1"/>
      <c r="SNI28" s="1"/>
      <c r="SNJ28" s="1"/>
      <c r="SNK28" s="1"/>
      <c r="SNL28" s="1"/>
      <c r="SNM28" s="1"/>
      <c r="SNN28" s="1"/>
      <c r="SNO28" s="1"/>
      <c r="SNP28" s="1"/>
      <c r="SNQ28" s="1"/>
      <c r="SNR28" s="1"/>
      <c r="SNS28" s="1"/>
      <c r="SNT28" s="1"/>
      <c r="SNU28" s="1"/>
      <c r="SNV28" s="1"/>
      <c r="SNW28" s="1"/>
      <c r="SNX28" s="1"/>
      <c r="SNY28" s="1"/>
      <c r="SNZ28" s="1"/>
      <c r="SOA28" s="1"/>
      <c r="SOB28" s="1"/>
      <c r="SOC28" s="1"/>
      <c r="SOD28" s="1"/>
      <c r="SOE28" s="1"/>
      <c r="SOF28" s="1"/>
      <c r="SOG28" s="1"/>
      <c r="SOH28" s="1"/>
      <c r="SOI28" s="1"/>
      <c r="SOJ28" s="1"/>
      <c r="SOK28" s="1"/>
      <c r="SOL28" s="1"/>
      <c r="SOM28" s="1"/>
      <c r="SON28" s="1"/>
      <c r="SOO28" s="1"/>
      <c r="SOP28" s="1"/>
      <c r="SOQ28" s="1"/>
      <c r="SOR28" s="1"/>
      <c r="SOS28" s="1"/>
      <c r="SOT28" s="1"/>
      <c r="SOU28" s="1"/>
      <c r="SOV28" s="1"/>
      <c r="SOW28" s="1"/>
      <c r="SOX28" s="1"/>
      <c r="SOY28" s="1"/>
      <c r="SOZ28" s="1"/>
      <c r="SPA28" s="1"/>
      <c r="SPB28" s="1"/>
      <c r="SPC28" s="1"/>
      <c r="SPD28" s="1"/>
      <c r="SPE28" s="1"/>
      <c r="SPF28" s="1"/>
      <c r="SPG28" s="1"/>
      <c r="SPH28" s="1"/>
      <c r="SPI28" s="1"/>
      <c r="SPJ28" s="1"/>
      <c r="SPK28" s="1"/>
      <c r="SPL28" s="1"/>
      <c r="SPM28" s="1"/>
      <c r="SPN28" s="1"/>
      <c r="SPO28" s="1"/>
      <c r="SPP28" s="1"/>
      <c r="SPQ28" s="1"/>
      <c r="SPR28" s="1"/>
      <c r="SPS28" s="1"/>
      <c r="SPT28" s="1"/>
      <c r="SPU28" s="1"/>
      <c r="SPV28" s="1"/>
      <c r="SPW28" s="1"/>
      <c r="SPX28" s="1"/>
      <c r="SPY28" s="1"/>
      <c r="SPZ28" s="1"/>
      <c r="SQA28" s="1"/>
      <c r="SQB28" s="1"/>
      <c r="SQC28" s="1"/>
      <c r="SQD28" s="1"/>
      <c r="SQE28" s="1"/>
      <c r="SQF28" s="1"/>
      <c r="SQG28" s="1"/>
      <c r="SQH28" s="1"/>
      <c r="SQI28" s="1"/>
      <c r="SQJ28" s="1"/>
      <c r="SQK28" s="1"/>
      <c r="SQL28" s="1"/>
      <c r="SQM28" s="1"/>
      <c r="SQN28" s="1"/>
      <c r="SQO28" s="1"/>
      <c r="SQP28" s="1"/>
      <c r="SQQ28" s="1"/>
      <c r="SQR28" s="1"/>
      <c r="SQS28" s="1"/>
      <c r="SQT28" s="1"/>
      <c r="SQU28" s="1"/>
      <c r="SQV28" s="1"/>
      <c r="SQW28" s="1"/>
      <c r="SQX28" s="1"/>
      <c r="SQY28" s="1"/>
      <c r="SQZ28" s="1"/>
      <c r="SRA28" s="1"/>
      <c r="SRB28" s="1"/>
      <c r="SRC28" s="1"/>
      <c r="SRD28" s="1"/>
      <c r="SRE28" s="1"/>
      <c r="SRF28" s="1"/>
      <c r="SRG28" s="1"/>
      <c r="SRH28" s="1"/>
      <c r="SRI28" s="1"/>
      <c r="SRJ28" s="1"/>
      <c r="SRK28" s="1"/>
      <c r="SRL28" s="1"/>
      <c r="SRM28" s="1"/>
      <c r="SRN28" s="1"/>
      <c r="SRO28" s="1"/>
      <c r="SRP28" s="1"/>
      <c r="SRQ28" s="1"/>
      <c r="SRR28" s="1"/>
      <c r="SRS28" s="1"/>
      <c r="SRT28" s="1"/>
      <c r="SRU28" s="1"/>
      <c r="SRV28" s="1"/>
      <c r="SRW28" s="1"/>
      <c r="SRX28" s="1"/>
      <c r="SRY28" s="1"/>
      <c r="SRZ28" s="1"/>
      <c r="SSA28" s="1"/>
      <c r="SSB28" s="1"/>
      <c r="SSC28" s="1"/>
      <c r="SSD28" s="1"/>
      <c r="SSE28" s="1"/>
      <c r="SSF28" s="1"/>
      <c r="SSG28" s="1"/>
      <c r="SSH28" s="1"/>
      <c r="SSI28" s="1"/>
      <c r="SSJ28" s="1"/>
      <c r="SSK28" s="1"/>
      <c r="SSL28" s="1"/>
      <c r="SSM28" s="1"/>
      <c r="SSN28" s="1"/>
      <c r="SSO28" s="1"/>
      <c r="SSP28" s="1"/>
      <c r="SSQ28" s="1"/>
      <c r="SSR28" s="1"/>
      <c r="SSS28" s="1"/>
      <c r="SST28" s="1"/>
      <c r="SSU28" s="1"/>
      <c r="SSV28" s="1"/>
      <c r="SSW28" s="1"/>
      <c r="SSX28" s="1"/>
      <c r="SSY28" s="1"/>
      <c r="SSZ28" s="1"/>
      <c r="STA28" s="1"/>
      <c r="STB28" s="1"/>
      <c r="STC28" s="1"/>
      <c r="STD28" s="1"/>
      <c r="STE28" s="1"/>
      <c r="STF28" s="1"/>
      <c r="STG28" s="1"/>
      <c r="STH28" s="1"/>
      <c r="STI28" s="1"/>
      <c r="STJ28" s="1"/>
      <c r="STK28" s="1"/>
      <c r="STL28" s="1"/>
      <c r="STM28" s="1"/>
      <c r="STN28" s="1"/>
      <c r="STO28" s="1"/>
      <c r="STP28" s="1"/>
      <c r="STQ28" s="1"/>
      <c r="STR28" s="1"/>
      <c r="STS28" s="1"/>
      <c r="STT28" s="1"/>
      <c r="STU28" s="1"/>
      <c r="STV28" s="1"/>
      <c r="STW28" s="1"/>
      <c r="STX28" s="1"/>
      <c r="STY28" s="1"/>
      <c r="STZ28" s="1"/>
      <c r="SUA28" s="1"/>
      <c r="SUB28" s="1"/>
      <c r="SUC28" s="1"/>
      <c r="SUD28" s="1"/>
      <c r="SUE28" s="1"/>
      <c r="SUF28" s="1"/>
      <c r="SUG28" s="1"/>
      <c r="SUH28" s="1"/>
      <c r="SUI28" s="1"/>
      <c r="SUJ28" s="1"/>
      <c r="SUK28" s="1"/>
      <c r="SUL28" s="1"/>
      <c r="SUM28" s="1"/>
      <c r="SUN28" s="1"/>
      <c r="SUO28" s="1"/>
      <c r="SUP28" s="1"/>
      <c r="SUQ28" s="1"/>
      <c r="SUR28" s="1"/>
      <c r="SUS28" s="1"/>
      <c r="SUT28" s="1"/>
      <c r="SUU28" s="1"/>
      <c r="SUV28" s="1"/>
      <c r="SUW28" s="1"/>
      <c r="SUX28" s="1"/>
      <c r="SUY28" s="1"/>
      <c r="SUZ28" s="1"/>
      <c r="SVA28" s="1"/>
      <c r="SVB28" s="1"/>
      <c r="SVC28" s="1"/>
      <c r="SVD28" s="1"/>
      <c r="SVE28" s="1"/>
      <c r="SVF28" s="1"/>
      <c r="SVG28" s="1"/>
      <c r="SVH28" s="1"/>
      <c r="SVI28" s="1"/>
      <c r="SVJ28" s="1"/>
      <c r="SVK28" s="1"/>
      <c r="SVL28" s="1"/>
      <c r="SVM28" s="1"/>
      <c r="SVN28" s="1"/>
      <c r="SVO28" s="1"/>
      <c r="SVP28" s="1"/>
      <c r="SVQ28" s="1"/>
      <c r="SVR28" s="1"/>
      <c r="SVS28" s="1"/>
      <c r="SVT28" s="1"/>
      <c r="SVU28" s="1"/>
      <c r="SVV28" s="1"/>
      <c r="SVW28" s="1"/>
      <c r="SVX28" s="1"/>
      <c r="SVY28" s="1"/>
      <c r="SVZ28" s="1"/>
      <c r="SWA28" s="1"/>
      <c r="SWB28" s="1"/>
      <c r="SWC28" s="1"/>
      <c r="SWD28" s="1"/>
      <c r="SWE28" s="1"/>
      <c r="SWF28" s="1"/>
      <c r="SWG28" s="1"/>
      <c r="SWH28" s="1"/>
      <c r="SWI28" s="1"/>
      <c r="SWJ28" s="1"/>
      <c r="SWK28" s="1"/>
      <c r="SWL28" s="1"/>
      <c r="SWM28" s="1"/>
      <c r="SWN28" s="1"/>
      <c r="SWO28" s="1"/>
      <c r="SWP28" s="1"/>
      <c r="SWQ28" s="1"/>
      <c r="SWR28" s="1"/>
      <c r="SWS28" s="1"/>
      <c r="SWT28" s="1"/>
      <c r="SWU28" s="1"/>
      <c r="SWV28" s="1"/>
      <c r="SWW28" s="1"/>
      <c r="SWX28" s="1"/>
      <c r="SWY28" s="1"/>
      <c r="SWZ28" s="1"/>
      <c r="SXA28" s="1"/>
      <c r="SXB28" s="1"/>
      <c r="SXC28" s="1"/>
      <c r="SXD28" s="1"/>
      <c r="SXE28" s="1"/>
      <c r="SXF28" s="1"/>
      <c r="SXG28" s="1"/>
      <c r="SXH28" s="1"/>
      <c r="SXI28" s="1"/>
      <c r="SXJ28" s="1"/>
      <c r="SXK28" s="1"/>
      <c r="SXL28" s="1"/>
      <c r="SXM28" s="1"/>
      <c r="SXN28" s="1"/>
      <c r="SXO28" s="1"/>
      <c r="SXP28" s="1"/>
      <c r="SXQ28" s="1"/>
      <c r="SXR28" s="1"/>
      <c r="SXS28" s="1"/>
      <c r="SXT28" s="1"/>
      <c r="SXU28" s="1"/>
      <c r="SXV28" s="1"/>
      <c r="SXW28" s="1"/>
      <c r="SXX28" s="1"/>
      <c r="SXY28" s="1"/>
      <c r="SXZ28" s="1"/>
      <c r="SYA28" s="1"/>
      <c r="SYB28" s="1"/>
      <c r="SYC28" s="1"/>
      <c r="SYD28" s="1"/>
      <c r="SYE28" s="1"/>
      <c r="SYF28" s="1"/>
      <c r="SYG28" s="1"/>
      <c r="SYH28" s="1"/>
      <c r="SYI28" s="1"/>
      <c r="SYJ28" s="1"/>
      <c r="SYK28" s="1"/>
      <c r="SYL28" s="1"/>
      <c r="SYM28" s="1"/>
      <c r="SYN28" s="1"/>
      <c r="SYO28" s="1"/>
      <c r="SYP28" s="1"/>
      <c r="SYQ28" s="1"/>
      <c r="SYR28" s="1"/>
      <c r="SYS28" s="1"/>
      <c r="SYT28" s="1"/>
      <c r="SYU28" s="1"/>
      <c r="SYV28" s="1"/>
      <c r="SYW28" s="1"/>
      <c r="SYX28" s="1"/>
      <c r="SYY28" s="1"/>
      <c r="SYZ28" s="1"/>
      <c r="SZA28" s="1"/>
      <c r="SZB28" s="1"/>
      <c r="SZC28" s="1"/>
      <c r="SZD28" s="1"/>
      <c r="SZE28" s="1"/>
      <c r="SZF28" s="1"/>
      <c r="SZG28" s="1"/>
      <c r="SZH28" s="1"/>
      <c r="SZI28" s="1"/>
      <c r="SZJ28" s="1"/>
      <c r="SZK28" s="1"/>
      <c r="SZL28" s="1"/>
      <c r="SZM28" s="1"/>
      <c r="SZN28" s="1"/>
      <c r="SZO28" s="1"/>
      <c r="SZP28" s="1"/>
      <c r="SZQ28" s="1"/>
      <c r="SZR28" s="1"/>
      <c r="SZS28" s="1"/>
      <c r="SZT28" s="1"/>
      <c r="SZU28" s="1"/>
      <c r="SZV28" s="1"/>
      <c r="SZW28" s="1"/>
      <c r="SZX28" s="1"/>
      <c r="SZY28" s="1"/>
      <c r="SZZ28" s="1"/>
      <c r="TAA28" s="1"/>
      <c r="TAB28" s="1"/>
      <c r="TAC28" s="1"/>
      <c r="TAD28" s="1"/>
      <c r="TAE28" s="1"/>
      <c r="TAF28" s="1"/>
      <c r="TAG28" s="1"/>
      <c r="TAH28" s="1"/>
      <c r="TAI28" s="1"/>
      <c r="TAJ28" s="1"/>
      <c r="TAK28" s="1"/>
      <c r="TAL28" s="1"/>
      <c r="TAM28" s="1"/>
      <c r="TAN28" s="1"/>
      <c r="TAO28" s="1"/>
      <c r="TAP28" s="1"/>
      <c r="TAQ28" s="1"/>
      <c r="TAR28" s="1"/>
      <c r="TAS28" s="1"/>
      <c r="TAT28" s="1"/>
      <c r="TAU28" s="1"/>
      <c r="TAV28" s="1"/>
      <c r="TAW28" s="1"/>
      <c r="TAX28" s="1"/>
      <c r="TAY28" s="1"/>
      <c r="TAZ28" s="1"/>
      <c r="TBA28" s="1"/>
      <c r="TBB28" s="1"/>
      <c r="TBC28" s="1"/>
      <c r="TBD28" s="1"/>
      <c r="TBE28" s="1"/>
      <c r="TBF28" s="1"/>
      <c r="TBG28" s="1"/>
      <c r="TBH28" s="1"/>
      <c r="TBI28" s="1"/>
      <c r="TBJ28" s="1"/>
      <c r="TBK28" s="1"/>
      <c r="TBL28" s="1"/>
      <c r="TBM28" s="1"/>
      <c r="TBN28" s="1"/>
      <c r="TBO28" s="1"/>
      <c r="TBP28" s="1"/>
      <c r="TBQ28" s="1"/>
      <c r="TBR28" s="1"/>
      <c r="TBS28" s="1"/>
      <c r="TBT28" s="1"/>
      <c r="TBU28" s="1"/>
      <c r="TBV28" s="1"/>
      <c r="TBW28" s="1"/>
      <c r="TBX28" s="1"/>
      <c r="TBY28" s="1"/>
      <c r="TBZ28" s="1"/>
      <c r="TCA28" s="1"/>
      <c r="TCB28" s="1"/>
      <c r="TCC28" s="1"/>
      <c r="TCD28" s="1"/>
      <c r="TCE28" s="1"/>
      <c r="TCF28" s="1"/>
      <c r="TCG28" s="1"/>
      <c r="TCH28" s="1"/>
      <c r="TCI28" s="1"/>
      <c r="TCJ28" s="1"/>
      <c r="TCK28" s="1"/>
      <c r="TCL28" s="1"/>
      <c r="TCM28" s="1"/>
      <c r="TCN28" s="1"/>
      <c r="TCO28" s="1"/>
      <c r="TCP28" s="1"/>
      <c r="TCQ28" s="1"/>
      <c r="TCR28" s="1"/>
      <c r="TCS28" s="1"/>
      <c r="TCT28" s="1"/>
      <c r="TCU28" s="1"/>
      <c r="TCV28" s="1"/>
      <c r="TCW28" s="1"/>
      <c r="TCX28" s="1"/>
      <c r="TCY28" s="1"/>
      <c r="TCZ28" s="1"/>
      <c r="TDA28" s="1"/>
      <c r="TDB28" s="1"/>
      <c r="TDC28" s="1"/>
      <c r="TDD28" s="1"/>
      <c r="TDE28" s="1"/>
      <c r="TDF28" s="1"/>
      <c r="TDG28" s="1"/>
      <c r="TDH28" s="1"/>
      <c r="TDI28" s="1"/>
      <c r="TDJ28" s="1"/>
      <c r="TDK28" s="1"/>
      <c r="TDL28" s="1"/>
      <c r="TDM28" s="1"/>
      <c r="TDN28" s="1"/>
      <c r="TDO28" s="1"/>
      <c r="TDP28" s="1"/>
      <c r="TDQ28" s="1"/>
      <c r="TDR28" s="1"/>
      <c r="TDS28" s="1"/>
      <c r="TDT28" s="1"/>
      <c r="TDU28" s="1"/>
      <c r="TDV28" s="1"/>
      <c r="TDW28" s="1"/>
      <c r="TDX28" s="1"/>
      <c r="TDY28" s="1"/>
      <c r="TDZ28" s="1"/>
      <c r="TEA28" s="1"/>
      <c r="TEB28" s="1"/>
      <c r="TEC28" s="1"/>
      <c r="TED28" s="1"/>
      <c r="TEE28" s="1"/>
      <c r="TEF28" s="1"/>
      <c r="TEG28" s="1"/>
      <c r="TEH28" s="1"/>
      <c r="TEI28" s="1"/>
      <c r="TEJ28" s="1"/>
      <c r="TEK28" s="1"/>
      <c r="TEL28" s="1"/>
      <c r="TEM28" s="1"/>
      <c r="TEN28" s="1"/>
      <c r="TEO28" s="1"/>
      <c r="TEP28" s="1"/>
      <c r="TEQ28" s="1"/>
      <c r="TER28" s="1"/>
      <c r="TES28" s="1"/>
      <c r="TET28" s="1"/>
      <c r="TEU28" s="1"/>
      <c r="TEV28" s="1"/>
      <c r="TEW28" s="1"/>
      <c r="TEX28" s="1"/>
      <c r="TEY28" s="1"/>
      <c r="TEZ28" s="1"/>
      <c r="TFA28" s="1"/>
      <c r="TFB28" s="1"/>
      <c r="TFC28" s="1"/>
      <c r="TFD28" s="1"/>
      <c r="TFE28" s="1"/>
      <c r="TFF28" s="1"/>
      <c r="TFG28" s="1"/>
      <c r="TFH28" s="1"/>
      <c r="TFI28" s="1"/>
      <c r="TFJ28" s="1"/>
      <c r="TFK28" s="1"/>
      <c r="TFL28" s="1"/>
      <c r="TFM28" s="1"/>
      <c r="TFN28" s="1"/>
      <c r="TFO28" s="1"/>
      <c r="TFP28" s="1"/>
      <c r="TFQ28" s="1"/>
      <c r="TFR28" s="1"/>
      <c r="TFS28" s="1"/>
      <c r="TFT28" s="1"/>
      <c r="TFU28" s="1"/>
      <c r="TFV28" s="1"/>
      <c r="TFW28" s="1"/>
      <c r="TFX28" s="1"/>
      <c r="TFY28" s="1"/>
      <c r="TFZ28" s="1"/>
      <c r="TGA28" s="1"/>
      <c r="TGB28" s="1"/>
      <c r="TGC28" s="1"/>
      <c r="TGD28" s="1"/>
      <c r="TGE28" s="1"/>
      <c r="TGF28" s="1"/>
      <c r="TGG28" s="1"/>
      <c r="TGH28" s="1"/>
      <c r="TGI28" s="1"/>
      <c r="TGJ28" s="1"/>
      <c r="TGK28" s="1"/>
      <c r="TGL28" s="1"/>
      <c r="TGM28" s="1"/>
      <c r="TGN28" s="1"/>
      <c r="TGO28" s="1"/>
      <c r="TGP28" s="1"/>
      <c r="TGQ28" s="1"/>
      <c r="TGR28" s="1"/>
      <c r="TGS28" s="1"/>
      <c r="TGT28" s="1"/>
      <c r="TGU28" s="1"/>
      <c r="TGV28" s="1"/>
      <c r="TGW28" s="1"/>
      <c r="TGX28" s="1"/>
      <c r="TGY28" s="1"/>
      <c r="TGZ28" s="1"/>
      <c r="THA28" s="1"/>
      <c r="THB28" s="1"/>
      <c r="THC28" s="1"/>
      <c r="THD28" s="1"/>
      <c r="THE28" s="1"/>
      <c r="THF28" s="1"/>
      <c r="THG28" s="1"/>
      <c r="THH28" s="1"/>
      <c r="THI28" s="1"/>
      <c r="THJ28" s="1"/>
      <c r="THK28" s="1"/>
      <c r="THL28" s="1"/>
      <c r="THM28" s="1"/>
      <c r="THN28" s="1"/>
      <c r="THO28" s="1"/>
      <c r="THP28" s="1"/>
      <c r="THQ28" s="1"/>
      <c r="THR28" s="1"/>
      <c r="THS28" s="1"/>
      <c r="THT28" s="1"/>
      <c r="THU28" s="1"/>
      <c r="THV28" s="1"/>
      <c r="THW28" s="1"/>
      <c r="THX28" s="1"/>
      <c r="THY28" s="1"/>
      <c r="THZ28" s="1"/>
      <c r="TIA28" s="1"/>
      <c r="TIB28" s="1"/>
      <c r="TIC28" s="1"/>
      <c r="TID28" s="1"/>
      <c r="TIE28" s="1"/>
      <c r="TIF28" s="1"/>
      <c r="TIG28" s="1"/>
      <c r="TIH28" s="1"/>
      <c r="TII28" s="1"/>
      <c r="TIJ28" s="1"/>
      <c r="TIK28" s="1"/>
      <c r="TIL28" s="1"/>
      <c r="TIM28" s="1"/>
      <c r="TIN28" s="1"/>
      <c r="TIO28" s="1"/>
      <c r="TIP28" s="1"/>
      <c r="TIQ28" s="1"/>
      <c r="TIR28" s="1"/>
      <c r="TIS28" s="1"/>
      <c r="TIT28" s="1"/>
      <c r="TIU28" s="1"/>
      <c r="TIV28" s="1"/>
      <c r="TIW28" s="1"/>
      <c r="TIX28" s="1"/>
      <c r="TIY28" s="1"/>
      <c r="TIZ28" s="1"/>
      <c r="TJA28" s="1"/>
      <c r="TJB28" s="1"/>
      <c r="TJC28" s="1"/>
      <c r="TJD28" s="1"/>
      <c r="TJE28" s="1"/>
      <c r="TJF28" s="1"/>
      <c r="TJG28" s="1"/>
      <c r="TJH28" s="1"/>
      <c r="TJI28" s="1"/>
      <c r="TJJ28" s="1"/>
      <c r="TJK28" s="1"/>
      <c r="TJL28" s="1"/>
      <c r="TJM28" s="1"/>
      <c r="TJN28" s="1"/>
      <c r="TJO28" s="1"/>
      <c r="TJP28" s="1"/>
      <c r="TJQ28" s="1"/>
      <c r="TJR28" s="1"/>
      <c r="TJS28" s="1"/>
      <c r="TJT28" s="1"/>
      <c r="TJU28" s="1"/>
      <c r="TJV28" s="1"/>
      <c r="TJW28" s="1"/>
      <c r="TJX28" s="1"/>
      <c r="TJY28" s="1"/>
      <c r="TJZ28" s="1"/>
      <c r="TKA28" s="1"/>
      <c r="TKB28" s="1"/>
      <c r="TKC28" s="1"/>
      <c r="TKD28" s="1"/>
      <c r="TKE28" s="1"/>
      <c r="TKF28" s="1"/>
      <c r="TKG28" s="1"/>
      <c r="TKH28" s="1"/>
      <c r="TKI28" s="1"/>
      <c r="TKJ28" s="1"/>
      <c r="TKK28" s="1"/>
      <c r="TKL28" s="1"/>
      <c r="TKM28" s="1"/>
      <c r="TKN28" s="1"/>
      <c r="TKO28" s="1"/>
      <c r="TKP28" s="1"/>
      <c r="TKQ28" s="1"/>
      <c r="TKR28" s="1"/>
      <c r="TKS28" s="1"/>
      <c r="TKT28" s="1"/>
      <c r="TKU28" s="1"/>
      <c r="TKV28" s="1"/>
      <c r="TKW28" s="1"/>
      <c r="TKX28" s="1"/>
      <c r="TKY28" s="1"/>
      <c r="TKZ28" s="1"/>
      <c r="TLA28" s="1"/>
      <c r="TLB28" s="1"/>
      <c r="TLC28" s="1"/>
      <c r="TLD28" s="1"/>
      <c r="TLE28" s="1"/>
      <c r="TLF28" s="1"/>
      <c r="TLG28" s="1"/>
      <c r="TLH28" s="1"/>
      <c r="TLI28" s="1"/>
      <c r="TLJ28" s="1"/>
      <c r="TLK28" s="1"/>
      <c r="TLL28" s="1"/>
      <c r="TLM28" s="1"/>
      <c r="TLN28" s="1"/>
      <c r="TLO28" s="1"/>
      <c r="TLP28" s="1"/>
      <c r="TLQ28" s="1"/>
      <c r="TLR28" s="1"/>
      <c r="TLS28" s="1"/>
      <c r="TLT28" s="1"/>
      <c r="TLU28" s="1"/>
      <c r="TLV28" s="1"/>
      <c r="TLW28" s="1"/>
      <c r="TLX28" s="1"/>
      <c r="TLY28" s="1"/>
      <c r="TLZ28" s="1"/>
      <c r="TMA28" s="1"/>
      <c r="TMB28" s="1"/>
      <c r="TMC28" s="1"/>
      <c r="TMD28" s="1"/>
      <c r="TME28" s="1"/>
      <c r="TMF28" s="1"/>
      <c r="TMG28" s="1"/>
      <c r="TMH28" s="1"/>
      <c r="TMI28" s="1"/>
      <c r="TMJ28" s="1"/>
      <c r="TMK28" s="1"/>
      <c r="TML28" s="1"/>
      <c r="TMM28" s="1"/>
      <c r="TMN28" s="1"/>
      <c r="TMO28" s="1"/>
      <c r="TMP28" s="1"/>
      <c r="TMQ28" s="1"/>
      <c r="TMR28" s="1"/>
      <c r="TMS28" s="1"/>
      <c r="TMT28" s="1"/>
      <c r="TMU28" s="1"/>
      <c r="TMV28" s="1"/>
      <c r="TMW28" s="1"/>
      <c r="TMX28" s="1"/>
      <c r="TMY28" s="1"/>
      <c r="TMZ28" s="1"/>
      <c r="TNA28" s="1"/>
      <c r="TNB28" s="1"/>
      <c r="TNC28" s="1"/>
      <c r="TND28" s="1"/>
      <c r="TNE28" s="1"/>
      <c r="TNF28" s="1"/>
      <c r="TNG28" s="1"/>
      <c r="TNH28" s="1"/>
      <c r="TNI28" s="1"/>
      <c r="TNJ28" s="1"/>
      <c r="TNK28" s="1"/>
      <c r="TNL28" s="1"/>
      <c r="TNM28" s="1"/>
      <c r="TNN28" s="1"/>
      <c r="TNO28" s="1"/>
      <c r="TNP28" s="1"/>
      <c r="TNQ28" s="1"/>
      <c r="TNR28" s="1"/>
      <c r="TNS28" s="1"/>
      <c r="TNT28" s="1"/>
      <c r="TNU28" s="1"/>
      <c r="TNV28" s="1"/>
      <c r="TNW28" s="1"/>
      <c r="TNX28" s="1"/>
      <c r="TNY28" s="1"/>
      <c r="TNZ28" s="1"/>
      <c r="TOA28" s="1"/>
      <c r="TOB28" s="1"/>
      <c r="TOC28" s="1"/>
      <c r="TOD28" s="1"/>
      <c r="TOE28" s="1"/>
      <c r="TOF28" s="1"/>
      <c r="TOG28" s="1"/>
      <c r="TOH28" s="1"/>
      <c r="TOI28" s="1"/>
      <c r="TOJ28" s="1"/>
      <c r="TOK28" s="1"/>
      <c r="TOL28" s="1"/>
      <c r="TOM28" s="1"/>
      <c r="TON28" s="1"/>
      <c r="TOO28" s="1"/>
      <c r="TOP28" s="1"/>
      <c r="TOQ28" s="1"/>
      <c r="TOR28" s="1"/>
      <c r="TOS28" s="1"/>
      <c r="TOT28" s="1"/>
      <c r="TOU28" s="1"/>
      <c r="TOV28" s="1"/>
      <c r="TOW28" s="1"/>
      <c r="TOX28" s="1"/>
      <c r="TOY28" s="1"/>
      <c r="TOZ28" s="1"/>
      <c r="TPA28" s="1"/>
      <c r="TPB28" s="1"/>
      <c r="TPC28" s="1"/>
      <c r="TPD28" s="1"/>
      <c r="TPE28" s="1"/>
      <c r="TPF28" s="1"/>
      <c r="TPG28" s="1"/>
      <c r="TPH28" s="1"/>
      <c r="TPI28" s="1"/>
      <c r="TPJ28" s="1"/>
      <c r="TPK28" s="1"/>
      <c r="TPL28" s="1"/>
      <c r="TPM28" s="1"/>
      <c r="TPN28" s="1"/>
      <c r="TPO28" s="1"/>
      <c r="TPP28" s="1"/>
      <c r="TPQ28" s="1"/>
      <c r="TPR28" s="1"/>
      <c r="TPS28" s="1"/>
      <c r="TPT28" s="1"/>
      <c r="TPU28" s="1"/>
      <c r="TPV28" s="1"/>
      <c r="TPW28" s="1"/>
      <c r="TPX28" s="1"/>
      <c r="TPY28" s="1"/>
      <c r="TPZ28" s="1"/>
      <c r="TQA28" s="1"/>
      <c r="TQB28" s="1"/>
      <c r="TQC28" s="1"/>
      <c r="TQD28" s="1"/>
      <c r="TQE28" s="1"/>
      <c r="TQF28" s="1"/>
      <c r="TQG28" s="1"/>
      <c r="TQH28" s="1"/>
      <c r="TQI28" s="1"/>
      <c r="TQJ28" s="1"/>
      <c r="TQK28" s="1"/>
      <c r="TQL28" s="1"/>
      <c r="TQM28" s="1"/>
      <c r="TQN28" s="1"/>
      <c r="TQO28" s="1"/>
      <c r="TQP28" s="1"/>
      <c r="TQQ28" s="1"/>
      <c r="TQR28" s="1"/>
      <c r="TQS28" s="1"/>
      <c r="TQT28" s="1"/>
      <c r="TQU28" s="1"/>
      <c r="TQV28" s="1"/>
      <c r="TQW28" s="1"/>
      <c r="TQX28" s="1"/>
      <c r="TQY28" s="1"/>
      <c r="TQZ28" s="1"/>
      <c r="TRA28" s="1"/>
      <c r="TRB28" s="1"/>
      <c r="TRC28" s="1"/>
      <c r="TRD28" s="1"/>
      <c r="TRE28" s="1"/>
      <c r="TRF28" s="1"/>
      <c r="TRG28" s="1"/>
      <c r="TRH28" s="1"/>
      <c r="TRI28" s="1"/>
      <c r="TRJ28" s="1"/>
      <c r="TRK28" s="1"/>
      <c r="TRL28" s="1"/>
      <c r="TRM28" s="1"/>
      <c r="TRN28" s="1"/>
      <c r="TRO28" s="1"/>
      <c r="TRP28" s="1"/>
      <c r="TRQ28" s="1"/>
      <c r="TRR28" s="1"/>
      <c r="TRS28" s="1"/>
      <c r="TRT28" s="1"/>
      <c r="TRU28" s="1"/>
      <c r="TRV28" s="1"/>
      <c r="TRW28" s="1"/>
      <c r="TRX28" s="1"/>
      <c r="TRY28" s="1"/>
      <c r="TRZ28" s="1"/>
      <c r="TSA28" s="1"/>
      <c r="TSB28" s="1"/>
      <c r="TSC28" s="1"/>
      <c r="TSD28" s="1"/>
      <c r="TSE28" s="1"/>
      <c r="TSF28" s="1"/>
      <c r="TSG28" s="1"/>
      <c r="TSH28" s="1"/>
      <c r="TSI28" s="1"/>
      <c r="TSJ28" s="1"/>
      <c r="TSK28" s="1"/>
      <c r="TSL28" s="1"/>
      <c r="TSM28" s="1"/>
      <c r="TSN28" s="1"/>
      <c r="TSO28" s="1"/>
      <c r="TSP28" s="1"/>
      <c r="TSQ28" s="1"/>
      <c r="TSR28" s="1"/>
      <c r="TSS28" s="1"/>
      <c r="TST28" s="1"/>
      <c r="TSU28" s="1"/>
      <c r="TSV28" s="1"/>
      <c r="TSW28" s="1"/>
      <c r="TSX28" s="1"/>
      <c r="TSY28" s="1"/>
      <c r="TSZ28" s="1"/>
      <c r="TTA28" s="1"/>
      <c r="TTB28" s="1"/>
      <c r="TTC28" s="1"/>
      <c r="TTD28" s="1"/>
      <c r="TTE28" s="1"/>
      <c r="TTF28" s="1"/>
      <c r="TTG28" s="1"/>
      <c r="TTH28" s="1"/>
      <c r="TTI28" s="1"/>
      <c r="TTJ28" s="1"/>
      <c r="TTK28" s="1"/>
      <c r="TTL28" s="1"/>
      <c r="TTM28" s="1"/>
      <c r="TTN28" s="1"/>
      <c r="TTO28" s="1"/>
      <c r="TTP28" s="1"/>
      <c r="TTQ28" s="1"/>
      <c r="TTR28" s="1"/>
      <c r="TTS28" s="1"/>
      <c r="TTT28" s="1"/>
      <c r="TTU28" s="1"/>
      <c r="TTV28" s="1"/>
      <c r="TTW28" s="1"/>
      <c r="TTX28" s="1"/>
      <c r="TTY28" s="1"/>
      <c r="TTZ28" s="1"/>
      <c r="TUA28" s="1"/>
      <c r="TUB28" s="1"/>
      <c r="TUC28" s="1"/>
      <c r="TUD28" s="1"/>
      <c r="TUE28" s="1"/>
      <c r="TUF28" s="1"/>
      <c r="TUG28" s="1"/>
      <c r="TUH28" s="1"/>
      <c r="TUI28" s="1"/>
      <c r="TUJ28" s="1"/>
      <c r="TUK28" s="1"/>
      <c r="TUL28" s="1"/>
      <c r="TUM28" s="1"/>
      <c r="TUN28" s="1"/>
      <c r="TUO28" s="1"/>
      <c r="TUP28" s="1"/>
      <c r="TUQ28" s="1"/>
      <c r="TUR28" s="1"/>
      <c r="TUS28" s="1"/>
      <c r="TUT28" s="1"/>
      <c r="TUU28" s="1"/>
      <c r="TUV28" s="1"/>
      <c r="TUW28" s="1"/>
      <c r="TUX28" s="1"/>
      <c r="TUY28" s="1"/>
      <c r="TUZ28" s="1"/>
      <c r="TVA28" s="1"/>
      <c r="TVB28" s="1"/>
      <c r="TVC28" s="1"/>
      <c r="TVD28" s="1"/>
      <c r="TVE28" s="1"/>
      <c r="TVF28" s="1"/>
      <c r="TVG28" s="1"/>
      <c r="TVH28" s="1"/>
      <c r="TVI28" s="1"/>
      <c r="TVJ28" s="1"/>
      <c r="TVK28" s="1"/>
      <c r="TVL28" s="1"/>
      <c r="TVM28" s="1"/>
      <c r="TVN28" s="1"/>
      <c r="TVO28" s="1"/>
      <c r="TVP28" s="1"/>
      <c r="TVQ28" s="1"/>
      <c r="TVR28" s="1"/>
      <c r="TVS28" s="1"/>
      <c r="TVT28" s="1"/>
      <c r="TVU28" s="1"/>
      <c r="TVV28" s="1"/>
      <c r="TVW28" s="1"/>
      <c r="TVX28" s="1"/>
      <c r="TVY28" s="1"/>
      <c r="TVZ28" s="1"/>
      <c r="TWA28" s="1"/>
      <c r="TWB28" s="1"/>
      <c r="TWC28" s="1"/>
      <c r="TWD28" s="1"/>
      <c r="TWE28" s="1"/>
      <c r="TWF28" s="1"/>
      <c r="TWG28" s="1"/>
      <c r="TWH28" s="1"/>
      <c r="TWI28" s="1"/>
      <c r="TWJ28" s="1"/>
      <c r="TWK28" s="1"/>
      <c r="TWL28" s="1"/>
      <c r="TWM28" s="1"/>
      <c r="TWN28" s="1"/>
      <c r="TWO28" s="1"/>
      <c r="TWP28" s="1"/>
      <c r="TWQ28" s="1"/>
      <c r="TWR28" s="1"/>
      <c r="TWS28" s="1"/>
      <c r="TWT28" s="1"/>
      <c r="TWU28" s="1"/>
      <c r="TWV28" s="1"/>
      <c r="TWW28" s="1"/>
      <c r="TWX28" s="1"/>
      <c r="TWY28" s="1"/>
      <c r="TWZ28" s="1"/>
      <c r="TXA28" s="1"/>
      <c r="TXB28" s="1"/>
      <c r="TXC28" s="1"/>
      <c r="TXD28" s="1"/>
      <c r="TXE28" s="1"/>
      <c r="TXF28" s="1"/>
      <c r="TXG28" s="1"/>
      <c r="TXH28" s="1"/>
      <c r="TXI28" s="1"/>
      <c r="TXJ28" s="1"/>
      <c r="TXK28" s="1"/>
      <c r="TXL28" s="1"/>
      <c r="TXM28" s="1"/>
      <c r="TXN28" s="1"/>
      <c r="TXO28" s="1"/>
      <c r="TXP28" s="1"/>
      <c r="TXQ28" s="1"/>
      <c r="TXR28" s="1"/>
      <c r="TXS28" s="1"/>
      <c r="TXT28" s="1"/>
      <c r="TXU28" s="1"/>
      <c r="TXV28" s="1"/>
      <c r="TXW28" s="1"/>
      <c r="TXX28" s="1"/>
      <c r="TXY28" s="1"/>
      <c r="TXZ28" s="1"/>
      <c r="TYA28" s="1"/>
      <c r="TYB28" s="1"/>
      <c r="TYC28" s="1"/>
      <c r="TYD28" s="1"/>
      <c r="TYE28" s="1"/>
      <c r="TYF28" s="1"/>
      <c r="TYG28" s="1"/>
      <c r="TYH28" s="1"/>
      <c r="TYI28" s="1"/>
      <c r="TYJ28" s="1"/>
      <c r="TYK28" s="1"/>
      <c r="TYL28" s="1"/>
      <c r="TYM28" s="1"/>
      <c r="TYN28" s="1"/>
      <c r="TYO28" s="1"/>
      <c r="TYP28" s="1"/>
      <c r="TYQ28" s="1"/>
      <c r="TYR28" s="1"/>
      <c r="TYS28" s="1"/>
      <c r="TYT28" s="1"/>
      <c r="TYU28" s="1"/>
      <c r="TYV28" s="1"/>
      <c r="TYW28" s="1"/>
      <c r="TYX28" s="1"/>
      <c r="TYY28" s="1"/>
      <c r="TYZ28" s="1"/>
      <c r="TZA28" s="1"/>
      <c r="TZB28" s="1"/>
      <c r="TZC28" s="1"/>
      <c r="TZD28" s="1"/>
      <c r="TZE28" s="1"/>
      <c r="TZF28" s="1"/>
      <c r="TZG28" s="1"/>
      <c r="TZH28" s="1"/>
      <c r="TZI28" s="1"/>
      <c r="TZJ28" s="1"/>
      <c r="TZK28" s="1"/>
      <c r="TZL28" s="1"/>
      <c r="TZM28" s="1"/>
      <c r="TZN28" s="1"/>
      <c r="TZO28" s="1"/>
      <c r="TZP28" s="1"/>
      <c r="TZQ28" s="1"/>
      <c r="TZR28" s="1"/>
      <c r="TZS28" s="1"/>
      <c r="TZT28" s="1"/>
      <c r="TZU28" s="1"/>
      <c r="TZV28" s="1"/>
      <c r="TZW28" s="1"/>
      <c r="TZX28" s="1"/>
      <c r="TZY28" s="1"/>
      <c r="TZZ28" s="1"/>
      <c r="UAA28" s="1"/>
      <c r="UAB28" s="1"/>
      <c r="UAC28" s="1"/>
      <c r="UAD28" s="1"/>
      <c r="UAE28" s="1"/>
      <c r="UAF28" s="1"/>
      <c r="UAG28" s="1"/>
      <c r="UAH28" s="1"/>
      <c r="UAI28" s="1"/>
      <c r="UAJ28" s="1"/>
      <c r="UAK28" s="1"/>
      <c r="UAL28" s="1"/>
      <c r="UAM28" s="1"/>
      <c r="UAN28" s="1"/>
      <c r="UAO28" s="1"/>
      <c r="UAP28" s="1"/>
      <c r="UAQ28" s="1"/>
      <c r="UAR28" s="1"/>
      <c r="UAS28" s="1"/>
      <c r="UAT28" s="1"/>
      <c r="UAU28" s="1"/>
      <c r="UAV28" s="1"/>
      <c r="UAW28" s="1"/>
      <c r="UAX28" s="1"/>
      <c r="UAY28" s="1"/>
      <c r="UAZ28" s="1"/>
      <c r="UBA28" s="1"/>
      <c r="UBB28" s="1"/>
      <c r="UBC28" s="1"/>
      <c r="UBD28" s="1"/>
      <c r="UBE28" s="1"/>
      <c r="UBF28" s="1"/>
      <c r="UBG28" s="1"/>
      <c r="UBH28" s="1"/>
      <c r="UBI28" s="1"/>
      <c r="UBJ28" s="1"/>
      <c r="UBK28" s="1"/>
      <c r="UBL28" s="1"/>
      <c r="UBM28" s="1"/>
      <c r="UBN28" s="1"/>
      <c r="UBO28" s="1"/>
      <c r="UBP28" s="1"/>
      <c r="UBQ28" s="1"/>
      <c r="UBR28" s="1"/>
      <c r="UBS28" s="1"/>
      <c r="UBT28" s="1"/>
      <c r="UBU28" s="1"/>
      <c r="UBV28" s="1"/>
      <c r="UBW28" s="1"/>
      <c r="UBX28" s="1"/>
      <c r="UBY28" s="1"/>
      <c r="UBZ28" s="1"/>
      <c r="UCA28" s="1"/>
      <c r="UCB28" s="1"/>
      <c r="UCC28" s="1"/>
      <c r="UCD28" s="1"/>
      <c r="UCE28" s="1"/>
      <c r="UCF28" s="1"/>
      <c r="UCG28" s="1"/>
      <c r="UCH28" s="1"/>
      <c r="UCI28" s="1"/>
      <c r="UCJ28" s="1"/>
      <c r="UCK28" s="1"/>
      <c r="UCL28" s="1"/>
      <c r="UCM28" s="1"/>
      <c r="UCN28" s="1"/>
      <c r="UCO28" s="1"/>
      <c r="UCP28" s="1"/>
      <c r="UCQ28" s="1"/>
      <c r="UCR28" s="1"/>
      <c r="UCS28" s="1"/>
      <c r="UCT28" s="1"/>
      <c r="UCU28" s="1"/>
      <c r="UCV28" s="1"/>
      <c r="UCW28" s="1"/>
      <c r="UCX28" s="1"/>
      <c r="UCY28" s="1"/>
      <c r="UCZ28" s="1"/>
      <c r="UDA28" s="1"/>
      <c r="UDB28" s="1"/>
      <c r="UDC28" s="1"/>
      <c r="UDD28" s="1"/>
      <c r="UDE28" s="1"/>
      <c r="UDF28" s="1"/>
      <c r="UDG28" s="1"/>
      <c r="UDH28" s="1"/>
      <c r="UDI28" s="1"/>
      <c r="UDJ28" s="1"/>
      <c r="UDK28" s="1"/>
      <c r="UDL28" s="1"/>
      <c r="UDM28" s="1"/>
      <c r="UDN28" s="1"/>
      <c r="UDO28" s="1"/>
      <c r="UDP28" s="1"/>
      <c r="UDQ28" s="1"/>
      <c r="UDR28" s="1"/>
      <c r="UDS28" s="1"/>
      <c r="UDT28" s="1"/>
      <c r="UDU28" s="1"/>
      <c r="UDV28" s="1"/>
      <c r="UDW28" s="1"/>
      <c r="UDX28" s="1"/>
      <c r="UDY28" s="1"/>
      <c r="UDZ28" s="1"/>
      <c r="UEA28" s="1"/>
      <c r="UEB28" s="1"/>
      <c r="UEC28" s="1"/>
      <c r="UED28" s="1"/>
      <c r="UEE28" s="1"/>
      <c r="UEF28" s="1"/>
      <c r="UEG28" s="1"/>
      <c r="UEH28" s="1"/>
      <c r="UEI28" s="1"/>
      <c r="UEJ28" s="1"/>
      <c r="UEK28" s="1"/>
      <c r="UEL28" s="1"/>
      <c r="UEM28" s="1"/>
      <c r="UEN28" s="1"/>
      <c r="UEO28" s="1"/>
      <c r="UEP28" s="1"/>
      <c r="UEQ28" s="1"/>
      <c r="UER28" s="1"/>
      <c r="UES28" s="1"/>
      <c r="UET28" s="1"/>
      <c r="UEU28" s="1"/>
      <c r="UEV28" s="1"/>
      <c r="UEW28" s="1"/>
      <c r="UEX28" s="1"/>
      <c r="UEY28" s="1"/>
      <c r="UEZ28" s="1"/>
      <c r="UFA28" s="1"/>
      <c r="UFB28" s="1"/>
      <c r="UFC28" s="1"/>
      <c r="UFD28" s="1"/>
      <c r="UFE28" s="1"/>
      <c r="UFF28" s="1"/>
      <c r="UFG28" s="1"/>
      <c r="UFH28" s="1"/>
      <c r="UFI28" s="1"/>
      <c r="UFJ28" s="1"/>
      <c r="UFK28" s="1"/>
      <c r="UFL28" s="1"/>
      <c r="UFM28" s="1"/>
      <c r="UFN28" s="1"/>
      <c r="UFO28" s="1"/>
      <c r="UFP28" s="1"/>
      <c r="UFQ28" s="1"/>
      <c r="UFR28" s="1"/>
      <c r="UFS28" s="1"/>
      <c r="UFT28" s="1"/>
      <c r="UFU28" s="1"/>
      <c r="UFV28" s="1"/>
      <c r="UFW28" s="1"/>
      <c r="UFX28" s="1"/>
      <c r="UFY28" s="1"/>
      <c r="UFZ28" s="1"/>
      <c r="UGA28" s="1"/>
      <c r="UGB28" s="1"/>
      <c r="UGC28" s="1"/>
      <c r="UGD28" s="1"/>
      <c r="UGE28" s="1"/>
      <c r="UGF28" s="1"/>
      <c r="UGG28" s="1"/>
      <c r="UGH28" s="1"/>
      <c r="UGI28" s="1"/>
      <c r="UGJ28" s="1"/>
      <c r="UGK28" s="1"/>
      <c r="UGL28" s="1"/>
      <c r="UGM28" s="1"/>
      <c r="UGN28" s="1"/>
      <c r="UGO28" s="1"/>
      <c r="UGP28" s="1"/>
      <c r="UGQ28" s="1"/>
      <c r="UGR28" s="1"/>
      <c r="UGS28" s="1"/>
      <c r="UGT28" s="1"/>
      <c r="UGU28" s="1"/>
      <c r="UGV28" s="1"/>
      <c r="UGW28" s="1"/>
      <c r="UGX28" s="1"/>
      <c r="UGY28" s="1"/>
      <c r="UGZ28" s="1"/>
      <c r="UHA28" s="1"/>
      <c r="UHB28" s="1"/>
      <c r="UHC28" s="1"/>
      <c r="UHD28" s="1"/>
      <c r="UHE28" s="1"/>
      <c r="UHF28" s="1"/>
      <c r="UHG28" s="1"/>
      <c r="UHH28" s="1"/>
      <c r="UHI28" s="1"/>
      <c r="UHJ28" s="1"/>
      <c r="UHK28" s="1"/>
      <c r="UHL28" s="1"/>
      <c r="UHM28" s="1"/>
      <c r="UHN28" s="1"/>
      <c r="UHO28" s="1"/>
      <c r="UHP28" s="1"/>
      <c r="UHQ28" s="1"/>
      <c r="UHR28" s="1"/>
      <c r="UHS28" s="1"/>
      <c r="UHT28" s="1"/>
      <c r="UHU28" s="1"/>
      <c r="UHV28" s="1"/>
      <c r="UHW28" s="1"/>
      <c r="UHX28" s="1"/>
      <c r="UHY28" s="1"/>
      <c r="UHZ28" s="1"/>
      <c r="UIA28" s="1"/>
      <c r="UIB28" s="1"/>
      <c r="UIC28" s="1"/>
      <c r="UID28" s="1"/>
      <c r="UIE28" s="1"/>
      <c r="UIF28" s="1"/>
      <c r="UIG28" s="1"/>
      <c r="UIH28" s="1"/>
      <c r="UII28" s="1"/>
      <c r="UIJ28" s="1"/>
      <c r="UIK28" s="1"/>
      <c r="UIL28" s="1"/>
      <c r="UIM28" s="1"/>
      <c r="UIN28" s="1"/>
      <c r="UIO28" s="1"/>
      <c r="UIP28" s="1"/>
      <c r="UIQ28" s="1"/>
      <c r="UIR28" s="1"/>
      <c r="UIS28" s="1"/>
      <c r="UIT28" s="1"/>
      <c r="UIU28" s="1"/>
      <c r="UIV28" s="1"/>
      <c r="UIW28" s="1"/>
      <c r="UIX28" s="1"/>
      <c r="UIY28" s="1"/>
      <c r="UIZ28" s="1"/>
      <c r="UJA28" s="1"/>
      <c r="UJB28" s="1"/>
      <c r="UJC28" s="1"/>
      <c r="UJD28" s="1"/>
      <c r="UJE28" s="1"/>
      <c r="UJF28" s="1"/>
      <c r="UJG28" s="1"/>
      <c r="UJH28" s="1"/>
      <c r="UJI28" s="1"/>
      <c r="UJJ28" s="1"/>
      <c r="UJK28" s="1"/>
      <c r="UJL28" s="1"/>
      <c r="UJM28" s="1"/>
      <c r="UJN28" s="1"/>
      <c r="UJO28" s="1"/>
      <c r="UJP28" s="1"/>
      <c r="UJQ28" s="1"/>
      <c r="UJR28" s="1"/>
      <c r="UJS28" s="1"/>
      <c r="UJT28" s="1"/>
      <c r="UJU28" s="1"/>
      <c r="UJV28" s="1"/>
      <c r="UJW28" s="1"/>
      <c r="UJX28" s="1"/>
      <c r="UJY28" s="1"/>
      <c r="UJZ28" s="1"/>
      <c r="UKA28" s="1"/>
      <c r="UKB28" s="1"/>
      <c r="UKC28" s="1"/>
      <c r="UKD28" s="1"/>
      <c r="UKE28" s="1"/>
      <c r="UKF28" s="1"/>
      <c r="UKG28" s="1"/>
      <c r="UKH28" s="1"/>
      <c r="UKI28" s="1"/>
      <c r="UKJ28" s="1"/>
      <c r="UKK28" s="1"/>
      <c r="UKL28" s="1"/>
      <c r="UKM28" s="1"/>
      <c r="UKN28" s="1"/>
      <c r="UKO28" s="1"/>
      <c r="UKP28" s="1"/>
      <c r="UKQ28" s="1"/>
      <c r="UKR28" s="1"/>
      <c r="UKS28" s="1"/>
      <c r="UKT28" s="1"/>
      <c r="UKU28" s="1"/>
      <c r="UKV28" s="1"/>
      <c r="UKW28" s="1"/>
      <c r="UKX28" s="1"/>
      <c r="UKY28" s="1"/>
      <c r="UKZ28" s="1"/>
      <c r="ULA28" s="1"/>
      <c r="ULB28" s="1"/>
      <c r="ULC28" s="1"/>
      <c r="ULD28" s="1"/>
      <c r="ULE28" s="1"/>
      <c r="ULF28" s="1"/>
      <c r="ULG28" s="1"/>
      <c r="ULH28" s="1"/>
      <c r="ULI28" s="1"/>
      <c r="ULJ28" s="1"/>
      <c r="ULK28" s="1"/>
      <c r="ULL28" s="1"/>
      <c r="ULM28" s="1"/>
      <c r="ULN28" s="1"/>
      <c r="ULO28" s="1"/>
      <c r="ULP28" s="1"/>
      <c r="ULQ28" s="1"/>
      <c r="ULR28" s="1"/>
      <c r="ULS28" s="1"/>
      <c r="ULT28" s="1"/>
      <c r="ULU28" s="1"/>
      <c r="ULV28" s="1"/>
      <c r="ULW28" s="1"/>
      <c r="ULX28" s="1"/>
      <c r="ULY28" s="1"/>
      <c r="ULZ28" s="1"/>
      <c r="UMA28" s="1"/>
      <c r="UMB28" s="1"/>
      <c r="UMC28" s="1"/>
      <c r="UMD28" s="1"/>
      <c r="UME28" s="1"/>
      <c r="UMF28" s="1"/>
      <c r="UMG28" s="1"/>
      <c r="UMH28" s="1"/>
      <c r="UMI28" s="1"/>
      <c r="UMJ28" s="1"/>
      <c r="UMK28" s="1"/>
      <c r="UML28" s="1"/>
      <c r="UMM28" s="1"/>
      <c r="UMN28" s="1"/>
      <c r="UMO28" s="1"/>
      <c r="UMP28" s="1"/>
      <c r="UMQ28" s="1"/>
      <c r="UMR28" s="1"/>
      <c r="UMS28" s="1"/>
      <c r="UMT28" s="1"/>
      <c r="UMU28" s="1"/>
      <c r="UMV28" s="1"/>
      <c r="UMW28" s="1"/>
      <c r="UMX28" s="1"/>
      <c r="UMY28" s="1"/>
      <c r="UMZ28" s="1"/>
      <c r="UNA28" s="1"/>
      <c r="UNB28" s="1"/>
      <c r="UNC28" s="1"/>
      <c r="UND28" s="1"/>
      <c r="UNE28" s="1"/>
      <c r="UNF28" s="1"/>
      <c r="UNG28" s="1"/>
      <c r="UNH28" s="1"/>
      <c r="UNI28" s="1"/>
      <c r="UNJ28" s="1"/>
      <c r="UNK28" s="1"/>
      <c r="UNL28" s="1"/>
      <c r="UNM28" s="1"/>
      <c r="UNN28" s="1"/>
      <c r="UNO28" s="1"/>
      <c r="UNP28" s="1"/>
      <c r="UNQ28" s="1"/>
      <c r="UNR28" s="1"/>
      <c r="UNS28" s="1"/>
      <c r="UNT28" s="1"/>
      <c r="UNU28" s="1"/>
      <c r="UNV28" s="1"/>
      <c r="UNW28" s="1"/>
      <c r="UNX28" s="1"/>
      <c r="UNY28" s="1"/>
      <c r="UNZ28" s="1"/>
      <c r="UOA28" s="1"/>
      <c r="UOB28" s="1"/>
      <c r="UOC28" s="1"/>
      <c r="UOD28" s="1"/>
      <c r="UOE28" s="1"/>
      <c r="UOF28" s="1"/>
      <c r="UOG28" s="1"/>
      <c r="UOH28" s="1"/>
      <c r="UOI28" s="1"/>
      <c r="UOJ28" s="1"/>
      <c r="UOK28" s="1"/>
      <c r="UOL28" s="1"/>
      <c r="UOM28" s="1"/>
      <c r="UON28" s="1"/>
      <c r="UOO28" s="1"/>
      <c r="UOP28" s="1"/>
      <c r="UOQ28" s="1"/>
      <c r="UOR28" s="1"/>
      <c r="UOS28" s="1"/>
      <c r="UOT28" s="1"/>
      <c r="UOU28" s="1"/>
      <c r="UOV28" s="1"/>
      <c r="UOW28" s="1"/>
      <c r="UOX28" s="1"/>
      <c r="UOY28" s="1"/>
      <c r="UOZ28" s="1"/>
      <c r="UPA28" s="1"/>
      <c r="UPB28" s="1"/>
      <c r="UPC28" s="1"/>
      <c r="UPD28" s="1"/>
      <c r="UPE28" s="1"/>
      <c r="UPF28" s="1"/>
      <c r="UPG28" s="1"/>
      <c r="UPH28" s="1"/>
      <c r="UPI28" s="1"/>
      <c r="UPJ28" s="1"/>
      <c r="UPK28" s="1"/>
      <c r="UPL28" s="1"/>
      <c r="UPM28" s="1"/>
      <c r="UPN28" s="1"/>
      <c r="UPO28" s="1"/>
      <c r="UPP28" s="1"/>
      <c r="UPQ28" s="1"/>
      <c r="UPR28" s="1"/>
      <c r="UPS28" s="1"/>
      <c r="UPT28" s="1"/>
      <c r="UPU28" s="1"/>
      <c r="UPV28" s="1"/>
      <c r="UPW28" s="1"/>
      <c r="UPX28" s="1"/>
      <c r="UPY28" s="1"/>
      <c r="UPZ28" s="1"/>
      <c r="UQA28" s="1"/>
      <c r="UQB28" s="1"/>
      <c r="UQC28" s="1"/>
      <c r="UQD28" s="1"/>
      <c r="UQE28" s="1"/>
      <c r="UQF28" s="1"/>
      <c r="UQG28" s="1"/>
      <c r="UQH28" s="1"/>
      <c r="UQI28" s="1"/>
      <c r="UQJ28" s="1"/>
      <c r="UQK28" s="1"/>
      <c r="UQL28" s="1"/>
      <c r="UQM28" s="1"/>
      <c r="UQN28" s="1"/>
      <c r="UQO28" s="1"/>
      <c r="UQP28" s="1"/>
      <c r="UQQ28" s="1"/>
      <c r="UQR28" s="1"/>
      <c r="UQS28" s="1"/>
      <c r="UQT28" s="1"/>
      <c r="UQU28" s="1"/>
      <c r="UQV28" s="1"/>
      <c r="UQW28" s="1"/>
      <c r="UQX28" s="1"/>
      <c r="UQY28" s="1"/>
      <c r="UQZ28" s="1"/>
      <c r="URA28" s="1"/>
      <c r="URB28" s="1"/>
      <c r="URC28" s="1"/>
      <c r="URD28" s="1"/>
      <c r="URE28" s="1"/>
      <c r="URF28" s="1"/>
      <c r="URG28" s="1"/>
      <c r="URH28" s="1"/>
      <c r="URI28" s="1"/>
      <c r="URJ28" s="1"/>
      <c r="URK28" s="1"/>
      <c r="URL28" s="1"/>
      <c r="URM28" s="1"/>
      <c r="URN28" s="1"/>
      <c r="URO28" s="1"/>
      <c r="URP28" s="1"/>
      <c r="URQ28" s="1"/>
      <c r="URR28" s="1"/>
      <c r="URS28" s="1"/>
      <c r="URT28" s="1"/>
      <c r="URU28" s="1"/>
      <c r="URV28" s="1"/>
      <c r="URW28" s="1"/>
      <c r="URX28" s="1"/>
      <c r="URY28" s="1"/>
      <c r="URZ28" s="1"/>
      <c r="USA28" s="1"/>
      <c r="USB28" s="1"/>
      <c r="USC28" s="1"/>
      <c r="USD28" s="1"/>
      <c r="USE28" s="1"/>
      <c r="USF28" s="1"/>
      <c r="USG28" s="1"/>
      <c r="USH28" s="1"/>
      <c r="USI28" s="1"/>
      <c r="USJ28" s="1"/>
      <c r="USK28" s="1"/>
      <c r="USL28" s="1"/>
      <c r="USM28" s="1"/>
      <c r="USN28" s="1"/>
      <c r="USO28" s="1"/>
      <c r="USP28" s="1"/>
      <c r="USQ28" s="1"/>
      <c r="USR28" s="1"/>
      <c r="USS28" s="1"/>
      <c r="UST28" s="1"/>
      <c r="USU28" s="1"/>
      <c r="USV28" s="1"/>
      <c r="USW28" s="1"/>
      <c r="USX28" s="1"/>
      <c r="USY28" s="1"/>
      <c r="USZ28" s="1"/>
      <c r="UTA28" s="1"/>
      <c r="UTB28" s="1"/>
      <c r="UTC28" s="1"/>
      <c r="UTD28" s="1"/>
      <c r="UTE28" s="1"/>
      <c r="UTF28" s="1"/>
      <c r="UTG28" s="1"/>
      <c r="UTH28" s="1"/>
      <c r="UTI28" s="1"/>
      <c r="UTJ28" s="1"/>
      <c r="UTK28" s="1"/>
      <c r="UTL28" s="1"/>
      <c r="UTM28" s="1"/>
      <c r="UTN28" s="1"/>
      <c r="UTO28" s="1"/>
      <c r="UTP28" s="1"/>
      <c r="UTQ28" s="1"/>
      <c r="UTR28" s="1"/>
      <c r="UTS28" s="1"/>
      <c r="UTT28" s="1"/>
      <c r="UTU28" s="1"/>
      <c r="UTV28" s="1"/>
      <c r="UTW28" s="1"/>
      <c r="UTX28" s="1"/>
      <c r="UTY28" s="1"/>
      <c r="UTZ28" s="1"/>
      <c r="UUA28" s="1"/>
      <c r="UUB28" s="1"/>
      <c r="UUC28" s="1"/>
      <c r="UUD28" s="1"/>
      <c r="UUE28" s="1"/>
      <c r="UUF28" s="1"/>
      <c r="UUG28" s="1"/>
      <c r="UUH28" s="1"/>
      <c r="UUI28" s="1"/>
      <c r="UUJ28" s="1"/>
      <c r="UUK28" s="1"/>
      <c r="UUL28" s="1"/>
      <c r="UUM28" s="1"/>
      <c r="UUN28" s="1"/>
      <c r="UUO28" s="1"/>
      <c r="UUP28" s="1"/>
      <c r="UUQ28" s="1"/>
      <c r="UUR28" s="1"/>
      <c r="UUS28" s="1"/>
      <c r="UUT28" s="1"/>
      <c r="UUU28" s="1"/>
      <c r="UUV28" s="1"/>
      <c r="UUW28" s="1"/>
      <c r="UUX28" s="1"/>
      <c r="UUY28" s="1"/>
      <c r="UUZ28" s="1"/>
      <c r="UVA28" s="1"/>
      <c r="UVB28" s="1"/>
      <c r="UVC28" s="1"/>
      <c r="UVD28" s="1"/>
      <c r="UVE28" s="1"/>
      <c r="UVF28" s="1"/>
      <c r="UVG28" s="1"/>
      <c r="UVH28" s="1"/>
      <c r="UVI28" s="1"/>
      <c r="UVJ28" s="1"/>
      <c r="UVK28" s="1"/>
      <c r="UVL28" s="1"/>
      <c r="UVM28" s="1"/>
      <c r="UVN28" s="1"/>
      <c r="UVO28" s="1"/>
      <c r="UVP28" s="1"/>
      <c r="UVQ28" s="1"/>
      <c r="UVR28" s="1"/>
      <c r="UVS28" s="1"/>
      <c r="UVT28" s="1"/>
      <c r="UVU28" s="1"/>
      <c r="UVV28" s="1"/>
      <c r="UVW28" s="1"/>
      <c r="UVX28" s="1"/>
      <c r="UVY28" s="1"/>
      <c r="UVZ28" s="1"/>
      <c r="UWA28" s="1"/>
      <c r="UWB28" s="1"/>
      <c r="UWC28" s="1"/>
      <c r="UWD28" s="1"/>
      <c r="UWE28" s="1"/>
      <c r="UWF28" s="1"/>
      <c r="UWG28" s="1"/>
      <c r="UWH28" s="1"/>
      <c r="UWI28" s="1"/>
      <c r="UWJ28" s="1"/>
      <c r="UWK28" s="1"/>
      <c r="UWL28" s="1"/>
      <c r="UWM28" s="1"/>
      <c r="UWN28" s="1"/>
      <c r="UWO28" s="1"/>
      <c r="UWP28" s="1"/>
      <c r="UWQ28" s="1"/>
      <c r="UWR28" s="1"/>
      <c r="UWS28" s="1"/>
      <c r="UWT28" s="1"/>
      <c r="UWU28" s="1"/>
      <c r="UWV28" s="1"/>
      <c r="UWW28" s="1"/>
      <c r="UWX28" s="1"/>
      <c r="UWY28" s="1"/>
      <c r="UWZ28" s="1"/>
      <c r="UXA28" s="1"/>
      <c r="UXB28" s="1"/>
      <c r="UXC28" s="1"/>
      <c r="UXD28" s="1"/>
      <c r="UXE28" s="1"/>
      <c r="UXF28" s="1"/>
      <c r="UXG28" s="1"/>
      <c r="UXH28" s="1"/>
      <c r="UXI28" s="1"/>
      <c r="UXJ28" s="1"/>
      <c r="UXK28" s="1"/>
      <c r="UXL28" s="1"/>
      <c r="UXM28" s="1"/>
      <c r="UXN28" s="1"/>
      <c r="UXO28" s="1"/>
      <c r="UXP28" s="1"/>
      <c r="UXQ28" s="1"/>
      <c r="UXR28" s="1"/>
      <c r="UXS28" s="1"/>
      <c r="UXT28" s="1"/>
      <c r="UXU28" s="1"/>
      <c r="UXV28" s="1"/>
      <c r="UXW28" s="1"/>
      <c r="UXX28" s="1"/>
      <c r="UXY28" s="1"/>
      <c r="UXZ28" s="1"/>
      <c r="UYA28" s="1"/>
      <c r="UYB28" s="1"/>
      <c r="UYC28" s="1"/>
      <c r="UYD28" s="1"/>
      <c r="UYE28" s="1"/>
      <c r="UYF28" s="1"/>
      <c r="UYG28" s="1"/>
      <c r="UYH28" s="1"/>
      <c r="UYI28" s="1"/>
      <c r="UYJ28" s="1"/>
      <c r="UYK28" s="1"/>
      <c r="UYL28" s="1"/>
      <c r="UYM28" s="1"/>
      <c r="UYN28" s="1"/>
      <c r="UYO28" s="1"/>
      <c r="UYP28" s="1"/>
      <c r="UYQ28" s="1"/>
      <c r="UYR28" s="1"/>
      <c r="UYS28" s="1"/>
      <c r="UYT28" s="1"/>
      <c r="UYU28" s="1"/>
      <c r="UYV28" s="1"/>
      <c r="UYW28" s="1"/>
      <c r="UYX28" s="1"/>
      <c r="UYY28" s="1"/>
      <c r="UYZ28" s="1"/>
      <c r="UZA28" s="1"/>
      <c r="UZB28" s="1"/>
      <c r="UZC28" s="1"/>
      <c r="UZD28" s="1"/>
      <c r="UZE28" s="1"/>
      <c r="UZF28" s="1"/>
      <c r="UZG28" s="1"/>
      <c r="UZH28" s="1"/>
      <c r="UZI28" s="1"/>
      <c r="UZJ28" s="1"/>
      <c r="UZK28" s="1"/>
      <c r="UZL28" s="1"/>
      <c r="UZM28" s="1"/>
      <c r="UZN28" s="1"/>
      <c r="UZO28" s="1"/>
      <c r="UZP28" s="1"/>
      <c r="UZQ28" s="1"/>
      <c r="UZR28" s="1"/>
      <c r="UZS28" s="1"/>
      <c r="UZT28" s="1"/>
      <c r="UZU28" s="1"/>
      <c r="UZV28" s="1"/>
      <c r="UZW28" s="1"/>
      <c r="UZX28" s="1"/>
      <c r="UZY28" s="1"/>
      <c r="UZZ28" s="1"/>
      <c r="VAA28" s="1"/>
      <c r="VAB28" s="1"/>
      <c r="VAC28" s="1"/>
      <c r="VAD28" s="1"/>
      <c r="VAE28" s="1"/>
      <c r="VAF28" s="1"/>
      <c r="VAG28" s="1"/>
      <c r="VAH28" s="1"/>
      <c r="VAI28" s="1"/>
      <c r="VAJ28" s="1"/>
      <c r="VAK28" s="1"/>
      <c r="VAL28" s="1"/>
      <c r="VAM28" s="1"/>
      <c r="VAN28" s="1"/>
      <c r="VAO28" s="1"/>
      <c r="VAP28" s="1"/>
      <c r="VAQ28" s="1"/>
      <c r="VAR28" s="1"/>
      <c r="VAS28" s="1"/>
      <c r="VAT28" s="1"/>
      <c r="VAU28" s="1"/>
      <c r="VAV28" s="1"/>
      <c r="VAW28" s="1"/>
      <c r="VAX28" s="1"/>
      <c r="VAY28" s="1"/>
      <c r="VAZ28" s="1"/>
      <c r="VBA28" s="1"/>
      <c r="VBB28" s="1"/>
      <c r="VBC28" s="1"/>
      <c r="VBD28" s="1"/>
      <c r="VBE28" s="1"/>
      <c r="VBF28" s="1"/>
      <c r="VBG28" s="1"/>
      <c r="VBH28" s="1"/>
      <c r="VBI28" s="1"/>
      <c r="VBJ28" s="1"/>
      <c r="VBK28" s="1"/>
      <c r="VBL28" s="1"/>
      <c r="VBM28" s="1"/>
      <c r="VBN28" s="1"/>
      <c r="VBO28" s="1"/>
      <c r="VBP28" s="1"/>
      <c r="VBQ28" s="1"/>
      <c r="VBR28" s="1"/>
      <c r="VBS28" s="1"/>
      <c r="VBT28" s="1"/>
      <c r="VBU28" s="1"/>
      <c r="VBV28" s="1"/>
      <c r="VBW28" s="1"/>
      <c r="VBX28" s="1"/>
      <c r="VBY28" s="1"/>
      <c r="VBZ28" s="1"/>
      <c r="VCA28" s="1"/>
      <c r="VCB28" s="1"/>
      <c r="VCC28" s="1"/>
      <c r="VCD28" s="1"/>
      <c r="VCE28" s="1"/>
      <c r="VCF28" s="1"/>
      <c r="VCG28" s="1"/>
      <c r="VCH28" s="1"/>
      <c r="VCI28" s="1"/>
      <c r="VCJ28" s="1"/>
      <c r="VCK28" s="1"/>
      <c r="VCL28" s="1"/>
      <c r="VCM28" s="1"/>
      <c r="VCN28" s="1"/>
      <c r="VCO28" s="1"/>
      <c r="VCP28" s="1"/>
      <c r="VCQ28" s="1"/>
      <c r="VCR28" s="1"/>
      <c r="VCS28" s="1"/>
      <c r="VCT28" s="1"/>
      <c r="VCU28" s="1"/>
      <c r="VCV28" s="1"/>
      <c r="VCW28" s="1"/>
      <c r="VCX28" s="1"/>
      <c r="VCY28" s="1"/>
      <c r="VCZ28" s="1"/>
      <c r="VDA28" s="1"/>
      <c r="VDB28" s="1"/>
      <c r="VDC28" s="1"/>
      <c r="VDD28" s="1"/>
      <c r="VDE28" s="1"/>
      <c r="VDF28" s="1"/>
      <c r="VDG28" s="1"/>
      <c r="VDH28" s="1"/>
      <c r="VDI28" s="1"/>
      <c r="VDJ28" s="1"/>
      <c r="VDK28" s="1"/>
      <c r="VDL28" s="1"/>
      <c r="VDM28" s="1"/>
      <c r="VDN28" s="1"/>
      <c r="VDO28" s="1"/>
      <c r="VDP28" s="1"/>
      <c r="VDQ28" s="1"/>
      <c r="VDR28" s="1"/>
      <c r="VDS28" s="1"/>
      <c r="VDT28" s="1"/>
      <c r="VDU28" s="1"/>
      <c r="VDV28" s="1"/>
      <c r="VDW28" s="1"/>
      <c r="VDX28" s="1"/>
      <c r="VDY28" s="1"/>
      <c r="VDZ28" s="1"/>
      <c r="VEA28" s="1"/>
      <c r="VEB28" s="1"/>
      <c r="VEC28" s="1"/>
      <c r="VED28" s="1"/>
      <c r="VEE28" s="1"/>
      <c r="VEF28" s="1"/>
      <c r="VEG28" s="1"/>
      <c r="VEH28" s="1"/>
      <c r="VEI28" s="1"/>
      <c r="VEJ28" s="1"/>
      <c r="VEK28" s="1"/>
      <c r="VEL28" s="1"/>
      <c r="VEM28" s="1"/>
      <c r="VEN28" s="1"/>
      <c r="VEO28" s="1"/>
      <c r="VEP28" s="1"/>
      <c r="VEQ28" s="1"/>
      <c r="VER28" s="1"/>
      <c r="VES28" s="1"/>
      <c r="VET28" s="1"/>
      <c r="VEU28" s="1"/>
      <c r="VEV28" s="1"/>
      <c r="VEW28" s="1"/>
      <c r="VEX28" s="1"/>
      <c r="VEY28" s="1"/>
      <c r="VEZ28" s="1"/>
      <c r="VFA28" s="1"/>
      <c r="VFB28" s="1"/>
      <c r="VFC28" s="1"/>
      <c r="VFD28" s="1"/>
      <c r="VFE28" s="1"/>
      <c r="VFF28" s="1"/>
      <c r="VFG28" s="1"/>
      <c r="VFH28" s="1"/>
      <c r="VFI28" s="1"/>
      <c r="VFJ28" s="1"/>
      <c r="VFK28" s="1"/>
      <c r="VFL28" s="1"/>
      <c r="VFM28" s="1"/>
      <c r="VFN28" s="1"/>
      <c r="VFO28" s="1"/>
      <c r="VFP28" s="1"/>
      <c r="VFQ28" s="1"/>
      <c r="VFR28" s="1"/>
      <c r="VFS28" s="1"/>
      <c r="VFT28" s="1"/>
      <c r="VFU28" s="1"/>
      <c r="VFV28" s="1"/>
      <c r="VFW28" s="1"/>
      <c r="VFX28" s="1"/>
      <c r="VFY28" s="1"/>
      <c r="VFZ28" s="1"/>
      <c r="VGA28" s="1"/>
      <c r="VGB28" s="1"/>
      <c r="VGC28" s="1"/>
      <c r="VGD28" s="1"/>
      <c r="VGE28" s="1"/>
      <c r="VGF28" s="1"/>
      <c r="VGG28" s="1"/>
      <c r="VGH28" s="1"/>
      <c r="VGI28" s="1"/>
      <c r="VGJ28" s="1"/>
      <c r="VGK28" s="1"/>
      <c r="VGL28" s="1"/>
      <c r="VGM28" s="1"/>
      <c r="VGN28" s="1"/>
      <c r="VGO28" s="1"/>
      <c r="VGP28" s="1"/>
      <c r="VGQ28" s="1"/>
      <c r="VGR28" s="1"/>
      <c r="VGS28" s="1"/>
      <c r="VGT28" s="1"/>
      <c r="VGU28" s="1"/>
      <c r="VGV28" s="1"/>
      <c r="VGW28" s="1"/>
      <c r="VGX28" s="1"/>
      <c r="VGY28" s="1"/>
      <c r="VGZ28" s="1"/>
      <c r="VHA28" s="1"/>
      <c r="VHB28" s="1"/>
      <c r="VHC28" s="1"/>
      <c r="VHD28" s="1"/>
      <c r="VHE28" s="1"/>
      <c r="VHF28" s="1"/>
      <c r="VHG28" s="1"/>
      <c r="VHH28" s="1"/>
      <c r="VHI28" s="1"/>
      <c r="VHJ28" s="1"/>
      <c r="VHK28" s="1"/>
      <c r="VHL28" s="1"/>
      <c r="VHM28" s="1"/>
      <c r="VHN28" s="1"/>
      <c r="VHO28" s="1"/>
      <c r="VHP28" s="1"/>
      <c r="VHQ28" s="1"/>
      <c r="VHR28" s="1"/>
      <c r="VHS28" s="1"/>
      <c r="VHT28" s="1"/>
      <c r="VHU28" s="1"/>
      <c r="VHV28" s="1"/>
      <c r="VHW28" s="1"/>
      <c r="VHX28" s="1"/>
      <c r="VHY28" s="1"/>
      <c r="VHZ28" s="1"/>
      <c r="VIA28" s="1"/>
      <c r="VIB28" s="1"/>
      <c r="VIC28" s="1"/>
      <c r="VID28" s="1"/>
      <c r="VIE28" s="1"/>
      <c r="VIF28" s="1"/>
      <c r="VIG28" s="1"/>
      <c r="VIH28" s="1"/>
      <c r="VII28" s="1"/>
      <c r="VIJ28" s="1"/>
      <c r="VIK28" s="1"/>
      <c r="VIL28" s="1"/>
      <c r="VIM28" s="1"/>
      <c r="VIN28" s="1"/>
      <c r="VIO28" s="1"/>
      <c r="VIP28" s="1"/>
      <c r="VIQ28" s="1"/>
      <c r="VIR28" s="1"/>
      <c r="VIS28" s="1"/>
      <c r="VIT28" s="1"/>
      <c r="VIU28" s="1"/>
      <c r="VIV28" s="1"/>
      <c r="VIW28" s="1"/>
      <c r="VIX28" s="1"/>
      <c r="VIY28" s="1"/>
      <c r="VIZ28" s="1"/>
      <c r="VJA28" s="1"/>
      <c r="VJB28" s="1"/>
      <c r="VJC28" s="1"/>
      <c r="VJD28" s="1"/>
      <c r="VJE28" s="1"/>
      <c r="VJF28" s="1"/>
      <c r="VJG28" s="1"/>
      <c r="VJH28" s="1"/>
      <c r="VJI28" s="1"/>
      <c r="VJJ28" s="1"/>
      <c r="VJK28" s="1"/>
      <c r="VJL28" s="1"/>
      <c r="VJM28" s="1"/>
      <c r="VJN28" s="1"/>
      <c r="VJO28" s="1"/>
      <c r="VJP28" s="1"/>
      <c r="VJQ28" s="1"/>
      <c r="VJR28" s="1"/>
      <c r="VJS28" s="1"/>
      <c r="VJT28" s="1"/>
      <c r="VJU28" s="1"/>
      <c r="VJV28" s="1"/>
      <c r="VJW28" s="1"/>
      <c r="VJX28" s="1"/>
      <c r="VJY28" s="1"/>
      <c r="VJZ28" s="1"/>
      <c r="VKA28" s="1"/>
      <c r="VKB28" s="1"/>
      <c r="VKC28" s="1"/>
      <c r="VKD28" s="1"/>
      <c r="VKE28" s="1"/>
      <c r="VKF28" s="1"/>
      <c r="VKG28" s="1"/>
      <c r="VKH28" s="1"/>
      <c r="VKI28" s="1"/>
      <c r="VKJ28" s="1"/>
      <c r="VKK28" s="1"/>
      <c r="VKL28" s="1"/>
      <c r="VKM28" s="1"/>
      <c r="VKN28" s="1"/>
      <c r="VKO28" s="1"/>
      <c r="VKP28" s="1"/>
      <c r="VKQ28" s="1"/>
      <c r="VKR28" s="1"/>
      <c r="VKS28" s="1"/>
      <c r="VKT28" s="1"/>
      <c r="VKU28" s="1"/>
      <c r="VKV28" s="1"/>
      <c r="VKW28" s="1"/>
      <c r="VKX28" s="1"/>
      <c r="VKY28" s="1"/>
      <c r="VKZ28" s="1"/>
      <c r="VLA28" s="1"/>
      <c r="VLB28" s="1"/>
      <c r="VLC28" s="1"/>
      <c r="VLD28" s="1"/>
      <c r="VLE28" s="1"/>
      <c r="VLF28" s="1"/>
      <c r="VLG28" s="1"/>
      <c r="VLH28" s="1"/>
      <c r="VLI28" s="1"/>
      <c r="VLJ28" s="1"/>
      <c r="VLK28" s="1"/>
      <c r="VLL28" s="1"/>
      <c r="VLM28" s="1"/>
      <c r="VLN28" s="1"/>
      <c r="VLO28" s="1"/>
      <c r="VLP28" s="1"/>
      <c r="VLQ28" s="1"/>
      <c r="VLR28" s="1"/>
      <c r="VLS28" s="1"/>
      <c r="VLT28" s="1"/>
      <c r="VLU28" s="1"/>
      <c r="VLV28" s="1"/>
      <c r="VLW28" s="1"/>
      <c r="VLX28" s="1"/>
      <c r="VLY28" s="1"/>
      <c r="VLZ28" s="1"/>
      <c r="VMA28" s="1"/>
      <c r="VMB28" s="1"/>
      <c r="VMC28" s="1"/>
      <c r="VMD28" s="1"/>
      <c r="VME28" s="1"/>
      <c r="VMF28" s="1"/>
      <c r="VMG28" s="1"/>
      <c r="VMH28" s="1"/>
      <c r="VMI28" s="1"/>
      <c r="VMJ28" s="1"/>
      <c r="VMK28" s="1"/>
      <c r="VML28" s="1"/>
      <c r="VMM28" s="1"/>
      <c r="VMN28" s="1"/>
      <c r="VMO28" s="1"/>
      <c r="VMP28" s="1"/>
      <c r="VMQ28" s="1"/>
      <c r="VMR28" s="1"/>
      <c r="VMS28" s="1"/>
      <c r="VMT28" s="1"/>
      <c r="VMU28" s="1"/>
      <c r="VMV28" s="1"/>
      <c r="VMW28" s="1"/>
      <c r="VMX28" s="1"/>
      <c r="VMY28" s="1"/>
      <c r="VMZ28" s="1"/>
      <c r="VNA28" s="1"/>
      <c r="VNB28" s="1"/>
      <c r="VNC28" s="1"/>
      <c r="VND28" s="1"/>
      <c r="VNE28" s="1"/>
      <c r="VNF28" s="1"/>
      <c r="VNG28" s="1"/>
      <c r="VNH28" s="1"/>
      <c r="VNI28" s="1"/>
      <c r="VNJ28" s="1"/>
      <c r="VNK28" s="1"/>
      <c r="VNL28" s="1"/>
      <c r="VNM28" s="1"/>
      <c r="VNN28" s="1"/>
      <c r="VNO28" s="1"/>
      <c r="VNP28" s="1"/>
      <c r="VNQ28" s="1"/>
      <c r="VNR28" s="1"/>
      <c r="VNS28" s="1"/>
      <c r="VNT28" s="1"/>
      <c r="VNU28" s="1"/>
      <c r="VNV28" s="1"/>
      <c r="VNW28" s="1"/>
      <c r="VNX28" s="1"/>
      <c r="VNY28" s="1"/>
      <c r="VNZ28" s="1"/>
      <c r="VOA28" s="1"/>
      <c r="VOB28" s="1"/>
      <c r="VOC28" s="1"/>
      <c r="VOD28" s="1"/>
      <c r="VOE28" s="1"/>
      <c r="VOF28" s="1"/>
      <c r="VOG28" s="1"/>
      <c r="VOH28" s="1"/>
      <c r="VOI28" s="1"/>
      <c r="VOJ28" s="1"/>
      <c r="VOK28" s="1"/>
      <c r="VOL28" s="1"/>
      <c r="VOM28" s="1"/>
      <c r="VON28" s="1"/>
      <c r="VOO28" s="1"/>
      <c r="VOP28" s="1"/>
      <c r="VOQ28" s="1"/>
      <c r="VOR28" s="1"/>
      <c r="VOS28" s="1"/>
      <c r="VOT28" s="1"/>
      <c r="VOU28" s="1"/>
      <c r="VOV28" s="1"/>
      <c r="VOW28" s="1"/>
      <c r="VOX28" s="1"/>
      <c r="VOY28" s="1"/>
      <c r="VOZ28" s="1"/>
      <c r="VPA28" s="1"/>
      <c r="VPB28" s="1"/>
      <c r="VPC28" s="1"/>
      <c r="VPD28" s="1"/>
      <c r="VPE28" s="1"/>
      <c r="VPF28" s="1"/>
      <c r="VPG28" s="1"/>
      <c r="VPH28" s="1"/>
      <c r="VPI28" s="1"/>
      <c r="VPJ28" s="1"/>
      <c r="VPK28" s="1"/>
      <c r="VPL28" s="1"/>
      <c r="VPM28" s="1"/>
      <c r="VPN28" s="1"/>
      <c r="VPO28" s="1"/>
      <c r="VPP28" s="1"/>
      <c r="VPQ28" s="1"/>
      <c r="VPR28" s="1"/>
      <c r="VPS28" s="1"/>
      <c r="VPT28" s="1"/>
      <c r="VPU28" s="1"/>
      <c r="VPV28" s="1"/>
      <c r="VPW28" s="1"/>
      <c r="VPX28" s="1"/>
      <c r="VPY28" s="1"/>
      <c r="VPZ28" s="1"/>
      <c r="VQA28" s="1"/>
      <c r="VQB28" s="1"/>
      <c r="VQC28" s="1"/>
      <c r="VQD28" s="1"/>
      <c r="VQE28" s="1"/>
      <c r="VQF28" s="1"/>
      <c r="VQG28" s="1"/>
      <c r="VQH28" s="1"/>
      <c r="VQI28" s="1"/>
      <c r="VQJ28" s="1"/>
      <c r="VQK28" s="1"/>
      <c r="VQL28" s="1"/>
      <c r="VQM28" s="1"/>
      <c r="VQN28" s="1"/>
      <c r="VQO28" s="1"/>
      <c r="VQP28" s="1"/>
      <c r="VQQ28" s="1"/>
      <c r="VQR28" s="1"/>
      <c r="VQS28" s="1"/>
      <c r="VQT28" s="1"/>
      <c r="VQU28" s="1"/>
      <c r="VQV28" s="1"/>
      <c r="VQW28" s="1"/>
      <c r="VQX28" s="1"/>
      <c r="VQY28" s="1"/>
      <c r="VQZ28" s="1"/>
      <c r="VRA28" s="1"/>
      <c r="VRB28" s="1"/>
      <c r="VRC28" s="1"/>
      <c r="VRD28" s="1"/>
      <c r="VRE28" s="1"/>
      <c r="VRF28" s="1"/>
      <c r="VRG28" s="1"/>
      <c r="VRH28" s="1"/>
      <c r="VRI28" s="1"/>
      <c r="VRJ28" s="1"/>
      <c r="VRK28" s="1"/>
      <c r="VRL28" s="1"/>
      <c r="VRM28" s="1"/>
      <c r="VRN28" s="1"/>
      <c r="VRO28" s="1"/>
      <c r="VRP28" s="1"/>
      <c r="VRQ28" s="1"/>
      <c r="VRR28" s="1"/>
      <c r="VRS28" s="1"/>
      <c r="VRT28" s="1"/>
      <c r="VRU28" s="1"/>
      <c r="VRV28" s="1"/>
      <c r="VRW28" s="1"/>
      <c r="VRX28" s="1"/>
      <c r="VRY28" s="1"/>
      <c r="VRZ28" s="1"/>
      <c r="VSA28" s="1"/>
      <c r="VSB28" s="1"/>
      <c r="VSC28" s="1"/>
      <c r="VSD28" s="1"/>
      <c r="VSE28" s="1"/>
      <c r="VSF28" s="1"/>
      <c r="VSG28" s="1"/>
      <c r="VSH28" s="1"/>
      <c r="VSI28" s="1"/>
      <c r="VSJ28" s="1"/>
      <c r="VSK28" s="1"/>
      <c r="VSL28" s="1"/>
      <c r="VSM28" s="1"/>
      <c r="VSN28" s="1"/>
      <c r="VSO28" s="1"/>
      <c r="VSP28" s="1"/>
      <c r="VSQ28" s="1"/>
      <c r="VSR28" s="1"/>
      <c r="VSS28" s="1"/>
      <c r="VST28" s="1"/>
      <c r="VSU28" s="1"/>
      <c r="VSV28" s="1"/>
      <c r="VSW28" s="1"/>
      <c r="VSX28" s="1"/>
      <c r="VSY28" s="1"/>
      <c r="VSZ28" s="1"/>
      <c r="VTA28" s="1"/>
      <c r="VTB28" s="1"/>
      <c r="VTC28" s="1"/>
      <c r="VTD28" s="1"/>
      <c r="VTE28" s="1"/>
      <c r="VTF28" s="1"/>
      <c r="VTG28" s="1"/>
      <c r="VTH28" s="1"/>
      <c r="VTI28" s="1"/>
      <c r="VTJ28" s="1"/>
      <c r="VTK28" s="1"/>
      <c r="VTL28" s="1"/>
      <c r="VTM28" s="1"/>
      <c r="VTN28" s="1"/>
      <c r="VTO28" s="1"/>
      <c r="VTP28" s="1"/>
      <c r="VTQ28" s="1"/>
      <c r="VTR28" s="1"/>
      <c r="VTS28" s="1"/>
      <c r="VTT28" s="1"/>
      <c r="VTU28" s="1"/>
      <c r="VTV28" s="1"/>
      <c r="VTW28" s="1"/>
      <c r="VTX28" s="1"/>
      <c r="VTY28" s="1"/>
      <c r="VTZ28" s="1"/>
      <c r="VUA28" s="1"/>
      <c r="VUB28" s="1"/>
      <c r="VUC28" s="1"/>
      <c r="VUD28" s="1"/>
      <c r="VUE28" s="1"/>
      <c r="VUF28" s="1"/>
      <c r="VUG28" s="1"/>
      <c r="VUH28" s="1"/>
      <c r="VUI28" s="1"/>
      <c r="VUJ28" s="1"/>
      <c r="VUK28" s="1"/>
      <c r="VUL28" s="1"/>
      <c r="VUM28" s="1"/>
      <c r="VUN28" s="1"/>
      <c r="VUO28" s="1"/>
      <c r="VUP28" s="1"/>
      <c r="VUQ28" s="1"/>
      <c r="VUR28" s="1"/>
      <c r="VUS28" s="1"/>
      <c r="VUT28" s="1"/>
      <c r="VUU28" s="1"/>
      <c r="VUV28" s="1"/>
      <c r="VUW28" s="1"/>
      <c r="VUX28" s="1"/>
      <c r="VUY28" s="1"/>
      <c r="VUZ28" s="1"/>
      <c r="VVA28" s="1"/>
      <c r="VVB28" s="1"/>
      <c r="VVC28" s="1"/>
      <c r="VVD28" s="1"/>
      <c r="VVE28" s="1"/>
      <c r="VVF28" s="1"/>
      <c r="VVG28" s="1"/>
      <c r="VVH28" s="1"/>
      <c r="VVI28" s="1"/>
      <c r="VVJ28" s="1"/>
      <c r="VVK28" s="1"/>
      <c r="VVL28" s="1"/>
      <c r="VVM28" s="1"/>
      <c r="VVN28" s="1"/>
      <c r="VVO28" s="1"/>
      <c r="VVP28" s="1"/>
      <c r="VVQ28" s="1"/>
      <c r="VVR28" s="1"/>
      <c r="VVS28" s="1"/>
      <c r="VVT28" s="1"/>
      <c r="VVU28" s="1"/>
      <c r="VVV28" s="1"/>
      <c r="VVW28" s="1"/>
      <c r="VVX28" s="1"/>
      <c r="VVY28" s="1"/>
      <c r="VVZ28" s="1"/>
      <c r="VWA28" s="1"/>
      <c r="VWB28" s="1"/>
      <c r="VWC28" s="1"/>
      <c r="VWD28" s="1"/>
      <c r="VWE28" s="1"/>
      <c r="VWF28" s="1"/>
      <c r="VWG28" s="1"/>
      <c r="VWH28" s="1"/>
      <c r="VWI28" s="1"/>
      <c r="VWJ28" s="1"/>
      <c r="VWK28" s="1"/>
      <c r="VWL28" s="1"/>
      <c r="VWM28" s="1"/>
      <c r="VWN28" s="1"/>
      <c r="VWO28" s="1"/>
      <c r="VWP28" s="1"/>
      <c r="VWQ28" s="1"/>
      <c r="VWR28" s="1"/>
      <c r="VWS28" s="1"/>
      <c r="VWT28" s="1"/>
      <c r="VWU28" s="1"/>
      <c r="VWV28" s="1"/>
      <c r="VWW28" s="1"/>
      <c r="VWX28" s="1"/>
      <c r="VWY28" s="1"/>
      <c r="VWZ28" s="1"/>
      <c r="VXA28" s="1"/>
      <c r="VXB28" s="1"/>
      <c r="VXC28" s="1"/>
      <c r="VXD28" s="1"/>
      <c r="VXE28" s="1"/>
      <c r="VXF28" s="1"/>
      <c r="VXG28" s="1"/>
      <c r="VXH28" s="1"/>
      <c r="VXI28" s="1"/>
      <c r="VXJ28" s="1"/>
      <c r="VXK28" s="1"/>
      <c r="VXL28" s="1"/>
      <c r="VXM28" s="1"/>
      <c r="VXN28" s="1"/>
      <c r="VXO28" s="1"/>
      <c r="VXP28" s="1"/>
      <c r="VXQ28" s="1"/>
      <c r="VXR28" s="1"/>
      <c r="VXS28" s="1"/>
      <c r="VXT28" s="1"/>
      <c r="VXU28" s="1"/>
      <c r="VXV28" s="1"/>
      <c r="VXW28" s="1"/>
      <c r="VXX28" s="1"/>
      <c r="VXY28" s="1"/>
      <c r="VXZ28" s="1"/>
      <c r="VYA28" s="1"/>
      <c r="VYB28" s="1"/>
      <c r="VYC28" s="1"/>
      <c r="VYD28" s="1"/>
      <c r="VYE28" s="1"/>
      <c r="VYF28" s="1"/>
      <c r="VYG28" s="1"/>
      <c r="VYH28" s="1"/>
      <c r="VYI28" s="1"/>
      <c r="VYJ28" s="1"/>
      <c r="VYK28" s="1"/>
      <c r="VYL28" s="1"/>
      <c r="VYM28" s="1"/>
      <c r="VYN28" s="1"/>
      <c r="VYO28" s="1"/>
      <c r="VYP28" s="1"/>
      <c r="VYQ28" s="1"/>
      <c r="VYR28" s="1"/>
      <c r="VYS28" s="1"/>
      <c r="VYT28" s="1"/>
      <c r="VYU28" s="1"/>
      <c r="VYV28" s="1"/>
      <c r="VYW28" s="1"/>
      <c r="VYX28" s="1"/>
      <c r="VYY28" s="1"/>
      <c r="VYZ28" s="1"/>
      <c r="VZA28" s="1"/>
      <c r="VZB28" s="1"/>
      <c r="VZC28" s="1"/>
      <c r="VZD28" s="1"/>
      <c r="VZE28" s="1"/>
      <c r="VZF28" s="1"/>
      <c r="VZG28" s="1"/>
      <c r="VZH28" s="1"/>
      <c r="VZI28" s="1"/>
      <c r="VZJ28" s="1"/>
      <c r="VZK28" s="1"/>
      <c r="VZL28" s="1"/>
      <c r="VZM28" s="1"/>
      <c r="VZN28" s="1"/>
      <c r="VZO28" s="1"/>
      <c r="VZP28" s="1"/>
      <c r="VZQ28" s="1"/>
      <c r="VZR28" s="1"/>
      <c r="VZS28" s="1"/>
      <c r="VZT28" s="1"/>
      <c r="VZU28" s="1"/>
      <c r="VZV28" s="1"/>
      <c r="VZW28" s="1"/>
      <c r="VZX28" s="1"/>
      <c r="VZY28" s="1"/>
      <c r="VZZ28" s="1"/>
      <c r="WAA28" s="1"/>
      <c r="WAB28" s="1"/>
      <c r="WAC28" s="1"/>
      <c r="WAD28" s="1"/>
      <c r="WAE28" s="1"/>
      <c r="WAF28" s="1"/>
      <c r="WAG28" s="1"/>
      <c r="WAH28" s="1"/>
      <c r="WAI28" s="1"/>
      <c r="WAJ28" s="1"/>
      <c r="WAK28" s="1"/>
      <c r="WAL28" s="1"/>
      <c r="WAM28" s="1"/>
      <c r="WAN28" s="1"/>
      <c r="WAO28" s="1"/>
      <c r="WAP28" s="1"/>
      <c r="WAQ28" s="1"/>
      <c r="WAR28" s="1"/>
      <c r="WAS28" s="1"/>
      <c r="WAT28" s="1"/>
      <c r="WAU28" s="1"/>
      <c r="WAV28" s="1"/>
      <c r="WAW28" s="1"/>
      <c r="WAX28" s="1"/>
      <c r="WAY28" s="1"/>
      <c r="WAZ28" s="1"/>
      <c r="WBA28" s="1"/>
      <c r="WBB28" s="1"/>
      <c r="WBC28" s="1"/>
      <c r="WBD28" s="1"/>
      <c r="WBE28" s="1"/>
      <c r="WBF28" s="1"/>
      <c r="WBG28" s="1"/>
      <c r="WBH28" s="1"/>
      <c r="WBI28" s="1"/>
      <c r="WBJ28" s="1"/>
      <c r="WBK28" s="1"/>
      <c r="WBL28" s="1"/>
      <c r="WBM28" s="1"/>
      <c r="WBN28" s="1"/>
      <c r="WBO28" s="1"/>
      <c r="WBP28" s="1"/>
      <c r="WBQ28" s="1"/>
      <c r="WBR28" s="1"/>
      <c r="WBS28" s="1"/>
      <c r="WBT28" s="1"/>
      <c r="WBU28" s="1"/>
      <c r="WBV28" s="1"/>
      <c r="WBW28" s="1"/>
      <c r="WBX28" s="1"/>
      <c r="WBY28" s="1"/>
      <c r="WBZ28" s="1"/>
      <c r="WCA28" s="1"/>
      <c r="WCB28" s="1"/>
      <c r="WCC28" s="1"/>
      <c r="WCD28" s="1"/>
      <c r="WCE28" s="1"/>
      <c r="WCF28" s="1"/>
      <c r="WCG28" s="1"/>
      <c r="WCH28" s="1"/>
      <c r="WCI28" s="1"/>
      <c r="WCJ28" s="1"/>
      <c r="WCK28" s="1"/>
      <c r="WCL28" s="1"/>
      <c r="WCM28" s="1"/>
      <c r="WCN28" s="1"/>
      <c r="WCO28" s="1"/>
      <c r="WCP28" s="1"/>
      <c r="WCQ28" s="1"/>
      <c r="WCR28" s="1"/>
      <c r="WCS28" s="1"/>
      <c r="WCT28" s="1"/>
      <c r="WCU28" s="1"/>
      <c r="WCV28" s="1"/>
      <c r="WCW28" s="1"/>
      <c r="WCX28" s="1"/>
      <c r="WCY28" s="1"/>
      <c r="WCZ28" s="1"/>
      <c r="WDA28" s="1"/>
      <c r="WDB28" s="1"/>
      <c r="WDC28" s="1"/>
      <c r="WDD28" s="1"/>
      <c r="WDE28" s="1"/>
      <c r="WDF28" s="1"/>
      <c r="WDG28" s="1"/>
      <c r="WDH28" s="1"/>
      <c r="WDI28" s="1"/>
      <c r="WDJ28" s="1"/>
      <c r="WDK28" s="1"/>
      <c r="WDL28" s="1"/>
      <c r="WDM28" s="1"/>
      <c r="WDN28" s="1"/>
      <c r="WDO28" s="1"/>
      <c r="WDP28" s="1"/>
      <c r="WDQ28" s="1"/>
      <c r="WDR28" s="1"/>
      <c r="WDS28" s="1"/>
      <c r="WDT28" s="1"/>
      <c r="WDU28" s="1"/>
      <c r="WDV28" s="1"/>
      <c r="WDW28" s="1"/>
      <c r="WDX28" s="1"/>
      <c r="WDY28" s="1"/>
      <c r="WDZ28" s="1"/>
      <c r="WEA28" s="1"/>
      <c r="WEB28" s="1"/>
      <c r="WEC28" s="1"/>
      <c r="WED28" s="1"/>
      <c r="WEE28" s="1"/>
      <c r="WEF28" s="1"/>
      <c r="WEG28" s="1"/>
      <c r="WEH28" s="1"/>
      <c r="WEI28" s="1"/>
      <c r="WEJ28" s="1"/>
      <c r="WEK28" s="1"/>
      <c r="WEL28" s="1"/>
      <c r="WEM28" s="1"/>
      <c r="WEN28" s="1"/>
      <c r="WEO28" s="1"/>
      <c r="WEP28" s="1"/>
      <c r="WEQ28" s="1"/>
      <c r="WER28" s="1"/>
      <c r="WES28" s="1"/>
      <c r="WET28" s="1"/>
      <c r="WEU28" s="1"/>
      <c r="WEV28" s="1"/>
      <c r="WEW28" s="1"/>
      <c r="WEX28" s="1"/>
      <c r="WEY28" s="1"/>
      <c r="WEZ28" s="1"/>
      <c r="WFA28" s="1"/>
      <c r="WFB28" s="1"/>
      <c r="WFC28" s="1"/>
      <c r="WFD28" s="1"/>
      <c r="WFE28" s="1"/>
      <c r="WFF28" s="1"/>
      <c r="WFG28" s="1"/>
      <c r="WFH28" s="1"/>
      <c r="WFI28" s="1"/>
      <c r="WFJ28" s="1"/>
      <c r="WFK28" s="1"/>
      <c r="WFL28" s="1"/>
      <c r="WFM28" s="1"/>
      <c r="WFN28" s="1"/>
      <c r="WFO28" s="1"/>
      <c r="WFP28" s="1"/>
      <c r="WFQ28" s="1"/>
      <c r="WFR28" s="1"/>
      <c r="WFS28" s="1"/>
      <c r="WFT28" s="1"/>
      <c r="WFU28" s="1"/>
      <c r="WFV28" s="1"/>
      <c r="WFW28" s="1"/>
      <c r="WFX28" s="1"/>
      <c r="WFY28" s="1"/>
      <c r="WFZ28" s="1"/>
      <c r="WGA28" s="1"/>
      <c r="WGB28" s="1"/>
      <c r="WGC28" s="1"/>
      <c r="WGD28" s="1"/>
      <c r="WGE28" s="1"/>
      <c r="WGF28" s="1"/>
      <c r="WGG28" s="1"/>
      <c r="WGH28" s="1"/>
      <c r="WGI28" s="1"/>
      <c r="WGJ28" s="1"/>
      <c r="WGK28" s="1"/>
      <c r="WGL28" s="1"/>
      <c r="WGM28" s="1"/>
      <c r="WGN28" s="1"/>
      <c r="WGO28" s="1"/>
      <c r="WGP28" s="1"/>
      <c r="WGQ28" s="1"/>
      <c r="WGR28" s="1"/>
      <c r="WGS28" s="1"/>
      <c r="WGT28" s="1"/>
      <c r="WGU28" s="1"/>
      <c r="WGV28" s="1"/>
      <c r="WGW28" s="1"/>
      <c r="WGX28" s="1"/>
      <c r="WGY28" s="1"/>
      <c r="WGZ28" s="1"/>
      <c r="WHA28" s="1"/>
      <c r="WHB28" s="1"/>
      <c r="WHC28" s="1"/>
      <c r="WHD28" s="1"/>
      <c r="WHE28" s="1"/>
      <c r="WHF28" s="1"/>
      <c r="WHG28" s="1"/>
      <c r="WHH28" s="1"/>
      <c r="WHI28" s="1"/>
      <c r="WHJ28" s="1"/>
      <c r="WHK28" s="1"/>
      <c r="WHL28" s="1"/>
      <c r="WHM28" s="1"/>
      <c r="WHN28" s="1"/>
      <c r="WHO28" s="1"/>
      <c r="WHP28" s="1"/>
      <c r="WHQ28" s="1"/>
      <c r="WHR28" s="1"/>
      <c r="WHS28" s="1"/>
      <c r="WHT28" s="1"/>
      <c r="WHU28" s="1"/>
      <c r="WHV28" s="1"/>
      <c r="WHW28" s="1"/>
      <c r="WHX28" s="1"/>
      <c r="WHY28" s="1"/>
      <c r="WHZ28" s="1"/>
      <c r="WIA28" s="1"/>
      <c r="WIB28" s="1"/>
      <c r="WIC28" s="1"/>
      <c r="WID28" s="1"/>
      <c r="WIE28" s="1"/>
      <c r="WIF28" s="1"/>
      <c r="WIG28" s="1"/>
      <c r="WIH28" s="1"/>
      <c r="WII28" s="1"/>
      <c r="WIJ28" s="1"/>
      <c r="WIK28" s="1"/>
      <c r="WIL28" s="1"/>
      <c r="WIM28" s="1"/>
      <c r="WIN28" s="1"/>
      <c r="WIO28" s="1"/>
      <c r="WIP28" s="1"/>
      <c r="WIQ28" s="1"/>
      <c r="WIR28" s="1"/>
      <c r="WIS28" s="1"/>
      <c r="WIT28" s="1"/>
      <c r="WIU28" s="1"/>
      <c r="WIV28" s="1"/>
      <c r="WIW28" s="1"/>
      <c r="WIX28" s="1"/>
      <c r="WIY28" s="1"/>
      <c r="WIZ28" s="1"/>
      <c r="WJA28" s="1"/>
      <c r="WJB28" s="1"/>
      <c r="WJC28" s="1"/>
      <c r="WJD28" s="1"/>
      <c r="WJE28" s="1"/>
      <c r="WJF28" s="1"/>
      <c r="WJG28" s="1"/>
      <c r="WJH28" s="1"/>
      <c r="WJI28" s="1"/>
      <c r="WJJ28" s="1"/>
      <c r="WJK28" s="1"/>
      <c r="WJL28" s="1"/>
      <c r="WJM28" s="1"/>
      <c r="WJN28" s="1"/>
      <c r="WJO28" s="1"/>
      <c r="WJP28" s="1"/>
      <c r="WJQ28" s="1"/>
      <c r="WJR28" s="1"/>
      <c r="WJS28" s="1"/>
      <c r="WJT28" s="1"/>
      <c r="WJU28" s="1"/>
      <c r="WJV28" s="1"/>
      <c r="WJW28" s="1"/>
      <c r="WJX28" s="1"/>
      <c r="WJY28" s="1"/>
      <c r="WJZ28" s="1"/>
      <c r="WKA28" s="1"/>
      <c r="WKB28" s="1"/>
      <c r="WKC28" s="1"/>
      <c r="WKD28" s="1"/>
      <c r="WKE28" s="1"/>
      <c r="WKF28" s="1"/>
      <c r="WKG28" s="1"/>
      <c r="WKH28" s="1"/>
      <c r="WKI28" s="1"/>
      <c r="WKJ28" s="1"/>
      <c r="WKK28" s="1"/>
      <c r="WKL28" s="1"/>
      <c r="WKM28" s="1"/>
      <c r="WKN28" s="1"/>
      <c r="WKO28" s="1"/>
      <c r="WKP28" s="1"/>
      <c r="WKQ28" s="1"/>
      <c r="WKR28" s="1"/>
      <c r="WKS28" s="1"/>
      <c r="WKT28" s="1"/>
      <c r="WKU28" s="1"/>
      <c r="WKV28" s="1"/>
      <c r="WKW28" s="1"/>
      <c r="WKX28" s="1"/>
      <c r="WKY28" s="1"/>
      <c r="WKZ28" s="1"/>
      <c r="WLA28" s="1"/>
      <c r="WLB28" s="1"/>
      <c r="WLC28" s="1"/>
      <c r="WLD28" s="1"/>
      <c r="WLE28" s="1"/>
      <c r="WLF28" s="1"/>
      <c r="WLG28" s="1"/>
      <c r="WLH28" s="1"/>
      <c r="WLI28" s="1"/>
      <c r="WLJ28" s="1"/>
      <c r="WLK28" s="1"/>
      <c r="WLL28" s="1"/>
      <c r="WLM28" s="1"/>
      <c r="WLN28" s="1"/>
      <c r="WLO28" s="1"/>
      <c r="WLP28" s="1"/>
      <c r="WLQ28" s="1"/>
      <c r="WLR28" s="1"/>
      <c r="WLS28" s="1"/>
      <c r="WLT28" s="1"/>
      <c r="WLU28" s="1"/>
      <c r="WLV28" s="1"/>
      <c r="WLW28" s="1"/>
      <c r="WLX28" s="1"/>
      <c r="WLY28" s="1"/>
      <c r="WLZ28" s="1"/>
      <c r="WMA28" s="1"/>
      <c r="WMB28" s="1"/>
      <c r="WMC28" s="1"/>
      <c r="WMD28" s="1"/>
      <c r="WME28" s="1"/>
      <c r="WMF28" s="1"/>
      <c r="WMG28" s="1"/>
      <c r="WMH28" s="1"/>
      <c r="WMI28" s="1"/>
      <c r="WMJ28" s="1"/>
      <c r="WMK28" s="1"/>
      <c r="WML28" s="1"/>
      <c r="WMM28" s="1"/>
      <c r="WMN28" s="1"/>
      <c r="WMO28" s="1"/>
      <c r="WMP28" s="1"/>
      <c r="WMQ28" s="1"/>
      <c r="WMR28" s="1"/>
      <c r="WMS28" s="1"/>
      <c r="WMT28" s="1"/>
      <c r="WMU28" s="1"/>
      <c r="WMV28" s="1"/>
      <c r="WMW28" s="1"/>
      <c r="WMX28" s="1"/>
      <c r="WMY28" s="1"/>
      <c r="WMZ28" s="1"/>
      <c r="WNA28" s="1"/>
      <c r="WNB28" s="1"/>
      <c r="WNC28" s="1"/>
      <c r="WND28" s="1"/>
      <c r="WNE28" s="1"/>
      <c r="WNF28" s="1"/>
      <c r="WNG28" s="1"/>
      <c r="WNH28" s="1"/>
      <c r="WNI28" s="1"/>
      <c r="WNJ28" s="1"/>
      <c r="WNK28" s="1"/>
      <c r="WNL28" s="1"/>
      <c r="WNM28" s="1"/>
      <c r="WNN28" s="1"/>
      <c r="WNO28" s="1"/>
      <c r="WNP28" s="1"/>
      <c r="WNQ28" s="1"/>
      <c r="WNR28" s="1"/>
      <c r="WNS28" s="1"/>
      <c r="WNT28" s="1"/>
      <c r="WNU28" s="1"/>
      <c r="WNV28" s="1"/>
      <c r="WNW28" s="1"/>
      <c r="WNX28" s="1"/>
      <c r="WNY28" s="1"/>
      <c r="WNZ28" s="1"/>
      <c r="WOA28" s="1"/>
      <c r="WOB28" s="1"/>
      <c r="WOC28" s="1"/>
      <c r="WOD28" s="1"/>
      <c r="WOE28" s="1"/>
      <c r="WOF28" s="1"/>
      <c r="WOG28" s="1"/>
      <c r="WOH28" s="1"/>
      <c r="WOI28" s="1"/>
      <c r="WOJ28" s="1"/>
      <c r="WOK28" s="1"/>
      <c r="WOL28" s="1"/>
      <c r="WOM28" s="1"/>
      <c r="WON28" s="1"/>
      <c r="WOO28" s="1"/>
      <c r="WOP28" s="1"/>
      <c r="WOQ28" s="1"/>
      <c r="WOR28" s="1"/>
      <c r="WOS28" s="1"/>
      <c r="WOT28" s="1"/>
      <c r="WOU28" s="1"/>
      <c r="WOV28" s="1"/>
      <c r="WOW28" s="1"/>
      <c r="WOX28" s="1"/>
      <c r="WOY28" s="1"/>
      <c r="WOZ28" s="1"/>
      <c r="WPA28" s="1"/>
      <c r="WPB28" s="1"/>
      <c r="WPC28" s="1"/>
      <c r="WPD28" s="1"/>
      <c r="WPE28" s="1"/>
      <c r="WPF28" s="1"/>
      <c r="WPG28" s="1"/>
      <c r="WPH28" s="1"/>
      <c r="WPI28" s="1"/>
      <c r="WPJ28" s="1"/>
      <c r="WPK28" s="1"/>
      <c r="WPL28" s="1"/>
      <c r="WPM28" s="1"/>
      <c r="WPN28" s="1"/>
      <c r="WPO28" s="1"/>
      <c r="WPP28" s="1"/>
      <c r="WPQ28" s="1"/>
      <c r="WPR28" s="1"/>
      <c r="WPS28" s="1"/>
      <c r="WPT28" s="1"/>
      <c r="WPU28" s="1"/>
      <c r="WPV28" s="1"/>
      <c r="WPW28" s="1"/>
      <c r="WPX28" s="1"/>
      <c r="WPY28" s="1"/>
      <c r="WPZ28" s="1"/>
      <c r="WQA28" s="1"/>
      <c r="WQB28" s="1"/>
      <c r="WQC28" s="1"/>
      <c r="WQD28" s="1"/>
      <c r="WQE28" s="1"/>
      <c r="WQF28" s="1"/>
      <c r="WQG28" s="1"/>
      <c r="WQH28" s="1"/>
      <c r="WQI28" s="1"/>
      <c r="WQJ28" s="1"/>
      <c r="WQK28" s="1"/>
      <c r="WQL28" s="1"/>
      <c r="WQM28" s="1"/>
      <c r="WQN28" s="1"/>
      <c r="WQO28" s="1"/>
      <c r="WQP28" s="1"/>
      <c r="WQQ28" s="1"/>
      <c r="WQR28" s="1"/>
      <c r="WQS28" s="1"/>
      <c r="WQT28" s="1"/>
      <c r="WQU28" s="1"/>
      <c r="WQV28" s="1"/>
      <c r="WQW28" s="1"/>
      <c r="WQX28" s="1"/>
      <c r="WQY28" s="1"/>
      <c r="WQZ28" s="1"/>
      <c r="WRA28" s="1"/>
      <c r="WRB28" s="1"/>
      <c r="WRC28" s="1"/>
      <c r="WRD28" s="1"/>
      <c r="WRE28" s="1"/>
      <c r="WRF28" s="1"/>
      <c r="WRG28" s="1"/>
      <c r="WRH28" s="1"/>
      <c r="WRI28" s="1"/>
      <c r="WRJ28" s="1"/>
      <c r="WRK28" s="1"/>
      <c r="WRL28" s="1"/>
      <c r="WRM28" s="1"/>
      <c r="WRN28" s="1"/>
      <c r="WRO28" s="1"/>
      <c r="WRP28" s="1"/>
      <c r="WRQ28" s="1"/>
      <c r="WRR28" s="1"/>
      <c r="WRS28" s="1"/>
      <c r="WRT28" s="1"/>
      <c r="WRU28" s="1"/>
      <c r="WRV28" s="1"/>
      <c r="WRW28" s="1"/>
      <c r="WRX28" s="1"/>
      <c r="WRY28" s="1"/>
      <c r="WRZ28" s="1"/>
      <c r="WSA28" s="1"/>
      <c r="WSB28" s="1"/>
      <c r="WSC28" s="1"/>
      <c r="WSD28" s="1"/>
      <c r="WSE28" s="1"/>
      <c r="WSF28" s="1"/>
      <c r="WSG28" s="1"/>
      <c r="WSH28" s="1"/>
      <c r="WSI28" s="1"/>
      <c r="WSJ28" s="1"/>
      <c r="WSK28" s="1"/>
      <c r="WSL28" s="1"/>
      <c r="WSM28" s="1"/>
      <c r="WSN28" s="1"/>
      <c r="WSO28" s="1"/>
      <c r="WSP28" s="1"/>
      <c r="WSQ28" s="1"/>
      <c r="WSR28" s="1"/>
      <c r="WSS28" s="1"/>
      <c r="WST28" s="1"/>
      <c r="WSU28" s="1"/>
      <c r="WSV28" s="1"/>
      <c r="WSW28" s="1"/>
      <c r="WSX28" s="1"/>
      <c r="WSY28" s="1"/>
      <c r="WSZ28" s="1"/>
      <c r="WTA28" s="1"/>
      <c r="WTB28" s="1"/>
      <c r="WTC28" s="1"/>
      <c r="WTD28" s="1"/>
      <c r="WTE28" s="1"/>
      <c r="WTF28" s="1"/>
      <c r="WTG28" s="1"/>
      <c r="WTH28" s="1"/>
      <c r="WTI28" s="1"/>
      <c r="WTJ28" s="1"/>
      <c r="WTK28" s="1"/>
      <c r="WTL28" s="1"/>
      <c r="WTM28" s="1"/>
      <c r="WTN28" s="1"/>
      <c r="WTO28" s="1"/>
      <c r="WTP28" s="1"/>
      <c r="WTQ28" s="1"/>
      <c r="WTR28" s="1"/>
      <c r="WTS28" s="1"/>
      <c r="WTT28" s="1"/>
      <c r="WTU28" s="1"/>
      <c r="WTV28" s="1"/>
      <c r="WTW28" s="1"/>
      <c r="WTX28" s="1"/>
      <c r="WTY28" s="1"/>
      <c r="WTZ28" s="1"/>
      <c r="WUA28" s="1"/>
      <c r="WUB28" s="1"/>
      <c r="WUC28" s="1"/>
      <c r="WUD28" s="1"/>
      <c r="WUE28" s="1"/>
      <c r="WUF28" s="1"/>
      <c r="WUG28" s="1"/>
      <c r="WUH28" s="1"/>
      <c r="WUI28" s="1"/>
      <c r="WUJ28" s="1"/>
      <c r="WUK28" s="1"/>
      <c r="WUL28" s="1"/>
      <c r="WUM28" s="1"/>
      <c r="WUN28" s="1"/>
      <c r="WUO28" s="1"/>
      <c r="WUP28" s="1"/>
      <c r="WUQ28" s="1"/>
      <c r="WUR28" s="1"/>
      <c r="WUS28" s="1"/>
      <c r="WUT28" s="1"/>
      <c r="WUU28" s="1"/>
      <c r="WUV28" s="1"/>
      <c r="WUW28" s="1"/>
      <c r="WUX28" s="1"/>
      <c r="WUY28" s="1"/>
      <c r="WUZ28" s="1"/>
      <c r="WVA28" s="1"/>
      <c r="WVB28" s="1"/>
      <c r="WVC28" s="1"/>
      <c r="WVD28" s="1"/>
      <c r="WVE28" s="1"/>
      <c r="WVF28" s="1"/>
      <c r="WVG28" s="1"/>
      <c r="WVH28" s="1"/>
      <c r="WVI28" s="1"/>
      <c r="WVJ28" s="1"/>
      <c r="WVK28" s="1"/>
      <c r="WVL28" s="1"/>
      <c r="WVM28" s="1"/>
      <c r="WVN28" s="1"/>
      <c r="WVO28" s="1"/>
      <c r="WVP28" s="1"/>
      <c r="WVQ28" s="1"/>
      <c r="WVR28" s="1"/>
      <c r="WVS28" s="1"/>
      <c r="WVT28" s="1"/>
      <c r="WVU28" s="1"/>
      <c r="WVV28" s="1"/>
      <c r="WVW28" s="1"/>
      <c r="WVX28" s="1"/>
      <c r="WVY28" s="1"/>
      <c r="WVZ28" s="1"/>
      <c r="WWA28" s="1"/>
      <c r="WWB28" s="1"/>
      <c r="WWC28" s="1"/>
      <c r="WWD28" s="1"/>
      <c r="WWE28" s="1"/>
      <c r="WWF28" s="1"/>
      <c r="WWG28" s="1"/>
      <c r="WWH28" s="1"/>
      <c r="WWI28" s="1"/>
      <c r="WWJ28" s="1"/>
      <c r="WWK28" s="1"/>
      <c r="WWL28" s="1"/>
      <c r="WWM28" s="1"/>
      <c r="WWN28" s="1"/>
      <c r="WWO28" s="1"/>
      <c r="WWP28" s="1"/>
      <c r="WWQ28" s="1"/>
      <c r="WWR28" s="1"/>
      <c r="WWS28" s="1"/>
      <c r="WWT28" s="1"/>
      <c r="WWU28" s="1"/>
      <c r="WWV28" s="1"/>
      <c r="WWW28" s="1"/>
      <c r="WWX28" s="1"/>
      <c r="WWY28" s="1"/>
      <c r="WWZ28" s="1"/>
      <c r="WXA28" s="1"/>
      <c r="WXB28" s="1"/>
      <c r="WXC28" s="1"/>
      <c r="WXD28" s="1"/>
      <c r="WXE28" s="1"/>
      <c r="WXF28" s="1"/>
      <c r="WXG28" s="1"/>
      <c r="WXH28" s="1"/>
      <c r="WXI28" s="1"/>
      <c r="WXJ28" s="1"/>
      <c r="WXK28" s="1"/>
      <c r="WXL28" s="1"/>
      <c r="WXM28" s="1"/>
      <c r="WXN28" s="1"/>
      <c r="WXO28" s="1"/>
      <c r="WXP28" s="1"/>
      <c r="WXQ28" s="1"/>
      <c r="WXR28" s="1"/>
      <c r="WXS28" s="1"/>
      <c r="WXT28" s="1"/>
      <c r="WXU28" s="1"/>
      <c r="WXV28" s="1"/>
      <c r="WXW28" s="1"/>
      <c r="WXX28" s="1"/>
      <c r="WXY28" s="1"/>
      <c r="WXZ28" s="1"/>
      <c r="WYA28" s="1"/>
      <c r="WYB28" s="1"/>
      <c r="WYC28" s="1"/>
      <c r="WYD28" s="1"/>
      <c r="WYE28" s="1"/>
      <c r="WYF28" s="1"/>
      <c r="WYG28" s="1"/>
      <c r="WYH28" s="1"/>
      <c r="WYI28" s="1"/>
      <c r="WYJ28" s="1"/>
      <c r="WYK28" s="1"/>
      <c r="WYL28" s="1"/>
      <c r="WYM28" s="1"/>
      <c r="WYN28" s="1"/>
      <c r="WYO28" s="1"/>
      <c r="WYP28" s="1"/>
      <c r="WYQ28" s="1"/>
      <c r="WYR28" s="1"/>
      <c r="WYS28" s="1"/>
      <c r="WYT28" s="1"/>
      <c r="WYU28" s="1"/>
      <c r="WYV28" s="1"/>
      <c r="WYW28" s="1"/>
      <c r="WYX28" s="1"/>
      <c r="WYY28" s="1"/>
      <c r="WYZ28" s="1"/>
      <c r="WZA28" s="1"/>
      <c r="WZB28" s="1"/>
      <c r="WZC28" s="1"/>
      <c r="WZD28" s="1"/>
      <c r="WZE28" s="1"/>
      <c r="WZF28" s="1"/>
      <c r="WZG28" s="1"/>
      <c r="WZH28" s="1"/>
      <c r="WZI28" s="1"/>
      <c r="WZJ28" s="1"/>
      <c r="WZK28" s="1"/>
      <c r="WZL28" s="1"/>
      <c r="WZM28" s="1"/>
      <c r="WZN28" s="1"/>
      <c r="WZO28" s="1"/>
      <c r="WZP28" s="1"/>
      <c r="WZQ28" s="1"/>
      <c r="WZR28" s="1"/>
      <c r="WZS28" s="1"/>
      <c r="WZT28" s="1"/>
      <c r="WZU28" s="1"/>
      <c r="WZV28" s="1"/>
      <c r="WZW28" s="1"/>
      <c r="WZX28" s="1"/>
      <c r="WZY28" s="1"/>
      <c r="WZZ28" s="1"/>
      <c r="XAA28" s="1"/>
      <c r="XAB28" s="1"/>
      <c r="XAC28" s="1"/>
      <c r="XAD28" s="1"/>
      <c r="XAE28" s="1"/>
      <c r="XAF28" s="1"/>
      <c r="XAG28" s="1"/>
      <c r="XAH28" s="1"/>
      <c r="XAI28" s="1"/>
      <c r="XAJ28" s="1"/>
      <c r="XAK28" s="1"/>
      <c r="XAL28" s="1"/>
      <c r="XAM28" s="1"/>
      <c r="XAN28" s="1"/>
      <c r="XAO28" s="1"/>
      <c r="XAP28" s="1"/>
      <c r="XAQ28" s="1"/>
      <c r="XAR28" s="1"/>
      <c r="XAS28" s="1"/>
      <c r="XAT28" s="1"/>
      <c r="XAU28" s="1"/>
      <c r="XAV28" s="1"/>
      <c r="XAW28" s="1"/>
      <c r="XAX28" s="1"/>
      <c r="XAY28" s="1"/>
      <c r="XAZ28" s="1"/>
      <c r="XBA28" s="1"/>
      <c r="XBB28" s="1"/>
      <c r="XBC28" s="1"/>
      <c r="XBD28" s="1"/>
      <c r="XBE28" s="1"/>
      <c r="XBF28" s="1"/>
      <c r="XBG28" s="1"/>
      <c r="XBH28" s="1"/>
      <c r="XBI28" s="1"/>
      <c r="XBJ28" s="1"/>
      <c r="XBK28" s="1"/>
      <c r="XBL28" s="1"/>
      <c r="XBM28" s="1"/>
      <c r="XBN28" s="1"/>
      <c r="XBO28" s="1"/>
      <c r="XBP28" s="1"/>
      <c r="XBQ28" s="1"/>
      <c r="XBR28" s="1"/>
      <c r="XBS28" s="1"/>
      <c r="XBT28" s="1"/>
      <c r="XBU28" s="1"/>
      <c r="XBV28" s="1"/>
      <c r="XBW28" s="1"/>
      <c r="XBX28" s="1"/>
      <c r="XBY28" s="1"/>
      <c r="XBZ28" s="1"/>
      <c r="XCA28" s="1"/>
      <c r="XCB28" s="1"/>
      <c r="XCC28" s="1"/>
      <c r="XCD28" s="1"/>
      <c r="XCE28" s="1"/>
      <c r="XCF28" s="1"/>
      <c r="XCG28" s="1"/>
      <c r="XCH28" s="1"/>
      <c r="XCI28" s="1"/>
      <c r="XCJ28" s="1"/>
      <c r="XCK28" s="1"/>
      <c r="XCL28" s="1"/>
      <c r="XCM28" s="1"/>
      <c r="XCN28" s="1"/>
      <c r="XCO28" s="1"/>
      <c r="XCP28" s="1"/>
      <c r="XCQ28" s="1"/>
      <c r="XCR28" s="1"/>
      <c r="XCS28" s="1"/>
      <c r="XCT28" s="1"/>
      <c r="XCU28" s="1"/>
      <c r="XCV28" s="1"/>
      <c r="XCW28" s="1"/>
      <c r="XCX28" s="1"/>
      <c r="XCY28" s="1"/>
      <c r="XCZ28" s="1"/>
      <c r="XDA28" s="1"/>
      <c r="XDB28" s="1"/>
      <c r="XDC28" s="1"/>
      <c r="XDD28" s="1"/>
      <c r="XDE28" s="1"/>
      <c r="XDF28" s="1"/>
      <c r="XDG28" s="1"/>
      <c r="XDH28" s="1"/>
      <c r="XDI28" s="1"/>
      <c r="XDJ28" s="1"/>
      <c r="XDK28" s="1"/>
      <c r="XDL28" s="1"/>
      <c r="XDM28" s="1"/>
      <c r="XDN28" s="1"/>
      <c r="XDO28" s="1"/>
      <c r="XDP28" s="1"/>
      <c r="XDQ28" s="1"/>
      <c r="XDR28" s="1"/>
      <c r="XDS28" s="1"/>
      <c r="XDT28" s="1"/>
      <c r="XDU28" s="1"/>
      <c r="XDV28" s="1"/>
      <c r="XDW28" s="1"/>
      <c r="XDX28" s="1"/>
      <c r="XDY28" s="1"/>
      <c r="XDZ28" s="1"/>
      <c r="XEA28" s="1"/>
      <c r="XEB28" s="1"/>
      <c r="XEC28" s="1"/>
      <c r="XED28" s="1"/>
      <c r="XEE28" s="1"/>
      <c r="XEF28" s="1"/>
      <c r="XEG28" s="1"/>
      <c r="XEH28" s="1"/>
      <c r="XEI28" s="1"/>
      <c r="XEJ28" s="1"/>
      <c r="XEK28" s="1"/>
      <c r="XEL28" s="1"/>
      <c r="XEM28" s="1"/>
      <c r="XEN28" s="1"/>
      <c r="XEO28" s="1"/>
      <c r="XEP28" s="1"/>
      <c r="XEQ28" s="1"/>
      <c r="XER28" s="1"/>
      <c r="XES28" s="1"/>
      <c r="XET28" s="1"/>
      <c r="XEU28" s="1"/>
      <c r="XEV28" s="1"/>
      <c r="XEW28" s="1"/>
      <c r="XEX28" s="1"/>
      <c r="XEY28" s="1"/>
      <c r="XEZ28" s="1"/>
      <c r="XFA28" s="1"/>
      <c r="XFB28" s="1"/>
      <c r="XFC28" s="1"/>
      <c r="XFD28" s="1"/>
    </row>
  </sheetData>
  <conditionalFormatting sqref="F3">
    <cfRule type="cellIs" dxfId="124" priority="8" stopIfTrue="1" operator="notEqual">
      <formula>0</formula>
    </cfRule>
    <cfRule type="cellIs" dxfId="123" priority="9" stopIfTrue="1" operator="equal">
      <formula>""</formula>
    </cfRule>
  </conditionalFormatting>
  <conditionalFormatting sqref="J3:P3">
    <cfRule type="cellIs" dxfId="122" priority="6" stopIfTrue="1" operator="equal">
      <formula>"Construction"</formula>
    </cfRule>
    <cfRule type="cellIs" dxfId="121" priority="7" stopIfTrue="1" operator="equal">
      <formula>"Operations"</formula>
    </cfRule>
  </conditionalFormatting>
  <conditionalFormatting sqref="J3:P3">
    <cfRule type="cellIs" dxfId="120" priority="5" operator="equal">
      <formula>"Fin Close"</formula>
    </cfRule>
  </conditionalFormatting>
  <conditionalFormatting sqref="J3:P3">
    <cfRule type="cellIs" dxfId="119" priority="3" operator="equal">
      <formula>"PPA ext."</formula>
    </cfRule>
    <cfRule type="cellIs" dxfId="118" priority="4" operator="equal">
      <formula>"Delay"</formula>
    </cfRule>
  </conditionalFormatting>
  <conditionalFormatting sqref="F2">
    <cfRule type="cellIs" dxfId="117" priority="1" stopIfTrue="1" operator="notEqual">
      <formula>0</formula>
    </cfRule>
    <cfRule type="cellIs" dxfId="116"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4F81BD"/>
    <outlinePr summaryBelow="0" summaryRight="0"/>
  </sheetPr>
  <dimension ref="A1:XFD2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41.90625" bestFit="1" customWidth="1"/>
    <col min="6" max="6" width="20.54296875" bestFit="1" customWidth="1"/>
    <col min="7" max="7" width="13.1796875" bestFit="1" customWidth="1"/>
    <col min="8" max="8" width="15.08984375" style="41" bestFit="1" customWidth="1"/>
    <col min="9" max="9" width="3.453125" customWidth="1"/>
    <col min="10" max="11" width="13.08984375" bestFit="1" customWidth="1"/>
    <col min="12" max="13" width="15.08984375" bestFit="1" customWidth="1"/>
    <col min="14" max="14" width="13.7265625" bestFit="1" customWidth="1"/>
    <col min="15" max="16" width="15.08984375" customWidth="1"/>
  </cols>
  <sheetData>
    <row r="1" spans="1:16" s="76" customFormat="1" ht="25.15">
      <c r="A1" s="44" t="str">
        <f ca="1" xml:space="preserve"> RIGHT(CELL("filename", A1), LEN(CELL("filename", A1)) - SEARCH("]", CELL("filename", A1)))</f>
        <v>Cashflow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E8" s="14" t="str">
        <f xml:space="preserve"> InpS!E$13</f>
        <v>Cash income</v>
      </c>
      <c r="F8" s="14">
        <f xml:space="preserve"> InpS!F$13</f>
        <v>0</v>
      </c>
      <c r="G8" s="14" t="str">
        <f xml:space="preserve"> InpS!G$13</f>
        <v>GBP</v>
      </c>
      <c r="H8" s="40">
        <f xml:space="preserve"> InpS!H$13</f>
        <v>0</v>
      </c>
      <c r="I8" s="14">
        <f xml:space="preserve"> InpS!I$13</f>
        <v>0</v>
      </c>
      <c r="J8" s="6">
        <f xml:space="preserve"> SUMIF( Time!$J197:$AC197, Time!J$55, InpS!$J13:$AC13)</f>
        <v>0</v>
      </c>
      <c r="K8" s="6">
        <f xml:space="preserve"> SUMIF( Time!$J197:$AC197, Time!K$55, InpS!$J13:$AC13)</f>
        <v>0</v>
      </c>
      <c r="L8" s="6">
        <f xml:space="preserve"> SUMIF( Time!$J197:$AC197, Time!L$55, InpS!$J13:$AC13)</f>
        <v>0</v>
      </c>
      <c r="M8" s="6">
        <f xml:space="preserve"> SUMIF( Time!$J197:$AC197, Time!M$55, InpS!$J13:$AC13)</f>
        <v>0</v>
      </c>
      <c r="N8" s="6">
        <f xml:space="preserve"> SUMIF( Time!$J197:$AC197, Time!N$55, InpS!$J13:$AC13)</f>
        <v>0</v>
      </c>
    </row>
    <row r="9" spans="1:16">
      <c r="E9" s="14" t="str">
        <f xml:space="preserve"> InpS!E$12</f>
        <v>Cash outflow from operations</v>
      </c>
      <c r="F9" s="14">
        <f xml:space="preserve"> InpS!F$12</f>
        <v>0</v>
      </c>
      <c r="G9" s="14" t="str">
        <f xml:space="preserve"> InpS!G$12</f>
        <v>GBP</v>
      </c>
      <c r="H9" s="40">
        <f xml:space="preserve"> InpS!H$12</f>
        <v>0</v>
      </c>
      <c r="I9" s="14">
        <f xml:space="preserve"> InpS!I$12</f>
        <v>0</v>
      </c>
      <c r="J9" s="6">
        <f xml:space="preserve"> SUMIF( Time!$J197:$AC197, Time!J$55, InpS!$J12:$AC12)</f>
        <v>0</v>
      </c>
      <c r="K9" s="6">
        <f xml:space="preserve"> SUMIF( Time!$J197:$AC197, Time!K$55, InpS!$J12:$AC12)</f>
        <v>0</v>
      </c>
      <c r="L9" s="6">
        <f xml:space="preserve"> SUMIF( Time!$J197:$AC197, Time!L$55, InpS!$J12:$AC12)</f>
        <v>0</v>
      </c>
      <c r="M9" s="6">
        <f xml:space="preserve"> SUMIF( Time!$J197:$AC197, Time!M$55, InpS!$J12:$AC12)</f>
        <v>0</v>
      </c>
      <c r="N9" s="6">
        <f xml:space="preserve"> SUMIF( Time!$J197:$AC197, Time!N$55, InpS!$J12:$AC12)</f>
        <v>0</v>
      </c>
    </row>
    <row r="10" spans="1:16">
      <c r="E10" s="9" t="s">
        <v>142</v>
      </c>
      <c r="F10" s="33"/>
      <c r="G10" s="9" t="s">
        <v>309</v>
      </c>
      <c r="H10" s="62">
        <f xml:space="preserve"> SUM( J10:AC10 )</f>
        <v>0</v>
      </c>
      <c r="I10" s="33"/>
      <c r="J10" s="9">
        <f xml:space="preserve"> SUMIF( Time!$J197:$AC197, Time!J$55, Cashflow!$J10:$AC10)</f>
        <v>0</v>
      </c>
      <c r="K10" s="9">
        <f xml:space="preserve"> SUMIF( Time!$J197:$AC197, Time!K$55, Cashflow!$J10:$AC10)</f>
        <v>0</v>
      </c>
      <c r="L10" s="9">
        <f xml:space="preserve"> SUMIF( Time!$J197:$AC197, Time!L$55, Cashflow!$J10:$AC10)</f>
        <v>0</v>
      </c>
      <c r="M10" s="9">
        <f xml:space="preserve"> SUMIF( Time!$J197:$AC197, Time!M$55, Cashflow!$J10:$AC10)</f>
        <v>0</v>
      </c>
      <c r="N10" s="9">
        <f xml:space="preserve"> SUMIF( Time!$J197:$AC197, Time!N$55, Cashflow!$J10:$AC10)</f>
        <v>0</v>
      </c>
    </row>
    <row r="12" spans="1:16">
      <c r="E12" s="14" t="str">
        <f xml:space="preserve"> 'Investment Assets'!E$21</f>
        <v>Disposal of Investment Assets</v>
      </c>
      <c r="F12" s="14">
        <f xml:space="preserve"> 'Investment Assets'!F$21</f>
        <v>0</v>
      </c>
      <c r="G12" s="14" t="str">
        <f xml:space="preserve"> 'Investment Assets'!G$21</f>
        <v>GBP</v>
      </c>
      <c r="H12" s="40">
        <f xml:space="preserve"> 'Investment Assets'!H$21</f>
        <v>44336540.510008618</v>
      </c>
      <c r="I12" s="14">
        <f xml:space="preserve"> 'Investment Assets'!I$21</f>
        <v>0</v>
      </c>
      <c r="J12" s="6">
        <f xml:space="preserve"> SUMIF( Time!$J197:$AC197, Time!J$55, 'Investment Assets'!$J21:$AC21)</f>
        <v>1214307.44148</v>
      </c>
      <c r="K12" s="6">
        <f xml:space="preserve"> SUMIF( Time!$J197:$AC197, Time!K$55, 'Investment Assets'!$J21:$AC21)</f>
        <v>0</v>
      </c>
      <c r="L12" s="6">
        <f xml:space="preserve"> SUMIF( Time!$J197:$AC197, Time!L$55, 'Investment Assets'!$J21:$AC21)</f>
        <v>18386504.986168019</v>
      </c>
      <c r="M12" s="6">
        <f xml:space="preserve"> SUMIF( Time!$J197:$AC197, Time!M$55, 'Investment Assets'!$J21:$AC21)</f>
        <v>17409404.189971685</v>
      </c>
      <c r="N12" s="6">
        <f xml:space="preserve"> SUMIF( Time!$J197:$AC197, Time!N$55, 'Investment Assets'!$J21:$AC21)</f>
        <v>7326323.8923889063</v>
      </c>
    </row>
    <row r="13" spans="1:16">
      <c r="E13" s="14" t="str">
        <f xml:space="preserve"> InpS!E$11</f>
        <v>Equity injections</v>
      </c>
      <c r="F13" s="14">
        <f xml:space="preserve"> InpS!F$11</f>
        <v>0</v>
      </c>
      <c r="G13" s="14" t="str">
        <f xml:space="preserve"> InpS!G$11</f>
        <v>GBP</v>
      </c>
      <c r="H13" s="40">
        <f xml:space="preserve"> InpS!H$11</f>
        <v>0</v>
      </c>
      <c r="I13" s="14">
        <f xml:space="preserve"> InpS!I$11</f>
        <v>0</v>
      </c>
      <c r="J13" s="6">
        <f xml:space="preserve"> SUMIF( Time!$J197:$AC197, Time!J$55, InpS!$J11:$AC11)</f>
        <v>0</v>
      </c>
      <c r="K13" s="6">
        <f xml:space="preserve"> SUMIF( Time!$J197:$AC197, Time!K$55, InpS!$J11:$AC11)</f>
        <v>0</v>
      </c>
      <c r="L13" s="6">
        <f xml:space="preserve"> SUMIF( Time!$J197:$AC197, Time!L$55, InpS!$J11:$AC11)</f>
        <v>0</v>
      </c>
      <c r="M13" s="6">
        <f xml:space="preserve"> SUMIF( Time!$J197:$AC197, Time!M$55, InpS!$J11:$AC11)</f>
        <v>0</v>
      </c>
      <c r="N13" s="6">
        <f xml:space="preserve"> SUMIF( Time!$J197:$AC197, Time!N$55, InpS!$J11:$AC11)</f>
        <v>0</v>
      </c>
    </row>
    <row r="14" spans="1:16">
      <c r="E14" s="9" t="s">
        <v>226</v>
      </c>
      <c r="F14" s="33"/>
      <c r="G14" s="9" t="s">
        <v>309</v>
      </c>
      <c r="H14" s="62">
        <f xml:space="preserve"> SUM( J14:AC14 )</f>
        <v>44336540.510008618</v>
      </c>
      <c r="I14" s="33"/>
      <c r="J14" s="9">
        <f xml:space="preserve"> SUMIF( Time!$J197:$AC197, Time!J$55, Cashflow!$J14:$AC14)</f>
        <v>1214307.44148</v>
      </c>
      <c r="K14" s="9">
        <f xml:space="preserve"> SUMIF( Time!$J197:$AC197, Time!K$55, Cashflow!$J14:$AC14)</f>
        <v>0</v>
      </c>
      <c r="L14" s="9">
        <f xml:space="preserve"> SUMIF( Time!$J197:$AC197, Time!L$55, Cashflow!$J14:$AC14)</f>
        <v>18386504.986168019</v>
      </c>
      <c r="M14" s="9">
        <f xml:space="preserve"> SUMIF( Time!$J197:$AC197, Time!M$55, Cashflow!$J14:$AC14)</f>
        <v>17409404.189971685</v>
      </c>
      <c r="N14" s="9">
        <f xml:space="preserve"> SUMIF( Time!$J197:$AC197, Time!N$55, Cashflow!$J14:$AC14)</f>
        <v>7326323.8923889063</v>
      </c>
    </row>
    <row r="16" spans="1:16">
      <c r="E16" s="14" t="str">
        <f xml:space="preserve"> 'Scheduled Debt'!E$30</f>
        <v xml:space="preserve">Guaranteed Portfolio Loans Repayment </v>
      </c>
      <c r="F16" s="14">
        <f xml:space="preserve"> 'Scheduled Debt'!F$30</f>
        <v>0</v>
      </c>
      <c r="G16" s="14" t="str">
        <f xml:space="preserve"> 'Scheduled Debt'!G$30</f>
        <v>GBP</v>
      </c>
      <c r="H16" s="40">
        <f xml:space="preserve"> 'Scheduled Debt'!H$30</f>
        <v>-618410</v>
      </c>
      <c r="I16" s="14">
        <f xml:space="preserve"> 'Scheduled Debt'!I$30</f>
        <v>0</v>
      </c>
      <c r="J16" s="6">
        <f xml:space="preserve"> SUMIF( Time!$J197:$AC197, Time!J$55, 'Scheduled Debt'!$J30:$AC30)</f>
        <v>-92761.5</v>
      </c>
      <c r="K16" s="6">
        <f xml:space="preserve"> SUMIF( Time!$J197:$AC197, Time!K$55, 'Scheduled Debt'!$J30:$AC30)</f>
        <v>-92761.5</v>
      </c>
      <c r="L16" s="6">
        <f xml:space="preserve"> SUMIF( Time!$J197:$AC197, Time!L$55, 'Scheduled Debt'!$J30:$AC30)</f>
        <v>-92761.5</v>
      </c>
      <c r="M16" s="6">
        <f xml:space="preserve"> SUMIF( Time!$J197:$AC197, Time!M$55, 'Scheduled Debt'!$J30:$AC30)</f>
        <v>-92761.5</v>
      </c>
      <c r="N16" s="6">
        <f xml:space="preserve"> SUMIF( Time!$J197:$AC197, Time!N$55, 'Scheduled Debt'!$J30:$AC30)</f>
        <v>-247364</v>
      </c>
    </row>
    <row r="17" spans="5:16384">
      <c r="E17" s="14" t="str">
        <f xml:space="preserve"> 'Scheduled Debt'!E$55</f>
        <v xml:space="preserve">CVA 1 Debt Repayment </v>
      </c>
      <c r="F17" s="14">
        <f xml:space="preserve"> 'Scheduled Debt'!F$55</f>
        <v>0</v>
      </c>
      <c r="G17" s="14" t="str">
        <f xml:space="preserve"> 'Scheduled Debt'!G$55</f>
        <v>GBP</v>
      </c>
      <c r="H17" s="40">
        <f xml:space="preserve"> 'Scheduled Debt'!H$55</f>
        <v>-2100000</v>
      </c>
      <c r="I17" s="14">
        <f xml:space="preserve"> 'Scheduled Debt'!I$55</f>
        <v>0</v>
      </c>
      <c r="J17" s="6">
        <f xml:space="preserve"> SUMIF( Time!$J197:$AC197, Time!J$55, 'Scheduled Debt'!$J55:$AC55)</f>
        <v>-84000</v>
      </c>
      <c r="K17" s="6">
        <f xml:space="preserve"> SUMIF( Time!$J197:$AC197, Time!K$55, 'Scheduled Debt'!$J55:$AC55)</f>
        <v>-126000</v>
      </c>
      <c r="L17" s="6">
        <f xml:space="preserve"> SUMIF( Time!$J197:$AC197, Time!L$55, 'Scheduled Debt'!$J55:$AC55)</f>
        <v>-210000</v>
      </c>
      <c r="M17" s="6">
        <f xml:space="preserve"> SUMIF( Time!$J197:$AC197, Time!M$55, 'Scheduled Debt'!$J55:$AC55)</f>
        <v>-630000</v>
      </c>
      <c r="N17" s="6">
        <f xml:space="preserve"> SUMIF( Time!$J197:$AC197, Time!N$55, 'Scheduled Debt'!$J55:$AC55)</f>
        <v>-1050000</v>
      </c>
    </row>
    <row r="18" spans="5:16384">
      <c r="E18" s="14" t="str">
        <f xml:space="preserve"> 'Scheduled Debt'!E$92</f>
        <v xml:space="preserve">CVA 2 Debt Repayment </v>
      </c>
      <c r="F18" s="14">
        <f xml:space="preserve"> 'Scheduled Debt'!F$92</f>
        <v>0</v>
      </c>
      <c r="G18" s="14" t="str">
        <f xml:space="preserve"> 'Scheduled Debt'!G$92</f>
        <v>GBP</v>
      </c>
      <c r="H18" s="40">
        <f xml:space="preserve"> 'Scheduled Debt'!H$92</f>
        <v>-54840</v>
      </c>
      <c r="I18" s="14">
        <f xml:space="preserve"> 'Scheduled Debt'!I$92</f>
        <v>0</v>
      </c>
      <c r="J18" s="6">
        <f xml:space="preserve"> SUMIF( Time!$J197:$AC197, Time!J$55, 'Scheduled Debt'!$J92:$AC92)</f>
        <v>-2193.6</v>
      </c>
      <c r="K18" s="6">
        <f xml:space="preserve"> SUMIF( Time!$J197:$AC197, Time!K$55, 'Scheduled Debt'!$J92:$AC92)</f>
        <v>-3290.4</v>
      </c>
      <c r="L18" s="6">
        <f xml:space="preserve"> SUMIF( Time!$J197:$AC197, Time!L$55, 'Scheduled Debt'!$J92:$AC92)</f>
        <v>-5484</v>
      </c>
      <c r="M18" s="6">
        <f xml:space="preserve"> SUMIF( Time!$J197:$AC197, Time!M$55, 'Scheduled Debt'!$J92:$AC92)</f>
        <v>-16452</v>
      </c>
      <c r="N18" s="6">
        <f xml:space="preserve"> SUMIF( Time!$J197:$AC197, Time!N$55, 'Scheduled Debt'!$J92:$AC92)</f>
        <v>-27420</v>
      </c>
    </row>
    <row r="19" spans="5:16384">
      <c r="E19" s="9" t="s">
        <v>422</v>
      </c>
      <c r="F19" s="33"/>
      <c r="G19" s="9" t="s">
        <v>309</v>
      </c>
      <c r="H19" s="62">
        <f xml:space="preserve"> SUM( J19:AC19 )</f>
        <v>41563290.510008618</v>
      </c>
      <c r="I19" s="33"/>
      <c r="J19" s="9">
        <f xml:space="preserve"> SUMIF( Time!$J197:$AC197, Time!J$55, Cashflow!$J19:$AC19)</f>
        <v>1035352.3414800003</v>
      </c>
      <c r="K19" s="9">
        <f xml:space="preserve"> SUMIF( Time!$J197:$AC197, Time!K$55, Cashflow!$J19:$AC19)</f>
        <v>-222051.9</v>
      </c>
      <c r="L19" s="9">
        <f xml:space="preserve"> SUMIF( Time!$J197:$AC197, Time!L$55, Cashflow!$J19:$AC19)</f>
        <v>18078259.486168019</v>
      </c>
      <c r="M19" s="9">
        <f xml:space="preserve"> SUMIF( Time!$J197:$AC197, Time!M$55, Cashflow!$J19:$AC19)</f>
        <v>16670190.689971685</v>
      </c>
      <c r="N19" s="9">
        <f xml:space="preserve"> SUMIF( Time!$J197:$AC197, Time!N$55, Cashflow!$J19:$AC19)</f>
        <v>6001539.8923889063</v>
      </c>
    </row>
    <row r="21" spans="5:16384">
      <c r="E21" s="14" t="str">
        <f xml:space="preserve"> 'Unscheduled Debt'!E$29</f>
        <v xml:space="preserve">Senior Debt Repayment </v>
      </c>
      <c r="F21" s="14">
        <f xml:space="preserve"> 'Unscheduled Debt'!F$29</f>
        <v>0</v>
      </c>
      <c r="G21" s="14" t="str">
        <f xml:space="preserve"> 'Unscheduled Debt'!G$29</f>
        <v>GBP</v>
      </c>
      <c r="H21" s="40">
        <f xml:space="preserve"> 'Unscheduled Debt'!H$29</f>
        <v>-1324905.5427657496</v>
      </c>
      <c r="I21" s="14">
        <f xml:space="preserve"> 'Unscheduled Debt'!I$29</f>
        <v>0</v>
      </c>
      <c r="J21" s="6">
        <f xml:space="preserve"> SUMIF( Time!$J197:$AC197, Time!J$55, 'Unscheduled Debt'!$J29:$AC29)</f>
        <v>-924829.89148000022</v>
      </c>
      <c r="K21" s="6">
        <f xml:space="preserve"> SUMIF( Time!$J197:$AC197, Time!K$55, 'Unscheduled Debt'!$J29:$AC29)</f>
        <v>0</v>
      </c>
      <c r="L21" s="6">
        <f xml:space="preserve"> SUMIF( Time!$J197:$AC197, Time!L$55, 'Unscheduled Debt'!$J29:$AC29)</f>
        <v>-400075.65128574934</v>
      </c>
      <c r="M21" s="6">
        <f xml:space="preserve"> SUMIF( Time!$J197:$AC197, Time!M$55, 'Unscheduled Debt'!$J29:$AC29)</f>
        <v>0</v>
      </c>
      <c r="N21" s="6">
        <f xml:space="preserve"> SUMIF( Time!$J197:$AC197, Time!N$55, 'Unscheduled Debt'!$J29:$AC29)</f>
        <v>0</v>
      </c>
    </row>
    <row r="22" spans="5:16384">
      <c r="E22" s="14" t="str">
        <f xml:space="preserve"> 'Unscheduled Debt'!E$73</f>
        <v xml:space="preserve">Shareholder Debt Repayment </v>
      </c>
      <c r="F22" s="14">
        <f xml:space="preserve"> 'Unscheduled Debt'!F$73</f>
        <v>0</v>
      </c>
      <c r="G22" s="14" t="str">
        <f xml:space="preserve"> 'Unscheduled Debt'!G$73</f>
        <v>GBP</v>
      </c>
      <c r="H22" s="40">
        <f xml:space="preserve"> 'Unscheduled Debt'!H$73</f>
        <v>-1401843.5829939707</v>
      </c>
      <c r="I22" s="14">
        <f xml:space="preserve"> 'Unscheduled Debt'!I$73</f>
        <v>0</v>
      </c>
      <c r="J22" s="6">
        <f xml:space="preserve"> SUMIF( Time!$J197:$AC197, Time!J$55, 'Unscheduled Debt'!$J73:$AC73)</f>
        <v>0</v>
      </c>
      <c r="K22" s="6">
        <f xml:space="preserve"> SUMIF( Time!$J197:$AC197, Time!K$55, 'Unscheduled Debt'!$J73:$AC73)</f>
        <v>0</v>
      </c>
      <c r="L22" s="6">
        <f xml:space="preserve"> SUMIF( Time!$J197:$AC197, Time!L$55, 'Unscheduled Debt'!$J73:$AC73)</f>
        <v>-1401843.5829939707</v>
      </c>
      <c r="M22" s="6">
        <f xml:space="preserve"> SUMIF( Time!$J197:$AC197, Time!M$55, 'Unscheduled Debt'!$J73:$AC73)</f>
        <v>0</v>
      </c>
      <c r="N22" s="6">
        <f xml:space="preserve"> SUMIF( Time!$J197:$AC197, Time!N$55, 'Unscheduled Debt'!$J73:$AC73)</f>
        <v>0</v>
      </c>
    </row>
    <row r="23" spans="5:16384">
      <c r="E23" s="14" t="str">
        <f xml:space="preserve"> 'Unscheduled Debt'!E$117</f>
        <v xml:space="preserve">Chinese Investor Debt Repayment </v>
      </c>
      <c r="F23" s="14">
        <f xml:space="preserve"> 'Unscheduled Debt'!F$117</f>
        <v>0</v>
      </c>
      <c r="G23" s="14" t="str">
        <f xml:space="preserve"> 'Unscheduled Debt'!G$117</f>
        <v>GBP</v>
      </c>
      <c r="H23" s="40">
        <f xml:space="preserve"> 'Unscheduled Debt'!H$117</f>
        <v>-969824.29092366516</v>
      </c>
      <c r="I23" s="14">
        <f xml:space="preserve"> 'Unscheduled Debt'!I$117</f>
        <v>0</v>
      </c>
      <c r="J23" s="6">
        <f xml:space="preserve"> SUMIF( Time!$J197:$AC197, Time!J$55, 'Unscheduled Debt'!$J117:$AC117)</f>
        <v>0</v>
      </c>
      <c r="K23" s="6">
        <f xml:space="preserve"> SUMIF( Time!$J197:$AC197, Time!K$55, 'Unscheduled Debt'!$J117:$AC117)</f>
        <v>0</v>
      </c>
      <c r="L23" s="6">
        <f xml:space="preserve"> SUMIF( Time!$J197:$AC197, Time!L$55, 'Unscheduled Debt'!$J117:$AC117)</f>
        <v>-969824.29092366516</v>
      </c>
      <c r="M23" s="6">
        <f xml:space="preserve"> SUMIF( Time!$J197:$AC197, Time!M$55, 'Unscheduled Debt'!$J117:$AC117)</f>
        <v>0</v>
      </c>
      <c r="N23" s="6">
        <f xml:space="preserve"> SUMIF( Time!$J197:$AC197, Time!N$55, 'Unscheduled Debt'!$J117:$AC117)</f>
        <v>0</v>
      </c>
    </row>
    <row r="24" spans="5:16384">
      <c r="E24" s="9" t="s">
        <v>301</v>
      </c>
      <c r="F24" s="33"/>
      <c r="G24" s="9" t="s">
        <v>309</v>
      </c>
      <c r="H24" s="62">
        <f xml:space="preserve"> SUM( J24:AC24 )</f>
        <v>37866717.093325227</v>
      </c>
      <c r="I24" s="33"/>
      <c r="J24" s="9">
        <f xml:space="preserve"> SUMIF( Time!$J197:$AC197, Time!J$55, Cashflow!$J24:$AC24)</f>
        <v>110522.44999999992</v>
      </c>
      <c r="K24" s="9">
        <f xml:space="preserve"> SUMIF( Time!$J197:$AC197, Time!K$55, Cashflow!$J24:$AC24)</f>
        <v>-222051.9</v>
      </c>
      <c r="L24" s="9">
        <f xml:space="preserve"> SUMIF( Time!$J197:$AC197, Time!L$55, Cashflow!$J24:$AC24)</f>
        <v>15306515.960964635</v>
      </c>
      <c r="M24" s="9">
        <f xml:space="preserve"> SUMIF( Time!$J197:$AC197, Time!M$55, Cashflow!$J24:$AC24)</f>
        <v>16670190.689971685</v>
      </c>
      <c r="N24" s="9">
        <f xml:space="preserve"> SUMIF( Time!$J197:$AC197, Time!N$55, Cashflow!$J24:$AC24)</f>
        <v>6001539.8923889063</v>
      </c>
    </row>
    <row r="26" spans="5:16384">
      <c r="E26" s="14" t="str">
        <f xml:space="preserve"> Equity!E$24</f>
        <v xml:space="preserve">Dividends Paid </v>
      </c>
      <c r="F26" s="14">
        <f xml:space="preserve"> Equity!F$24</f>
        <v>0</v>
      </c>
      <c r="G26" s="14" t="str">
        <f xml:space="preserve"> Equity!G$24</f>
        <v>GBP</v>
      </c>
      <c r="H26" s="40">
        <f xml:space="preserve"> Equity!H$24</f>
        <v>-37863681.093325227</v>
      </c>
      <c r="I26" s="14">
        <f xml:space="preserve"> Equity!I$24</f>
        <v>0</v>
      </c>
      <c r="J26" s="6">
        <f xml:space="preserve"> SUMIF( Time!$J197:$AC197, Time!J$55, Equity!$J24:$AC24)</f>
        <v>0</v>
      </c>
      <c r="K26" s="6">
        <f xml:space="preserve"> SUMIF( Time!$J197:$AC197, Time!K$55, Equity!$J24:$AC24)</f>
        <v>0</v>
      </c>
      <c r="L26" s="6">
        <f xml:space="preserve"> SUMIF( Time!$J197:$AC197, Time!L$55, Equity!$J24:$AC24)</f>
        <v>-15149109.260964636</v>
      </c>
      <c r="M26" s="6">
        <f xml:space="preserve"> SUMIF( Time!$J197:$AC197, Time!M$55, Equity!$J24:$AC24)</f>
        <v>-16885674.689971685</v>
      </c>
      <c r="N26" s="6">
        <f xml:space="preserve"> SUMIF( Time!$J197:$AC197, Time!N$55, Equity!$J24:$AC24)</f>
        <v>-5828897.1423889063</v>
      </c>
    </row>
    <row r="27" spans="5:16384">
      <c r="E27" s="14" t="str">
        <f xml:space="preserve"> Equity!E$30</f>
        <v xml:space="preserve">Equity Redemption </v>
      </c>
      <c r="F27" s="14">
        <f xml:space="preserve"> Equity!F$30</f>
        <v>0</v>
      </c>
      <c r="G27" s="14" t="str">
        <f xml:space="preserve"> Equity!G$30</f>
        <v>GBP</v>
      </c>
      <c r="H27" s="40">
        <f xml:space="preserve"> Equity!H$30</f>
        <v>-3036</v>
      </c>
      <c r="I27" s="14">
        <f xml:space="preserve"> Equity!I$30</f>
        <v>0</v>
      </c>
      <c r="J27" s="6">
        <f xml:space="preserve"> SUMIF( Time!$J197:$AC197, Time!J$55, Equity!$J30:$AC30)</f>
        <v>0</v>
      </c>
      <c r="K27" s="6">
        <f xml:space="preserve"> SUMIF( Time!$J197:$AC197, Time!K$55, Equity!$J30:$AC30)</f>
        <v>0</v>
      </c>
      <c r="L27" s="6">
        <f xml:space="preserve"> SUMIF( Time!$J197:$AC197, Time!L$55, Equity!$J30:$AC30)</f>
        <v>0</v>
      </c>
      <c r="M27" s="6">
        <f xml:space="preserve"> SUMIF( Time!$J197:$AC197, Time!M$55, Equity!$J30:$AC30)</f>
        <v>0</v>
      </c>
      <c r="N27" s="6">
        <f xml:space="preserve"> SUMIF( Time!$J197:$AC197, Time!N$55, Equity!$J30:$AC30)</f>
        <v>-3036</v>
      </c>
    </row>
    <row r="28" spans="5:16384">
      <c r="E28" s="71" t="s">
        <v>143</v>
      </c>
      <c r="F28" s="43"/>
      <c r="G28" s="71" t="s">
        <v>309</v>
      </c>
      <c r="H28" s="71">
        <f xml:space="preserve"> SUM( J28:AC28 )</f>
        <v>-8.149072527885437E-10</v>
      </c>
      <c r="I28" s="43"/>
      <c r="J28" s="16">
        <f xml:space="preserve"> SUMIF( Time!$J197:$AC197, Time!J$55, Cashflow!$J28:$AC28)</f>
        <v>110522.44999999992</v>
      </c>
      <c r="K28" s="16">
        <f xml:space="preserve"> SUMIF( Time!$J197:$AC197, Time!K$55, Cashflow!$J28:$AC28)</f>
        <v>-222051.9</v>
      </c>
      <c r="L28" s="16">
        <f xml:space="preserve"> SUMIF( Time!$J197:$AC197, Time!L$55, Cashflow!$J28:$AC28)</f>
        <v>157406.69999999925</v>
      </c>
      <c r="M28" s="16">
        <f xml:space="preserve"> SUMIF( Time!$J197:$AC197, Time!M$55, Cashflow!$J28:$AC28)</f>
        <v>-215484</v>
      </c>
      <c r="N28" s="16">
        <f xml:space="preserve"> SUMIF( Time!$J197:$AC197, Time!N$55, Cashflow!$J28:$AC28)</f>
        <v>169606.75</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c r="MAD28" s="1"/>
      <c r="MAE28" s="1"/>
      <c r="MAF28" s="1"/>
      <c r="MAG28" s="1"/>
      <c r="MAH28" s="1"/>
      <c r="MAI28" s="1"/>
      <c r="MAJ28" s="1"/>
      <c r="MAK28" s="1"/>
      <c r="MAL28" s="1"/>
      <c r="MAM28" s="1"/>
      <c r="MAN28" s="1"/>
      <c r="MAO28" s="1"/>
      <c r="MAP28" s="1"/>
      <c r="MAQ28" s="1"/>
      <c r="MAR28" s="1"/>
      <c r="MAS28" s="1"/>
      <c r="MAT28" s="1"/>
      <c r="MAU28" s="1"/>
      <c r="MAV28" s="1"/>
      <c r="MAW28" s="1"/>
      <c r="MAX28" s="1"/>
      <c r="MAY28" s="1"/>
      <c r="MAZ28" s="1"/>
      <c r="MBA28" s="1"/>
      <c r="MBB28" s="1"/>
      <c r="MBC28" s="1"/>
      <c r="MBD28" s="1"/>
      <c r="MBE28" s="1"/>
      <c r="MBF28" s="1"/>
      <c r="MBG28" s="1"/>
      <c r="MBH28" s="1"/>
      <c r="MBI28" s="1"/>
      <c r="MBJ28" s="1"/>
      <c r="MBK28" s="1"/>
      <c r="MBL28" s="1"/>
      <c r="MBM28" s="1"/>
      <c r="MBN28" s="1"/>
      <c r="MBO28" s="1"/>
      <c r="MBP28" s="1"/>
      <c r="MBQ28" s="1"/>
      <c r="MBR28" s="1"/>
      <c r="MBS28" s="1"/>
      <c r="MBT28" s="1"/>
      <c r="MBU28" s="1"/>
      <c r="MBV28" s="1"/>
      <c r="MBW28" s="1"/>
      <c r="MBX28" s="1"/>
      <c r="MBY28" s="1"/>
      <c r="MBZ28" s="1"/>
      <c r="MCA28" s="1"/>
      <c r="MCB28" s="1"/>
      <c r="MCC28" s="1"/>
      <c r="MCD28" s="1"/>
      <c r="MCE28" s="1"/>
      <c r="MCF28" s="1"/>
      <c r="MCG28" s="1"/>
      <c r="MCH28" s="1"/>
      <c r="MCI28" s="1"/>
      <c r="MCJ28" s="1"/>
      <c r="MCK28" s="1"/>
      <c r="MCL28" s="1"/>
      <c r="MCM28" s="1"/>
      <c r="MCN28" s="1"/>
      <c r="MCO28" s="1"/>
      <c r="MCP28" s="1"/>
      <c r="MCQ28" s="1"/>
      <c r="MCR28" s="1"/>
      <c r="MCS28" s="1"/>
      <c r="MCT28" s="1"/>
      <c r="MCU28" s="1"/>
      <c r="MCV28" s="1"/>
      <c r="MCW28" s="1"/>
      <c r="MCX28" s="1"/>
      <c r="MCY28" s="1"/>
      <c r="MCZ28" s="1"/>
      <c r="MDA28" s="1"/>
      <c r="MDB28" s="1"/>
      <c r="MDC28" s="1"/>
      <c r="MDD28" s="1"/>
      <c r="MDE28" s="1"/>
      <c r="MDF28" s="1"/>
      <c r="MDG28" s="1"/>
      <c r="MDH28" s="1"/>
      <c r="MDI28" s="1"/>
      <c r="MDJ28" s="1"/>
      <c r="MDK28" s="1"/>
      <c r="MDL28" s="1"/>
      <c r="MDM28" s="1"/>
      <c r="MDN28" s="1"/>
      <c r="MDO28" s="1"/>
      <c r="MDP28" s="1"/>
      <c r="MDQ28" s="1"/>
      <c r="MDR28" s="1"/>
      <c r="MDS28" s="1"/>
      <c r="MDT28" s="1"/>
      <c r="MDU28" s="1"/>
      <c r="MDV28" s="1"/>
      <c r="MDW28" s="1"/>
      <c r="MDX28" s="1"/>
      <c r="MDY28" s="1"/>
      <c r="MDZ28" s="1"/>
      <c r="MEA28" s="1"/>
      <c r="MEB28" s="1"/>
      <c r="MEC28" s="1"/>
      <c r="MED28" s="1"/>
      <c r="MEE28" s="1"/>
      <c r="MEF28" s="1"/>
      <c r="MEG28" s="1"/>
      <c r="MEH28" s="1"/>
      <c r="MEI28" s="1"/>
      <c r="MEJ28" s="1"/>
      <c r="MEK28" s="1"/>
      <c r="MEL28" s="1"/>
      <c r="MEM28" s="1"/>
      <c r="MEN28" s="1"/>
      <c r="MEO28" s="1"/>
      <c r="MEP28" s="1"/>
      <c r="MEQ28" s="1"/>
      <c r="MER28" s="1"/>
      <c r="MES28" s="1"/>
      <c r="MET28" s="1"/>
      <c r="MEU28" s="1"/>
      <c r="MEV28" s="1"/>
      <c r="MEW28" s="1"/>
      <c r="MEX28" s="1"/>
      <c r="MEY28" s="1"/>
      <c r="MEZ28" s="1"/>
      <c r="MFA28" s="1"/>
      <c r="MFB28" s="1"/>
      <c r="MFC28" s="1"/>
      <c r="MFD28" s="1"/>
      <c r="MFE28" s="1"/>
      <c r="MFF28" s="1"/>
      <c r="MFG28" s="1"/>
      <c r="MFH28" s="1"/>
      <c r="MFI28" s="1"/>
      <c r="MFJ28" s="1"/>
      <c r="MFK28" s="1"/>
      <c r="MFL28" s="1"/>
      <c r="MFM28" s="1"/>
      <c r="MFN28" s="1"/>
      <c r="MFO28" s="1"/>
      <c r="MFP28" s="1"/>
      <c r="MFQ28" s="1"/>
      <c r="MFR28" s="1"/>
      <c r="MFS28" s="1"/>
      <c r="MFT28" s="1"/>
      <c r="MFU28" s="1"/>
      <c r="MFV28" s="1"/>
      <c r="MFW28" s="1"/>
      <c r="MFX28" s="1"/>
      <c r="MFY28" s="1"/>
      <c r="MFZ28" s="1"/>
      <c r="MGA28" s="1"/>
      <c r="MGB28" s="1"/>
      <c r="MGC28" s="1"/>
      <c r="MGD28" s="1"/>
      <c r="MGE28" s="1"/>
      <c r="MGF28" s="1"/>
      <c r="MGG28" s="1"/>
      <c r="MGH28" s="1"/>
      <c r="MGI28" s="1"/>
      <c r="MGJ28" s="1"/>
      <c r="MGK28" s="1"/>
      <c r="MGL28" s="1"/>
      <c r="MGM28" s="1"/>
      <c r="MGN28" s="1"/>
      <c r="MGO28" s="1"/>
      <c r="MGP28" s="1"/>
      <c r="MGQ28" s="1"/>
      <c r="MGR28" s="1"/>
      <c r="MGS28" s="1"/>
      <c r="MGT28" s="1"/>
      <c r="MGU28" s="1"/>
      <c r="MGV28" s="1"/>
      <c r="MGW28" s="1"/>
      <c r="MGX28" s="1"/>
      <c r="MGY28" s="1"/>
      <c r="MGZ28" s="1"/>
      <c r="MHA28" s="1"/>
      <c r="MHB28" s="1"/>
      <c r="MHC28" s="1"/>
      <c r="MHD28" s="1"/>
      <c r="MHE28" s="1"/>
      <c r="MHF28" s="1"/>
      <c r="MHG28" s="1"/>
      <c r="MHH28" s="1"/>
      <c r="MHI28" s="1"/>
      <c r="MHJ28" s="1"/>
      <c r="MHK28" s="1"/>
      <c r="MHL28" s="1"/>
      <c r="MHM28" s="1"/>
      <c r="MHN28" s="1"/>
      <c r="MHO28" s="1"/>
      <c r="MHP28" s="1"/>
      <c r="MHQ28" s="1"/>
      <c r="MHR28" s="1"/>
      <c r="MHS28" s="1"/>
      <c r="MHT28" s="1"/>
      <c r="MHU28" s="1"/>
      <c r="MHV28" s="1"/>
      <c r="MHW28" s="1"/>
      <c r="MHX28" s="1"/>
      <c r="MHY28" s="1"/>
      <c r="MHZ28" s="1"/>
      <c r="MIA28" s="1"/>
      <c r="MIB28" s="1"/>
      <c r="MIC28" s="1"/>
      <c r="MID28" s="1"/>
      <c r="MIE28" s="1"/>
      <c r="MIF28" s="1"/>
      <c r="MIG28" s="1"/>
      <c r="MIH28" s="1"/>
      <c r="MII28" s="1"/>
      <c r="MIJ28" s="1"/>
      <c r="MIK28" s="1"/>
      <c r="MIL28" s="1"/>
      <c r="MIM28" s="1"/>
      <c r="MIN28" s="1"/>
      <c r="MIO28" s="1"/>
      <c r="MIP28" s="1"/>
      <c r="MIQ28" s="1"/>
      <c r="MIR28" s="1"/>
      <c r="MIS28" s="1"/>
      <c r="MIT28" s="1"/>
      <c r="MIU28" s="1"/>
      <c r="MIV28" s="1"/>
      <c r="MIW28" s="1"/>
      <c r="MIX28" s="1"/>
      <c r="MIY28" s="1"/>
      <c r="MIZ28" s="1"/>
      <c r="MJA28" s="1"/>
      <c r="MJB28" s="1"/>
      <c r="MJC28" s="1"/>
      <c r="MJD28" s="1"/>
      <c r="MJE28" s="1"/>
      <c r="MJF28" s="1"/>
      <c r="MJG28" s="1"/>
      <c r="MJH28" s="1"/>
      <c r="MJI28" s="1"/>
      <c r="MJJ28" s="1"/>
      <c r="MJK28" s="1"/>
      <c r="MJL28" s="1"/>
      <c r="MJM28" s="1"/>
      <c r="MJN28" s="1"/>
      <c r="MJO28" s="1"/>
      <c r="MJP28" s="1"/>
      <c r="MJQ28" s="1"/>
      <c r="MJR28" s="1"/>
      <c r="MJS28" s="1"/>
      <c r="MJT28" s="1"/>
      <c r="MJU28" s="1"/>
      <c r="MJV28" s="1"/>
      <c r="MJW28" s="1"/>
      <c r="MJX28" s="1"/>
      <c r="MJY28" s="1"/>
      <c r="MJZ28" s="1"/>
      <c r="MKA28" s="1"/>
      <c r="MKB28" s="1"/>
      <c r="MKC28" s="1"/>
      <c r="MKD28" s="1"/>
      <c r="MKE28" s="1"/>
      <c r="MKF28" s="1"/>
      <c r="MKG28" s="1"/>
      <c r="MKH28" s="1"/>
      <c r="MKI28" s="1"/>
      <c r="MKJ28" s="1"/>
      <c r="MKK28" s="1"/>
      <c r="MKL28" s="1"/>
      <c r="MKM28" s="1"/>
      <c r="MKN28" s="1"/>
      <c r="MKO28" s="1"/>
      <c r="MKP28" s="1"/>
      <c r="MKQ28" s="1"/>
      <c r="MKR28" s="1"/>
      <c r="MKS28" s="1"/>
      <c r="MKT28" s="1"/>
      <c r="MKU28" s="1"/>
      <c r="MKV28" s="1"/>
      <c r="MKW28" s="1"/>
      <c r="MKX28" s="1"/>
      <c r="MKY28" s="1"/>
      <c r="MKZ28" s="1"/>
      <c r="MLA28" s="1"/>
      <c r="MLB28" s="1"/>
      <c r="MLC28" s="1"/>
      <c r="MLD28" s="1"/>
      <c r="MLE28" s="1"/>
      <c r="MLF28" s="1"/>
      <c r="MLG28" s="1"/>
      <c r="MLH28" s="1"/>
      <c r="MLI28" s="1"/>
      <c r="MLJ28" s="1"/>
      <c r="MLK28" s="1"/>
      <c r="MLL28" s="1"/>
      <c r="MLM28" s="1"/>
      <c r="MLN28" s="1"/>
      <c r="MLO28" s="1"/>
      <c r="MLP28" s="1"/>
      <c r="MLQ28" s="1"/>
      <c r="MLR28" s="1"/>
      <c r="MLS28" s="1"/>
      <c r="MLT28" s="1"/>
      <c r="MLU28" s="1"/>
      <c r="MLV28" s="1"/>
      <c r="MLW28" s="1"/>
      <c r="MLX28" s="1"/>
      <c r="MLY28" s="1"/>
      <c r="MLZ28" s="1"/>
      <c r="MMA28" s="1"/>
      <c r="MMB28" s="1"/>
      <c r="MMC28" s="1"/>
      <c r="MMD28" s="1"/>
      <c r="MME28" s="1"/>
      <c r="MMF28" s="1"/>
      <c r="MMG28" s="1"/>
      <c r="MMH28" s="1"/>
      <c r="MMI28" s="1"/>
      <c r="MMJ28" s="1"/>
      <c r="MMK28" s="1"/>
      <c r="MML28" s="1"/>
      <c r="MMM28" s="1"/>
      <c r="MMN28" s="1"/>
      <c r="MMO28" s="1"/>
      <c r="MMP28" s="1"/>
      <c r="MMQ28" s="1"/>
      <c r="MMR28" s="1"/>
      <c r="MMS28" s="1"/>
      <c r="MMT28" s="1"/>
      <c r="MMU28" s="1"/>
      <c r="MMV28" s="1"/>
      <c r="MMW28" s="1"/>
      <c r="MMX28" s="1"/>
      <c r="MMY28" s="1"/>
      <c r="MMZ28" s="1"/>
      <c r="MNA28" s="1"/>
      <c r="MNB28" s="1"/>
      <c r="MNC28" s="1"/>
      <c r="MND28" s="1"/>
      <c r="MNE28" s="1"/>
      <c r="MNF28" s="1"/>
      <c r="MNG28" s="1"/>
      <c r="MNH28" s="1"/>
      <c r="MNI28" s="1"/>
      <c r="MNJ28" s="1"/>
      <c r="MNK28" s="1"/>
      <c r="MNL28" s="1"/>
      <c r="MNM28" s="1"/>
      <c r="MNN28" s="1"/>
      <c r="MNO28" s="1"/>
      <c r="MNP28" s="1"/>
      <c r="MNQ28" s="1"/>
      <c r="MNR28" s="1"/>
      <c r="MNS28" s="1"/>
      <c r="MNT28" s="1"/>
      <c r="MNU28" s="1"/>
      <c r="MNV28" s="1"/>
      <c r="MNW28" s="1"/>
      <c r="MNX28" s="1"/>
      <c r="MNY28" s="1"/>
      <c r="MNZ28" s="1"/>
      <c r="MOA28" s="1"/>
      <c r="MOB28" s="1"/>
      <c r="MOC28" s="1"/>
      <c r="MOD28" s="1"/>
      <c r="MOE28" s="1"/>
      <c r="MOF28" s="1"/>
      <c r="MOG28" s="1"/>
      <c r="MOH28" s="1"/>
      <c r="MOI28" s="1"/>
      <c r="MOJ28" s="1"/>
      <c r="MOK28" s="1"/>
      <c r="MOL28" s="1"/>
      <c r="MOM28" s="1"/>
      <c r="MON28" s="1"/>
      <c r="MOO28" s="1"/>
      <c r="MOP28" s="1"/>
      <c r="MOQ28" s="1"/>
      <c r="MOR28" s="1"/>
      <c r="MOS28" s="1"/>
      <c r="MOT28" s="1"/>
      <c r="MOU28" s="1"/>
      <c r="MOV28" s="1"/>
      <c r="MOW28" s="1"/>
      <c r="MOX28" s="1"/>
      <c r="MOY28" s="1"/>
      <c r="MOZ28" s="1"/>
      <c r="MPA28" s="1"/>
      <c r="MPB28" s="1"/>
      <c r="MPC28" s="1"/>
      <c r="MPD28" s="1"/>
      <c r="MPE28" s="1"/>
      <c r="MPF28" s="1"/>
      <c r="MPG28" s="1"/>
      <c r="MPH28" s="1"/>
      <c r="MPI28" s="1"/>
      <c r="MPJ28" s="1"/>
      <c r="MPK28" s="1"/>
      <c r="MPL28" s="1"/>
      <c r="MPM28" s="1"/>
      <c r="MPN28" s="1"/>
      <c r="MPO28" s="1"/>
      <c r="MPP28" s="1"/>
      <c r="MPQ28" s="1"/>
      <c r="MPR28" s="1"/>
      <c r="MPS28" s="1"/>
      <c r="MPT28" s="1"/>
      <c r="MPU28" s="1"/>
      <c r="MPV28" s="1"/>
      <c r="MPW28" s="1"/>
      <c r="MPX28" s="1"/>
      <c r="MPY28" s="1"/>
      <c r="MPZ28" s="1"/>
      <c r="MQA28" s="1"/>
      <c r="MQB28" s="1"/>
      <c r="MQC28" s="1"/>
      <c r="MQD28" s="1"/>
      <c r="MQE28" s="1"/>
      <c r="MQF28" s="1"/>
      <c r="MQG28" s="1"/>
      <c r="MQH28" s="1"/>
      <c r="MQI28" s="1"/>
      <c r="MQJ28" s="1"/>
      <c r="MQK28" s="1"/>
      <c r="MQL28" s="1"/>
      <c r="MQM28" s="1"/>
      <c r="MQN28" s="1"/>
      <c r="MQO28" s="1"/>
      <c r="MQP28" s="1"/>
      <c r="MQQ28" s="1"/>
      <c r="MQR28" s="1"/>
      <c r="MQS28" s="1"/>
      <c r="MQT28" s="1"/>
      <c r="MQU28" s="1"/>
      <c r="MQV28" s="1"/>
      <c r="MQW28" s="1"/>
      <c r="MQX28" s="1"/>
      <c r="MQY28" s="1"/>
      <c r="MQZ28" s="1"/>
      <c r="MRA28" s="1"/>
      <c r="MRB28" s="1"/>
      <c r="MRC28" s="1"/>
      <c r="MRD28" s="1"/>
      <c r="MRE28" s="1"/>
      <c r="MRF28" s="1"/>
      <c r="MRG28" s="1"/>
      <c r="MRH28" s="1"/>
      <c r="MRI28" s="1"/>
      <c r="MRJ28" s="1"/>
      <c r="MRK28" s="1"/>
      <c r="MRL28" s="1"/>
      <c r="MRM28" s="1"/>
      <c r="MRN28" s="1"/>
      <c r="MRO28" s="1"/>
      <c r="MRP28" s="1"/>
      <c r="MRQ28" s="1"/>
      <c r="MRR28" s="1"/>
      <c r="MRS28" s="1"/>
      <c r="MRT28" s="1"/>
      <c r="MRU28" s="1"/>
      <c r="MRV28" s="1"/>
      <c r="MRW28" s="1"/>
      <c r="MRX28" s="1"/>
      <c r="MRY28" s="1"/>
      <c r="MRZ28" s="1"/>
      <c r="MSA28" s="1"/>
      <c r="MSB28" s="1"/>
      <c r="MSC28" s="1"/>
      <c r="MSD28" s="1"/>
      <c r="MSE28" s="1"/>
      <c r="MSF28" s="1"/>
      <c r="MSG28" s="1"/>
      <c r="MSH28" s="1"/>
      <c r="MSI28" s="1"/>
      <c r="MSJ28" s="1"/>
      <c r="MSK28" s="1"/>
      <c r="MSL28" s="1"/>
      <c r="MSM28" s="1"/>
      <c r="MSN28" s="1"/>
      <c r="MSO28" s="1"/>
      <c r="MSP28" s="1"/>
      <c r="MSQ28" s="1"/>
      <c r="MSR28" s="1"/>
      <c r="MSS28" s="1"/>
      <c r="MST28" s="1"/>
      <c r="MSU28" s="1"/>
      <c r="MSV28" s="1"/>
      <c r="MSW28" s="1"/>
      <c r="MSX28" s="1"/>
      <c r="MSY28" s="1"/>
      <c r="MSZ28" s="1"/>
      <c r="MTA28" s="1"/>
      <c r="MTB28" s="1"/>
      <c r="MTC28" s="1"/>
      <c r="MTD28" s="1"/>
      <c r="MTE28" s="1"/>
      <c r="MTF28" s="1"/>
      <c r="MTG28" s="1"/>
      <c r="MTH28" s="1"/>
      <c r="MTI28" s="1"/>
      <c r="MTJ28" s="1"/>
      <c r="MTK28" s="1"/>
      <c r="MTL28" s="1"/>
      <c r="MTM28" s="1"/>
      <c r="MTN28" s="1"/>
      <c r="MTO28" s="1"/>
      <c r="MTP28" s="1"/>
      <c r="MTQ28" s="1"/>
      <c r="MTR28" s="1"/>
      <c r="MTS28" s="1"/>
      <c r="MTT28" s="1"/>
      <c r="MTU28" s="1"/>
      <c r="MTV28" s="1"/>
      <c r="MTW28" s="1"/>
      <c r="MTX28" s="1"/>
      <c r="MTY28" s="1"/>
      <c r="MTZ28" s="1"/>
      <c r="MUA28" s="1"/>
      <c r="MUB28" s="1"/>
      <c r="MUC28" s="1"/>
      <c r="MUD28" s="1"/>
      <c r="MUE28" s="1"/>
      <c r="MUF28" s="1"/>
      <c r="MUG28" s="1"/>
      <c r="MUH28" s="1"/>
      <c r="MUI28" s="1"/>
      <c r="MUJ28" s="1"/>
      <c r="MUK28" s="1"/>
      <c r="MUL28" s="1"/>
      <c r="MUM28" s="1"/>
      <c r="MUN28" s="1"/>
      <c r="MUO28" s="1"/>
      <c r="MUP28" s="1"/>
      <c r="MUQ28" s="1"/>
      <c r="MUR28" s="1"/>
      <c r="MUS28" s="1"/>
      <c r="MUT28" s="1"/>
      <c r="MUU28" s="1"/>
      <c r="MUV28" s="1"/>
      <c r="MUW28" s="1"/>
      <c r="MUX28" s="1"/>
      <c r="MUY28" s="1"/>
      <c r="MUZ28" s="1"/>
      <c r="MVA28" s="1"/>
      <c r="MVB28" s="1"/>
      <c r="MVC28" s="1"/>
      <c r="MVD28" s="1"/>
      <c r="MVE28" s="1"/>
      <c r="MVF28" s="1"/>
      <c r="MVG28" s="1"/>
      <c r="MVH28" s="1"/>
      <c r="MVI28" s="1"/>
      <c r="MVJ28" s="1"/>
      <c r="MVK28" s="1"/>
      <c r="MVL28" s="1"/>
      <c r="MVM28" s="1"/>
      <c r="MVN28" s="1"/>
      <c r="MVO28" s="1"/>
      <c r="MVP28" s="1"/>
      <c r="MVQ28" s="1"/>
      <c r="MVR28" s="1"/>
      <c r="MVS28" s="1"/>
      <c r="MVT28" s="1"/>
      <c r="MVU28" s="1"/>
      <c r="MVV28" s="1"/>
      <c r="MVW28" s="1"/>
      <c r="MVX28" s="1"/>
      <c r="MVY28" s="1"/>
      <c r="MVZ28" s="1"/>
      <c r="MWA28" s="1"/>
      <c r="MWB28" s="1"/>
      <c r="MWC28" s="1"/>
      <c r="MWD28" s="1"/>
      <c r="MWE28" s="1"/>
      <c r="MWF28" s="1"/>
      <c r="MWG28" s="1"/>
      <c r="MWH28" s="1"/>
      <c r="MWI28" s="1"/>
      <c r="MWJ28" s="1"/>
      <c r="MWK28" s="1"/>
      <c r="MWL28" s="1"/>
      <c r="MWM28" s="1"/>
      <c r="MWN28" s="1"/>
      <c r="MWO28" s="1"/>
      <c r="MWP28" s="1"/>
      <c r="MWQ28" s="1"/>
      <c r="MWR28" s="1"/>
      <c r="MWS28" s="1"/>
      <c r="MWT28" s="1"/>
      <c r="MWU28" s="1"/>
      <c r="MWV28" s="1"/>
      <c r="MWW28" s="1"/>
      <c r="MWX28" s="1"/>
      <c r="MWY28" s="1"/>
      <c r="MWZ28" s="1"/>
      <c r="MXA28" s="1"/>
      <c r="MXB28" s="1"/>
      <c r="MXC28" s="1"/>
      <c r="MXD28" s="1"/>
      <c r="MXE28" s="1"/>
      <c r="MXF28" s="1"/>
      <c r="MXG28" s="1"/>
      <c r="MXH28" s="1"/>
      <c r="MXI28" s="1"/>
      <c r="MXJ28" s="1"/>
      <c r="MXK28" s="1"/>
      <c r="MXL28" s="1"/>
      <c r="MXM28" s="1"/>
      <c r="MXN28" s="1"/>
      <c r="MXO28" s="1"/>
      <c r="MXP28" s="1"/>
      <c r="MXQ28" s="1"/>
      <c r="MXR28" s="1"/>
      <c r="MXS28" s="1"/>
      <c r="MXT28" s="1"/>
      <c r="MXU28" s="1"/>
      <c r="MXV28" s="1"/>
      <c r="MXW28" s="1"/>
      <c r="MXX28" s="1"/>
      <c r="MXY28" s="1"/>
      <c r="MXZ28" s="1"/>
      <c r="MYA28" s="1"/>
      <c r="MYB28" s="1"/>
      <c r="MYC28" s="1"/>
      <c r="MYD28" s="1"/>
      <c r="MYE28" s="1"/>
      <c r="MYF28" s="1"/>
      <c r="MYG28" s="1"/>
      <c r="MYH28" s="1"/>
      <c r="MYI28" s="1"/>
      <c r="MYJ28" s="1"/>
      <c r="MYK28" s="1"/>
      <c r="MYL28" s="1"/>
      <c r="MYM28" s="1"/>
      <c r="MYN28" s="1"/>
      <c r="MYO28" s="1"/>
      <c r="MYP28" s="1"/>
      <c r="MYQ28" s="1"/>
      <c r="MYR28" s="1"/>
      <c r="MYS28" s="1"/>
      <c r="MYT28" s="1"/>
      <c r="MYU28" s="1"/>
      <c r="MYV28" s="1"/>
      <c r="MYW28" s="1"/>
      <c r="MYX28" s="1"/>
      <c r="MYY28" s="1"/>
      <c r="MYZ28" s="1"/>
      <c r="MZA28" s="1"/>
      <c r="MZB28" s="1"/>
      <c r="MZC28" s="1"/>
      <c r="MZD28" s="1"/>
      <c r="MZE28" s="1"/>
      <c r="MZF28" s="1"/>
      <c r="MZG28" s="1"/>
      <c r="MZH28" s="1"/>
      <c r="MZI28" s="1"/>
      <c r="MZJ28" s="1"/>
      <c r="MZK28" s="1"/>
      <c r="MZL28" s="1"/>
      <c r="MZM28" s="1"/>
      <c r="MZN28" s="1"/>
      <c r="MZO28" s="1"/>
      <c r="MZP28" s="1"/>
      <c r="MZQ28" s="1"/>
      <c r="MZR28" s="1"/>
      <c r="MZS28" s="1"/>
      <c r="MZT28" s="1"/>
      <c r="MZU28" s="1"/>
      <c r="MZV28" s="1"/>
      <c r="MZW28" s="1"/>
      <c r="MZX28" s="1"/>
      <c r="MZY28" s="1"/>
      <c r="MZZ28" s="1"/>
      <c r="NAA28" s="1"/>
      <c r="NAB28" s="1"/>
      <c r="NAC28" s="1"/>
      <c r="NAD28" s="1"/>
      <c r="NAE28" s="1"/>
      <c r="NAF28" s="1"/>
      <c r="NAG28" s="1"/>
      <c r="NAH28" s="1"/>
      <c r="NAI28" s="1"/>
      <c r="NAJ28" s="1"/>
      <c r="NAK28" s="1"/>
      <c r="NAL28" s="1"/>
      <c r="NAM28" s="1"/>
      <c r="NAN28" s="1"/>
      <c r="NAO28" s="1"/>
      <c r="NAP28" s="1"/>
      <c r="NAQ28" s="1"/>
      <c r="NAR28" s="1"/>
      <c r="NAS28" s="1"/>
      <c r="NAT28" s="1"/>
      <c r="NAU28" s="1"/>
      <c r="NAV28" s="1"/>
      <c r="NAW28" s="1"/>
      <c r="NAX28" s="1"/>
      <c r="NAY28" s="1"/>
      <c r="NAZ28" s="1"/>
      <c r="NBA28" s="1"/>
      <c r="NBB28" s="1"/>
      <c r="NBC28" s="1"/>
      <c r="NBD28" s="1"/>
      <c r="NBE28" s="1"/>
      <c r="NBF28" s="1"/>
      <c r="NBG28" s="1"/>
      <c r="NBH28" s="1"/>
      <c r="NBI28" s="1"/>
      <c r="NBJ28" s="1"/>
      <c r="NBK28" s="1"/>
      <c r="NBL28" s="1"/>
      <c r="NBM28" s="1"/>
      <c r="NBN28" s="1"/>
      <c r="NBO28" s="1"/>
      <c r="NBP28" s="1"/>
      <c r="NBQ28" s="1"/>
      <c r="NBR28" s="1"/>
      <c r="NBS28" s="1"/>
      <c r="NBT28" s="1"/>
      <c r="NBU28" s="1"/>
      <c r="NBV28" s="1"/>
      <c r="NBW28" s="1"/>
      <c r="NBX28" s="1"/>
      <c r="NBY28" s="1"/>
      <c r="NBZ28" s="1"/>
      <c r="NCA28" s="1"/>
      <c r="NCB28" s="1"/>
      <c r="NCC28" s="1"/>
      <c r="NCD28" s="1"/>
      <c r="NCE28" s="1"/>
      <c r="NCF28" s="1"/>
      <c r="NCG28" s="1"/>
      <c r="NCH28" s="1"/>
      <c r="NCI28" s="1"/>
      <c r="NCJ28" s="1"/>
      <c r="NCK28" s="1"/>
      <c r="NCL28" s="1"/>
      <c r="NCM28" s="1"/>
      <c r="NCN28" s="1"/>
      <c r="NCO28" s="1"/>
      <c r="NCP28" s="1"/>
      <c r="NCQ28" s="1"/>
      <c r="NCR28" s="1"/>
      <c r="NCS28" s="1"/>
      <c r="NCT28" s="1"/>
      <c r="NCU28" s="1"/>
      <c r="NCV28" s="1"/>
      <c r="NCW28" s="1"/>
      <c r="NCX28" s="1"/>
      <c r="NCY28" s="1"/>
      <c r="NCZ28" s="1"/>
      <c r="NDA28" s="1"/>
      <c r="NDB28" s="1"/>
      <c r="NDC28" s="1"/>
      <c r="NDD28" s="1"/>
      <c r="NDE28" s="1"/>
      <c r="NDF28" s="1"/>
      <c r="NDG28" s="1"/>
      <c r="NDH28" s="1"/>
      <c r="NDI28" s="1"/>
      <c r="NDJ28" s="1"/>
      <c r="NDK28" s="1"/>
      <c r="NDL28" s="1"/>
      <c r="NDM28" s="1"/>
      <c r="NDN28" s="1"/>
      <c r="NDO28" s="1"/>
      <c r="NDP28" s="1"/>
      <c r="NDQ28" s="1"/>
      <c r="NDR28" s="1"/>
      <c r="NDS28" s="1"/>
      <c r="NDT28" s="1"/>
      <c r="NDU28" s="1"/>
      <c r="NDV28" s="1"/>
      <c r="NDW28" s="1"/>
      <c r="NDX28" s="1"/>
      <c r="NDY28" s="1"/>
      <c r="NDZ28" s="1"/>
      <c r="NEA28" s="1"/>
      <c r="NEB28" s="1"/>
      <c r="NEC28" s="1"/>
      <c r="NED28" s="1"/>
      <c r="NEE28" s="1"/>
      <c r="NEF28" s="1"/>
      <c r="NEG28" s="1"/>
      <c r="NEH28" s="1"/>
      <c r="NEI28" s="1"/>
      <c r="NEJ28" s="1"/>
      <c r="NEK28" s="1"/>
      <c r="NEL28" s="1"/>
      <c r="NEM28" s="1"/>
      <c r="NEN28" s="1"/>
      <c r="NEO28" s="1"/>
      <c r="NEP28" s="1"/>
      <c r="NEQ28" s="1"/>
      <c r="NER28" s="1"/>
      <c r="NES28" s="1"/>
      <c r="NET28" s="1"/>
      <c r="NEU28" s="1"/>
      <c r="NEV28" s="1"/>
      <c r="NEW28" s="1"/>
      <c r="NEX28" s="1"/>
      <c r="NEY28" s="1"/>
      <c r="NEZ28" s="1"/>
      <c r="NFA28" s="1"/>
      <c r="NFB28" s="1"/>
      <c r="NFC28" s="1"/>
      <c r="NFD28" s="1"/>
      <c r="NFE28" s="1"/>
      <c r="NFF28" s="1"/>
      <c r="NFG28" s="1"/>
      <c r="NFH28" s="1"/>
      <c r="NFI28" s="1"/>
      <c r="NFJ28" s="1"/>
      <c r="NFK28" s="1"/>
      <c r="NFL28" s="1"/>
      <c r="NFM28" s="1"/>
      <c r="NFN28" s="1"/>
      <c r="NFO28" s="1"/>
      <c r="NFP28" s="1"/>
      <c r="NFQ28" s="1"/>
      <c r="NFR28" s="1"/>
      <c r="NFS28" s="1"/>
      <c r="NFT28" s="1"/>
      <c r="NFU28" s="1"/>
      <c r="NFV28" s="1"/>
      <c r="NFW28" s="1"/>
      <c r="NFX28" s="1"/>
      <c r="NFY28" s="1"/>
      <c r="NFZ28" s="1"/>
      <c r="NGA28" s="1"/>
      <c r="NGB28" s="1"/>
      <c r="NGC28" s="1"/>
      <c r="NGD28" s="1"/>
      <c r="NGE28" s="1"/>
      <c r="NGF28" s="1"/>
      <c r="NGG28" s="1"/>
      <c r="NGH28" s="1"/>
      <c r="NGI28" s="1"/>
      <c r="NGJ28" s="1"/>
      <c r="NGK28" s="1"/>
      <c r="NGL28" s="1"/>
      <c r="NGM28" s="1"/>
      <c r="NGN28" s="1"/>
      <c r="NGO28" s="1"/>
      <c r="NGP28" s="1"/>
      <c r="NGQ28" s="1"/>
      <c r="NGR28" s="1"/>
      <c r="NGS28" s="1"/>
      <c r="NGT28" s="1"/>
      <c r="NGU28" s="1"/>
      <c r="NGV28" s="1"/>
      <c r="NGW28" s="1"/>
      <c r="NGX28" s="1"/>
      <c r="NGY28" s="1"/>
      <c r="NGZ28" s="1"/>
      <c r="NHA28" s="1"/>
      <c r="NHB28" s="1"/>
      <c r="NHC28" s="1"/>
      <c r="NHD28" s="1"/>
      <c r="NHE28" s="1"/>
      <c r="NHF28" s="1"/>
      <c r="NHG28" s="1"/>
      <c r="NHH28" s="1"/>
      <c r="NHI28" s="1"/>
      <c r="NHJ28" s="1"/>
      <c r="NHK28" s="1"/>
      <c r="NHL28" s="1"/>
      <c r="NHM28" s="1"/>
      <c r="NHN28" s="1"/>
      <c r="NHO28" s="1"/>
      <c r="NHP28" s="1"/>
      <c r="NHQ28" s="1"/>
      <c r="NHR28" s="1"/>
      <c r="NHS28" s="1"/>
      <c r="NHT28" s="1"/>
      <c r="NHU28" s="1"/>
      <c r="NHV28" s="1"/>
      <c r="NHW28" s="1"/>
      <c r="NHX28" s="1"/>
      <c r="NHY28" s="1"/>
      <c r="NHZ28" s="1"/>
      <c r="NIA28" s="1"/>
      <c r="NIB28" s="1"/>
      <c r="NIC28" s="1"/>
      <c r="NID28" s="1"/>
      <c r="NIE28" s="1"/>
      <c r="NIF28" s="1"/>
      <c r="NIG28" s="1"/>
      <c r="NIH28" s="1"/>
      <c r="NII28" s="1"/>
      <c r="NIJ28" s="1"/>
      <c r="NIK28" s="1"/>
      <c r="NIL28" s="1"/>
      <c r="NIM28" s="1"/>
      <c r="NIN28" s="1"/>
      <c r="NIO28" s="1"/>
      <c r="NIP28" s="1"/>
      <c r="NIQ28" s="1"/>
      <c r="NIR28" s="1"/>
      <c r="NIS28" s="1"/>
      <c r="NIT28" s="1"/>
      <c r="NIU28" s="1"/>
      <c r="NIV28" s="1"/>
      <c r="NIW28" s="1"/>
      <c r="NIX28" s="1"/>
      <c r="NIY28" s="1"/>
      <c r="NIZ28" s="1"/>
      <c r="NJA28" s="1"/>
      <c r="NJB28" s="1"/>
      <c r="NJC28" s="1"/>
      <c r="NJD28" s="1"/>
      <c r="NJE28" s="1"/>
      <c r="NJF28" s="1"/>
      <c r="NJG28" s="1"/>
      <c r="NJH28" s="1"/>
      <c r="NJI28" s="1"/>
      <c r="NJJ28" s="1"/>
      <c r="NJK28" s="1"/>
      <c r="NJL28" s="1"/>
      <c r="NJM28" s="1"/>
      <c r="NJN28" s="1"/>
      <c r="NJO28" s="1"/>
      <c r="NJP28" s="1"/>
      <c r="NJQ28" s="1"/>
      <c r="NJR28" s="1"/>
      <c r="NJS28" s="1"/>
      <c r="NJT28" s="1"/>
      <c r="NJU28" s="1"/>
      <c r="NJV28" s="1"/>
      <c r="NJW28" s="1"/>
      <c r="NJX28" s="1"/>
      <c r="NJY28" s="1"/>
      <c r="NJZ28" s="1"/>
      <c r="NKA28" s="1"/>
      <c r="NKB28" s="1"/>
      <c r="NKC28" s="1"/>
      <c r="NKD28" s="1"/>
      <c r="NKE28" s="1"/>
      <c r="NKF28" s="1"/>
      <c r="NKG28" s="1"/>
      <c r="NKH28" s="1"/>
      <c r="NKI28" s="1"/>
      <c r="NKJ28" s="1"/>
      <c r="NKK28" s="1"/>
      <c r="NKL28" s="1"/>
      <c r="NKM28" s="1"/>
      <c r="NKN28" s="1"/>
      <c r="NKO28" s="1"/>
      <c r="NKP28" s="1"/>
      <c r="NKQ28" s="1"/>
      <c r="NKR28" s="1"/>
      <c r="NKS28" s="1"/>
      <c r="NKT28" s="1"/>
      <c r="NKU28" s="1"/>
      <c r="NKV28" s="1"/>
      <c r="NKW28" s="1"/>
      <c r="NKX28" s="1"/>
      <c r="NKY28" s="1"/>
      <c r="NKZ28" s="1"/>
      <c r="NLA28" s="1"/>
      <c r="NLB28" s="1"/>
      <c r="NLC28" s="1"/>
      <c r="NLD28" s="1"/>
      <c r="NLE28" s="1"/>
      <c r="NLF28" s="1"/>
      <c r="NLG28" s="1"/>
      <c r="NLH28" s="1"/>
      <c r="NLI28" s="1"/>
      <c r="NLJ28" s="1"/>
      <c r="NLK28" s="1"/>
      <c r="NLL28" s="1"/>
      <c r="NLM28" s="1"/>
      <c r="NLN28" s="1"/>
      <c r="NLO28" s="1"/>
      <c r="NLP28" s="1"/>
      <c r="NLQ28" s="1"/>
      <c r="NLR28" s="1"/>
      <c r="NLS28" s="1"/>
      <c r="NLT28" s="1"/>
      <c r="NLU28" s="1"/>
      <c r="NLV28" s="1"/>
      <c r="NLW28" s="1"/>
      <c r="NLX28" s="1"/>
      <c r="NLY28" s="1"/>
      <c r="NLZ28" s="1"/>
      <c r="NMA28" s="1"/>
      <c r="NMB28" s="1"/>
      <c r="NMC28" s="1"/>
      <c r="NMD28" s="1"/>
      <c r="NME28" s="1"/>
      <c r="NMF28" s="1"/>
      <c r="NMG28" s="1"/>
      <c r="NMH28" s="1"/>
      <c r="NMI28" s="1"/>
      <c r="NMJ28" s="1"/>
      <c r="NMK28" s="1"/>
      <c r="NML28" s="1"/>
      <c r="NMM28" s="1"/>
      <c r="NMN28" s="1"/>
      <c r="NMO28" s="1"/>
      <c r="NMP28" s="1"/>
      <c r="NMQ28" s="1"/>
      <c r="NMR28" s="1"/>
      <c r="NMS28" s="1"/>
      <c r="NMT28" s="1"/>
      <c r="NMU28" s="1"/>
      <c r="NMV28" s="1"/>
      <c r="NMW28" s="1"/>
      <c r="NMX28" s="1"/>
      <c r="NMY28" s="1"/>
      <c r="NMZ28" s="1"/>
      <c r="NNA28" s="1"/>
      <c r="NNB28" s="1"/>
      <c r="NNC28" s="1"/>
      <c r="NND28" s="1"/>
      <c r="NNE28" s="1"/>
      <c r="NNF28" s="1"/>
      <c r="NNG28" s="1"/>
      <c r="NNH28" s="1"/>
      <c r="NNI28" s="1"/>
      <c r="NNJ28" s="1"/>
      <c r="NNK28" s="1"/>
      <c r="NNL28" s="1"/>
      <c r="NNM28" s="1"/>
      <c r="NNN28" s="1"/>
      <c r="NNO28" s="1"/>
      <c r="NNP28" s="1"/>
      <c r="NNQ28" s="1"/>
      <c r="NNR28" s="1"/>
      <c r="NNS28" s="1"/>
      <c r="NNT28" s="1"/>
      <c r="NNU28" s="1"/>
      <c r="NNV28" s="1"/>
      <c r="NNW28" s="1"/>
      <c r="NNX28" s="1"/>
      <c r="NNY28" s="1"/>
      <c r="NNZ28" s="1"/>
      <c r="NOA28" s="1"/>
      <c r="NOB28" s="1"/>
      <c r="NOC28" s="1"/>
      <c r="NOD28" s="1"/>
      <c r="NOE28" s="1"/>
      <c r="NOF28" s="1"/>
      <c r="NOG28" s="1"/>
      <c r="NOH28" s="1"/>
      <c r="NOI28" s="1"/>
      <c r="NOJ28" s="1"/>
      <c r="NOK28" s="1"/>
      <c r="NOL28" s="1"/>
      <c r="NOM28" s="1"/>
      <c r="NON28" s="1"/>
      <c r="NOO28" s="1"/>
      <c r="NOP28" s="1"/>
      <c r="NOQ28" s="1"/>
      <c r="NOR28" s="1"/>
      <c r="NOS28" s="1"/>
      <c r="NOT28" s="1"/>
      <c r="NOU28" s="1"/>
      <c r="NOV28" s="1"/>
      <c r="NOW28" s="1"/>
      <c r="NOX28" s="1"/>
      <c r="NOY28" s="1"/>
      <c r="NOZ28" s="1"/>
      <c r="NPA28" s="1"/>
      <c r="NPB28" s="1"/>
      <c r="NPC28" s="1"/>
      <c r="NPD28" s="1"/>
      <c r="NPE28" s="1"/>
      <c r="NPF28" s="1"/>
      <c r="NPG28" s="1"/>
      <c r="NPH28" s="1"/>
      <c r="NPI28" s="1"/>
      <c r="NPJ28" s="1"/>
      <c r="NPK28" s="1"/>
      <c r="NPL28" s="1"/>
      <c r="NPM28" s="1"/>
      <c r="NPN28" s="1"/>
      <c r="NPO28" s="1"/>
      <c r="NPP28" s="1"/>
      <c r="NPQ28" s="1"/>
      <c r="NPR28" s="1"/>
      <c r="NPS28" s="1"/>
      <c r="NPT28" s="1"/>
      <c r="NPU28" s="1"/>
      <c r="NPV28" s="1"/>
      <c r="NPW28" s="1"/>
      <c r="NPX28" s="1"/>
      <c r="NPY28" s="1"/>
      <c r="NPZ28" s="1"/>
      <c r="NQA28" s="1"/>
      <c r="NQB28" s="1"/>
      <c r="NQC28" s="1"/>
      <c r="NQD28" s="1"/>
      <c r="NQE28" s="1"/>
      <c r="NQF28" s="1"/>
      <c r="NQG28" s="1"/>
      <c r="NQH28" s="1"/>
      <c r="NQI28" s="1"/>
      <c r="NQJ28" s="1"/>
      <c r="NQK28" s="1"/>
      <c r="NQL28" s="1"/>
      <c r="NQM28" s="1"/>
      <c r="NQN28" s="1"/>
      <c r="NQO28" s="1"/>
      <c r="NQP28" s="1"/>
      <c r="NQQ28" s="1"/>
      <c r="NQR28" s="1"/>
      <c r="NQS28" s="1"/>
      <c r="NQT28" s="1"/>
      <c r="NQU28" s="1"/>
      <c r="NQV28" s="1"/>
      <c r="NQW28" s="1"/>
      <c r="NQX28" s="1"/>
      <c r="NQY28" s="1"/>
      <c r="NQZ28" s="1"/>
      <c r="NRA28" s="1"/>
      <c r="NRB28" s="1"/>
      <c r="NRC28" s="1"/>
      <c r="NRD28" s="1"/>
      <c r="NRE28" s="1"/>
      <c r="NRF28" s="1"/>
      <c r="NRG28" s="1"/>
      <c r="NRH28" s="1"/>
      <c r="NRI28" s="1"/>
      <c r="NRJ28" s="1"/>
      <c r="NRK28" s="1"/>
      <c r="NRL28" s="1"/>
      <c r="NRM28" s="1"/>
      <c r="NRN28" s="1"/>
      <c r="NRO28" s="1"/>
      <c r="NRP28" s="1"/>
      <c r="NRQ28" s="1"/>
      <c r="NRR28" s="1"/>
      <c r="NRS28" s="1"/>
      <c r="NRT28" s="1"/>
      <c r="NRU28" s="1"/>
      <c r="NRV28" s="1"/>
      <c r="NRW28" s="1"/>
      <c r="NRX28" s="1"/>
      <c r="NRY28" s="1"/>
      <c r="NRZ28" s="1"/>
      <c r="NSA28" s="1"/>
      <c r="NSB28" s="1"/>
      <c r="NSC28" s="1"/>
      <c r="NSD28" s="1"/>
      <c r="NSE28" s="1"/>
      <c r="NSF28" s="1"/>
      <c r="NSG28" s="1"/>
      <c r="NSH28" s="1"/>
      <c r="NSI28" s="1"/>
      <c r="NSJ28" s="1"/>
      <c r="NSK28" s="1"/>
      <c r="NSL28" s="1"/>
      <c r="NSM28" s="1"/>
      <c r="NSN28" s="1"/>
      <c r="NSO28" s="1"/>
      <c r="NSP28" s="1"/>
      <c r="NSQ28" s="1"/>
      <c r="NSR28" s="1"/>
      <c r="NSS28" s="1"/>
      <c r="NST28" s="1"/>
      <c r="NSU28" s="1"/>
      <c r="NSV28" s="1"/>
      <c r="NSW28" s="1"/>
      <c r="NSX28" s="1"/>
      <c r="NSY28" s="1"/>
      <c r="NSZ28" s="1"/>
      <c r="NTA28" s="1"/>
      <c r="NTB28" s="1"/>
      <c r="NTC28" s="1"/>
      <c r="NTD28" s="1"/>
      <c r="NTE28" s="1"/>
      <c r="NTF28" s="1"/>
      <c r="NTG28" s="1"/>
      <c r="NTH28" s="1"/>
      <c r="NTI28" s="1"/>
      <c r="NTJ28" s="1"/>
      <c r="NTK28" s="1"/>
      <c r="NTL28" s="1"/>
      <c r="NTM28" s="1"/>
      <c r="NTN28" s="1"/>
      <c r="NTO28" s="1"/>
      <c r="NTP28" s="1"/>
      <c r="NTQ28" s="1"/>
      <c r="NTR28" s="1"/>
      <c r="NTS28" s="1"/>
      <c r="NTT28" s="1"/>
      <c r="NTU28" s="1"/>
      <c r="NTV28" s="1"/>
      <c r="NTW28" s="1"/>
      <c r="NTX28" s="1"/>
      <c r="NTY28" s="1"/>
      <c r="NTZ28" s="1"/>
      <c r="NUA28" s="1"/>
      <c r="NUB28" s="1"/>
      <c r="NUC28" s="1"/>
      <c r="NUD28" s="1"/>
      <c r="NUE28" s="1"/>
      <c r="NUF28" s="1"/>
      <c r="NUG28" s="1"/>
      <c r="NUH28" s="1"/>
      <c r="NUI28" s="1"/>
      <c r="NUJ28" s="1"/>
      <c r="NUK28" s="1"/>
      <c r="NUL28" s="1"/>
      <c r="NUM28" s="1"/>
      <c r="NUN28" s="1"/>
      <c r="NUO28" s="1"/>
      <c r="NUP28" s="1"/>
      <c r="NUQ28" s="1"/>
      <c r="NUR28" s="1"/>
      <c r="NUS28" s="1"/>
      <c r="NUT28" s="1"/>
      <c r="NUU28" s="1"/>
      <c r="NUV28" s="1"/>
      <c r="NUW28" s="1"/>
      <c r="NUX28" s="1"/>
      <c r="NUY28" s="1"/>
      <c r="NUZ28" s="1"/>
      <c r="NVA28" s="1"/>
      <c r="NVB28" s="1"/>
      <c r="NVC28" s="1"/>
      <c r="NVD28" s="1"/>
      <c r="NVE28" s="1"/>
      <c r="NVF28" s="1"/>
      <c r="NVG28" s="1"/>
      <c r="NVH28" s="1"/>
      <c r="NVI28" s="1"/>
      <c r="NVJ28" s="1"/>
      <c r="NVK28" s="1"/>
      <c r="NVL28" s="1"/>
      <c r="NVM28" s="1"/>
      <c r="NVN28" s="1"/>
      <c r="NVO28" s="1"/>
      <c r="NVP28" s="1"/>
      <c r="NVQ28" s="1"/>
      <c r="NVR28" s="1"/>
      <c r="NVS28" s="1"/>
      <c r="NVT28" s="1"/>
      <c r="NVU28" s="1"/>
      <c r="NVV28" s="1"/>
      <c r="NVW28" s="1"/>
      <c r="NVX28" s="1"/>
      <c r="NVY28" s="1"/>
      <c r="NVZ28" s="1"/>
      <c r="NWA28" s="1"/>
      <c r="NWB28" s="1"/>
      <c r="NWC28" s="1"/>
      <c r="NWD28" s="1"/>
      <c r="NWE28" s="1"/>
      <c r="NWF28" s="1"/>
      <c r="NWG28" s="1"/>
      <c r="NWH28" s="1"/>
      <c r="NWI28" s="1"/>
      <c r="NWJ28" s="1"/>
      <c r="NWK28" s="1"/>
      <c r="NWL28" s="1"/>
      <c r="NWM28" s="1"/>
      <c r="NWN28" s="1"/>
      <c r="NWO28" s="1"/>
      <c r="NWP28" s="1"/>
      <c r="NWQ28" s="1"/>
      <c r="NWR28" s="1"/>
      <c r="NWS28" s="1"/>
      <c r="NWT28" s="1"/>
      <c r="NWU28" s="1"/>
      <c r="NWV28" s="1"/>
      <c r="NWW28" s="1"/>
      <c r="NWX28" s="1"/>
      <c r="NWY28" s="1"/>
      <c r="NWZ28" s="1"/>
      <c r="NXA28" s="1"/>
      <c r="NXB28" s="1"/>
      <c r="NXC28" s="1"/>
      <c r="NXD28" s="1"/>
      <c r="NXE28" s="1"/>
      <c r="NXF28" s="1"/>
      <c r="NXG28" s="1"/>
      <c r="NXH28" s="1"/>
      <c r="NXI28" s="1"/>
      <c r="NXJ28" s="1"/>
      <c r="NXK28" s="1"/>
      <c r="NXL28" s="1"/>
      <c r="NXM28" s="1"/>
      <c r="NXN28" s="1"/>
      <c r="NXO28" s="1"/>
      <c r="NXP28" s="1"/>
      <c r="NXQ28" s="1"/>
      <c r="NXR28" s="1"/>
      <c r="NXS28" s="1"/>
      <c r="NXT28" s="1"/>
      <c r="NXU28" s="1"/>
      <c r="NXV28" s="1"/>
      <c r="NXW28" s="1"/>
      <c r="NXX28" s="1"/>
      <c r="NXY28" s="1"/>
      <c r="NXZ28" s="1"/>
      <c r="NYA28" s="1"/>
      <c r="NYB28" s="1"/>
      <c r="NYC28" s="1"/>
      <c r="NYD28" s="1"/>
      <c r="NYE28" s="1"/>
      <c r="NYF28" s="1"/>
      <c r="NYG28" s="1"/>
      <c r="NYH28" s="1"/>
      <c r="NYI28" s="1"/>
      <c r="NYJ28" s="1"/>
      <c r="NYK28" s="1"/>
      <c r="NYL28" s="1"/>
      <c r="NYM28" s="1"/>
      <c r="NYN28" s="1"/>
      <c r="NYO28" s="1"/>
      <c r="NYP28" s="1"/>
      <c r="NYQ28" s="1"/>
      <c r="NYR28" s="1"/>
      <c r="NYS28" s="1"/>
      <c r="NYT28" s="1"/>
      <c r="NYU28" s="1"/>
      <c r="NYV28" s="1"/>
      <c r="NYW28" s="1"/>
      <c r="NYX28" s="1"/>
      <c r="NYY28" s="1"/>
      <c r="NYZ28" s="1"/>
      <c r="NZA28" s="1"/>
      <c r="NZB28" s="1"/>
      <c r="NZC28" s="1"/>
      <c r="NZD28" s="1"/>
      <c r="NZE28" s="1"/>
      <c r="NZF28" s="1"/>
      <c r="NZG28" s="1"/>
      <c r="NZH28" s="1"/>
      <c r="NZI28" s="1"/>
      <c r="NZJ28" s="1"/>
      <c r="NZK28" s="1"/>
      <c r="NZL28" s="1"/>
      <c r="NZM28" s="1"/>
      <c r="NZN28" s="1"/>
      <c r="NZO28" s="1"/>
      <c r="NZP28" s="1"/>
      <c r="NZQ28" s="1"/>
      <c r="NZR28" s="1"/>
      <c r="NZS28" s="1"/>
      <c r="NZT28" s="1"/>
      <c r="NZU28" s="1"/>
      <c r="NZV28" s="1"/>
      <c r="NZW28" s="1"/>
      <c r="NZX28" s="1"/>
      <c r="NZY28" s="1"/>
      <c r="NZZ28" s="1"/>
      <c r="OAA28" s="1"/>
      <c r="OAB28" s="1"/>
      <c r="OAC28" s="1"/>
      <c r="OAD28" s="1"/>
      <c r="OAE28" s="1"/>
      <c r="OAF28" s="1"/>
      <c r="OAG28" s="1"/>
      <c r="OAH28" s="1"/>
      <c r="OAI28" s="1"/>
      <c r="OAJ28" s="1"/>
      <c r="OAK28" s="1"/>
      <c r="OAL28" s="1"/>
      <c r="OAM28" s="1"/>
      <c r="OAN28" s="1"/>
      <c r="OAO28" s="1"/>
      <c r="OAP28" s="1"/>
      <c r="OAQ28" s="1"/>
      <c r="OAR28" s="1"/>
      <c r="OAS28" s="1"/>
      <c r="OAT28" s="1"/>
      <c r="OAU28" s="1"/>
      <c r="OAV28" s="1"/>
      <c r="OAW28" s="1"/>
      <c r="OAX28" s="1"/>
      <c r="OAY28" s="1"/>
      <c r="OAZ28" s="1"/>
      <c r="OBA28" s="1"/>
      <c r="OBB28" s="1"/>
      <c r="OBC28" s="1"/>
      <c r="OBD28" s="1"/>
      <c r="OBE28" s="1"/>
      <c r="OBF28" s="1"/>
      <c r="OBG28" s="1"/>
      <c r="OBH28" s="1"/>
      <c r="OBI28" s="1"/>
      <c r="OBJ28" s="1"/>
      <c r="OBK28" s="1"/>
      <c r="OBL28" s="1"/>
      <c r="OBM28" s="1"/>
      <c r="OBN28" s="1"/>
      <c r="OBO28" s="1"/>
      <c r="OBP28" s="1"/>
      <c r="OBQ28" s="1"/>
      <c r="OBR28" s="1"/>
      <c r="OBS28" s="1"/>
      <c r="OBT28" s="1"/>
      <c r="OBU28" s="1"/>
      <c r="OBV28" s="1"/>
      <c r="OBW28" s="1"/>
      <c r="OBX28" s="1"/>
      <c r="OBY28" s="1"/>
      <c r="OBZ28" s="1"/>
      <c r="OCA28" s="1"/>
      <c r="OCB28" s="1"/>
      <c r="OCC28" s="1"/>
      <c r="OCD28" s="1"/>
      <c r="OCE28" s="1"/>
      <c r="OCF28" s="1"/>
      <c r="OCG28" s="1"/>
      <c r="OCH28" s="1"/>
      <c r="OCI28" s="1"/>
      <c r="OCJ28" s="1"/>
      <c r="OCK28" s="1"/>
      <c r="OCL28" s="1"/>
      <c r="OCM28" s="1"/>
      <c r="OCN28" s="1"/>
      <c r="OCO28" s="1"/>
      <c r="OCP28" s="1"/>
      <c r="OCQ28" s="1"/>
      <c r="OCR28" s="1"/>
      <c r="OCS28" s="1"/>
      <c r="OCT28" s="1"/>
      <c r="OCU28" s="1"/>
      <c r="OCV28" s="1"/>
      <c r="OCW28" s="1"/>
      <c r="OCX28" s="1"/>
      <c r="OCY28" s="1"/>
      <c r="OCZ28" s="1"/>
      <c r="ODA28" s="1"/>
      <c r="ODB28" s="1"/>
      <c r="ODC28" s="1"/>
      <c r="ODD28" s="1"/>
      <c r="ODE28" s="1"/>
      <c r="ODF28" s="1"/>
      <c r="ODG28" s="1"/>
      <c r="ODH28" s="1"/>
      <c r="ODI28" s="1"/>
      <c r="ODJ28" s="1"/>
      <c r="ODK28" s="1"/>
      <c r="ODL28" s="1"/>
      <c r="ODM28" s="1"/>
      <c r="ODN28" s="1"/>
      <c r="ODO28" s="1"/>
      <c r="ODP28" s="1"/>
      <c r="ODQ28" s="1"/>
      <c r="ODR28" s="1"/>
      <c r="ODS28" s="1"/>
      <c r="ODT28" s="1"/>
      <c r="ODU28" s="1"/>
      <c r="ODV28" s="1"/>
      <c r="ODW28" s="1"/>
      <c r="ODX28" s="1"/>
      <c r="ODY28" s="1"/>
      <c r="ODZ28" s="1"/>
      <c r="OEA28" s="1"/>
      <c r="OEB28" s="1"/>
      <c r="OEC28" s="1"/>
      <c r="OED28" s="1"/>
      <c r="OEE28" s="1"/>
      <c r="OEF28" s="1"/>
      <c r="OEG28" s="1"/>
      <c r="OEH28" s="1"/>
      <c r="OEI28" s="1"/>
      <c r="OEJ28" s="1"/>
      <c r="OEK28" s="1"/>
      <c r="OEL28" s="1"/>
      <c r="OEM28" s="1"/>
      <c r="OEN28" s="1"/>
      <c r="OEO28" s="1"/>
      <c r="OEP28" s="1"/>
      <c r="OEQ28" s="1"/>
      <c r="OER28" s="1"/>
      <c r="OES28" s="1"/>
      <c r="OET28" s="1"/>
      <c r="OEU28" s="1"/>
      <c r="OEV28" s="1"/>
      <c r="OEW28" s="1"/>
      <c r="OEX28" s="1"/>
      <c r="OEY28" s="1"/>
      <c r="OEZ28" s="1"/>
      <c r="OFA28" s="1"/>
      <c r="OFB28" s="1"/>
      <c r="OFC28" s="1"/>
      <c r="OFD28" s="1"/>
      <c r="OFE28" s="1"/>
      <c r="OFF28" s="1"/>
      <c r="OFG28" s="1"/>
      <c r="OFH28" s="1"/>
      <c r="OFI28" s="1"/>
      <c r="OFJ28" s="1"/>
      <c r="OFK28" s="1"/>
      <c r="OFL28" s="1"/>
      <c r="OFM28" s="1"/>
      <c r="OFN28" s="1"/>
      <c r="OFO28" s="1"/>
      <c r="OFP28" s="1"/>
      <c r="OFQ28" s="1"/>
      <c r="OFR28" s="1"/>
      <c r="OFS28" s="1"/>
      <c r="OFT28" s="1"/>
      <c r="OFU28" s="1"/>
      <c r="OFV28" s="1"/>
      <c r="OFW28" s="1"/>
      <c r="OFX28" s="1"/>
      <c r="OFY28" s="1"/>
      <c r="OFZ28" s="1"/>
      <c r="OGA28" s="1"/>
      <c r="OGB28" s="1"/>
      <c r="OGC28" s="1"/>
      <c r="OGD28" s="1"/>
      <c r="OGE28" s="1"/>
      <c r="OGF28" s="1"/>
      <c r="OGG28" s="1"/>
      <c r="OGH28" s="1"/>
      <c r="OGI28" s="1"/>
      <c r="OGJ28" s="1"/>
      <c r="OGK28" s="1"/>
      <c r="OGL28" s="1"/>
      <c r="OGM28" s="1"/>
      <c r="OGN28" s="1"/>
      <c r="OGO28" s="1"/>
      <c r="OGP28" s="1"/>
      <c r="OGQ28" s="1"/>
      <c r="OGR28" s="1"/>
      <c r="OGS28" s="1"/>
      <c r="OGT28" s="1"/>
      <c r="OGU28" s="1"/>
      <c r="OGV28" s="1"/>
      <c r="OGW28" s="1"/>
      <c r="OGX28" s="1"/>
      <c r="OGY28" s="1"/>
      <c r="OGZ28" s="1"/>
      <c r="OHA28" s="1"/>
      <c r="OHB28" s="1"/>
      <c r="OHC28" s="1"/>
      <c r="OHD28" s="1"/>
      <c r="OHE28" s="1"/>
      <c r="OHF28" s="1"/>
      <c r="OHG28" s="1"/>
      <c r="OHH28" s="1"/>
      <c r="OHI28" s="1"/>
      <c r="OHJ28" s="1"/>
      <c r="OHK28" s="1"/>
      <c r="OHL28" s="1"/>
      <c r="OHM28" s="1"/>
      <c r="OHN28" s="1"/>
      <c r="OHO28" s="1"/>
      <c r="OHP28" s="1"/>
      <c r="OHQ28" s="1"/>
      <c r="OHR28" s="1"/>
      <c r="OHS28" s="1"/>
      <c r="OHT28" s="1"/>
      <c r="OHU28" s="1"/>
      <c r="OHV28" s="1"/>
      <c r="OHW28" s="1"/>
      <c r="OHX28" s="1"/>
      <c r="OHY28" s="1"/>
      <c r="OHZ28" s="1"/>
      <c r="OIA28" s="1"/>
      <c r="OIB28" s="1"/>
      <c r="OIC28" s="1"/>
      <c r="OID28" s="1"/>
      <c r="OIE28" s="1"/>
      <c r="OIF28" s="1"/>
      <c r="OIG28" s="1"/>
      <c r="OIH28" s="1"/>
      <c r="OII28" s="1"/>
      <c r="OIJ28" s="1"/>
      <c r="OIK28" s="1"/>
      <c r="OIL28" s="1"/>
      <c r="OIM28" s="1"/>
      <c r="OIN28" s="1"/>
      <c r="OIO28" s="1"/>
      <c r="OIP28" s="1"/>
      <c r="OIQ28" s="1"/>
      <c r="OIR28" s="1"/>
      <c r="OIS28" s="1"/>
      <c r="OIT28" s="1"/>
      <c r="OIU28" s="1"/>
      <c r="OIV28" s="1"/>
      <c r="OIW28" s="1"/>
      <c r="OIX28" s="1"/>
      <c r="OIY28" s="1"/>
      <c r="OIZ28" s="1"/>
      <c r="OJA28" s="1"/>
      <c r="OJB28" s="1"/>
      <c r="OJC28" s="1"/>
      <c r="OJD28" s="1"/>
      <c r="OJE28" s="1"/>
      <c r="OJF28" s="1"/>
      <c r="OJG28" s="1"/>
      <c r="OJH28" s="1"/>
      <c r="OJI28" s="1"/>
      <c r="OJJ28" s="1"/>
      <c r="OJK28" s="1"/>
      <c r="OJL28" s="1"/>
      <c r="OJM28" s="1"/>
      <c r="OJN28" s="1"/>
      <c r="OJO28" s="1"/>
      <c r="OJP28" s="1"/>
      <c r="OJQ28" s="1"/>
      <c r="OJR28" s="1"/>
      <c r="OJS28" s="1"/>
      <c r="OJT28" s="1"/>
      <c r="OJU28" s="1"/>
      <c r="OJV28" s="1"/>
      <c r="OJW28" s="1"/>
      <c r="OJX28" s="1"/>
      <c r="OJY28" s="1"/>
      <c r="OJZ28" s="1"/>
      <c r="OKA28" s="1"/>
      <c r="OKB28" s="1"/>
      <c r="OKC28" s="1"/>
      <c r="OKD28" s="1"/>
      <c r="OKE28" s="1"/>
      <c r="OKF28" s="1"/>
      <c r="OKG28" s="1"/>
      <c r="OKH28" s="1"/>
      <c r="OKI28" s="1"/>
      <c r="OKJ28" s="1"/>
      <c r="OKK28" s="1"/>
      <c r="OKL28" s="1"/>
      <c r="OKM28" s="1"/>
      <c r="OKN28" s="1"/>
      <c r="OKO28" s="1"/>
      <c r="OKP28" s="1"/>
      <c r="OKQ28" s="1"/>
      <c r="OKR28" s="1"/>
      <c r="OKS28" s="1"/>
      <c r="OKT28" s="1"/>
      <c r="OKU28" s="1"/>
      <c r="OKV28" s="1"/>
      <c r="OKW28" s="1"/>
      <c r="OKX28" s="1"/>
      <c r="OKY28" s="1"/>
      <c r="OKZ28" s="1"/>
      <c r="OLA28" s="1"/>
      <c r="OLB28" s="1"/>
      <c r="OLC28" s="1"/>
      <c r="OLD28" s="1"/>
      <c r="OLE28" s="1"/>
      <c r="OLF28" s="1"/>
      <c r="OLG28" s="1"/>
      <c r="OLH28" s="1"/>
      <c r="OLI28" s="1"/>
      <c r="OLJ28" s="1"/>
      <c r="OLK28" s="1"/>
      <c r="OLL28" s="1"/>
      <c r="OLM28" s="1"/>
      <c r="OLN28" s="1"/>
      <c r="OLO28" s="1"/>
      <c r="OLP28" s="1"/>
      <c r="OLQ28" s="1"/>
      <c r="OLR28" s="1"/>
      <c r="OLS28" s="1"/>
      <c r="OLT28" s="1"/>
      <c r="OLU28" s="1"/>
      <c r="OLV28" s="1"/>
      <c r="OLW28" s="1"/>
      <c r="OLX28" s="1"/>
      <c r="OLY28" s="1"/>
      <c r="OLZ28" s="1"/>
      <c r="OMA28" s="1"/>
      <c r="OMB28" s="1"/>
      <c r="OMC28" s="1"/>
      <c r="OMD28" s="1"/>
      <c r="OME28" s="1"/>
      <c r="OMF28" s="1"/>
      <c r="OMG28" s="1"/>
      <c r="OMH28" s="1"/>
      <c r="OMI28" s="1"/>
      <c r="OMJ28" s="1"/>
      <c r="OMK28" s="1"/>
      <c r="OML28" s="1"/>
      <c r="OMM28" s="1"/>
      <c r="OMN28" s="1"/>
      <c r="OMO28" s="1"/>
      <c r="OMP28" s="1"/>
      <c r="OMQ28" s="1"/>
      <c r="OMR28" s="1"/>
      <c r="OMS28" s="1"/>
      <c r="OMT28" s="1"/>
      <c r="OMU28" s="1"/>
      <c r="OMV28" s="1"/>
      <c r="OMW28" s="1"/>
      <c r="OMX28" s="1"/>
      <c r="OMY28" s="1"/>
      <c r="OMZ28" s="1"/>
      <c r="ONA28" s="1"/>
      <c r="ONB28" s="1"/>
      <c r="ONC28" s="1"/>
      <c r="OND28" s="1"/>
      <c r="ONE28" s="1"/>
      <c r="ONF28" s="1"/>
      <c r="ONG28" s="1"/>
      <c r="ONH28" s="1"/>
      <c r="ONI28" s="1"/>
      <c r="ONJ28" s="1"/>
      <c r="ONK28" s="1"/>
      <c r="ONL28" s="1"/>
      <c r="ONM28" s="1"/>
      <c r="ONN28" s="1"/>
      <c r="ONO28" s="1"/>
      <c r="ONP28" s="1"/>
      <c r="ONQ28" s="1"/>
      <c r="ONR28" s="1"/>
      <c r="ONS28" s="1"/>
      <c r="ONT28" s="1"/>
      <c r="ONU28" s="1"/>
      <c r="ONV28" s="1"/>
      <c r="ONW28" s="1"/>
      <c r="ONX28" s="1"/>
      <c r="ONY28" s="1"/>
      <c r="ONZ28" s="1"/>
      <c r="OOA28" s="1"/>
      <c r="OOB28" s="1"/>
      <c r="OOC28" s="1"/>
      <c r="OOD28" s="1"/>
      <c r="OOE28" s="1"/>
      <c r="OOF28" s="1"/>
      <c r="OOG28" s="1"/>
      <c r="OOH28" s="1"/>
      <c r="OOI28" s="1"/>
      <c r="OOJ28" s="1"/>
      <c r="OOK28" s="1"/>
      <c r="OOL28" s="1"/>
      <c r="OOM28" s="1"/>
      <c r="OON28" s="1"/>
      <c r="OOO28" s="1"/>
      <c r="OOP28" s="1"/>
      <c r="OOQ28" s="1"/>
      <c r="OOR28" s="1"/>
      <c r="OOS28" s="1"/>
      <c r="OOT28" s="1"/>
      <c r="OOU28" s="1"/>
      <c r="OOV28" s="1"/>
      <c r="OOW28" s="1"/>
      <c r="OOX28" s="1"/>
      <c r="OOY28" s="1"/>
      <c r="OOZ28" s="1"/>
      <c r="OPA28" s="1"/>
      <c r="OPB28" s="1"/>
      <c r="OPC28" s="1"/>
      <c r="OPD28" s="1"/>
      <c r="OPE28" s="1"/>
      <c r="OPF28" s="1"/>
      <c r="OPG28" s="1"/>
      <c r="OPH28" s="1"/>
      <c r="OPI28" s="1"/>
      <c r="OPJ28" s="1"/>
      <c r="OPK28" s="1"/>
      <c r="OPL28" s="1"/>
      <c r="OPM28" s="1"/>
      <c r="OPN28" s="1"/>
      <c r="OPO28" s="1"/>
      <c r="OPP28" s="1"/>
      <c r="OPQ28" s="1"/>
      <c r="OPR28" s="1"/>
      <c r="OPS28" s="1"/>
      <c r="OPT28" s="1"/>
      <c r="OPU28" s="1"/>
      <c r="OPV28" s="1"/>
      <c r="OPW28" s="1"/>
      <c r="OPX28" s="1"/>
      <c r="OPY28" s="1"/>
      <c r="OPZ28" s="1"/>
      <c r="OQA28" s="1"/>
      <c r="OQB28" s="1"/>
      <c r="OQC28" s="1"/>
      <c r="OQD28" s="1"/>
      <c r="OQE28" s="1"/>
      <c r="OQF28" s="1"/>
      <c r="OQG28" s="1"/>
      <c r="OQH28" s="1"/>
      <c r="OQI28" s="1"/>
      <c r="OQJ28" s="1"/>
      <c r="OQK28" s="1"/>
      <c r="OQL28" s="1"/>
      <c r="OQM28" s="1"/>
      <c r="OQN28" s="1"/>
      <c r="OQO28" s="1"/>
      <c r="OQP28" s="1"/>
      <c r="OQQ28" s="1"/>
      <c r="OQR28" s="1"/>
      <c r="OQS28" s="1"/>
      <c r="OQT28" s="1"/>
      <c r="OQU28" s="1"/>
      <c r="OQV28" s="1"/>
      <c r="OQW28" s="1"/>
      <c r="OQX28" s="1"/>
      <c r="OQY28" s="1"/>
      <c r="OQZ28" s="1"/>
      <c r="ORA28" s="1"/>
      <c r="ORB28" s="1"/>
      <c r="ORC28" s="1"/>
      <c r="ORD28" s="1"/>
      <c r="ORE28" s="1"/>
      <c r="ORF28" s="1"/>
      <c r="ORG28" s="1"/>
      <c r="ORH28" s="1"/>
      <c r="ORI28" s="1"/>
      <c r="ORJ28" s="1"/>
      <c r="ORK28" s="1"/>
      <c r="ORL28" s="1"/>
      <c r="ORM28" s="1"/>
      <c r="ORN28" s="1"/>
      <c r="ORO28" s="1"/>
      <c r="ORP28" s="1"/>
      <c r="ORQ28" s="1"/>
      <c r="ORR28" s="1"/>
      <c r="ORS28" s="1"/>
      <c r="ORT28" s="1"/>
      <c r="ORU28" s="1"/>
      <c r="ORV28" s="1"/>
      <c r="ORW28" s="1"/>
      <c r="ORX28" s="1"/>
      <c r="ORY28" s="1"/>
      <c r="ORZ28" s="1"/>
      <c r="OSA28" s="1"/>
      <c r="OSB28" s="1"/>
      <c r="OSC28" s="1"/>
      <c r="OSD28" s="1"/>
      <c r="OSE28" s="1"/>
      <c r="OSF28" s="1"/>
      <c r="OSG28" s="1"/>
      <c r="OSH28" s="1"/>
      <c r="OSI28" s="1"/>
      <c r="OSJ28" s="1"/>
      <c r="OSK28" s="1"/>
      <c r="OSL28" s="1"/>
      <c r="OSM28" s="1"/>
      <c r="OSN28" s="1"/>
      <c r="OSO28" s="1"/>
      <c r="OSP28" s="1"/>
      <c r="OSQ28" s="1"/>
      <c r="OSR28" s="1"/>
      <c r="OSS28" s="1"/>
      <c r="OST28" s="1"/>
      <c r="OSU28" s="1"/>
      <c r="OSV28" s="1"/>
      <c r="OSW28" s="1"/>
      <c r="OSX28" s="1"/>
      <c r="OSY28" s="1"/>
      <c r="OSZ28" s="1"/>
      <c r="OTA28" s="1"/>
      <c r="OTB28" s="1"/>
      <c r="OTC28" s="1"/>
      <c r="OTD28" s="1"/>
      <c r="OTE28" s="1"/>
      <c r="OTF28" s="1"/>
      <c r="OTG28" s="1"/>
      <c r="OTH28" s="1"/>
      <c r="OTI28" s="1"/>
      <c r="OTJ28" s="1"/>
      <c r="OTK28" s="1"/>
      <c r="OTL28" s="1"/>
      <c r="OTM28" s="1"/>
      <c r="OTN28" s="1"/>
      <c r="OTO28" s="1"/>
      <c r="OTP28" s="1"/>
      <c r="OTQ28" s="1"/>
      <c r="OTR28" s="1"/>
      <c r="OTS28" s="1"/>
      <c r="OTT28" s="1"/>
      <c r="OTU28" s="1"/>
      <c r="OTV28" s="1"/>
      <c r="OTW28" s="1"/>
      <c r="OTX28" s="1"/>
      <c r="OTY28" s="1"/>
      <c r="OTZ28" s="1"/>
      <c r="OUA28" s="1"/>
      <c r="OUB28" s="1"/>
      <c r="OUC28" s="1"/>
      <c r="OUD28" s="1"/>
      <c r="OUE28" s="1"/>
      <c r="OUF28" s="1"/>
      <c r="OUG28" s="1"/>
      <c r="OUH28" s="1"/>
      <c r="OUI28" s="1"/>
      <c r="OUJ28" s="1"/>
      <c r="OUK28" s="1"/>
      <c r="OUL28" s="1"/>
      <c r="OUM28" s="1"/>
      <c r="OUN28" s="1"/>
      <c r="OUO28" s="1"/>
      <c r="OUP28" s="1"/>
      <c r="OUQ28" s="1"/>
      <c r="OUR28" s="1"/>
      <c r="OUS28" s="1"/>
      <c r="OUT28" s="1"/>
      <c r="OUU28" s="1"/>
      <c r="OUV28" s="1"/>
      <c r="OUW28" s="1"/>
      <c r="OUX28" s="1"/>
      <c r="OUY28" s="1"/>
      <c r="OUZ28" s="1"/>
      <c r="OVA28" s="1"/>
      <c r="OVB28" s="1"/>
      <c r="OVC28" s="1"/>
      <c r="OVD28" s="1"/>
      <c r="OVE28" s="1"/>
      <c r="OVF28" s="1"/>
      <c r="OVG28" s="1"/>
      <c r="OVH28" s="1"/>
      <c r="OVI28" s="1"/>
      <c r="OVJ28" s="1"/>
      <c r="OVK28" s="1"/>
      <c r="OVL28" s="1"/>
      <c r="OVM28" s="1"/>
      <c r="OVN28" s="1"/>
      <c r="OVO28" s="1"/>
      <c r="OVP28" s="1"/>
      <c r="OVQ28" s="1"/>
      <c r="OVR28" s="1"/>
      <c r="OVS28" s="1"/>
      <c r="OVT28" s="1"/>
      <c r="OVU28" s="1"/>
      <c r="OVV28" s="1"/>
      <c r="OVW28" s="1"/>
      <c r="OVX28" s="1"/>
      <c r="OVY28" s="1"/>
      <c r="OVZ28" s="1"/>
      <c r="OWA28" s="1"/>
      <c r="OWB28" s="1"/>
      <c r="OWC28" s="1"/>
      <c r="OWD28" s="1"/>
      <c r="OWE28" s="1"/>
      <c r="OWF28" s="1"/>
      <c r="OWG28" s="1"/>
      <c r="OWH28" s="1"/>
      <c r="OWI28" s="1"/>
      <c r="OWJ28" s="1"/>
      <c r="OWK28" s="1"/>
      <c r="OWL28" s="1"/>
      <c r="OWM28" s="1"/>
      <c r="OWN28" s="1"/>
      <c r="OWO28" s="1"/>
      <c r="OWP28" s="1"/>
      <c r="OWQ28" s="1"/>
      <c r="OWR28" s="1"/>
      <c r="OWS28" s="1"/>
      <c r="OWT28" s="1"/>
      <c r="OWU28" s="1"/>
      <c r="OWV28" s="1"/>
      <c r="OWW28" s="1"/>
      <c r="OWX28" s="1"/>
      <c r="OWY28" s="1"/>
      <c r="OWZ28" s="1"/>
      <c r="OXA28" s="1"/>
      <c r="OXB28" s="1"/>
      <c r="OXC28" s="1"/>
      <c r="OXD28" s="1"/>
      <c r="OXE28" s="1"/>
      <c r="OXF28" s="1"/>
      <c r="OXG28" s="1"/>
      <c r="OXH28" s="1"/>
      <c r="OXI28" s="1"/>
      <c r="OXJ28" s="1"/>
      <c r="OXK28" s="1"/>
      <c r="OXL28" s="1"/>
      <c r="OXM28" s="1"/>
      <c r="OXN28" s="1"/>
      <c r="OXO28" s="1"/>
      <c r="OXP28" s="1"/>
      <c r="OXQ28" s="1"/>
      <c r="OXR28" s="1"/>
      <c r="OXS28" s="1"/>
      <c r="OXT28" s="1"/>
      <c r="OXU28" s="1"/>
      <c r="OXV28" s="1"/>
      <c r="OXW28" s="1"/>
      <c r="OXX28" s="1"/>
      <c r="OXY28" s="1"/>
      <c r="OXZ28" s="1"/>
      <c r="OYA28" s="1"/>
      <c r="OYB28" s="1"/>
      <c r="OYC28" s="1"/>
      <c r="OYD28" s="1"/>
      <c r="OYE28" s="1"/>
      <c r="OYF28" s="1"/>
      <c r="OYG28" s="1"/>
      <c r="OYH28" s="1"/>
      <c r="OYI28" s="1"/>
      <c r="OYJ28" s="1"/>
      <c r="OYK28" s="1"/>
      <c r="OYL28" s="1"/>
      <c r="OYM28" s="1"/>
      <c r="OYN28" s="1"/>
      <c r="OYO28" s="1"/>
      <c r="OYP28" s="1"/>
      <c r="OYQ28" s="1"/>
      <c r="OYR28" s="1"/>
      <c r="OYS28" s="1"/>
      <c r="OYT28" s="1"/>
      <c r="OYU28" s="1"/>
      <c r="OYV28" s="1"/>
      <c r="OYW28" s="1"/>
      <c r="OYX28" s="1"/>
      <c r="OYY28" s="1"/>
      <c r="OYZ28" s="1"/>
      <c r="OZA28" s="1"/>
      <c r="OZB28" s="1"/>
      <c r="OZC28" s="1"/>
      <c r="OZD28" s="1"/>
      <c r="OZE28" s="1"/>
      <c r="OZF28" s="1"/>
      <c r="OZG28" s="1"/>
      <c r="OZH28" s="1"/>
      <c r="OZI28" s="1"/>
      <c r="OZJ28" s="1"/>
      <c r="OZK28" s="1"/>
      <c r="OZL28" s="1"/>
      <c r="OZM28" s="1"/>
      <c r="OZN28" s="1"/>
      <c r="OZO28" s="1"/>
      <c r="OZP28" s="1"/>
      <c r="OZQ28" s="1"/>
      <c r="OZR28" s="1"/>
      <c r="OZS28" s="1"/>
      <c r="OZT28" s="1"/>
      <c r="OZU28" s="1"/>
      <c r="OZV28" s="1"/>
      <c r="OZW28" s="1"/>
      <c r="OZX28" s="1"/>
      <c r="OZY28" s="1"/>
      <c r="OZZ28" s="1"/>
      <c r="PAA28" s="1"/>
      <c r="PAB28" s="1"/>
      <c r="PAC28" s="1"/>
      <c r="PAD28" s="1"/>
      <c r="PAE28" s="1"/>
      <c r="PAF28" s="1"/>
      <c r="PAG28" s="1"/>
      <c r="PAH28" s="1"/>
      <c r="PAI28" s="1"/>
      <c r="PAJ28" s="1"/>
      <c r="PAK28" s="1"/>
      <c r="PAL28" s="1"/>
      <c r="PAM28" s="1"/>
      <c r="PAN28" s="1"/>
      <c r="PAO28" s="1"/>
      <c r="PAP28" s="1"/>
      <c r="PAQ28" s="1"/>
      <c r="PAR28" s="1"/>
      <c r="PAS28" s="1"/>
      <c r="PAT28" s="1"/>
      <c r="PAU28" s="1"/>
      <c r="PAV28" s="1"/>
      <c r="PAW28" s="1"/>
      <c r="PAX28" s="1"/>
      <c r="PAY28" s="1"/>
      <c r="PAZ28" s="1"/>
      <c r="PBA28" s="1"/>
      <c r="PBB28" s="1"/>
      <c r="PBC28" s="1"/>
      <c r="PBD28" s="1"/>
      <c r="PBE28" s="1"/>
      <c r="PBF28" s="1"/>
      <c r="PBG28" s="1"/>
      <c r="PBH28" s="1"/>
      <c r="PBI28" s="1"/>
      <c r="PBJ28" s="1"/>
      <c r="PBK28" s="1"/>
      <c r="PBL28" s="1"/>
      <c r="PBM28" s="1"/>
      <c r="PBN28" s="1"/>
      <c r="PBO28" s="1"/>
      <c r="PBP28" s="1"/>
      <c r="PBQ28" s="1"/>
      <c r="PBR28" s="1"/>
      <c r="PBS28" s="1"/>
      <c r="PBT28" s="1"/>
      <c r="PBU28" s="1"/>
      <c r="PBV28" s="1"/>
      <c r="PBW28" s="1"/>
      <c r="PBX28" s="1"/>
      <c r="PBY28" s="1"/>
      <c r="PBZ28" s="1"/>
      <c r="PCA28" s="1"/>
      <c r="PCB28" s="1"/>
      <c r="PCC28" s="1"/>
      <c r="PCD28" s="1"/>
      <c r="PCE28" s="1"/>
      <c r="PCF28" s="1"/>
      <c r="PCG28" s="1"/>
      <c r="PCH28" s="1"/>
      <c r="PCI28" s="1"/>
      <c r="PCJ28" s="1"/>
      <c r="PCK28" s="1"/>
      <c r="PCL28" s="1"/>
      <c r="PCM28" s="1"/>
      <c r="PCN28" s="1"/>
      <c r="PCO28" s="1"/>
      <c r="PCP28" s="1"/>
      <c r="PCQ28" s="1"/>
      <c r="PCR28" s="1"/>
      <c r="PCS28" s="1"/>
      <c r="PCT28" s="1"/>
      <c r="PCU28" s="1"/>
      <c r="PCV28" s="1"/>
      <c r="PCW28" s="1"/>
      <c r="PCX28" s="1"/>
      <c r="PCY28" s="1"/>
      <c r="PCZ28" s="1"/>
      <c r="PDA28" s="1"/>
      <c r="PDB28" s="1"/>
      <c r="PDC28" s="1"/>
      <c r="PDD28" s="1"/>
      <c r="PDE28" s="1"/>
      <c r="PDF28" s="1"/>
      <c r="PDG28" s="1"/>
      <c r="PDH28" s="1"/>
      <c r="PDI28" s="1"/>
      <c r="PDJ28" s="1"/>
      <c r="PDK28" s="1"/>
      <c r="PDL28" s="1"/>
      <c r="PDM28" s="1"/>
      <c r="PDN28" s="1"/>
      <c r="PDO28" s="1"/>
      <c r="PDP28" s="1"/>
      <c r="PDQ28" s="1"/>
      <c r="PDR28" s="1"/>
      <c r="PDS28" s="1"/>
      <c r="PDT28" s="1"/>
      <c r="PDU28" s="1"/>
      <c r="PDV28" s="1"/>
      <c r="PDW28" s="1"/>
      <c r="PDX28" s="1"/>
      <c r="PDY28" s="1"/>
      <c r="PDZ28" s="1"/>
      <c r="PEA28" s="1"/>
      <c r="PEB28" s="1"/>
      <c r="PEC28" s="1"/>
      <c r="PED28" s="1"/>
      <c r="PEE28" s="1"/>
      <c r="PEF28" s="1"/>
      <c r="PEG28" s="1"/>
      <c r="PEH28" s="1"/>
      <c r="PEI28" s="1"/>
      <c r="PEJ28" s="1"/>
      <c r="PEK28" s="1"/>
      <c r="PEL28" s="1"/>
      <c r="PEM28" s="1"/>
      <c r="PEN28" s="1"/>
      <c r="PEO28" s="1"/>
      <c r="PEP28" s="1"/>
      <c r="PEQ28" s="1"/>
      <c r="PER28" s="1"/>
      <c r="PES28" s="1"/>
      <c r="PET28" s="1"/>
      <c r="PEU28" s="1"/>
      <c r="PEV28" s="1"/>
      <c r="PEW28" s="1"/>
      <c r="PEX28" s="1"/>
      <c r="PEY28" s="1"/>
      <c r="PEZ28" s="1"/>
      <c r="PFA28" s="1"/>
      <c r="PFB28" s="1"/>
      <c r="PFC28" s="1"/>
      <c r="PFD28" s="1"/>
      <c r="PFE28" s="1"/>
      <c r="PFF28" s="1"/>
      <c r="PFG28" s="1"/>
      <c r="PFH28" s="1"/>
      <c r="PFI28" s="1"/>
      <c r="PFJ28" s="1"/>
      <c r="PFK28" s="1"/>
      <c r="PFL28" s="1"/>
      <c r="PFM28" s="1"/>
      <c r="PFN28" s="1"/>
      <c r="PFO28" s="1"/>
      <c r="PFP28" s="1"/>
      <c r="PFQ28" s="1"/>
      <c r="PFR28" s="1"/>
      <c r="PFS28" s="1"/>
      <c r="PFT28" s="1"/>
      <c r="PFU28" s="1"/>
      <c r="PFV28" s="1"/>
      <c r="PFW28" s="1"/>
      <c r="PFX28" s="1"/>
      <c r="PFY28" s="1"/>
      <c r="PFZ28" s="1"/>
      <c r="PGA28" s="1"/>
      <c r="PGB28" s="1"/>
      <c r="PGC28" s="1"/>
      <c r="PGD28" s="1"/>
      <c r="PGE28" s="1"/>
      <c r="PGF28" s="1"/>
      <c r="PGG28" s="1"/>
      <c r="PGH28" s="1"/>
      <c r="PGI28" s="1"/>
      <c r="PGJ28" s="1"/>
      <c r="PGK28" s="1"/>
      <c r="PGL28" s="1"/>
      <c r="PGM28" s="1"/>
      <c r="PGN28" s="1"/>
      <c r="PGO28" s="1"/>
      <c r="PGP28" s="1"/>
      <c r="PGQ28" s="1"/>
      <c r="PGR28" s="1"/>
      <c r="PGS28" s="1"/>
      <c r="PGT28" s="1"/>
      <c r="PGU28" s="1"/>
      <c r="PGV28" s="1"/>
      <c r="PGW28" s="1"/>
      <c r="PGX28" s="1"/>
      <c r="PGY28" s="1"/>
      <c r="PGZ28" s="1"/>
      <c r="PHA28" s="1"/>
      <c r="PHB28" s="1"/>
      <c r="PHC28" s="1"/>
      <c r="PHD28" s="1"/>
      <c r="PHE28" s="1"/>
      <c r="PHF28" s="1"/>
      <c r="PHG28" s="1"/>
      <c r="PHH28" s="1"/>
      <c r="PHI28" s="1"/>
      <c r="PHJ28" s="1"/>
      <c r="PHK28" s="1"/>
      <c r="PHL28" s="1"/>
      <c r="PHM28" s="1"/>
      <c r="PHN28" s="1"/>
      <c r="PHO28" s="1"/>
      <c r="PHP28" s="1"/>
      <c r="PHQ28" s="1"/>
      <c r="PHR28" s="1"/>
      <c r="PHS28" s="1"/>
      <c r="PHT28" s="1"/>
      <c r="PHU28" s="1"/>
      <c r="PHV28" s="1"/>
      <c r="PHW28" s="1"/>
      <c r="PHX28" s="1"/>
      <c r="PHY28" s="1"/>
      <c r="PHZ28" s="1"/>
      <c r="PIA28" s="1"/>
      <c r="PIB28" s="1"/>
      <c r="PIC28" s="1"/>
      <c r="PID28" s="1"/>
      <c r="PIE28" s="1"/>
      <c r="PIF28" s="1"/>
      <c r="PIG28" s="1"/>
      <c r="PIH28" s="1"/>
      <c r="PII28" s="1"/>
      <c r="PIJ28" s="1"/>
      <c r="PIK28" s="1"/>
      <c r="PIL28" s="1"/>
      <c r="PIM28" s="1"/>
      <c r="PIN28" s="1"/>
      <c r="PIO28" s="1"/>
      <c r="PIP28" s="1"/>
      <c r="PIQ28" s="1"/>
      <c r="PIR28" s="1"/>
      <c r="PIS28" s="1"/>
      <c r="PIT28" s="1"/>
      <c r="PIU28" s="1"/>
      <c r="PIV28" s="1"/>
      <c r="PIW28" s="1"/>
      <c r="PIX28" s="1"/>
      <c r="PIY28" s="1"/>
      <c r="PIZ28" s="1"/>
      <c r="PJA28" s="1"/>
      <c r="PJB28" s="1"/>
      <c r="PJC28" s="1"/>
      <c r="PJD28" s="1"/>
      <c r="PJE28" s="1"/>
      <c r="PJF28" s="1"/>
      <c r="PJG28" s="1"/>
      <c r="PJH28" s="1"/>
      <c r="PJI28" s="1"/>
      <c r="PJJ28" s="1"/>
      <c r="PJK28" s="1"/>
      <c r="PJL28" s="1"/>
      <c r="PJM28" s="1"/>
      <c r="PJN28" s="1"/>
      <c r="PJO28" s="1"/>
      <c r="PJP28" s="1"/>
      <c r="PJQ28" s="1"/>
      <c r="PJR28" s="1"/>
      <c r="PJS28" s="1"/>
      <c r="PJT28" s="1"/>
      <c r="PJU28" s="1"/>
      <c r="PJV28" s="1"/>
      <c r="PJW28" s="1"/>
      <c r="PJX28" s="1"/>
      <c r="PJY28" s="1"/>
      <c r="PJZ28" s="1"/>
      <c r="PKA28" s="1"/>
      <c r="PKB28" s="1"/>
      <c r="PKC28" s="1"/>
      <c r="PKD28" s="1"/>
      <c r="PKE28" s="1"/>
      <c r="PKF28" s="1"/>
      <c r="PKG28" s="1"/>
      <c r="PKH28" s="1"/>
      <c r="PKI28" s="1"/>
      <c r="PKJ28" s="1"/>
      <c r="PKK28" s="1"/>
      <c r="PKL28" s="1"/>
      <c r="PKM28" s="1"/>
      <c r="PKN28" s="1"/>
      <c r="PKO28" s="1"/>
      <c r="PKP28" s="1"/>
      <c r="PKQ28" s="1"/>
      <c r="PKR28" s="1"/>
      <c r="PKS28" s="1"/>
      <c r="PKT28" s="1"/>
      <c r="PKU28" s="1"/>
      <c r="PKV28" s="1"/>
      <c r="PKW28" s="1"/>
      <c r="PKX28" s="1"/>
      <c r="PKY28" s="1"/>
      <c r="PKZ28" s="1"/>
      <c r="PLA28" s="1"/>
      <c r="PLB28" s="1"/>
      <c r="PLC28" s="1"/>
      <c r="PLD28" s="1"/>
      <c r="PLE28" s="1"/>
      <c r="PLF28" s="1"/>
      <c r="PLG28" s="1"/>
      <c r="PLH28" s="1"/>
      <c r="PLI28" s="1"/>
      <c r="PLJ28" s="1"/>
      <c r="PLK28" s="1"/>
      <c r="PLL28" s="1"/>
      <c r="PLM28" s="1"/>
      <c r="PLN28" s="1"/>
      <c r="PLO28" s="1"/>
      <c r="PLP28" s="1"/>
      <c r="PLQ28" s="1"/>
      <c r="PLR28" s="1"/>
      <c r="PLS28" s="1"/>
      <c r="PLT28" s="1"/>
      <c r="PLU28" s="1"/>
      <c r="PLV28" s="1"/>
      <c r="PLW28" s="1"/>
      <c r="PLX28" s="1"/>
      <c r="PLY28" s="1"/>
      <c r="PLZ28" s="1"/>
      <c r="PMA28" s="1"/>
      <c r="PMB28" s="1"/>
      <c r="PMC28" s="1"/>
      <c r="PMD28" s="1"/>
      <c r="PME28" s="1"/>
      <c r="PMF28" s="1"/>
      <c r="PMG28" s="1"/>
      <c r="PMH28" s="1"/>
      <c r="PMI28" s="1"/>
      <c r="PMJ28" s="1"/>
      <c r="PMK28" s="1"/>
      <c r="PML28" s="1"/>
      <c r="PMM28" s="1"/>
      <c r="PMN28" s="1"/>
      <c r="PMO28" s="1"/>
      <c r="PMP28" s="1"/>
      <c r="PMQ28" s="1"/>
      <c r="PMR28" s="1"/>
      <c r="PMS28" s="1"/>
      <c r="PMT28" s="1"/>
      <c r="PMU28" s="1"/>
      <c r="PMV28" s="1"/>
      <c r="PMW28" s="1"/>
      <c r="PMX28" s="1"/>
      <c r="PMY28" s="1"/>
      <c r="PMZ28" s="1"/>
      <c r="PNA28" s="1"/>
      <c r="PNB28" s="1"/>
      <c r="PNC28" s="1"/>
      <c r="PND28" s="1"/>
      <c r="PNE28" s="1"/>
      <c r="PNF28" s="1"/>
      <c r="PNG28" s="1"/>
      <c r="PNH28" s="1"/>
      <c r="PNI28" s="1"/>
      <c r="PNJ28" s="1"/>
      <c r="PNK28" s="1"/>
      <c r="PNL28" s="1"/>
      <c r="PNM28" s="1"/>
      <c r="PNN28" s="1"/>
      <c r="PNO28" s="1"/>
      <c r="PNP28" s="1"/>
      <c r="PNQ28" s="1"/>
      <c r="PNR28" s="1"/>
      <c r="PNS28" s="1"/>
      <c r="PNT28" s="1"/>
      <c r="PNU28" s="1"/>
      <c r="PNV28" s="1"/>
      <c r="PNW28" s="1"/>
      <c r="PNX28" s="1"/>
      <c r="PNY28" s="1"/>
      <c r="PNZ28" s="1"/>
      <c r="POA28" s="1"/>
      <c r="POB28" s="1"/>
      <c r="POC28" s="1"/>
      <c r="POD28" s="1"/>
      <c r="POE28" s="1"/>
      <c r="POF28" s="1"/>
      <c r="POG28" s="1"/>
      <c r="POH28" s="1"/>
      <c r="POI28" s="1"/>
      <c r="POJ28" s="1"/>
      <c r="POK28" s="1"/>
      <c r="POL28" s="1"/>
      <c r="POM28" s="1"/>
      <c r="PON28" s="1"/>
      <c r="POO28" s="1"/>
      <c r="POP28" s="1"/>
      <c r="POQ28" s="1"/>
      <c r="POR28" s="1"/>
      <c r="POS28" s="1"/>
      <c r="POT28" s="1"/>
      <c r="POU28" s="1"/>
      <c r="POV28" s="1"/>
      <c r="POW28" s="1"/>
      <c r="POX28" s="1"/>
      <c r="POY28" s="1"/>
      <c r="POZ28" s="1"/>
      <c r="PPA28" s="1"/>
      <c r="PPB28" s="1"/>
      <c r="PPC28" s="1"/>
      <c r="PPD28" s="1"/>
      <c r="PPE28" s="1"/>
      <c r="PPF28" s="1"/>
      <c r="PPG28" s="1"/>
      <c r="PPH28" s="1"/>
      <c r="PPI28" s="1"/>
      <c r="PPJ28" s="1"/>
      <c r="PPK28" s="1"/>
      <c r="PPL28" s="1"/>
      <c r="PPM28" s="1"/>
      <c r="PPN28" s="1"/>
      <c r="PPO28" s="1"/>
      <c r="PPP28" s="1"/>
      <c r="PPQ28" s="1"/>
      <c r="PPR28" s="1"/>
      <c r="PPS28" s="1"/>
      <c r="PPT28" s="1"/>
      <c r="PPU28" s="1"/>
      <c r="PPV28" s="1"/>
      <c r="PPW28" s="1"/>
      <c r="PPX28" s="1"/>
      <c r="PPY28" s="1"/>
      <c r="PPZ28" s="1"/>
      <c r="PQA28" s="1"/>
      <c r="PQB28" s="1"/>
      <c r="PQC28" s="1"/>
      <c r="PQD28" s="1"/>
      <c r="PQE28" s="1"/>
      <c r="PQF28" s="1"/>
      <c r="PQG28" s="1"/>
      <c r="PQH28" s="1"/>
      <c r="PQI28" s="1"/>
      <c r="PQJ28" s="1"/>
      <c r="PQK28" s="1"/>
      <c r="PQL28" s="1"/>
      <c r="PQM28" s="1"/>
      <c r="PQN28" s="1"/>
      <c r="PQO28" s="1"/>
      <c r="PQP28" s="1"/>
      <c r="PQQ28" s="1"/>
      <c r="PQR28" s="1"/>
      <c r="PQS28" s="1"/>
      <c r="PQT28" s="1"/>
      <c r="PQU28" s="1"/>
      <c r="PQV28" s="1"/>
      <c r="PQW28" s="1"/>
      <c r="PQX28" s="1"/>
      <c r="PQY28" s="1"/>
      <c r="PQZ28" s="1"/>
      <c r="PRA28" s="1"/>
      <c r="PRB28" s="1"/>
      <c r="PRC28" s="1"/>
      <c r="PRD28" s="1"/>
      <c r="PRE28" s="1"/>
      <c r="PRF28" s="1"/>
      <c r="PRG28" s="1"/>
      <c r="PRH28" s="1"/>
      <c r="PRI28" s="1"/>
      <c r="PRJ28" s="1"/>
      <c r="PRK28" s="1"/>
      <c r="PRL28" s="1"/>
      <c r="PRM28" s="1"/>
      <c r="PRN28" s="1"/>
      <c r="PRO28" s="1"/>
      <c r="PRP28" s="1"/>
      <c r="PRQ28" s="1"/>
      <c r="PRR28" s="1"/>
      <c r="PRS28" s="1"/>
      <c r="PRT28" s="1"/>
      <c r="PRU28" s="1"/>
      <c r="PRV28" s="1"/>
      <c r="PRW28" s="1"/>
      <c r="PRX28" s="1"/>
      <c r="PRY28" s="1"/>
      <c r="PRZ28" s="1"/>
      <c r="PSA28" s="1"/>
      <c r="PSB28" s="1"/>
      <c r="PSC28" s="1"/>
      <c r="PSD28" s="1"/>
      <c r="PSE28" s="1"/>
      <c r="PSF28" s="1"/>
      <c r="PSG28" s="1"/>
      <c r="PSH28" s="1"/>
      <c r="PSI28" s="1"/>
      <c r="PSJ28" s="1"/>
      <c r="PSK28" s="1"/>
      <c r="PSL28" s="1"/>
      <c r="PSM28" s="1"/>
      <c r="PSN28" s="1"/>
      <c r="PSO28" s="1"/>
      <c r="PSP28" s="1"/>
      <c r="PSQ28" s="1"/>
      <c r="PSR28" s="1"/>
      <c r="PSS28" s="1"/>
      <c r="PST28" s="1"/>
      <c r="PSU28" s="1"/>
      <c r="PSV28" s="1"/>
      <c r="PSW28" s="1"/>
      <c r="PSX28" s="1"/>
      <c r="PSY28" s="1"/>
      <c r="PSZ28" s="1"/>
      <c r="PTA28" s="1"/>
      <c r="PTB28" s="1"/>
      <c r="PTC28" s="1"/>
      <c r="PTD28" s="1"/>
      <c r="PTE28" s="1"/>
      <c r="PTF28" s="1"/>
      <c r="PTG28" s="1"/>
      <c r="PTH28" s="1"/>
      <c r="PTI28" s="1"/>
      <c r="PTJ28" s="1"/>
      <c r="PTK28" s="1"/>
      <c r="PTL28" s="1"/>
      <c r="PTM28" s="1"/>
      <c r="PTN28" s="1"/>
      <c r="PTO28" s="1"/>
      <c r="PTP28" s="1"/>
      <c r="PTQ28" s="1"/>
      <c r="PTR28" s="1"/>
      <c r="PTS28" s="1"/>
      <c r="PTT28" s="1"/>
      <c r="PTU28" s="1"/>
      <c r="PTV28" s="1"/>
      <c r="PTW28" s="1"/>
      <c r="PTX28" s="1"/>
      <c r="PTY28" s="1"/>
      <c r="PTZ28" s="1"/>
      <c r="PUA28" s="1"/>
      <c r="PUB28" s="1"/>
      <c r="PUC28" s="1"/>
      <c r="PUD28" s="1"/>
      <c r="PUE28" s="1"/>
      <c r="PUF28" s="1"/>
      <c r="PUG28" s="1"/>
      <c r="PUH28" s="1"/>
      <c r="PUI28" s="1"/>
      <c r="PUJ28" s="1"/>
      <c r="PUK28" s="1"/>
      <c r="PUL28" s="1"/>
      <c r="PUM28" s="1"/>
      <c r="PUN28" s="1"/>
      <c r="PUO28" s="1"/>
      <c r="PUP28" s="1"/>
      <c r="PUQ28" s="1"/>
      <c r="PUR28" s="1"/>
      <c r="PUS28" s="1"/>
      <c r="PUT28" s="1"/>
      <c r="PUU28" s="1"/>
      <c r="PUV28" s="1"/>
      <c r="PUW28" s="1"/>
      <c r="PUX28" s="1"/>
      <c r="PUY28" s="1"/>
      <c r="PUZ28" s="1"/>
      <c r="PVA28" s="1"/>
      <c r="PVB28" s="1"/>
      <c r="PVC28" s="1"/>
      <c r="PVD28" s="1"/>
      <c r="PVE28" s="1"/>
      <c r="PVF28" s="1"/>
      <c r="PVG28" s="1"/>
      <c r="PVH28" s="1"/>
      <c r="PVI28" s="1"/>
      <c r="PVJ28" s="1"/>
      <c r="PVK28" s="1"/>
      <c r="PVL28" s="1"/>
      <c r="PVM28" s="1"/>
      <c r="PVN28" s="1"/>
      <c r="PVO28" s="1"/>
      <c r="PVP28" s="1"/>
      <c r="PVQ28" s="1"/>
      <c r="PVR28" s="1"/>
      <c r="PVS28" s="1"/>
      <c r="PVT28" s="1"/>
      <c r="PVU28" s="1"/>
      <c r="PVV28" s="1"/>
      <c r="PVW28" s="1"/>
      <c r="PVX28" s="1"/>
      <c r="PVY28" s="1"/>
      <c r="PVZ28" s="1"/>
      <c r="PWA28" s="1"/>
      <c r="PWB28" s="1"/>
      <c r="PWC28" s="1"/>
      <c r="PWD28" s="1"/>
      <c r="PWE28" s="1"/>
      <c r="PWF28" s="1"/>
      <c r="PWG28" s="1"/>
      <c r="PWH28" s="1"/>
      <c r="PWI28" s="1"/>
      <c r="PWJ28" s="1"/>
      <c r="PWK28" s="1"/>
      <c r="PWL28" s="1"/>
      <c r="PWM28" s="1"/>
      <c r="PWN28" s="1"/>
      <c r="PWO28" s="1"/>
      <c r="PWP28" s="1"/>
      <c r="PWQ28" s="1"/>
      <c r="PWR28" s="1"/>
      <c r="PWS28" s="1"/>
      <c r="PWT28" s="1"/>
      <c r="PWU28" s="1"/>
      <c r="PWV28" s="1"/>
      <c r="PWW28" s="1"/>
      <c r="PWX28" s="1"/>
      <c r="PWY28" s="1"/>
      <c r="PWZ28" s="1"/>
      <c r="PXA28" s="1"/>
      <c r="PXB28" s="1"/>
      <c r="PXC28" s="1"/>
      <c r="PXD28" s="1"/>
      <c r="PXE28" s="1"/>
      <c r="PXF28" s="1"/>
      <c r="PXG28" s="1"/>
      <c r="PXH28" s="1"/>
      <c r="PXI28" s="1"/>
      <c r="PXJ28" s="1"/>
      <c r="PXK28" s="1"/>
      <c r="PXL28" s="1"/>
      <c r="PXM28" s="1"/>
      <c r="PXN28" s="1"/>
      <c r="PXO28" s="1"/>
      <c r="PXP28" s="1"/>
      <c r="PXQ28" s="1"/>
      <c r="PXR28" s="1"/>
      <c r="PXS28" s="1"/>
      <c r="PXT28" s="1"/>
      <c r="PXU28" s="1"/>
      <c r="PXV28" s="1"/>
      <c r="PXW28" s="1"/>
      <c r="PXX28" s="1"/>
      <c r="PXY28" s="1"/>
      <c r="PXZ28" s="1"/>
      <c r="PYA28" s="1"/>
      <c r="PYB28" s="1"/>
      <c r="PYC28" s="1"/>
      <c r="PYD28" s="1"/>
      <c r="PYE28" s="1"/>
      <c r="PYF28" s="1"/>
      <c r="PYG28" s="1"/>
      <c r="PYH28" s="1"/>
      <c r="PYI28" s="1"/>
      <c r="PYJ28" s="1"/>
      <c r="PYK28" s="1"/>
      <c r="PYL28" s="1"/>
      <c r="PYM28" s="1"/>
      <c r="PYN28" s="1"/>
      <c r="PYO28" s="1"/>
      <c r="PYP28" s="1"/>
      <c r="PYQ28" s="1"/>
      <c r="PYR28" s="1"/>
      <c r="PYS28" s="1"/>
      <c r="PYT28" s="1"/>
      <c r="PYU28" s="1"/>
      <c r="PYV28" s="1"/>
      <c r="PYW28" s="1"/>
      <c r="PYX28" s="1"/>
      <c r="PYY28" s="1"/>
      <c r="PYZ28" s="1"/>
      <c r="PZA28" s="1"/>
      <c r="PZB28" s="1"/>
      <c r="PZC28" s="1"/>
      <c r="PZD28" s="1"/>
      <c r="PZE28" s="1"/>
      <c r="PZF28" s="1"/>
      <c r="PZG28" s="1"/>
      <c r="PZH28" s="1"/>
      <c r="PZI28" s="1"/>
      <c r="PZJ28" s="1"/>
      <c r="PZK28" s="1"/>
      <c r="PZL28" s="1"/>
      <c r="PZM28" s="1"/>
      <c r="PZN28" s="1"/>
      <c r="PZO28" s="1"/>
      <c r="PZP28" s="1"/>
      <c r="PZQ28" s="1"/>
      <c r="PZR28" s="1"/>
      <c r="PZS28" s="1"/>
      <c r="PZT28" s="1"/>
      <c r="PZU28" s="1"/>
      <c r="PZV28" s="1"/>
      <c r="PZW28" s="1"/>
      <c r="PZX28" s="1"/>
      <c r="PZY28" s="1"/>
      <c r="PZZ28" s="1"/>
      <c r="QAA28" s="1"/>
      <c r="QAB28" s="1"/>
      <c r="QAC28" s="1"/>
      <c r="QAD28" s="1"/>
      <c r="QAE28" s="1"/>
      <c r="QAF28" s="1"/>
      <c r="QAG28" s="1"/>
      <c r="QAH28" s="1"/>
      <c r="QAI28" s="1"/>
      <c r="QAJ28" s="1"/>
      <c r="QAK28" s="1"/>
      <c r="QAL28" s="1"/>
      <c r="QAM28" s="1"/>
      <c r="QAN28" s="1"/>
      <c r="QAO28" s="1"/>
      <c r="QAP28" s="1"/>
      <c r="QAQ28" s="1"/>
      <c r="QAR28" s="1"/>
      <c r="QAS28" s="1"/>
      <c r="QAT28" s="1"/>
      <c r="QAU28" s="1"/>
      <c r="QAV28" s="1"/>
      <c r="QAW28" s="1"/>
      <c r="QAX28" s="1"/>
      <c r="QAY28" s="1"/>
      <c r="QAZ28" s="1"/>
      <c r="QBA28" s="1"/>
      <c r="QBB28" s="1"/>
      <c r="QBC28" s="1"/>
      <c r="QBD28" s="1"/>
      <c r="QBE28" s="1"/>
      <c r="QBF28" s="1"/>
      <c r="QBG28" s="1"/>
      <c r="QBH28" s="1"/>
      <c r="QBI28" s="1"/>
      <c r="QBJ28" s="1"/>
      <c r="QBK28" s="1"/>
      <c r="QBL28" s="1"/>
      <c r="QBM28" s="1"/>
      <c r="QBN28" s="1"/>
      <c r="QBO28" s="1"/>
      <c r="QBP28" s="1"/>
      <c r="QBQ28" s="1"/>
      <c r="QBR28" s="1"/>
      <c r="QBS28" s="1"/>
      <c r="QBT28" s="1"/>
      <c r="QBU28" s="1"/>
      <c r="QBV28" s="1"/>
      <c r="QBW28" s="1"/>
      <c r="QBX28" s="1"/>
      <c r="QBY28" s="1"/>
      <c r="QBZ28" s="1"/>
      <c r="QCA28" s="1"/>
      <c r="QCB28" s="1"/>
      <c r="QCC28" s="1"/>
      <c r="QCD28" s="1"/>
      <c r="QCE28" s="1"/>
      <c r="QCF28" s="1"/>
      <c r="QCG28" s="1"/>
      <c r="QCH28" s="1"/>
      <c r="QCI28" s="1"/>
      <c r="QCJ28" s="1"/>
      <c r="QCK28" s="1"/>
      <c r="QCL28" s="1"/>
      <c r="QCM28" s="1"/>
      <c r="QCN28" s="1"/>
      <c r="QCO28" s="1"/>
      <c r="QCP28" s="1"/>
      <c r="QCQ28" s="1"/>
      <c r="QCR28" s="1"/>
      <c r="QCS28" s="1"/>
      <c r="QCT28" s="1"/>
      <c r="QCU28" s="1"/>
      <c r="QCV28" s="1"/>
      <c r="QCW28" s="1"/>
      <c r="QCX28" s="1"/>
      <c r="QCY28" s="1"/>
      <c r="QCZ28" s="1"/>
      <c r="QDA28" s="1"/>
      <c r="QDB28" s="1"/>
      <c r="QDC28" s="1"/>
      <c r="QDD28" s="1"/>
      <c r="QDE28" s="1"/>
      <c r="QDF28" s="1"/>
      <c r="QDG28" s="1"/>
      <c r="QDH28" s="1"/>
      <c r="QDI28" s="1"/>
      <c r="QDJ28" s="1"/>
      <c r="QDK28" s="1"/>
      <c r="QDL28" s="1"/>
      <c r="QDM28" s="1"/>
      <c r="QDN28" s="1"/>
      <c r="QDO28" s="1"/>
      <c r="QDP28" s="1"/>
      <c r="QDQ28" s="1"/>
      <c r="QDR28" s="1"/>
      <c r="QDS28" s="1"/>
      <c r="QDT28" s="1"/>
      <c r="QDU28" s="1"/>
      <c r="QDV28" s="1"/>
      <c r="QDW28" s="1"/>
      <c r="QDX28" s="1"/>
      <c r="QDY28" s="1"/>
      <c r="QDZ28" s="1"/>
      <c r="QEA28" s="1"/>
      <c r="QEB28" s="1"/>
      <c r="QEC28" s="1"/>
      <c r="QED28" s="1"/>
      <c r="QEE28" s="1"/>
      <c r="QEF28" s="1"/>
      <c r="QEG28" s="1"/>
      <c r="QEH28" s="1"/>
      <c r="QEI28" s="1"/>
      <c r="QEJ28" s="1"/>
      <c r="QEK28" s="1"/>
      <c r="QEL28" s="1"/>
      <c r="QEM28" s="1"/>
      <c r="QEN28" s="1"/>
      <c r="QEO28" s="1"/>
      <c r="QEP28" s="1"/>
      <c r="QEQ28" s="1"/>
      <c r="QER28" s="1"/>
      <c r="QES28" s="1"/>
      <c r="QET28" s="1"/>
      <c r="QEU28" s="1"/>
      <c r="QEV28" s="1"/>
      <c r="QEW28" s="1"/>
      <c r="QEX28" s="1"/>
      <c r="QEY28" s="1"/>
      <c r="QEZ28" s="1"/>
      <c r="QFA28" s="1"/>
      <c r="QFB28" s="1"/>
      <c r="QFC28" s="1"/>
      <c r="QFD28" s="1"/>
      <c r="QFE28" s="1"/>
      <c r="QFF28" s="1"/>
      <c r="QFG28" s="1"/>
      <c r="QFH28" s="1"/>
      <c r="QFI28" s="1"/>
      <c r="QFJ28" s="1"/>
      <c r="QFK28" s="1"/>
      <c r="QFL28" s="1"/>
      <c r="QFM28" s="1"/>
      <c r="QFN28" s="1"/>
      <c r="QFO28" s="1"/>
      <c r="QFP28" s="1"/>
      <c r="QFQ28" s="1"/>
      <c r="QFR28" s="1"/>
      <c r="QFS28" s="1"/>
      <c r="QFT28" s="1"/>
      <c r="QFU28" s="1"/>
      <c r="QFV28" s="1"/>
      <c r="QFW28" s="1"/>
      <c r="QFX28" s="1"/>
      <c r="QFY28" s="1"/>
      <c r="QFZ28" s="1"/>
      <c r="QGA28" s="1"/>
      <c r="QGB28" s="1"/>
      <c r="QGC28" s="1"/>
      <c r="QGD28" s="1"/>
      <c r="QGE28" s="1"/>
      <c r="QGF28" s="1"/>
      <c r="QGG28" s="1"/>
      <c r="QGH28" s="1"/>
      <c r="QGI28" s="1"/>
      <c r="QGJ28" s="1"/>
      <c r="QGK28" s="1"/>
      <c r="QGL28" s="1"/>
      <c r="QGM28" s="1"/>
      <c r="QGN28" s="1"/>
      <c r="QGO28" s="1"/>
      <c r="QGP28" s="1"/>
      <c r="QGQ28" s="1"/>
      <c r="QGR28" s="1"/>
      <c r="QGS28" s="1"/>
      <c r="QGT28" s="1"/>
      <c r="QGU28" s="1"/>
      <c r="QGV28" s="1"/>
      <c r="QGW28" s="1"/>
      <c r="QGX28" s="1"/>
      <c r="QGY28" s="1"/>
      <c r="QGZ28" s="1"/>
      <c r="QHA28" s="1"/>
      <c r="QHB28" s="1"/>
      <c r="QHC28" s="1"/>
      <c r="QHD28" s="1"/>
      <c r="QHE28" s="1"/>
      <c r="QHF28" s="1"/>
      <c r="QHG28" s="1"/>
      <c r="QHH28" s="1"/>
      <c r="QHI28" s="1"/>
      <c r="QHJ28" s="1"/>
      <c r="QHK28" s="1"/>
      <c r="QHL28" s="1"/>
      <c r="QHM28" s="1"/>
      <c r="QHN28" s="1"/>
      <c r="QHO28" s="1"/>
      <c r="QHP28" s="1"/>
      <c r="QHQ28" s="1"/>
      <c r="QHR28" s="1"/>
      <c r="QHS28" s="1"/>
      <c r="QHT28" s="1"/>
      <c r="QHU28" s="1"/>
      <c r="QHV28" s="1"/>
      <c r="QHW28" s="1"/>
      <c r="QHX28" s="1"/>
      <c r="QHY28" s="1"/>
      <c r="QHZ28" s="1"/>
      <c r="QIA28" s="1"/>
      <c r="QIB28" s="1"/>
      <c r="QIC28" s="1"/>
      <c r="QID28" s="1"/>
      <c r="QIE28" s="1"/>
      <c r="QIF28" s="1"/>
      <c r="QIG28" s="1"/>
      <c r="QIH28" s="1"/>
      <c r="QII28" s="1"/>
      <c r="QIJ28" s="1"/>
      <c r="QIK28" s="1"/>
      <c r="QIL28" s="1"/>
      <c r="QIM28" s="1"/>
      <c r="QIN28" s="1"/>
      <c r="QIO28" s="1"/>
      <c r="QIP28" s="1"/>
      <c r="QIQ28" s="1"/>
      <c r="QIR28" s="1"/>
      <c r="QIS28" s="1"/>
      <c r="QIT28" s="1"/>
      <c r="QIU28" s="1"/>
      <c r="QIV28" s="1"/>
      <c r="QIW28" s="1"/>
      <c r="QIX28" s="1"/>
      <c r="QIY28" s="1"/>
      <c r="QIZ28" s="1"/>
      <c r="QJA28" s="1"/>
      <c r="QJB28" s="1"/>
      <c r="QJC28" s="1"/>
      <c r="QJD28" s="1"/>
      <c r="QJE28" s="1"/>
      <c r="QJF28" s="1"/>
      <c r="QJG28" s="1"/>
      <c r="QJH28" s="1"/>
      <c r="QJI28" s="1"/>
      <c r="QJJ28" s="1"/>
      <c r="QJK28" s="1"/>
      <c r="QJL28" s="1"/>
      <c r="QJM28" s="1"/>
      <c r="QJN28" s="1"/>
      <c r="QJO28" s="1"/>
      <c r="QJP28" s="1"/>
      <c r="QJQ28" s="1"/>
      <c r="QJR28" s="1"/>
      <c r="QJS28" s="1"/>
      <c r="QJT28" s="1"/>
      <c r="QJU28" s="1"/>
      <c r="QJV28" s="1"/>
      <c r="QJW28" s="1"/>
      <c r="QJX28" s="1"/>
      <c r="QJY28" s="1"/>
      <c r="QJZ28" s="1"/>
      <c r="QKA28" s="1"/>
      <c r="QKB28" s="1"/>
      <c r="QKC28" s="1"/>
      <c r="QKD28" s="1"/>
      <c r="QKE28" s="1"/>
      <c r="QKF28" s="1"/>
      <c r="QKG28" s="1"/>
      <c r="QKH28" s="1"/>
      <c r="QKI28" s="1"/>
      <c r="QKJ28" s="1"/>
      <c r="QKK28" s="1"/>
      <c r="QKL28" s="1"/>
      <c r="QKM28" s="1"/>
      <c r="QKN28" s="1"/>
      <c r="QKO28" s="1"/>
      <c r="QKP28" s="1"/>
      <c r="QKQ28" s="1"/>
      <c r="QKR28" s="1"/>
      <c r="QKS28" s="1"/>
      <c r="QKT28" s="1"/>
      <c r="QKU28" s="1"/>
      <c r="QKV28" s="1"/>
      <c r="QKW28" s="1"/>
      <c r="QKX28" s="1"/>
      <c r="QKY28" s="1"/>
      <c r="QKZ28" s="1"/>
      <c r="QLA28" s="1"/>
      <c r="QLB28" s="1"/>
      <c r="QLC28" s="1"/>
      <c r="QLD28" s="1"/>
      <c r="QLE28" s="1"/>
      <c r="QLF28" s="1"/>
      <c r="QLG28" s="1"/>
      <c r="QLH28" s="1"/>
      <c r="QLI28" s="1"/>
      <c r="QLJ28" s="1"/>
      <c r="QLK28" s="1"/>
      <c r="QLL28" s="1"/>
      <c r="QLM28" s="1"/>
      <c r="QLN28" s="1"/>
      <c r="QLO28" s="1"/>
      <c r="QLP28" s="1"/>
      <c r="QLQ28" s="1"/>
      <c r="QLR28" s="1"/>
      <c r="QLS28" s="1"/>
      <c r="QLT28" s="1"/>
      <c r="QLU28" s="1"/>
      <c r="QLV28" s="1"/>
      <c r="QLW28" s="1"/>
      <c r="QLX28" s="1"/>
      <c r="QLY28" s="1"/>
      <c r="QLZ28" s="1"/>
      <c r="QMA28" s="1"/>
      <c r="QMB28" s="1"/>
      <c r="QMC28" s="1"/>
      <c r="QMD28" s="1"/>
      <c r="QME28" s="1"/>
      <c r="QMF28" s="1"/>
      <c r="QMG28" s="1"/>
      <c r="QMH28" s="1"/>
      <c r="QMI28" s="1"/>
      <c r="QMJ28" s="1"/>
      <c r="QMK28" s="1"/>
      <c r="QML28" s="1"/>
      <c r="QMM28" s="1"/>
      <c r="QMN28" s="1"/>
      <c r="QMO28" s="1"/>
      <c r="QMP28" s="1"/>
      <c r="QMQ28" s="1"/>
      <c r="QMR28" s="1"/>
      <c r="QMS28" s="1"/>
      <c r="QMT28" s="1"/>
      <c r="QMU28" s="1"/>
      <c r="QMV28" s="1"/>
      <c r="QMW28" s="1"/>
      <c r="QMX28" s="1"/>
      <c r="QMY28" s="1"/>
      <c r="QMZ28" s="1"/>
      <c r="QNA28" s="1"/>
      <c r="QNB28" s="1"/>
      <c r="QNC28" s="1"/>
      <c r="QND28" s="1"/>
      <c r="QNE28" s="1"/>
      <c r="QNF28" s="1"/>
      <c r="QNG28" s="1"/>
      <c r="QNH28" s="1"/>
      <c r="QNI28" s="1"/>
      <c r="QNJ28" s="1"/>
      <c r="QNK28" s="1"/>
      <c r="QNL28" s="1"/>
      <c r="QNM28" s="1"/>
      <c r="QNN28" s="1"/>
      <c r="QNO28" s="1"/>
      <c r="QNP28" s="1"/>
      <c r="QNQ28" s="1"/>
      <c r="QNR28" s="1"/>
      <c r="QNS28" s="1"/>
      <c r="QNT28" s="1"/>
      <c r="QNU28" s="1"/>
      <c r="QNV28" s="1"/>
      <c r="QNW28" s="1"/>
      <c r="QNX28" s="1"/>
      <c r="QNY28" s="1"/>
      <c r="QNZ28" s="1"/>
      <c r="QOA28" s="1"/>
      <c r="QOB28" s="1"/>
      <c r="QOC28" s="1"/>
      <c r="QOD28" s="1"/>
      <c r="QOE28" s="1"/>
      <c r="QOF28" s="1"/>
      <c r="QOG28" s="1"/>
      <c r="QOH28" s="1"/>
      <c r="QOI28" s="1"/>
      <c r="QOJ28" s="1"/>
      <c r="QOK28" s="1"/>
      <c r="QOL28" s="1"/>
      <c r="QOM28" s="1"/>
      <c r="QON28" s="1"/>
      <c r="QOO28" s="1"/>
      <c r="QOP28" s="1"/>
      <c r="QOQ28" s="1"/>
      <c r="QOR28" s="1"/>
      <c r="QOS28" s="1"/>
      <c r="QOT28" s="1"/>
      <c r="QOU28" s="1"/>
      <c r="QOV28" s="1"/>
      <c r="QOW28" s="1"/>
      <c r="QOX28" s="1"/>
      <c r="QOY28" s="1"/>
      <c r="QOZ28" s="1"/>
      <c r="QPA28" s="1"/>
      <c r="QPB28" s="1"/>
      <c r="QPC28" s="1"/>
      <c r="QPD28" s="1"/>
      <c r="QPE28" s="1"/>
      <c r="QPF28" s="1"/>
      <c r="QPG28" s="1"/>
      <c r="QPH28" s="1"/>
      <c r="QPI28" s="1"/>
      <c r="QPJ28" s="1"/>
      <c r="QPK28" s="1"/>
      <c r="QPL28" s="1"/>
      <c r="QPM28" s="1"/>
      <c r="QPN28" s="1"/>
      <c r="QPO28" s="1"/>
      <c r="QPP28" s="1"/>
      <c r="QPQ28" s="1"/>
      <c r="QPR28" s="1"/>
      <c r="QPS28" s="1"/>
      <c r="QPT28" s="1"/>
      <c r="QPU28" s="1"/>
      <c r="QPV28" s="1"/>
      <c r="QPW28" s="1"/>
      <c r="QPX28" s="1"/>
      <c r="QPY28" s="1"/>
      <c r="QPZ28" s="1"/>
      <c r="QQA28" s="1"/>
      <c r="QQB28" s="1"/>
      <c r="QQC28" s="1"/>
      <c r="QQD28" s="1"/>
      <c r="QQE28" s="1"/>
      <c r="QQF28" s="1"/>
      <c r="QQG28" s="1"/>
      <c r="QQH28" s="1"/>
      <c r="QQI28" s="1"/>
      <c r="QQJ28" s="1"/>
      <c r="QQK28" s="1"/>
      <c r="QQL28" s="1"/>
      <c r="QQM28" s="1"/>
      <c r="QQN28" s="1"/>
      <c r="QQO28" s="1"/>
      <c r="QQP28" s="1"/>
      <c r="QQQ28" s="1"/>
      <c r="QQR28" s="1"/>
      <c r="QQS28" s="1"/>
      <c r="QQT28" s="1"/>
      <c r="QQU28" s="1"/>
      <c r="QQV28" s="1"/>
      <c r="QQW28" s="1"/>
      <c r="QQX28" s="1"/>
      <c r="QQY28" s="1"/>
      <c r="QQZ28" s="1"/>
      <c r="QRA28" s="1"/>
      <c r="QRB28" s="1"/>
      <c r="QRC28" s="1"/>
      <c r="QRD28" s="1"/>
      <c r="QRE28" s="1"/>
      <c r="QRF28" s="1"/>
      <c r="QRG28" s="1"/>
      <c r="QRH28" s="1"/>
      <c r="QRI28" s="1"/>
      <c r="QRJ28" s="1"/>
      <c r="QRK28" s="1"/>
      <c r="QRL28" s="1"/>
      <c r="QRM28" s="1"/>
      <c r="QRN28" s="1"/>
      <c r="QRO28" s="1"/>
      <c r="QRP28" s="1"/>
      <c r="QRQ28" s="1"/>
      <c r="QRR28" s="1"/>
      <c r="QRS28" s="1"/>
      <c r="QRT28" s="1"/>
      <c r="QRU28" s="1"/>
      <c r="QRV28" s="1"/>
      <c r="QRW28" s="1"/>
      <c r="QRX28" s="1"/>
      <c r="QRY28" s="1"/>
      <c r="QRZ28" s="1"/>
      <c r="QSA28" s="1"/>
      <c r="QSB28" s="1"/>
      <c r="QSC28" s="1"/>
      <c r="QSD28" s="1"/>
      <c r="QSE28" s="1"/>
      <c r="QSF28" s="1"/>
      <c r="QSG28" s="1"/>
      <c r="QSH28" s="1"/>
      <c r="QSI28" s="1"/>
      <c r="QSJ28" s="1"/>
      <c r="QSK28" s="1"/>
      <c r="QSL28" s="1"/>
      <c r="QSM28" s="1"/>
      <c r="QSN28" s="1"/>
      <c r="QSO28" s="1"/>
      <c r="QSP28" s="1"/>
      <c r="QSQ28" s="1"/>
      <c r="QSR28" s="1"/>
      <c r="QSS28" s="1"/>
      <c r="QST28" s="1"/>
      <c r="QSU28" s="1"/>
      <c r="QSV28" s="1"/>
      <c r="QSW28" s="1"/>
      <c r="QSX28" s="1"/>
      <c r="QSY28" s="1"/>
      <c r="QSZ28" s="1"/>
      <c r="QTA28" s="1"/>
      <c r="QTB28" s="1"/>
      <c r="QTC28" s="1"/>
      <c r="QTD28" s="1"/>
      <c r="QTE28" s="1"/>
      <c r="QTF28" s="1"/>
      <c r="QTG28" s="1"/>
      <c r="QTH28" s="1"/>
      <c r="QTI28" s="1"/>
      <c r="QTJ28" s="1"/>
      <c r="QTK28" s="1"/>
      <c r="QTL28" s="1"/>
      <c r="QTM28" s="1"/>
      <c r="QTN28" s="1"/>
      <c r="QTO28" s="1"/>
      <c r="QTP28" s="1"/>
      <c r="QTQ28" s="1"/>
      <c r="QTR28" s="1"/>
      <c r="QTS28" s="1"/>
      <c r="QTT28" s="1"/>
      <c r="QTU28" s="1"/>
      <c r="QTV28" s="1"/>
      <c r="QTW28" s="1"/>
      <c r="QTX28" s="1"/>
      <c r="QTY28" s="1"/>
      <c r="QTZ28" s="1"/>
      <c r="QUA28" s="1"/>
      <c r="QUB28" s="1"/>
      <c r="QUC28" s="1"/>
      <c r="QUD28" s="1"/>
      <c r="QUE28" s="1"/>
      <c r="QUF28" s="1"/>
      <c r="QUG28" s="1"/>
      <c r="QUH28" s="1"/>
      <c r="QUI28" s="1"/>
      <c r="QUJ28" s="1"/>
      <c r="QUK28" s="1"/>
      <c r="QUL28" s="1"/>
      <c r="QUM28" s="1"/>
      <c r="QUN28" s="1"/>
      <c r="QUO28" s="1"/>
      <c r="QUP28" s="1"/>
      <c r="QUQ28" s="1"/>
      <c r="QUR28" s="1"/>
      <c r="QUS28" s="1"/>
      <c r="QUT28" s="1"/>
      <c r="QUU28" s="1"/>
      <c r="QUV28" s="1"/>
      <c r="QUW28" s="1"/>
      <c r="QUX28" s="1"/>
      <c r="QUY28" s="1"/>
      <c r="QUZ28" s="1"/>
      <c r="QVA28" s="1"/>
      <c r="QVB28" s="1"/>
      <c r="QVC28" s="1"/>
      <c r="QVD28" s="1"/>
      <c r="QVE28" s="1"/>
      <c r="QVF28" s="1"/>
      <c r="QVG28" s="1"/>
      <c r="QVH28" s="1"/>
      <c r="QVI28" s="1"/>
      <c r="QVJ28" s="1"/>
      <c r="QVK28" s="1"/>
      <c r="QVL28" s="1"/>
      <c r="QVM28" s="1"/>
      <c r="QVN28" s="1"/>
      <c r="QVO28" s="1"/>
      <c r="QVP28" s="1"/>
      <c r="QVQ28" s="1"/>
      <c r="QVR28" s="1"/>
      <c r="QVS28" s="1"/>
      <c r="QVT28" s="1"/>
      <c r="QVU28" s="1"/>
      <c r="QVV28" s="1"/>
      <c r="QVW28" s="1"/>
      <c r="QVX28" s="1"/>
      <c r="QVY28" s="1"/>
      <c r="QVZ28" s="1"/>
      <c r="QWA28" s="1"/>
      <c r="QWB28" s="1"/>
      <c r="QWC28" s="1"/>
      <c r="QWD28" s="1"/>
      <c r="QWE28" s="1"/>
      <c r="QWF28" s="1"/>
      <c r="QWG28" s="1"/>
      <c r="QWH28" s="1"/>
      <c r="QWI28" s="1"/>
      <c r="QWJ28" s="1"/>
      <c r="QWK28" s="1"/>
      <c r="QWL28" s="1"/>
      <c r="QWM28" s="1"/>
      <c r="QWN28" s="1"/>
      <c r="QWO28" s="1"/>
      <c r="QWP28" s="1"/>
      <c r="QWQ28" s="1"/>
      <c r="QWR28" s="1"/>
      <c r="QWS28" s="1"/>
      <c r="QWT28" s="1"/>
      <c r="QWU28" s="1"/>
      <c r="QWV28" s="1"/>
      <c r="QWW28" s="1"/>
      <c r="QWX28" s="1"/>
      <c r="QWY28" s="1"/>
      <c r="QWZ28" s="1"/>
      <c r="QXA28" s="1"/>
      <c r="QXB28" s="1"/>
      <c r="QXC28" s="1"/>
      <c r="QXD28" s="1"/>
      <c r="QXE28" s="1"/>
      <c r="QXF28" s="1"/>
      <c r="QXG28" s="1"/>
      <c r="QXH28" s="1"/>
      <c r="QXI28" s="1"/>
      <c r="QXJ28" s="1"/>
      <c r="QXK28" s="1"/>
      <c r="QXL28" s="1"/>
      <c r="QXM28" s="1"/>
      <c r="QXN28" s="1"/>
      <c r="QXO28" s="1"/>
      <c r="QXP28" s="1"/>
      <c r="QXQ28" s="1"/>
      <c r="QXR28" s="1"/>
      <c r="QXS28" s="1"/>
      <c r="QXT28" s="1"/>
      <c r="QXU28" s="1"/>
      <c r="QXV28" s="1"/>
      <c r="QXW28" s="1"/>
      <c r="QXX28" s="1"/>
      <c r="QXY28" s="1"/>
      <c r="QXZ28" s="1"/>
      <c r="QYA28" s="1"/>
      <c r="QYB28" s="1"/>
      <c r="QYC28" s="1"/>
      <c r="QYD28" s="1"/>
      <c r="QYE28" s="1"/>
      <c r="QYF28" s="1"/>
      <c r="QYG28" s="1"/>
      <c r="QYH28" s="1"/>
      <c r="QYI28" s="1"/>
      <c r="QYJ28" s="1"/>
      <c r="QYK28" s="1"/>
      <c r="QYL28" s="1"/>
      <c r="QYM28" s="1"/>
      <c r="QYN28" s="1"/>
      <c r="QYO28" s="1"/>
      <c r="QYP28" s="1"/>
      <c r="QYQ28" s="1"/>
      <c r="QYR28" s="1"/>
      <c r="QYS28" s="1"/>
      <c r="QYT28" s="1"/>
      <c r="QYU28" s="1"/>
      <c r="QYV28" s="1"/>
      <c r="QYW28" s="1"/>
      <c r="QYX28" s="1"/>
      <c r="QYY28" s="1"/>
      <c r="QYZ28" s="1"/>
      <c r="QZA28" s="1"/>
      <c r="QZB28" s="1"/>
      <c r="QZC28" s="1"/>
      <c r="QZD28" s="1"/>
      <c r="QZE28" s="1"/>
      <c r="QZF28" s="1"/>
      <c r="QZG28" s="1"/>
      <c r="QZH28" s="1"/>
      <c r="QZI28" s="1"/>
      <c r="QZJ28" s="1"/>
      <c r="QZK28" s="1"/>
      <c r="QZL28" s="1"/>
      <c r="QZM28" s="1"/>
      <c r="QZN28" s="1"/>
      <c r="QZO28" s="1"/>
      <c r="QZP28" s="1"/>
      <c r="QZQ28" s="1"/>
      <c r="QZR28" s="1"/>
      <c r="QZS28" s="1"/>
      <c r="QZT28" s="1"/>
      <c r="QZU28" s="1"/>
      <c r="QZV28" s="1"/>
      <c r="QZW28" s="1"/>
      <c r="QZX28" s="1"/>
      <c r="QZY28" s="1"/>
      <c r="QZZ28" s="1"/>
      <c r="RAA28" s="1"/>
      <c r="RAB28" s="1"/>
      <c r="RAC28" s="1"/>
      <c r="RAD28" s="1"/>
      <c r="RAE28" s="1"/>
      <c r="RAF28" s="1"/>
      <c r="RAG28" s="1"/>
      <c r="RAH28" s="1"/>
      <c r="RAI28" s="1"/>
      <c r="RAJ28" s="1"/>
      <c r="RAK28" s="1"/>
      <c r="RAL28" s="1"/>
      <c r="RAM28" s="1"/>
      <c r="RAN28" s="1"/>
      <c r="RAO28" s="1"/>
      <c r="RAP28" s="1"/>
      <c r="RAQ28" s="1"/>
      <c r="RAR28" s="1"/>
      <c r="RAS28" s="1"/>
      <c r="RAT28" s="1"/>
      <c r="RAU28" s="1"/>
      <c r="RAV28" s="1"/>
      <c r="RAW28" s="1"/>
      <c r="RAX28" s="1"/>
      <c r="RAY28" s="1"/>
      <c r="RAZ28" s="1"/>
      <c r="RBA28" s="1"/>
      <c r="RBB28" s="1"/>
      <c r="RBC28" s="1"/>
      <c r="RBD28" s="1"/>
      <c r="RBE28" s="1"/>
      <c r="RBF28" s="1"/>
      <c r="RBG28" s="1"/>
      <c r="RBH28" s="1"/>
      <c r="RBI28" s="1"/>
      <c r="RBJ28" s="1"/>
      <c r="RBK28" s="1"/>
      <c r="RBL28" s="1"/>
      <c r="RBM28" s="1"/>
      <c r="RBN28" s="1"/>
      <c r="RBO28" s="1"/>
      <c r="RBP28" s="1"/>
      <c r="RBQ28" s="1"/>
      <c r="RBR28" s="1"/>
      <c r="RBS28" s="1"/>
      <c r="RBT28" s="1"/>
      <c r="RBU28" s="1"/>
      <c r="RBV28" s="1"/>
      <c r="RBW28" s="1"/>
      <c r="RBX28" s="1"/>
      <c r="RBY28" s="1"/>
      <c r="RBZ28" s="1"/>
      <c r="RCA28" s="1"/>
      <c r="RCB28" s="1"/>
      <c r="RCC28" s="1"/>
      <c r="RCD28" s="1"/>
      <c r="RCE28" s="1"/>
      <c r="RCF28" s="1"/>
      <c r="RCG28" s="1"/>
      <c r="RCH28" s="1"/>
      <c r="RCI28" s="1"/>
      <c r="RCJ28" s="1"/>
      <c r="RCK28" s="1"/>
      <c r="RCL28" s="1"/>
      <c r="RCM28" s="1"/>
      <c r="RCN28" s="1"/>
      <c r="RCO28" s="1"/>
      <c r="RCP28" s="1"/>
      <c r="RCQ28" s="1"/>
      <c r="RCR28" s="1"/>
      <c r="RCS28" s="1"/>
      <c r="RCT28" s="1"/>
      <c r="RCU28" s="1"/>
      <c r="RCV28" s="1"/>
      <c r="RCW28" s="1"/>
      <c r="RCX28" s="1"/>
      <c r="RCY28" s="1"/>
      <c r="RCZ28" s="1"/>
      <c r="RDA28" s="1"/>
      <c r="RDB28" s="1"/>
      <c r="RDC28" s="1"/>
      <c r="RDD28" s="1"/>
      <c r="RDE28" s="1"/>
      <c r="RDF28" s="1"/>
      <c r="RDG28" s="1"/>
      <c r="RDH28" s="1"/>
      <c r="RDI28" s="1"/>
      <c r="RDJ28" s="1"/>
      <c r="RDK28" s="1"/>
      <c r="RDL28" s="1"/>
      <c r="RDM28" s="1"/>
      <c r="RDN28" s="1"/>
      <c r="RDO28" s="1"/>
      <c r="RDP28" s="1"/>
      <c r="RDQ28" s="1"/>
      <c r="RDR28" s="1"/>
      <c r="RDS28" s="1"/>
      <c r="RDT28" s="1"/>
      <c r="RDU28" s="1"/>
      <c r="RDV28" s="1"/>
      <c r="RDW28" s="1"/>
      <c r="RDX28" s="1"/>
      <c r="RDY28" s="1"/>
      <c r="RDZ28" s="1"/>
      <c r="REA28" s="1"/>
      <c r="REB28" s="1"/>
      <c r="REC28" s="1"/>
      <c r="RED28" s="1"/>
      <c r="REE28" s="1"/>
      <c r="REF28" s="1"/>
      <c r="REG28" s="1"/>
      <c r="REH28" s="1"/>
      <c r="REI28" s="1"/>
      <c r="REJ28" s="1"/>
      <c r="REK28" s="1"/>
      <c r="REL28" s="1"/>
      <c r="REM28" s="1"/>
      <c r="REN28" s="1"/>
      <c r="REO28" s="1"/>
      <c r="REP28" s="1"/>
      <c r="REQ28" s="1"/>
      <c r="RER28" s="1"/>
      <c r="RES28" s="1"/>
      <c r="RET28" s="1"/>
      <c r="REU28" s="1"/>
      <c r="REV28" s="1"/>
      <c r="REW28" s="1"/>
      <c r="REX28" s="1"/>
      <c r="REY28" s="1"/>
      <c r="REZ28" s="1"/>
      <c r="RFA28" s="1"/>
      <c r="RFB28" s="1"/>
      <c r="RFC28" s="1"/>
      <c r="RFD28" s="1"/>
      <c r="RFE28" s="1"/>
      <c r="RFF28" s="1"/>
      <c r="RFG28" s="1"/>
      <c r="RFH28" s="1"/>
      <c r="RFI28" s="1"/>
      <c r="RFJ28" s="1"/>
      <c r="RFK28" s="1"/>
      <c r="RFL28" s="1"/>
      <c r="RFM28" s="1"/>
      <c r="RFN28" s="1"/>
      <c r="RFO28" s="1"/>
      <c r="RFP28" s="1"/>
      <c r="RFQ28" s="1"/>
      <c r="RFR28" s="1"/>
      <c r="RFS28" s="1"/>
      <c r="RFT28" s="1"/>
      <c r="RFU28" s="1"/>
      <c r="RFV28" s="1"/>
      <c r="RFW28" s="1"/>
      <c r="RFX28" s="1"/>
      <c r="RFY28" s="1"/>
      <c r="RFZ28" s="1"/>
      <c r="RGA28" s="1"/>
      <c r="RGB28" s="1"/>
      <c r="RGC28" s="1"/>
      <c r="RGD28" s="1"/>
      <c r="RGE28" s="1"/>
      <c r="RGF28" s="1"/>
      <c r="RGG28" s="1"/>
      <c r="RGH28" s="1"/>
      <c r="RGI28" s="1"/>
      <c r="RGJ28" s="1"/>
      <c r="RGK28" s="1"/>
      <c r="RGL28" s="1"/>
      <c r="RGM28" s="1"/>
      <c r="RGN28" s="1"/>
      <c r="RGO28" s="1"/>
      <c r="RGP28" s="1"/>
      <c r="RGQ28" s="1"/>
      <c r="RGR28" s="1"/>
      <c r="RGS28" s="1"/>
      <c r="RGT28" s="1"/>
      <c r="RGU28" s="1"/>
      <c r="RGV28" s="1"/>
      <c r="RGW28" s="1"/>
      <c r="RGX28" s="1"/>
      <c r="RGY28" s="1"/>
      <c r="RGZ28" s="1"/>
      <c r="RHA28" s="1"/>
      <c r="RHB28" s="1"/>
      <c r="RHC28" s="1"/>
      <c r="RHD28" s="1"/>
      <c r="RHE28" s="1"/>
      <c r="RHF28" s="1"/>
      <c r="RHG28" s="1"/>
      <c r="RHH28" s="1"/>
      <c r="RHI28" s="1"/>
      <c r="RHJ28" s="1"/>
      <c r="RHK28" s="1"/>
      <c r="RHL28" s="1"/>
      <c r="RHM28" s="1"/>
      <c r="RHN28" s="1"/>
      <c r="RHO28" s="1"/>
      <c r="RHP28" s="1"/>
      <c r="RHQ28" s="1"/>
      <c r="RHR28" s="1"/>
      <c r="RHS28" s="1"/>
      <c r="RHT28" s="1"/>
      <c r="RHU28" s="1"/>
      <c r="RHV28" s="1"/>
      <c r="RHW28" s="1"/>
      <c r="RHX28" s="1"/>
      <c r="RHY28" s="1"/>
      <c r="RHZ28" s="1"/>
      <c r="RIA28" s="1"/>
      <c r="RIB28" s="1"/>
      <c r="RIC28" s="1"/>
      <c r="RID28" s="1"/>
      <c r="RIE28" s="1"/>
      <c r="RIF28" s="1"/>
      <c r="RIG28" s="1"/>
      <c r="RIH28" s="1"/>
      <c r="RII28" s="1"/>
      <c r="RIJ28" s="1"/>
      <c r="RIK28" s="1"/>
      <c r="RIL28" s="1"/>
      <c r="RIM28" s="1"/>
      <c r="RIN28" s="1"/>
      <c r="RIO28" s="1"/>
      <c r="RIP28" s="1"/>
      <c r="RIQ28" s="1"/>
      <c r="RIR28" s="1"/>
      <c r="RIS28" s="1"/>
      <c r="RIT28" s="1"/>
      <c r="RIU28" s="1"/>
      <c r="RIV28" s="1"/>
      <c r="RIW28" s="1"/>
      <c r="RIX28" s="1"/>
      <c r="RIY28" s="1"/>
      <c r="RIZ28" s="1"/>
      <c r="RJA28" s="1"/>
      <c r="RJB28" s="1"/>
      <c r="RJC28" s="1"/>
      <c r="RJD28" s="1"/>
      <c r="RJE28" s="1"/>
      <c r="RJF28" s="1"/>
      <c r="RJG28" s="1"/>
      <c r="RJH28" s="1"/>
      <c r="RJI28" s="1"/>
      <c r="RJJ28" s="1"/>
      <c r="RJK28" s="1"/>
      <c r="RJL28" s="1"/>
      <c r="RJM28" s="1"/>
      <c r="RJN28" s="1"/>
      <c r="RJO28" s="1"/>
      <c r="RJP28" s="1"/>
      <c r="RJQ28" s="1"/>
      <c r="RJR28" s="1"/>
      <c r="RJS28" s="1"/>
      <c r="RJT28" s="1"/>
      <c r="RJU28" s="1"/>
      <c r="RJV28" s="1"/>
      <c r="RJW28" s="1"/>
      <c r="RJX28" s="1"/>
      <c r="RJY28" s="1"/>
      <c r="RJZ28" s="1"/>
      <c r="RKA28" s="1"/>
      <c r="RKB28" s="1"/>
      <c r="RKC28" s="1"/>
      <c r="RKD28" s="1"/>
      <c r="RKE28" s="1"/>
      <c r="RKF28" s="1"/>
      <c r="RKG28" s="1"/>
      <c r="RKH28" s="1"/>
      <c r="RKI28" s="1"/>
      <c r="RKJ28" s="1"/>
      <c r="RKK28" s="1"/>
      <c r="RKL28" s="1"/>
      <c r="RKM28" s="1"/>
      <c r="RKN28" s="1"/>
      <c r="RKO28" s="1"/>
      <c r="RKP28" s="1"/>
      <c r="RKQ28" s="1"/>
      <c r="RKR28" s="1"/>
      <c r="RKS28" s="1"/>
      <c r="RKT28" s="1"/>
      <c r="RKU28" s="1"/>
      <c r="RKV28" s="1"/>
      <c r="RKW28" s="1"/>
      <c r="RKX28" s="1"/>
      <c r="RKY28" s="1"/>
      <c r="RKZ28" s="1"/>
      <c r="RLA28" s="1"/>
      <c r="RLB28" s="1"/>
      <c r="RLC28" s="1"/>
      <c r="RLD28" s="1"/>
      <c r="RLE28" s="1"/>
      <c r="RLF28" s="1"/>
      <c r="RLG28" s="1"/>
      <c r="RLH28" s="1"/>
      <c r="RLI28" s="1"/>
      <c r="RLJ28" s="1"/>
      <c r="RLK28" s="1"/>
      <c r="RLL28" s="1"/>
      <c r="RLM28" s="1"/>
      <c r="RLN28" s="1"/>
      <c r="RLO28" s="1"/>
      <c r="RLP28" s="1"/>
      <c r="RLQ28" s="1"/>
      <c r="RLR28" s="1"/>
      <c r="RLS28" s="1"/>
      <c r="RLT28" s="1"/>
      <c r="RLU28" s="1"/>
      <c r="RLV28" s="1"/>
      <c r="RLW28" s="1"/>
      <c r="RLX28" s="1"/>
      <c r="RLY28" s="1"/>
      <c r="RLZ28" s="1"/>
      <c r="RMA28" s="1"/>
      <c r="RMB28" s="1"/>
      <c r="RMC28" s="1"/>
      <c r="RMD28" s="1"/>
      <c r="RME28" s="1"/>
      <c r="RMF28" s="1"/>
      <c r="RMG28" s="1"/>
      <c r="RMH28" s="1"/>
      <c r="RMI28" s="1"/>
      <c r="RMJ28" s="1"/>
      <c r="RMK28" s="1"/>
      <c r="RML28" s="1"/>
      <c r="RMM28" s="1"/>
      <c r="RMN28" s="1"/>
      <c r="RMO28" s="1"/>
      <c r="RMP28" s="1"/>
      <c r="RMQ28" s="1"/>
      <c r="RMR28" s="1"/>
      <c r="RMS28" s="1"/>
      <c r="RMT28" s="1"/>
      <c r="RMU28" s="1"/>
      <c r="RMV28" s="1"/>
      <c r="RMW28" s="1"/>
      <c r="RMX28" s="1"/>
      <c r="RMY28" s="1"/>
      <c r="RMZ28" s="1"/>
      <c r="RNA28" s="1"/>
      <c r="RNB28" s="1"/>
      <c r="RNC28" s="1"/>
      <c r="RND28" s="1"/>
      <c r="RNE28" s="1"/>
      <c r="RNF28" s="1"/>
      <c r="RNG28" s="1"/>
      <c r="RNH28" s="1"/>
      <c r="RNI28" s="1"/>
      <c r="RNJ28" s="1"/>
      <c r="RNK28" s="1"/>
      <c r="RNL28" s="1"/>
      <c r="RNM28" s="1"/>
      <c r="RNN28" s="1"/>
      <c r="RNO28" s="1"/>
      <c r="RNP28" s="1"/>
      <c r="RNQ28" s="1"/>
      <c r="RNR28" s="1"/>
      <c r="RNS28" s="1"/>
      <c r="RNT28" s="1"/>
      <c r="RNU28" s="1"/>
      <c r="RNV28" s="1"/>
      <c r="RNW28" s="1"/>
      <c r="RNX28" s="1"/>
      <c r="RNY28" s="1"/>
      <c r="RNZ28" s="1"/>
      <c r="ROA28" s="1"/>
      <c r="ROB28" s="1"/>
      <c r="ROC28" s="1"/>
      <c r="ROD28" s="1"/>
      <c r="ROE28" s="1"/>
      <c r="ROF28" s="1"/>
      <c r="ROG28" s="1"/>
      <c r="ROH28" s="1"/>
      <c r="ROI28" s="1"/>
      <c r="ROJ28" s="1"/>
      <c r="ROK28" s="1"/>
      <c r="ROL28" s="1"/>
      <c r="ROM28" s="1"/>
      <c r="RON28" s="1"/>
      <c r="ROO28" s="1"/>
      <c r="ROP28" s="1"/>
      <c r="ROQ28" s="1"/>
      <c r="ROR28" s="1"/>
      <c r="ROS28" s="1"/>
      <c r="ROT28" s="1"/>
      <c r="ROU28" s="1"/>
      <c r="ROV28" s="1"/>
      <c r="ROW28" s="1"/>
      <c r="ROX28" s="1"/>
      <c r="ROY28" s="1"/>
      <c r="ROZ28" s="1"/>
      <c r="RPA28" s="1"/>
      <c r="RPB28" s="1"/>
      <c r="RPC28" s="1"/>
      <c r="RPD28" s="1"/>
      <c r="RPE28" s="1"/>
      <c r="RPF28" s="1"/>
      <c r="RPG28" s="1"/>
      <c r="RPH28" s="1"/>
      <c r="RPI28" s="1"/>
      <c r="RPJ28" s="1"/>
      <c r="RPK28" s="1"/>
      <c r="RPL28" s="1"/>
      <c r="RPM28" s="1"/>
      <c r="RPN28" s="1"/>
      <c r="RPO28" s="1"/>
      <c r="RPP28" s="1"/>
      <c r="RPQ28" s="1"/>
      <c r="RPR28" s="1"/>
      <c r="RPS28" s="1"/>
      <c r="RPT28" s="1"/>
      <c r="RPU28" s="1"/>
      <c r="RPV28" s="1"/>
      <c r="RPW28" s="1"/>
      <c r="RPX28" s="1"/>
      <c r="RPY28" s="1"/>
      <c r="RPZ28" s="1"/>
      <c r="RQA28" s="1"/>
      <c r="RQB28" s="1"/>
      <c r="RQC28" s="1"/>
      <c r="RQD28" s="1"/>
      <c r="RQE28" s="1"/>
      <c r="RQF28" s="1"/>
      <c r="RQG28" s="1"/>
      <c r="RQH28" s="1"/>
      <c r="RQI28" s="1"/>
      <c r="RQJ28" s="1"/>
      <c r="RQK28" s="1"/>
      <c r="RQL28" s="1"/>
      <c r="RQM28" s="1"/>
      <c r="RQN28" s="1"/>
      <c r="RQO28" s="1"/>
      <c r="RQP28" s="1"/>
      <c r="RQQ28" s="1"/>
      <c r="RQR28" s="1"/>
      <c r="RQS28" s="1"/>
      <c r="RQT28" s="1"/>
      <c r="RQU28" s="1"/>
      <c r="RQV28" s="1"/>
      <c r="RQW28" s="1"/>
      <c r="RQX28" s="1"/>
      <c r="RQY28" s="1"/>
      <c r="RQZ28" s="1"/>
      <c r="RRA28" s="1"/>
      <c r="RRB28" s="1"/>
      <c r="RRC28" s="1"/>
      <c r="RRD28" s="1"/>
      <c r="RRE28" s="1"/>
      <c r="RRF28" s="1"/>
      <c r="RRG28" s="1"/>
      <c r="RRH28" s="1"/>
      <c r="RRI28" s="1"/>
      <c r="RRJ28" s="1"/>
      <c r="RRK28" s="1"/>
      <c r="RRL28" s="1"/>
      <c r="RRM28" s="1"/>
      <c r="RRN28" s="1"/>
      <c r="RRO28" s="1"/>
      <c r="RRP28" s="1"/>
      <c r="RRQ28" s="1"/>
      <c r="RRR28" s="1"/>
      <c r="RRS28" s="1"/>
      <c r="RRT28" s="1"/>
      <c r="RRU28" s="1"/>
      <c r="RRV28" s="1"/>
      <c r="RRW28" s="1"/>
      <c r="RRX28" s="1"/>
      <c r="RRY28" s="1"/>
      <c r="RRZ28" s="1"/>
      <c r="RSA28" s="1"/>
      <c r="RSB28" s="1"/>
      <c r="RSC28" s="1"/>
      <c r="RSD28" s="1"/>
      <c r="RSE28" s="1"/>
      <c r="RSF28" s="1"/>
      <c r="RSG28" s="1"/>
      <c r="RSH28" s="1"/>
      <c r="RSI28" s="1"/>
      <c r="RSJ28" s="1"/>
      <c r="RSK28" s="1"/>
      <c r="RSL28" s="1"/>
      <c r="RSM28" s="1"/>
      <c r="RSN28" s="1"/>
      <c r="RSO28" s="1"/>
      <c r="RSP28" s="1"/>
      <c r="RSQ28" s="1"/>
      <c r="RSR28" s="1"/>
      <c r="RSS28" s="1"/>
      <c r="RST28" s="1"/>
      <c r="RSU28" s="1"/>
      <c r="RSV28" s="1"/>
      <c r="RSW28" s="1"/>
      <c r="RSX28" s="1"/>
      <c r="RSY28" s="1"/>
      <c r="RSZ28" s="1"/>
      <c r="RTA28" s="1"/>
      <c r="RTB28" s="1"/>
      <c r="RTC28" s="1"/>
      <c r="RTD28" s="1"/>
      <c r="RTE28" s="1"/>
      <c r="RTF28" s="1"/>
      <c r="RTG28" s="1"/>
      <c r="RTH28" s="1"/>
      <c r="RTI28" s="1"/>
      <c r="RTJ28" s="1"/>
      <c r="RTK28" s="1"/>
      <c r="RTL28" s="1"/>
      <c r="RTM28" s="1"/>
      <c r="RTN28" s="1"/>
      <c r="RTO28" s="1"/>
      <c r="RTP28" s="1"/>
      <c r="RTQ28" s="1"/>
      <c r="RTR28" s="1"/>
      <c r="RTS28" s="1"/>
      <c r="RTT28" s="1"/>
      <c r="RTU28" s="1"/>
      <c r="RTV28" s="1"/>
      <c r="RTW28" s="1"/>
      <c r="RTX28" s="1"/>
      <c r="RTY28" s="1"/>
      <c r="RTZ28" s="1"/>
      <c r="RUA28" s="1"/>
      <c r="RUB28" s="1"/>
      <c r="RUC28" s="1"/>
      <c r="RUD28" s="1"/>
      <c r="RUE28" s="1"/>
      <c r="RUF28" s="1"/>
      <c r="RUG28" s="1"/>
      <c r="RUH28" s="1"/>
      <c r="RUI28" s="1"/>
      <c r="RUJ28" s="1"/>
      <c r="RUK28" s="1"/>
      <c r="RUL28" s="1"/>
      <c r="RUM28" s="1"/>
      <c r="RUN28" s="1"/>
      <c r="RUO28" s="1"/>
      <c r="RUP28" s="1"/>
      <c r="RUQ28" s="1"/>
      <c r="RUR28" s="1"/>
      <c r="RUS28" s="1"/>
      <c r="RUT28" s="1"/>
      <c r="RUU28" s="1"/>
      <c r="RUV28" s="1"/>
      <c r="RUW28" s="1"/>
      <c r="RUX28" s="1"/>
      <c r="RUY28" s="1"/>
      <c r="RUZ28" s="1"/>
      <c r="RVA28" s="1"/>
      <c r="RVB28" s="1"/>
      <c r="RVC28" s="1"/>
      <c r="RVD28" s="1"/>
      <c r="RVE28" s="1"/>
      <c r="RVF28" s="1"/>
      <c r="RVG28" s="1"/>
      <c r="RVH28" s="1"/>
      <c r="RVI28" s="1"/>
      <c r="RVJ28" s="1"/>
      <c r="RVK28" s="1"/>
      <c r="RVL28" s="1"/>
      <c r="RVM28" s="1"/>
      <c r="RVN28" s="1"/>
      <c r="RVO28" s="1"/>
      <c r="RVP28" s="1"/>
      <c r="RVQ28" s="1"/>
      <c r="RVR28" s="1"/>
      <c r="RVS28" s="1"/>
      <c r="RVT28" s="1"/>
      <c r="RVU28" s="1"/>
      <c r="RVV28" s="1"/>
      <c r="RVW28" s="1"/>
      <c r="RVX28" s="1"/>
      <c r="RVY28" s="1"/>
      <c r="RVZ28" s="1"/>
      <c r="RWA28" s="1"/>
      <c r="RWB28" s="1"/>
      <c r="RWC28" s="1"/>
      <c r="RWD28" s="1"/>
      <c r="RWE28" s="1"/>
      <c r="RWF28" s="1"/>
      <c r="RWG28" s="1"/>
      <c r="RWH28" s="1"/>
      <c r="RWI28" s="1"/>
      <c r="RWJ28" s="1"/>
      <c r="RWK28" s="1"/>
      <c r="RWL28" s="1"/>
      <c r="RWM28" s="1"/>
      <c r="RWN28" s="1"/>
      <c r="RWO28" s="1"/>
      <c r="RWP28" s="1"/>
      <c r="RWQ28" s="1"/>
      <c r="RWR28" s="1"/>
      <c r="RWS28" s="1"/>
      <c r="RWT28" s="1"/>
      <c r="RWU28" s="1"/>
      <c r="RWV28" s="1"/>
      <c r="RWW28" s="1"/>
      <c r="RWX28" s="1"/>
      <c r="RWY28" s="1"/>
      <c r="RWZ28" s="1"/>
      <c r="RXA28" s="1"/>
      <c r="RXB28" s="1"/>
      <c r="RXC28" s="1"/>
      <c r="RXD28" s="1"/>
      <c r="RXE28" s="1"/>
      <c r="RXF28" s="1"/>
      <c r="RXG28" s="1"/>
      <c r="RXH28" s="1"/>
      <c r="RXI28" s="1"/>
      <c r="RXJ28" s="1"/>
      <c r="RXK28" s="1"/>
      <c r="RXL28" s="1"/>
      <c r="RXM28" s="1"/>
      <c r="RXN28" s="1"/>
      <c r="RXO28" s="1"/>
      <c r="RXP28" s="1"/>
      <c r="RXQ28" s="1"/>
      <c r="RXR28" s="1"/>
      <c r="RXS28" s="1"/>
      <c r="RXT28" s="1"/>
      <c r="RXU28" s="1"/>
      <c r="RXV28" s="1"/>
      <c r="RXW28" s="1"/>
      <c r="RXX28" s="1"/>
      <c r="RXY28" s="1"/>
      <c r="RXZ28" s="1"/>
      <c r="RYA28" s="1"/>
      <c r="RYB28" s="1"/>
      <c r="RYC28" s="1"/>
      <c r="RYD28" s="1"/>
      <c r="RYE28" s="1"/>
      <c r="RYF28" s="1"/>
      <c r="RYG28" s="1"/>
      <c r="RYH28" s="1"/>
      <c r="RYI28" s="1"/>
      <c r="RYJ28" s="1"/>
      <c r="RYK28" s="1"/>
      <c r="RYL28" s="1"/>
      <c r="RYM28" s="1"/>
      <c r="RYN28" s="1"/>
      <c r="RYO28" s="1"/>
      <c r="RYP28" s="1"/>
      <c r="RYQ28" s="1"/>
      <c r="RYR28" s="1"/>
      <c r="RYS28" s="1"/>
      <c r="RYT28" s="1"/>
      <c r="RYU28" s="1"/>
      <c r="RYV28" s="1"/>
      <c r="RYW28" s="1"/>
      <c r="RYX28" s="1"/>
      <c r="RYY28" s="1"/>
      <c r="RYZ28" s="1"/>
      <c r="RZA28" s="1"/>
      <c r="RZB28" s="1"/>
      <c r="RZC28" s="1"/>
      <c r="RZD28" s="1"/>
      <c r="RZE28" s="1"/>
      <c r="RZF28" s="1"/>
      <c r="RZG28" s="1"/>
      <c r="RZH28" s="1"/>
      <c r="RZI28" s="1"/>
      <c r="RZJ28" s="1"/>
      <c r="RZK28" s="1"/>
      <c r="RZL28" s="1"/>
      <c r="RZM28" s="1"/>
      <c r="RZN28" s="1"/>
      <c r="RZO28" s="1"/>
      <c r="RZP28" s="1"/>
      <c r="RZQ28" s="1"/>
      <c r="RZR28" s="1"/>
      <c r="RZS28" s="1"/>
      <c r="RZT28" s="1"/>
      <c r="RZU28" s="1"/>
      <c r="RZV28" s="1"/>
      <c r="RZW28" s="1"/>
      <c r="RZX28" s="1"/>
      <c r="RZY28" s="1"/>
      <c r="RZZ28" s="1"/>
      <c r="SAA28" s="1"/>
      <c r="SAB28" s="1"/>
      <c r="SAC28" s="1"/>
      <c r="SAD28" s="1"/>
      <c r="SAE28" s="1"/>
      <c r="SAF28" s="1"/>
      <c r="SAG28" s="1"/>
      <c r="SAH28" s="1"/>
      <c r="SAI28" s="1"/>
      <c r="SAJ28" s="1"/>
      <c r="SAK28" s="1"/>
      <c r="SAL28" s="1"/>
      <c r="SAM28" s="1"/>
      <c r="SAN28" s="1"/>
      <c r="SAO28" s="1"/>
      <c r="SAP28" s="1"/>
      <c r="SAQ28" s="1"/>
      <c r="SAR28" s="1"/>
      <c r="SAS28" s="1"/>
      <c r="SAT28" s="1"/>
      <c r="SAU28" s="1"/>
      <c r="SAV28" s="1"/>
      <c r="SAW28" s="1"/>
      <c r="SAX28" s="1"/>
      <c r="SAY28" s="1"/>
      <c r="SAZ28" s="1"/>
      <c r="SBA28" s="1"/>
      <c r="SBB28" s="1"/>
      <c r="SBC28" s="1"/>
      <c r="SBD28" s="1"/>
      <c r="SBE28" s="1"/>
      <c r="SBF28" s="1"/>
      <c r="SBG28" s="1"/>
      <c r="SBH28" s="1"/>
      <c r="SBI28" s="1"/>
      <c r="SBJ28" s="1"/>
      <c r="SBK28" s="1"/>
      <c r="SBL28" s="1"/>
      <c r="SBM28" s="1"/>
      <c r="SBN28" s="1"/>
      <c r="SBO28" s="1"/>
      <c r="SBP28" s="1"/>
      <c r="SBQ28" s="1"/>
      <c r="SBR28" s="1"/>
      <c r="SBS28" s="1"/>
      <c r="SBT28" s="1"/>
      <c r="SBU28" s="1"/>
      <c r="SBV28" s="1"/>
      <c r="SBW28" s="1"/>
      <c r="SBX28" s="1"/>
      <c r="SBY28" s="1"/>
      <c r="SBZ28" s="1"/>
      <c r="SCA28" s="1"/>
      <c r="SCB28" s="1"/>
      <c r="SCC28" s="1"/>
      <c r="SCD28" s="1"/>
      <c r="SCE28" s="1"/>
      <c r="SCF28" s="1"/>
      <c r="SCG28" s="1"/>
      <c r="SCH28" s="1"/>
      <c r="SCI28" s="1"/>
      <c r="SCJ28" s="1"/>
      <c r="SCK28" s="1"/>
      <c r="SCL28" s="1"/>
      <c r="SCM28" s="1"/>
      <c r="SCN28" s="1"/>
      <c r="SCO28" s="1"/>
      <c r="SCP28" s="1"/>
      <c r="SCQ28" s="1"/>
      <c r="SCR28" s="1"/>
      <c r="SCS28" s="1"/>
      <c r="SCT28" s="1"/>
      <c r="SCU28" s="1"/>
      <c r="SCV28" s="1"/>
      <c r="SCW28" s="1"/>
      <c r="SCX28" s="1"/>
      <c r="SCY28" s="1"/>
      <c r="SCZ28" s="1"/>
      <c r="SDA28" s="1"/>
      <c r="SDB28" s="1"/>
      <c r="SDC28" s="1"/>
      <c r="SDD28" s="1"/>
      <c r="SDE28" s="1"/>
      <c r="SDF28" s="1"/>
      <c r="SDG28" s="1"/>
      <c r="SDH28" s="1"/>
      <c r="SDI28" s="1"/>
      <c r="SDJ28" s="1"/>
      <c r="SDK28" s="1"/>
      <c r="SDL28" s="1"/>
      <c r="SDM28" s="1"/>
      <c r="SDN28" s="1"/>
      <c r="SDO28" s="1"/>
      <c r="SDP28" s="1"/>
      <c r="SDQ28" s="1"/>
      <c r="SDR28" s="1"/>
      <c r="SDS28" s="1"/>
      <c r="SDT28" s="1"/>
      <c r="SDU28" s="1"/>
      <c r="SDV28" s="1"/>
      <c r="SDW28" s="1"/>
      <c r="SDX28" s="1"/>
      <c r="SDY28" s="1"/>
      <c r="SDZ28" s="1"/>
      <c r="SEA28" s="1"/>
      <c r="SEB28" s="1"/>
      <c r="SEC28" s="1"/>
      <c r="SED28" s="1"/>
      <c r="SEE28" s="1"/>
      <c r="SEF28" s="1"/>
      <c r="SEG28" s="1"/>
      <c r="SEH28" s="1"/>
      <c r="SEI28" s="1"/>
      <c r="SEJ28" s="1"/>
      <c r="SEK28" s="1"/>
      <c r="SEL28" s="1"/>
      <c r="SEM28" s="1"/>
      <c r="SEN28" s="1"/>
      <c r="SEO28" s="1"/>
      <c r="SEP28" s="1"/>
      <c r="SEQ28" s="1"/>
      <c r="SER28" s="1"/>
      <c r="SES28" s="1"/>
      <c r="SET28" s="1"/>
      <c r="SEU28" s="1"/>
      <c r="SEV28" s="1"/>
      <c r="SEW28" s="1"/>
      <c r="SEX28" s="1"/>
      <c r="SEY28" s="1"/>
      <c r="SEZ28" s="1"/>
      <c r="SFA28" s="1"/>
      <c r="SFB28" s="1"/>
      <c r="SFC28" s="1"/>
      <c r="SFD28" s="1"/>
      <c r="SFE28" s="1"/>
      <c r="SFF28" s="1"/>
      <c r="SFG28" s="1"/>
      <c r="SFH28" s="1"/>
      <c r="SFI28" s="1"/>
      <c r="SFJ28" s="1"/>
      <c r="SFK28" s="1"/>
      <c r="SFL28" s="1"/>
      <c r="SFM28" s="1"/>
      <c r="SFN28" s="1"/>
      <c r="SFO28" s="1"/>
      <c r="SFP28" s="1"/>
      <c r="SFQ28" s="1"/>
      <c r="SFR28" s="1"/>
      <c r="SFS28" s="1"/>
      <c r="SFT28" s="1"/>
      <c r="SFU28" s="1"/>
      <c r="SFV28" s="1"/>
      <c r="SFW28" s="1"/>
      <c r="SFX28" s="1"/>
      <c r="SFY28" s="1"/>
      <c r="SFZ28" s="1"/>
      <c r="SGA28" s="1"/>
      <c r="SGB28" s="1"/>
      <c r="SGC28" s="1"/>
      <c r="SGD28" s="1"/>
      <c r="SGE28" s="1"/>
      <c r="SGF28" s="1"/>
      <c r="SGG28" s="1"/>
      <c r="SGH28" s="1"/>
      <c r="SGI28" s="1"/>
      <c r="SGJ28" s="1"/>
      <c r="SGK28" s="1"/>
      <c r="SGL28" s="1"/>
      <c r="SGM28" s="1"/>
      <c r="SGN28" s="1"/>
      <c r="SGO28" s="1"/>
      <c r="SGP28" s="1"/>
      <c r="SGQ28" s="1"/>
      <c r="SGR28" s="1"/>
      <c r="SGS28" s="1"/>
      <c r="SGT28" s="1"/>
      <c r="SGU28" s="1"/>
      <c r="SGV28" s="1"/>
      <c r="SGW28" s="1"/>
      <c r="SGX28" s="1"/>
      <c r="SGY28" s="1"/>
      <c r="SGZ28" s="1"/>
      <c r="SHA28" s="1"/>
      <c r="SHB28" s="1"/>
      <c r="SHC28" s="1"/>
      <c r="SHD28" s="1"/>
      <c r="SHE28" s="1"/>
      <c r="SHF28" s="1"/>
      <c r="SHG28" s="1"/>
      <c r="SHH28" s="1"/>
      <c r="SHI28" s="1"/>
      <c r="SHJ28" s="1"/>
      <c r="SHK28" s="1"/>
      <c r="SHL28" s="1"/>
      <c r="SHM28" s="1"/>
      <c r="SHN28" s="1"/>
      <c r="SHO28" s="1"/>
      <c r="SHP28" s="1"/>
      <c r="SHQ28" s="1"/>
      <c r="SHR28" s="1"/>
      <c r="SHS28" s="1"/>
      <c r="SHT28" s="1"/>
      <c r="SHU28" s="1"/>
      <c r="SHV28" s="1"/>
      <c r="SHW28" s="1"/>
      <c r="SHX28" s="1"/>
      <c r="SHY28" s="1"/>
      <c r="SHZ28" s="1"/>
      <c r="SIA28" s="1"/>
      <c r="SIB28" s="1"/>
      <c r="SIC28" s="1"/>
      <c r="SID28" s="1"/>
      <c r="SIE28" s="1"/>
      <c r="SIF28" s="1"/>
      <c r="SIG28" s="1"/>
      <c r="SIH28" s="1"/>
      <c r="SII28" s="1"/>
      <c r="SIJ28" s="1"/>
      <c r="SIK28" s="1"/>
      <c r="SIL28" s="1"/>
      <c r="SIM28" s="1"/>
      <c r="SIN28" s="1"/>
      <c r="SIO28" s="1"/>
      <c r="SIP28" s="1"/>
      <c r="SIQ28" s="1"/>
      <c r="SIR28" s="1"/>
      <c r="SIS28" s="1"/>
      <c r="SIT28" s="1"/>
      <c r="SIU28" s="1"/>
      <c r="SIV28" s="1"/>
      <c r="SIW28" s="1"/>
      <c r="SIX28" s="1"/>
      <c r="SIY28" s="1"/>
      <c r="SIZ28" s="1"/>
      <c r="SJA28" s="1"/>
      <c r="SJB28" s="1"/>
      <c r="SJC28" s="1"/>
      <c r="SJD28" s="1"/>
      <c r="SJE28" s="1"/>
      <c r="SJF28" s="1"/>
      <c r="SJG28" s="1"/>
      <c r="SJH28" s="1"/>
      <c r="SJI28" s="1"/>
      <c r="SJJ28" s="1"/>
      <c r="SJK28" s="1"/>
      <c r="SJL28" s="1"/>
      <c r="SJM28" s="1"/>
      <c r="SJN28" s="1"/>
      <c r="SJO28" s="1"/>
      <c r="SJP28" s="1"/>
      <c r="SJQ28" s="1"/>
      <c r="SJR28" s="1"/>
      <c r="SJS28" s="1"/>
      <c r="SJT28" s="1"/>
      <c r="SJU28" s="1"/>
      <c r="SJV28" s="1"/>
      <c r="SJW28" s="1"/>
      <c r="SJX28" s="1"/>
      <c r="SJY28" s="1"/>
      <c r="SJZ28" s="1"/>
      <c r="SKA28" s="1"/>
      <c r="SKB28" s="1"/>
      <c r="SKC28" s="1"/>
      <c r="SKD28" s="1"/>
      <c r="SKE28" s="1"/>
      <c r="SKF28" s="1"/>
      <c r="SKG28" s="1"/>
      <c r="SKH28" s="1"/>
      <c r="SKI28" s="1"/>
      <c r="SKJ28" s="1"/>
      <c r="SKK28" s="1"/>
      <c r="SKL28" s="1"/>
      <c r="SKM28" s="1"/>
      <c r="SKN28" s="1"/>
      <c r="SKO28" s="1"/>
      <c r="SKP28" s="1"/>
      <c r="SKQ28" s="1"/>
      <c r="SKR28" s="1"/>
      <c r="SKS28" s="1"/>
      <c r="SKT28" s="1"/>
      <c r="SKU28" s="1"/>
      <c r="SKV28" s="1"/>
      <c r="SKW28" s="1"/>
      <c r="SKX28" s="1"/>
      <c r="SKY28" s="1"/>
      <c r="SKZ28" s="1"/>
      <c r="SLA28" s="1"/>
      <c r="SLB28" s="1"/>
      <c r="SLC28" s="1"/>
      <c r="SLD28" s="1"/>
      <c r="SLE28" s="1"/>
      <c r="SLF28" s="1"/>
      <c r="SLG28" s="1"/>
      <c r="SLH28" s="1"/>
      <c r="SLI28" s="1"/>
      <c r="SLJ28" s="1"/>
      <c r="SLK28" s="1"/>
      <c r="SLL28" s="1"/>
      <c r="SLM28" s="1"/>
      <c r="SLN28" s="1"/>
      <c r="SLO28" s="1"/>
      <c r="SLP28" s="1"/>
      <c r="SLQ28" s="1"/>
      <c r="SLR28" s="1"/>
      <c r="SLS28" s="1"/>
      <c r="SLT28" s="1"/>
      <c r="SLU28" s="1"/>
      <c r="SLV28" s="1"/>
      <c r="SLW28" s="1"/>
      <c r="SLX28" s="1"/>
      <c r="SLY28" s="1"/>
      <c r="SLZ28" s="1"/>
      <c r="SMA28" s="1"/>
      <c r="SMB28" s="1"/>
      <c r="SMC28" s="1"/>
      <c r="SMD28" s="1"/>
      <c r="SME28" s="1"/>
      <c r="SMF28" s="1"/>
      <c r="SMG28" s="1"/>
      <c r="SMH28" s="1"/>
      <c r="SMI28" s="1"/>
      <c r="SMJ28" s="1"/>
      <c r="SMK28" s="1"/>
      <c r="SML28" s="1"/>
      <c r="SMM28" s="1"/>
      <c r="SMN28" s="1"/>
      <c r="SMO28" s="1"/>
      <c r="SMP28" s="1"/>
      <c r="SMQ28" s="1"/>
      <c r="SMR28" s="1"/>
      <c r="SMS28" s="1"/>
      <c r="SMT28" s="1"/>
      <c r="SMU28" s="1"/>
      <c r="SMV28" s="1"/>
      <c r="SMW28" s="1"/>
      <c r="SMX28" s="1"/>
      <c r="SMY28" s="1"/>
      <c r="SMZ28" s="1"/>
      <c r="SNA28" s="1"/>
      <c r="SNB28" s="1"/>
      <c r="SNC28" s="1"/>
      <c r="SND28" s="1"/>
      <c r="SNE28" s="1"/>
      <c r="SNF28" s="1"/>
      <c r="SNG28" s="1"/>
      <c r="SNH28" s="1"/>
      <c r="SNI28" s="1"/>
      <c r="SNJ28" s="1"/>
      <c r="SNK28" s="1"/>
      <c r="SNL28" s="1"/>
      <c r="SNM28" s="1"/>
      <c r="SNN28" s="1"/>
      <c r="SNO28" s="1"/>
      <c r="SNP28" s="1"/>
      <c r="SNQ28" s="1"/>
      <c r="SNR28" s="1"/>
      <c r="SNS28" s="1"/>
      <c r="SNT28" s="1"/>
      <c r="SNU28" s="1"/>
      <c r="SNV28" s="1"/>
      <c r="SNW28" s="1"/>
      <c r="SNX28" s="1"/>
      <c r="SNY28" s="1"/>
      <c r="SNZ28" s="1"/>
      <c r="SOA28" s="1"/>
      <c r="SOB28" s="1"/>
      <c r="SOC28" s="1"/>
      <c r="SOD28" s="1"/>
      <c r="SOE28" s="1"/>
      <c r="SOF28" s="1"/>
      <c r="SOG28" s="1"/>
      <c r="SOH28" s="1"/>
      <c r="SOI28" s="1"/>
      <c r="SOJ28" s="1"/>
      <c r="SOK28" s="1"/>
      <c r="SOL28" s="1"/>
      <c r="SOM28" s="1"/>
      <c r="SON28" s="1"/>
      <c r="SOO28" s="1"/>
      <c r="SOP28" s="1"/>
      <c r="SOQ28" s="1"/>
      <c r="SOR28" s="1"/>
      <c r="SOS28" s="1"/>
      <c r="SOT28" s="1"/>
      <c r="SOU28" s="1"/>
      <c r="SOV28" s="1"/>
      <c r="SOW28" s="1"/>
      <c r="SOX28" s="1"/>
      <c r="SOY28" s="1"/>
      <c r="SOZ28" s="1"/>
      <c r="SPA28" s="1"/>
      <c r="SPB28" s="1"/>
      <c r="SPC28" s="1"/>
      <c r="SPD28" s="1"/>
      <c r="SPE28" s="1"/>
      <c r="SPF28" s="1"/>
      <c r="SPG28" s="1"/>
      <c r="SPH28" s="1"/>
      <c r="SPI28" s="1"/>
      <c r="SPJ28" s="1"/>
      <c r="SPK28" s="1"/>
      <c r="SPL28" s="1"/>
      <c r="SPM28" s="1"/>
      <c r="SPN28" s="1"/>
      <c r="SPO28" s="1"/>
      <c r="SPP28" s="1"/>
      <c r="SPQ28" s="1"/>
      <c r="SPR28" s="1"/>
      <c r="SPS28" s="1"/>
      <c r="SPT28" s="1"/>
      <c r="SPU28" s="1"/>
      <c r="SPV28" s="1"/>
      <c r="SPW28" s="1"/>
      <c r="SPX28" s="1"/>
      <c r="SPY28" s="1"/>
      <c r="SPZ28" s="1"/>
      <c r="SQA28" s="1"/>
      <c r="SQB28" s="1"/>
      <c r="SQC28" s="1"/>
      <c r="SQD28" s="1"/>
      <c r="SQE28" s="1"/>
      <c r="SQF28" s="1"/>
      <c r="SQG28" s="1"/>
      <c r="SQH28" s="1"/>
      <c r="SQI28" s="1"/>
      <c r="SQJ28" s="1"/>
      <c r="SQK28" s="1"/>
      <c r="SQL28" s="1"/>
      <c r="SQM28" s="1"/>
      <c r="SQN28" s="1"/>
      <c r="SQO28" s="1"/>
      <c r="SQP28" s="1"/>
      <c r="SQQ28" s="1"/>
      <c r="SQR28" s="1"/>
      <c r="SQS28" s="1"/>
      <c r="SQT28" s="1"/>
      <c r="SQU28" s="1"/>
      <c r="SQV28" s="1"/>
      <c r="SQW28" s="1"/>
      <c r="SQX28" s="1"/>
      <c r="SQY28" s="1"/>
      <c r="SQZ28" s="1"/>
      <c r="SRA28" s="1"/>
      <c r="SRB28" s="1"/>
      <c r="SRC28" s="1"/>
      <c r="SRD28" s="1"/>
      <c r="SRE28" s="1"/>
      <c r="SRF28" s="1"/>
      <c r="SRG28" s="1"/>
      <c r="SRH28" s="1"/>
      <c r="SRI28" s="1"/>
      <c r="SRJ28" s="1"/>
      <c r="SRK28" s="1"/>
      <c r="SRL28" s="1"/>
      <c r="SRM28" s="1"/>
      <c r="SRN28" s="1"/>
      <c r="SRO28" s="1"/>
      <c r="SRP28" s="1"/>
      <c r="SRQ28" s="1"/>
      <c r="SRR28" s="1"/>
      <c r="SRS28" s="1"/>
      <c r="SRT28" s="1"/>
      <c r="SRU28" s="1"/>
      <c r="SRV28" s="1"/>
      <c r="SRW28" s="1"/>
      <c r="SRX28" s="1"/>
      <c r="SRY28" s="1"/>
      <c r="SRZ28" s="1"/>
      <c r="SSA28" s="1"/>
      <c r="SSB28" s="1"/>
      <c r="SSC28" s="1"/>
      <c r="SSD28" s="1"/>
      <c r="SSE28" s="1"/>
      <c r="SSF28" s="1"/>
      <c r="SSG28" s="1"/>
      <c r="SSH28" s="1"/>
      <c r="SSI28" s="1"/>
      <c r="SSJ28" s="1"/>
      <c r="SSK28" s="1"/>
      <c r="SSL28" s="1"/>
      <c r="SSM28" s="1"/>
      <c r="SSN28" s="1"/>
      <c r="SSO28" s="1"/>
      <c r="SSP28" s="1"/>
      <c r="SSQ28" s="1"/>
      <c r="SSR28" s="1"/>
      <c r="SSS28" s="1"/>
      <c r="SST28" s="1"/>
      <c r="SSU28" s="1"/>
      <c r="SSV28" s="1"/>
      <c r="SSW28" s="1"/>
      <c r="SSX28" s="1"/>
      <c r="SSY28" s="1"/>
      <c r="SSZ28" s="1"/>
      <c r="STA28" s="1"/>
      <c r="STB28" s="1"/>
      <c r="STC28" s="1"/>
      <c r="STD28" s="1"/>
      <c r="STE28" s="1"/>
      <c r="STF28" s="1"/>
      <c r="STG28" s="1"/>
      <c r="STH28" s="1"/>
      <c r="STI28" s="1"/>
      <c r="STJ28" s="1"/>
      <c r="STK28" s="1"/>
      <c r="STL28" s="1"/>
      <c r="STM28" s="1"/>
      <c r="STN28" s="1"/>
      <c r="STO28" s="1"/>
      <c r="STP28" s="1"/>
      <c r="STQ28" s="1"/>
      <c r="STR28" s="1"/>
      <c r="STS28" s="1"/>
      <c r="STT28" s="1"/>
      <c r="STU28" s="1"/>
      <c r="STV28" s="1"/>
      <c r="STW28" s="1"/>
      <c r="STX28" s="1"/>
      <c r="STY28" s="1"/>
      <c r="STZ28" s="1"/>
      <c r="SUA28" s="1"/>
      <c r="SUB28" s="1"/>
      <c r="SUC28" s="1"/>
      <c r="SUD28" s="1"/>
      <c r="SUE28" s="1"/>
      <c r="SUF28" s="1"/>
      <c r="SUG28" s="1"/>
      <c r="SUH28" s="1"/>
      <c r="SUI28" s="1"/>
      <c r="SUJ28" s="1"/>
      <c r="SUK28" s="1"/>
      <c r="SUL28" s="1"/>
      <c r="SUM28" s="1"/>
      <c r="SUN28" s="1"/>
      <c r="SUO28" s="1"/>
      <c r="SUP28" s="1"/>
      <c r="SUQ28" s="1"/>
      <c r="SUR28" s="1"/>
      <c r="SUS28" s="1"/>
      <c r="SUT28" s="1"/>
      <c r="SUU28" s="1"/>
      <c r="SUV28" s="1"/>
      <c r="SUW28" s="1"/>
      <c r="SUX28" s="1"/>
      <c r="SUY28" s="1"/>
      <c r="SUZ28" s="1"/>
      <c r="SVA28" s="1"/>
      <c r="SVB28" s="1"/>
      <c r="SVC28" s="1"/>
      <c r="SVD28" s="1"/>
      <c r="SVE28" s="1"/>
      <c r="SVF28" s="1"/>
      <c r="SVG28" s="1"/>
      <c r="SVH28" s="1"/>
      <c r="SVI28" s="1"/>
      <c r="SVJ28" s="1"/>
      <c r="SVK28" s="1"/>
      <c r="SVL28" s="1"/>
      <c r="SVM28" s="1"/>
      <c r="SVN28" s="1"/>
      <c r="SVO28" s="1"/>
      <c r="SVP28" s="1"/>
      <c r="SVQ28" s="1"/>
      <c r="SVR28" s="1"/>
      <c r="SVS28" s="1"/>
      <c r="SVT28" s="1"/>
      <c r="SVU28" s="1"/>
      <c r="SVV28" s="1"/>
      <c r="SVW28" s="1"/>
      <c r="SVX28" s="1"/>
      <c r="SVY28" s="1"/>
      <c r="SVZ28" s="1"/>
      <c r="SWA28" s="1"/>
      <c r="SWB28" s="1"/>
      <c r="SWC28" s="1"/>
      <c r="SWD28" s="1"/>
      <c r="SWE28" s="1"/>
      <c r="SWF28" s="1"/>
      <c r="SWG28" s="1"/>
      <c r="SWH28" s="1"/>
      <c r="SWI28" s="1"/>
      <c r="SWJ28" s="1"/>
      <c r="SWK28" s="1"/>
      <c r="SWL28" s="1"/>
      <c r="SWM28" s="1"/>
      <c r="SWN28" s="1"/>
      <c r="SWO28" s="1"/>
      <c r="SWP28" s="1"/>
      <c r="SWQ28" s="1"/>
      <c r="SWR28" s="1"/>
      <c r="SWS28" s="1"/>
      <c r="SWT28" s="1"/>
      <c r="SWU28" s="1"/>
      <c r="SWV28" s="1"/>
      <c r="SWW28" s="1"/>
      <c r="SWX28" s="1"/>
      <c r="SWY28" s="1"/>
      <c r="SWZ28" s="1"/>
      <c r="SXA28" s="1"/>
      <c r="SXB28" s="1"/>
      <c r="SXC28" s="1"/>
      <c r="SXD28" s="1"/>
      <c r="SXE28" s="1"/>
      <c r="SXF28" s="1"/>
      <c r="SXG28" s="1"/>
      <c r="SXH28" s="1"/>
      <c r="SXI28" s="1"/>
      <c r="SXJ28" s="1"/>
      <c r="SXK28" s="1"/>
      <c r="SXL28" s="1"/>
      <c r="SXM28" s="1"/>
      <c r="SXN28" s="1"/>
      <c r="SXO28" s="1"/>
      <c r="SXP28" s="1"/>
      <c r="SXQ28" s="1"/>
      <c r="SXR28" s="1"/>
      <c r="SXS28" s="1"/>
      <c r="SXT28" s="1"/>
      <c r="SXU28" s="1"/>
      <c r="SXV28" s="1"/>
      <c r="SXW28" s="1"/>
      <c r="SXX28" s="1"/>
      <c r="SXY28" s="1"/>
      <c r="SXZ28" s="1"/>
      <c r="SYA28" s="1"/>
      <c r="SYB28" s="1"/>
      <c r="SYC28" s="1"/>
      <c r="SYD28" s="1"/>
      <c r="SYE28" s="1"/>
      <c r="SYF28" s="1"/>
      <c r="SYG28" s="1"/>
      <c r="SYH28" s="1"/>
      <c r="SYI28" s="1"/>
      <c r="SYJ28" s="1"/>
      <c r="SYK28" s="1"/>
      <c r="SYL28" s="1"/>
      <c r="SYM28" s="1"/>
      <c r="SYN28" s="1"/>
      <c r="SYO28" s="1"/>
      <c r="SYP28" s="1"/>
      <c r="SYQ28" s="1"/>
      <c r="SYR28" s="1"/>
      <c r="SYS28" s="1"/>
      <c r="SYT28" s="1"/>
      <c r="SYU28" s="1"/>
      <c r="SYV28" s="1"/>
      <c r="SYW28" s="1"/>
      <c r="SYX28" s="1"/>
      <c r="SYY28" s="1"/>
      <c r="SYZ28" s="1"/>
      <c r="SZA28" s="1"/>
      <c r="SZB28" s="1"/>
      <c r="SZC28" s="1"/>
      <c r="SZD28" s="1"/>
      <c r="SZE28" s="1"/>
      <c r="SZF28" s="1"/>
      <c r="SZG28" s="1"/>
      <c r="SZH28" s="1"/>
      <c r="SZI28" s="1"/>
      <c r="SZJ28" s="1"/>
      <c r="SZK28" s="1"/>
      <c r="SZL28" s="1"/>
      <c r="SZM28" s="1"/>
      <c r="SZN28" s="1"/>
      <c r="SZO28" s="1"/>
      <c r="SZP28" s="1"/>
      <c r="SZQ28" s="1"/>
      <c r="SZR28" s="1"/>
      <c r="SZS28" s="1"/>
      <c r="SZT28" s="1"/>
      <c r="SZU28" s="1"/>
      <c r="SZV28" s="1"/>
      <c r="SZW28" s="1"/>
      <c r="SZX28" s="1"/>
      <c r="SZY28" s="1"/>
      <c r="SZZ28" s="1"/>
      <c r="TAA28" s="1"/>
      <c r="TAB28" s="1"/>
      <c r="TAC28" s="1"/>
      <c r="TAD28" s="1"/>
      <c r="TAE28" s="1"/>
      <c r="TAF28" s="1"/>
      <c r="TAG28" s="1"/>
      <c r="TAH28" s="1"/>
      <c r="TAI28" s="1"/>
      <c r="TAJ28" s="1"/>
      <c r="TAK28" s="1"/>
      <c r="TAL28" s="1"/>
      <c r="TAM28" s="1"/>
      <c r="TAN28" s="1"/>
      <c r="TAO28" s="1"/>
      <c r="TAP28" s="1"/>
      <c r="TAQ28" s="1"/>
      <c r="TAR28" s="1"/>
      <c r="TAS28" s="1"/>
      <c r="TAT28" s="1"/>
      <c r="TAU28" s="1"/>
      <c r="TAV28" s="1"/>
      <c r="TAW28" s="1"/>
      <c r="TAX28" s="1"/>
      <c r="TAY28" s="1"/>
      <c r="TAZ28" s="1"/>
      <c r="TBA28" s="1"/>
      <c r="TBB28" s="1"/>
      <c r="TBC28" s="1"/>
      <c r="TBD28" s="1"/>
      <c r="TBE28" s="1"/>
      <c r="TBF28" s="1"/>
      <c r="TBG28" s="1"/>
      <c r="TBH28" s="1"/>
      <c r="TBI28" s="1"/>
      <c r="TBJ28" s="1"/>
      <c r="TBK28" s="1"/>
      <c r="TBL28" s="1"/>
      <c r="TBM28" s="1"/>
      <c r="TBN28" s="1"/>
      <c r="TBO28" s="1"/>
      <c r="TBP28" s="1"/>
      <c r="TBQ28" s="1"/>
      <c r="TBR28" s="1"/>
      <c r="TBS28" s="1"/>
      <c r="TBT28" s="1"/>
      <c r="TBU28" s="1"/>
      <c r="TBV28" s="1"/>
      <c r="TBW28" s="1"/>
      <c r="TBX28" s="1"/>
      <c r="TBY28" s="1"/>
      <c r="TBZ28" s="1"/>
      <c r="TCA28" s="1"/>
      <c r="TCB28" s="1"/>
      <c r="TCC28" s="1"/>
      <c r="TCD28" s="1"/>
      <c r="TCE28" s="1"/>
      <c r="TCF28" s="1"/>
      <c r="TCG28" s="1"/>
      <c r="TCH28" s="1"/>
      <c r="TCI28" s="1"/>
      <c r="TCJ28" s="1"/>
      <c r="TCK28" s="1"/>
      <c r="TCL28" s="1"/>
      <c r="TCM28" s="1"/>
      <c r="TCN28" s="1"/>
      <c r="TCO28" s="1"/>
      <c r="TCP28" s="1"/>
      <c r="TCQ28" s="1"/>
      <c r="TCR28" s="1"/>
      <c r="TCS28" s="1"/>
      <c r="TCT28" s="1"/>
      <c r="TCU28" s="1"/>
      <c r="TCV28" s="1"/>
      <c r="TCW28" s="1"/>
      <c r="TCX28" s="1"/>
      <c r="TCY28" s="1"/>
      <c r="TCZ28" s="1"/>
      <c r="TDA28" s="1"/>
      <c r="TDB28" s="1"/>
      <c r="TDC28" s="1"/>
      <c r="TDD28" s="1"/>
      <c r="TDE28" s="1"/>
      <c r="TDF28" s="1"/>
      <c r="TDG28" s="1"/>
      <c r="TDH28" s="1"/>
      <c r="TDI28" s="1"/>
      <c r="TDJ28" s="1"/>
      <c r="TDK28" s="1"/>
      <c r="TDL28" s="1"/>
      <c r="TDM28" s="1"/>
      <c r="TDN28" s="1"/>
      <c r="TDO28" s="1"/>
      <c r="TDP28" s="1"/>
      <c r="TDQ28" s="1"/>
      <c r="TDR28" s="1"/>
      <c r="TDS28" s="1"/>
      <c r="TDT28" s="1"/>
      <c r="TDU28" s="1"/>
      <c r="TDV28" s="1"/>
      <c r="TDW28" s="1"/>
      <c r="TDX28" s="1"/>
      <c r="TDY28" s="1"/>
      <c r="TDZ28" s="1"/>
      <c r="TEA28" s="1"/>
      <c r="TEB28" s="1"/>
      <c r="TEC28" s="1"/>
      <c r="TED28" s="1"/>
      <c r="TEE28" s="1"/>
      <c r="TEF28" s="1"/>
      <c r="TEG28" s="1"/>
      <c r="TEH28" s="1"/>
      <c r="TEI28" s="1"/>
      <c r="TEJ28" s="1"/>
      <c r="TEK28" s="1"/>
      <c r="TEL28" s="1"/>
      <c r="TEM28" s="1"/>
      <c r="TEN28" s="1"/>
      <c r="TEO28" s="1"/>
      <c r="TEP28" s="1"/>
      <c r="TEQ28" s="1"/>
      <c r="TER28" s="1"/>
      <c r="TES28" s="1"/>
      <c r="TET28" s="1"/>
      <c r="TEU28" s="1"/>
      <c r="TEV28" s="1"/>
      <c r="TEW28" s="1"/>
      <c r="TEX28" s="1"/>
      <c r="TEY28" s="1"/>
      <c r="TEZ28" s="1"/>
      <c r="TFA28" s="1"/>
      <c r="TFB28" s="1"/>
      <c r="TFC28" s="1"/>
      <c r="TFD28" s="1"/>
      <c r="TFE28" s="1"/>
      <c r="TFF28" s="1"/>
      <c r="TFG28" s="1"/>
      <c r="TFH28" s="1"/>
      <c r="TFI28" s="1"/>
      <c r="TFJ28" s="1"/>
      <c r="TFK28" s="1"/>
      <c r="TFL28" s="1"/>
      <c r="TFM28" s="1"/>
      <c r="TFN28" s="1"/>
      <c r="TFO28" s="1"/>
      <c r="TFP28" s="1"/>
      <c r="TFQ28" s="1"/>
      <c r="TFR28" s="1"/>
      <c r="TFS28" s="1"/>
      <c r="TFT28" s="1"/>
      <c r="TFU28" s="1"/>
      <c r="TFV28" s="1"/>
      <c r="TFW28" s="1"/>
      <c r="TFX28" s="1"/>
      <c r="TFY28" s="1"/>
      <c r="TFZ28" s="1"/>
      <c r="TGA28" s="1"/>
      <c r="TGB28" s="1"/>
      <c r="TGC28" s="1"/>
      <c r="TGD28" s="1"/>
      <c r="TGE28" s="1"/>
      <c r="TGF28" s="1"/>
      <c r="TGG28" s="1"/>
      <c r="TGH28" s="1"/>
      <c r="TGI28" s="1"/>
      <c r="TGJ28" s="1"/>
      <c r="TGK28" s="1"/>
      <c r="TGL28" s="1"/>
      <c r="TGM28" s="1"/>
      <c r="TGN28" s="1"/>
      <c r="TGO28" s="1"/>
      <c r="TGP28" s="1"/>
      <c r="TGQ28" s="1"/>
      <c r="TGR28" s="1"/>
      <c r="TGS28" s="1"/>
      <c r="TGT28" s="1"/>
      <c r="TGU28" s="1"/>
      <c r="TGV28" s="1"/>
      <c r="TGW28" s="1"/>
      <c r="TGX28" s="1"/>
      <c r="TGY28" s="1"/>
      <c r="TGZ28" s="1"/>
      <c r="THA28" s="1"/>
      <c r="THB28" s="1"/>
      <c r="THC28" s="1"/>
      <c r="THD28" s="1"/>
      <c r="THE28" s="1"/>
      <c r="THF28" s="1"/>
      <c r="THG28" s="1"/>
      <c r="THH28" s="1"/>
      <c r="THI28" s="1"/>
      <c r="THJ28" s="1"/>
      <c r="THK28" s="1"/>
      <c r="THL28" s="1"/>
      <c r="THM28" s="1"/>
      <c r="THN28" s="1"/>
      <c r="THO28" s="1"/>
      <c r="THP28" s="1"/>
      <c r="THQ28" s="1"/>
      <c r="THR28" s="1"/>
      <c r="THS28" s="1"/>
      <c r="THT28" s="1"/>
      <c r="THU28" s="1"/>
      <c r="THV28" s="1"/>
      <c r="THW28" s="1"/>
      <c r="THX28" s="1"/>
      <c r="THY28" s="1"/>
      <c r="THZ28" s="1"/>
      <c r="TIA28" s="1"/>
      <c r="TIB28" s="1"/>
      <c r="TIC28" s="1"/>
      <c r="TID28" s="1"/>
      <c r="TIE28" s="1"/>
      <c r="TIF28" s="1"/>
      <c r="TIG28" s="1"/>
      <c r="TIH28" s="1"/>
      <c r="TII28" s="1"/>
      <c r="TIJ28" s="1"/>
      <c r="TIK28" s="1"/>
      <c r="TIL28" s="1"/>
      <c r="TIM28" s="1"/>
      <c r="TIN28" s="1"/>
      <c r="TIO28" s="1"/>
      <c r="TIP28" s="1"/>
      <c r="TIQ28" s="1"/>
      <c r="TIR28" s="1"/>
      <c r="TIS28" s="1"/>
      <c r="TIT28" s="1"/>
      <c r="TIU28" s="1"/>
      <c r="TIV28" s="1"/>
      <c r="TIW28" s="1"/>
      <c r="TIX28" s="1"/>
      <c r="TIY28" s="1"/>
      <c r="TIZ28" s="1"/>
      <c r="TJA28" s="1"/>
      <c r="TJB28" s="1"/>
      <c r="TJC28" s="1"/>
      <c r="TJD28" s="1"/>
      <c r="TJE28" s="1"/>
      <c r="TJF28" s="1"/>
      <c r="TJG28" s="1"/>
      <c r="TJH28" s="1"/>
      <c r="TJI28" s="1"/>
      <c r="TJJ28" s="1"/>
      <c r="TJK28" s="1"/>
      <c r="TJL28" s="1"/>
      <c r="TJM28" s="1"/>
      <c r="TJN28" s="1"/>
      <c r="TJO28" s="1"/>
      <c r="TJP28" s="1"/>
      <c r="TJQ28" s="1"/>
      <c r="TJR28" s="1"/>
      <c r="TJS28" s="1"/>
      <c r="TJT28" s="1"/>
      <c r="TJU28" s="1"/>
      <c r="TJV28" s="1"/>
      <c r="TJW28" s="1"/>
      <c r="TJX28" s="1"/>
      <c r="TJY28" s="1"/>
      <c r="TJZ28" s="1"/>
      <c r="TKA28" s="1"/>
      <c r="TKB28" s="1"/>
      <c r="TKC28" s="1"/>
      <c r="TKD28" s="1"/>
      <c r="TKE28" s="1"/>
      <c r="TKF28" s="1"/>
      <c r="TKG28" s="1"/>
      <c r="TKH28" s="1"/>
      <c r="TKI28" s="1"/>
      <c r="TKJ28" s="1"/>
      <c r="TKK28" s="1"/>
      <c r="TKL28" s="1"/>
      <c r="TKM28" s="1"/>
      <c r="TKN28" s="1"/>
      <c r="TKO28" s="1"/>
      <c r="TKP28" s="1"/>
      <c r="TKQ28" s="1"/>
      <c r="TKR28" s="1"/>
      <c r="TKS28" s="1"/>
      <c r="TKT28" s="1"/>
      <c r="TKU28" s="1"/>
      <c r="TKV28" s="1"/>
      <c r="TKW28" s="1"/>
      <c r="TKX28" s="1"/>
      <c r="TKY28" s="1"/>
      <c r="TKZ28" s="1"/>
      <c r="TLA28" s="1"/>
      <c r="TLB28" s="1"/>
      <c r="TLC28" s="1"/>
      <c r="TLD28" s="1"/>
      <c r="TLE28" s="1"/>
      <c r="TLF28" s="1"/>
      <c r="TLG28" s="1"/>
      <c r="TLH28" s="1"/>
      <c r="TLI28" s="1"/>
      <c r="TLJ28" s="1"/>
      <c r="TLK28" s="1"/>
      <c r="TLL28" s="1"/>
      <c r="TLM28" s="1"/>
      <c r="TLN28" s="1"/>
      <c r="TLO28" s="1"/>
      <c r="TLP28" s="1"/>
      <c r="TLQ28" s="1"/>
      <c r="TLR28" s="1"/>
      <c r="TLS28" s="1"/>
      <c r="TLT28" s="1"/>
      <c r="TLU28" s="1"/>
      <c r="TLV28" s="1"/>
      <c r="TLW28" s="1"/>
      <c r="TLX28" s="1"/>
      <c r="TLY28" s="1"/>
      <c r="TLZ28" s="1"/>
      <c r="TMA28" s="1"/>
      <c r="TMB28" s="1"/>
      <c r="TMC28" s="1"/>
      <c r="TMD28" s="1"/>
      <c r="TME28" s="1"/>
      <c r="TMF28" s="1"/>
      <c r="TMG28" s="1"/>
      <c r="TMH28" s="1"/>
      <c r="TMI28" s="1"/>
      <c r="TMJ28" s="1"/>
      <c r="TMK28" s="1"/>
      <c r="TML28" s="1"/>
      <c r="TMM28" s="1"/>
      <c r="TMN28" s="1"/>
      <c r="TMO28" s="1"/>
      <c r="TMP28" s="1"/>
      <c r="TMQ28" s="1"/>
      <c r="TMR28" s="1"/>
      <c r="TMS28" s="1"/>
      <c r="TMT28" s="1"/>
      <c r="TMU28" s="1"/>
      <c r="TMV28" s="1"/>
      <c r="TMW28" s="1"/>
      <c r="TMX28" s="1"/>
      <c r="TMY28" s="1"/>
      <c r="TMZ28" s="1"/>
      <c r="TNA28" s="1"/>
      <c r="TNB28" s="1"/>
      <c r="TNC28" s="1"/>
      <c r="TND28" s="1"/>
      <c r="TNE28" s="1"/>
      <c r="TNF28" s="1"/>
      <c r="TNG28" s="1"/>
      <c r="TNH28" s="1"/>
      <c r="TNI28" s="1"/>
      <c r="TNJ28" s="1"/>
      <c r="TNK28" s="1"/>
      <c r="TNL28" s="1"/>
      <c r="TNM28" s="1"/>
      <c r="TNN28" s="1"/>
      <c r="TNO28" s="1"/>
      <c r="TNP28" s="1"/>
      <c r="TNQ28" s="1"/>
      <c r="TNR28" s="1"/>
      <c r="TNS28" s="1"/>
      <c r="TNT28" s="1"/>
      <c r="TNU28" s="1"/>
      <c r="TNV28" s="1"/>
      <c r="TNW28" s="1"/>
      <c r="TNX28" s="1"/>
      <c r="TNY28" s="1"/>
      <c r="TNZ28" s="1"/>
      <c r="TOA28" s="1"/>
      <c r="TOB28" s="1"/>
      <c r="TOC28" s="1"/>
      <c r="TOD28" s="1"/>
      <c r="TOE28" s="1"/>
      <c r="TOF28" s="1"/>
      <c r="TOG28" s="1"/>
      <c r="TOH28" s="1"/>
      <c r="TOI28" s="1"/>
      <c r="TOJ28" s="1"/>
      <c r="TOK28" s="1"/>
      <c r="TOL28" s="1"/>
      <c r="TOM28" s="1"/>
      <c r="TON28" s="1"/>
      <c r="TOO28" s="1"/>
      <c r="TOP28" s="1"/>
      <c r="TOQ28" s="1"/>
      <c r="TOR28" s="1"/>
      <c r="TOS28" s="1"/>
      <c r="TOT28" s="1"/>
      <c r="TOU28" s="1"/>
      <c r="TOV28" s="1"/>
      <c r="TOW28" s="1"/>
      <c r="TOX28" s="1"/>
      <c r="TOY28" s="1"/>
      <c r="TOZ28" s="1"/>
      <c r="TPA28" s="1"/>
      <c r="TPB28" s="1"/>
      <c r="TPC28" s="1"/>
      <c r="TPD28" s="1"/>
      <c r="TPE28" s="1"/>
      <c r="TPF28" s="1"/>
      <c r="TPG28" s="1"/>
      <c r="TPH28" s="1"/>
      <c r="TPI28" s="1"/>
      <c r="TPJ28" s="1"/>
      <c r="TPK28" s="1"/>
      <c r="TPL28" s="1"/>
      <c r="TPM28" s="1"/>
      <c r="TPN28" s="1"/>
      <c r="TPO28" s="1"/>
      <c r="TPP28" s="1"/>
      <c r="TPQ28" s="1"/>
      <c r="TPR28" s="1"/>
      <c r="TPS28" s="1"/>
      <c r="TPT28" s="1"/>
      <c r="TPU28" s="1"/>
      <c r="TPV28" s="1"/>
      <c r="TPW28" s="1"/>
      <c r="TPX28" s="1"/>
      <c r="TPY28" s="1"/>
      <c r="TPZ28" s="1"/>
      <c r="TQA28" s="1"/>
      <c r="TQB28" s="1"/>
      <c r="TQC28" s="1"/>
      <c r="TQD28" s="1"/>
      <c r="TQE28" s="1"/>
      <c r="TQF28" s="1"/>
      <c r="TQG28" s="1"/>
      <c r="TQH28" s="1"/>
      <c r="TQI28" s="1"/>
      <c r="TQJ28" s="1"/>
      <c r="TQK28" s="1"/>
      <c r="TQL28" s="1"/>
      <c r="TQM28" s="1"/>
      <c r="TQN28" s="1"/>
      <c r="TQO28" s="1"/>
      <c r="TQP28" s="1"/>
      <c r="TQQ28" s="1"/>
      <c r="TQR28" s="1"/>
      <c r="TQS28" s="1"/>
      <c r="TQT28" s="1"/>
      <c r="TQU28" s="1"/>
      <c r="TQV28" s="1"/>
      <c r="TQW28" s="1"/>
      <c r="TQX28" s="1"/>
      <c r="TQY28" s="1"/>
      <c r="TQZ28" s="1"/>
      <c r="TRA28" s="1"/>
      <c r="TRB28" s="1"/>
      <c r="TRC28" s="1"/>
      <c r="TRD28" s="1"/>
      <c r="TRE28" s="1"/>
      <c r="TRF28" s="1"/>
      <c r="TRG28" s="1"/>
      <c r="TRH28" s="1"/>
      <c r="TRI28" s="1"/>
      <c r="TRJ28" s="1"/>
      <c r="TRK28" s="1"/>
      <c r="TRL28" s="1"/>
      <c r="TRM28" s="1"/>
      <c r="TRN28" s="1"/>
      <c r="TRO28" s="1"/>
      <c r="TRP28" s="1"/>
      <c r="TRQ28" s="1"/>
      <c r="TRR28" s="1"/>
      <c r="TRS28" s="1"/>
      <c r="TRT28" s="1"/>
      <c r="TRU28" s="1"/>
      <c r="TRV28" s="1"/>
      <c r="TRW28" s="1"/>
      <c r="TRX28" s="1"/>
      <c r="TRY28" s="1"/>
      <c r="TRZ28" s="1"/>
      <c r="TSA28" s="1"/>
      <c r="TSB28" s="1"/>
      <c r="TSC28" s="1"/>
      <c r="TSD28" s="1"/>
      <c r="TSE28" s="1"/>
      <c r="TSF28" s="1"/>
      <c r="TSG28" s="1"/>
      <c r="TSH28" s="1"/>
      <c r="TSI28" s="1"/>
      <c r="TSJ28" s="1"/>
      <c r="TSK28" s="1"/>
      <c r="TSL28" s="1"/>
      <c r="TSM28" s="1"/>
      <c r="TSN28" s="1"/>
      <c r="TSO28" s="1"/>
      <c r="TSP28" s="1"/>
      <c r="TSQ28" s="1"/>
      <c r="TSR28" s="1"/>
      <c r="TSS28" s="1"/>
      <c r="TST28" s="1"/>
      <c r="TSU28" s="1"/>
      <c r="TSV28" s="1"/>
      <c r="TSW28" s="1"/>
      <c r="TSX28" s="1"/>
      <c r="TSY28" s="1"/>
      <c r="TSZ28" s="1"/>
      <c r="TTA28" s="1"/>
      <c r="TTB28" s="1"/>
      <c r="TTC28" s="1"/>
      <c r="TTD28" s="1"/>
      <c r="TTE28" s="1"/>
      <c r="TTF28" s="1"/>
      <c r="TTG28" s="1"/>
      <c r="TTH28" s="1"/>
      <c r="TTI28" s="1"/>
      <c r="TTJ28" s="1"/>
      <c r="TTK28" s="1"/>
      <c r="TTL28" s="1"/>
      <c r="TTM28" s="1"/>
      <c r="TTN28" s="1"/>
      <c r="TTO28" s="1"/>
      <c r="TTP28" s="1"/>
      <c r="TTQ28" s="1"/>
      <c r="TTR28" s="1"/>
      <c r="TTS28" s="1"/>
      <c r="TTT28" s="1"/>
      <c r="TTU28" s="1"/>
      <c r="TTV28" s="1"/>
      <c r="TTW28" s="1"/>
      <c r="TTX28" s="1"/>
      <c r="TTY28" s="1"/>
      <c r="TTZ28" s="1"/>
      <c r="TUA28" s="1"/>
      <c r="TUB28" s="1"/>
      <c r="TUC28" s="1"/>
      <c r="TUD28" s="1"/>
      <c r="TUE28" s="1"/>
      <c r="TUF28" s="1"/>
      <c r="TUG28" s="1"/>
      <c r="TUH28" s="1"/>
      <c r="TUI28" s="1"/>
      <c r="TUJ28" s="1"/>
      <c r="TUK28" s="1"/>
      <c r="TUL28" s="1"/>
      <c r="TUM28" s="1"/>
      <c r="TUN28" s="1"/>
      <c r="TUO28" s="1"/>
      <c r="TUP28" s="1"/>
      <c r="TUQ28" s="1"/>
      <c r="TUR28" s="1"/>
      <c r="TUS28" s="1"/>
      <c r="TUT28" s="1"/>
      <c r="TUU28" s="1"/>
      <c r="TUV28" s="1"/>
      <c r="TUW28" s="1"/>
      <c r="TUX28" s="1"/>
      <c r="TUY28" s="1"/>
      <c r="TUZ28" s="1"/>
      <c r="TVA28" s="1"/>
      <c r="TVB28" s="1"/>
      <c r="TVC28" s="1"/>
      <c r="TVD28" s="1"/>
      <c r="TVE28" s="1"/>
      <c r="TVF28" s="1"/>
      <c r="TVG28" s="1"/>
      <c r="TVH28" s="1"/>
      <c r="TVI28" s="1"/>
      <c r="TVJ28" s="1"/>
      <c r="TVK28" s="1"/>
      <c r="TVL28" s="1"/>
      <c r="TVM28" s="1"/>
      <c r="TVN28" s="1"/>
      <c r="TVO28" s="1"/>
      <c r="TVP28" s="1"/>
      <c r="TVQ28" s="1"/>
      <c r="TVR28" s="1"/>
      <c r="TVS28" s="1"/>
      <c r="TVT28" s="1"/>
      <c r="TVU28" s="1"/>
      <c r="TVV28" s="1"/>
      <c r="TVW28" s="1"/>
      <c r="TVX28" s="1"/>
      <c r="TVY28" s="1"/>
      <c r="TVZ28" s="1"/>
      <c r="TWA28" s="1"/>
      <c r="TWB28" s="1"/>
      <c r="TWC28" s="1"/>
      <c r="TWD28" s="1"/>
      <c r="TWE28" s="1"/>
      <c r="TWF28" s="1"/>
      <c r="TWG28" s="1"/>
      <c r="TWH28" s="1"/>
      <c r="TWI28" s="1"/>
      <c r="TWJ28" s="1"/>
      <c r="TWK28" s="1"/>
      <c r="TWL28" s="1"/>
      <c r="TWM28" s="1"/>
      <c r="TWN28" s="1"/>
      <c r="TWO28" s="1"/>
      <c r="TWP28" s="1"/>
      <c r="TWQ28" s="1"/>
      <c r="TWR28" s="1"/>
      <c r="TWS28" s="1"/>
      <c r="TWT28" s="1"/>
      <c r="TWU28" s="1"/>
      <c r="TWV28" s="1"/>
      <c r="TWW28" s="1"/>
      <c r="TWX28" s="1"/>
      <c r="TWY28" s="1"/>
      <c r="TWZ28" s="1"/>
      <c r="TXA28" s="1"/>
      <c r="TXB28" s="1"/>
      <c r="TXC28" s="1"/>
      <c r="TXD28" s="1"/>
      <c r="TXE28" s="1"/>
      <c r="TXF28" s="1"/>
      <c r="TXG28" s="1"/>
      <c r="TXH28" s="1"/>
      <c r="TXI28" s="1"/>
      <c r="TXJ28" s="1"/>
      <c r="TXK28" s="1"/>
      <c r="TXL28" s="1"/>
      <c r="TXM28" s="1"/>
      <c r="TXN28" s="1"/>
      <c r="TXO28" s="1"/>
      <c r="TXP28" s="1"/>
      <c r="TXQ28" s="1"/>
      <c r="TXR28" s="1"/>
      <c r="TXS28" s="1"/>
      <c r="TXT28" s="1"/>
      <c r="TXU28" s="1"/>
      <c r="TXV28" s="1"/>
      <c r="TXW28" s="1"/>
      <c r="TXX28" s="1"/>
      <c r="TXY28" s="1"/>
      <c r="TXZ28" s="1"/>
      <c r="TYA28" s="1"/>
      <c r="TYB28" s="1"/>
      <c r="TYC28" s="1"/>
      <c r="TYD28" s="1"/>
      <c r="TYE28" s="1"/>
      <c r="TYF28" s="1"/>
      <c r="TYG28" s="1"/>
      <c r="TYH28" s="1"/>
      <c r="TYI28" s="1"/>
      <c r="TYJ28" s="1"/>
      <c r="TYK28" s="1"/>
      <c r="TYL28" s="1"/>
      <c r="TYM28" s="1"/>
      <c r="TYN28" s="1"/>
      <c r="TYO28" s="1"/>
      <c r="TYP28" s="1"/>
      <c r="TYQ28" s="1"/>
      <c r="TYR28" s="1"/>
      <c r="TYS28" s="1"/>
      <c r="TYT28" s="1"/>
      <c r="TYU28" s="1"/>
      <c r="TYV28" s="1"/>
      <c r="TYW28" s="1"/>
      <c r="TYX28" s="1"/>
      <c r="TYY28" s="1"/>
      <c r="TYZ28" s="1"/>
      <c r="TZA28" s="1"/>
      <c r="TZB28" s="1"/>
      <c r="TZC28" s="1"/>
      <c r="TZD28" s="1"/>
      <c r="TZE28" s="1"/>
      <c r="TZF28" s="1"/>
      <c r="TZG28" s="1"/>
      <c r="TZH28" s="1"/>
      <c r="TZI28" s="1"/>
      <c r="TZJ28" s="1"/>
      <c r="TZK28" s="1"/>
      <c r="TZL28" s="1"/>
      <c r="TZM28" s="1"/>
      <c r="TZN28" s="1"/>
      <c r="TZO28" s="1"/>
      <c r="TZP28" s="1"/>
      <c r="TZQ28" s="1"/>
      <c r="TZR28" s="1"/>
      <c r="TZS28" s="1"/>
      <c r="TZT28" s="1"/>
      <c r="TZU28" s="1"/>
      <c r="TZV28" s="1"/>
      <c r="TZW28" s="1"/>
      <c r="TZX28" s="1"/>
      <c r="TZY28" s="1"/>
      <c r="TZZ28" s="1"/>
      <c r="UAA28" s="1"/>
      <c r="UAB28" s="1"/>
      <c r="UAC28" s="1"/>
      <c r="UAD28" s="1"/>
      <c r="UAE28" s="1"/>
      <c r="UAF28" s="1"/>
      <c r="UAG28" s="1"/>
      <c r="UAH28" s="1"/>
      <c r="UAI28" s="1"/>
      <c r="UAJ28" s="1"/>
      <c r="UAK28" s="1"/>
      <c r="UAL28" s="1"/>
      <c r="UAM28" s="1"/>
      <c r="UAN28" s="1"/>
      <c r="UAO28" s="1"/>
      <c r="UAP28" s="1"/>
      <c r="UAQ28" s="1"/>
      <c r="UAR28" s="1"/>
      <c r="UAS28" s="1"/>
      <c r="UAT28" s="1"/>
      <c r="UAU28" s="1"/>
      <c r="UAV28" s="1"/>
      <c r="UAW28" s="1"/>
      <c r="UAX28" s="1"/>
      <c r="UAY28" s="1"/>
      <c r="UAZ28" s="1"/>
      <c r="UBA28" s="1"/>
      <c r="UBB28" s="1"/>
      <c r="UBC28" s="1"/>
      <c r="UBD28" s="1"/>
      <c r="UBE28" s="1"/>
      <c r="UBF28" s="1"/>
      <c r="UBG28" s="1"/>
      <c r="UBH28" s="1"/>
      <c r="UBI28" s="1"/>
      <c r="UBJ28" s="1"/>
      <c r="UBK28" s="1"/>
      <c r="UBL28" s="1"/>
      <c r="UBM28" s="1"/>
      <c r="UBN28" s="1"/>
      <c r="UBO28" s="1"/>
      <c r="UBP28" s="1"/>
      <c r="UBQ28" s="1"/>
      <c r="UBR28" s="1"/>
      <c r="UBS28" s="1"/>
      <c r="UBT28" s="1"/>
      <c r="UBU28" s="1"/>
      <c r="UBV28" s="1"/>
      <c r="UBW28" s="1"/>
      <c r="UBX28" s="1"/>
      <c r="UBY28" s="1"/>
      <c r="UBZ28" s="1"/>
      <c r="UCA28" s="1"/>
      <c r="UCB28" s="1"/>
      <c r="UCC28" s="1"/>
      <c r="UCD28" s="1"/>
      <c r="UCE28" s="1"/>
      <c r="UCF28" s="1"/>
      <c r="UCG28" s="1"/>
      <c r="UCH28" s="1"/>
      <c r="UCI28" s="1"/>
      <c r="UCJ28" s="1"/>
      <c r="UCK28" s="1"/>
      <c r="UCL28" s="1"/>
      <c r="UCM28" s="1"/>
      <c r="UCN28" s="1"/>
      <c r="UCO28" s="1"/>
      <c r="UCP28" s="1"/>
      <c r="UCQ28" s="1"/>
      <c r="UCR28" s="1"/>
      <c r="UCS28" s="1"/>
      <c r="UCT28" s="1"/>
      <c r="UCU28" s="1"/>
      <c r="UCV28" s="1"/>
      <c r="UCW28" s="1"/>
      <c r="UCX28" s="1"/>
      <c r="UCY28" s="1"/>
      <c r="UCZ28" s="1"/>
      <c r="UDA28" s="1"/>
      <c r="UDB28" s="1"/>
      <c r="UDC28" s="1"/>
      <c r="UDD28" s="1"/>
      <c r="UDE28" s="1"/>
      <c r="UDF28" s="1"/>
      <c r="UDG28" s="1"/>
      <c r="UDH28" s="1"/>
      <c r="UDI28" s="1"/>
      <c r="UDJ28" s="1"/>
      <c r="UDK28" s="1"/>
      <c r="UDL28" s="1"/>
      <c r="UDM28" s="1"/>
      <c r="UDN28" s="1"/>
      <c r="UDO28" s="1"/>
      <c r="UDP28" s="1"/>
      <c r="UDQ28" s="1"/>
      <c r="UDR28" s="1"/>
      <c r="UDS28" s="1"/>
      <c r="UDT28" s="1"/>
      <c r="UDU28" s="1"/>
      <c r="UDV28" s="1"/>
      <c r="UDW28" s="1"/>
      <c r="UDX28" s="1"/>
      <c r="UDY28" s="1"/>
      <c r="UDZ28" s="1"/>
      <c r="UEA28" s="1"/>
      <c r="UEB28" s="1"/>
      <c r="UEC28" s="1"/>
      <c r="UED28" s="1"/>
      <c r="UEE28" s="1"/>
      <c r="UEF28" s="1"/>
      <c r="UEG28" s="1"/>
      <c r="UEH28" s="1"/>
      <c r="UEI28" s="1"/>
      <c r="UEJ28" s="1"/>
      <c r="UEK28" s="1"/>
      <c r="UEL28" s="1"/>
      <c r="UEM28" s="1"/>
      <c r="UEN28" s="1"/>
      <c r="UEO28" s="1"/>
      <c r="UEP28" s="1"/>
      <c r="UEQ28" s="1"/>
      <c r="UER28" s="1"/>
      <c r="UES28" s="1"/>
      <c r="UET28" s="1"/>
      <c r="UEU28" s="1"/>
      <c r="UEV28" s="1"/>
      <c r="UEW28" s="1"/>
      <c r="UEX28" s="1"/>
      <c r="UEY28" s="1"/>
      <c r="UEZ28" s="1"/>
      <c r="UFA28" s="1"/>
      <c r="UFB28" s="1"/>
      <c r="UFC28" s="1"/>
      <c r="UFD28" s="1"/>
      <c r="UFE28" s="1"/>
      <c r="UFF28" s="1"/>
      <c r="UFG28" s="1"/>
      <c r="UFH28" s="1"/>
      <c r="UFI28" s="1"/>
      <c r="UFJ28" s="1"/>
      <c r="UFK28" s="1"/>
      <c r="UFL28" s="1"/>
      <c r="UFM28" s="1"/>
      <c r="UFN28" s="1"/>
      <c r="UFO28" s="1"/>
      <c r="UFP28" s="1"/>
      <c r="UFQ28" s="1"/>
      <c r="UFR28" s="1"/>
      <c r="UFS28" s="1"/>
      <c r="UFT28" s="1"/>
      <c r="UFU28" s="1"/>
      <c r="UFV28" s="1"/>
      <c r="UFW28" s="1"/>
      <c r="UFX28" s="1"/>
      <c r="UFY28" s="1"/>
      <c r="UFZ28" s="1"/>
      <c r="UGA28" s="1"/>
      <c r="UGB28" s="1"/>
      <c r="UGC28" s="1"/>
      <c r="UGD28" s="1"/>
      <c r="UGE28" s="1"/>
      <c r="UGF28" s="1"/>
      <c r="UGG28" s="1"/>
      <c r="UGH28" s="1"/>
      <c r="UGI28" s="1"/>
      <c r="UGJ28" s="1"/>
      <c r="UGK28" s="1"/>
      <c r="UGL28" s="1"/>
      <c r="UGM28" s="1"/>
      <c r="UGN28" s="1"/>
      <c r="UGO28" s="1"/>
      <c r="UGP28" s="1"/>
      <c r="UGQ28" s="1"/>
      <c r="UGR28" s="1"/>
      <c r="UGS28" s="1"/>
      <c r="UGT28" s="1"/>
      <c r="UGU28" s="1"/>
      <c r="UGV28" s="1"/>
      <c r="UGW28" s="1"/>
      <c r="UGX28" s="1"/>
      <c r="UGY28" s="1"/>
      <c r="UGZ28" s="1"/>
      <c r="UHA28" s="1"/>
      <c r="UHB28" s="1"/>
      <c r="UHC28" s="1"/>
      <c r="UHD28" s="1"/>
      <c r="UHE28" s="1"/>
      <c r="UHF28" s="1"/>
      <c r="UHG28" s="1"/>
      <c r="UHH28" s="1"/>
      <c r="UHI28" s="1"/>
      <c r="UHJ28" s="1"/>
      <c r="UHK28" s="1"/>
      <c r="UHL28" s="1"/>
      <c r="UHM28" s="1"/>
      <c r="UHN28" s="1"/>
      <c r="UHO28" s="1"/>
      <c r="UHP28" s="1"/>
      <c r="UHQ28" s="1"/>
      <c r="UHR28" s="1"/>
      <c r="UHS28" s="1"/>
      <c r="UHT28" s="1"/>
      <c r="UHU28" s="1"/>
      <c r="UHV28" s="1"/>
      <c r="UHW28" s="1"/>
      <c r="UHX28" s="1"/>
      <c r="UHY28" s="1"/>
      <c r="UHZ28" s="1"/>
      <c r="UIA28" s="1"/>
      <c r="UIB28" s="1"/>
      <c r="UIC28" s="1"/>
      <c r="UID28" s="1"/>
      <c r="UIE28" s="1"/>
      <c r="UIF28" s="1"/>
      <c r="UIG28" s="1"/>
      <c r="UIH28" s="1"/>
      <c r="UII28" s="1"/>
      <c r="UIJ28" s="1"/>
      <c r="UIK28" s="1"/>
      <c r="UIL28" s="1"/>
      <c r="UIM28" s="1"/>
      <c r="UIN28" s="1"/>
      <c r="UIO28" s="1"/>
      <c r="UIP28" s="1"/>
      <c r="UIQ28" s="1"/>
      <c r="UIR28" s="1"/>
      <c r="UIS28" s="1"/>
      <c r="UIT28" s="1"/>
      <c r="UIU28" s="1"/>
      <c r="UIV28" s="1"/>
      <c r="UIW28" s="1"/>
      <c r="UIX28" s="1"/>
      <c r="UIY28" s="1"/>
      <c r="UIZ28" s="1"/>
      <c r="UJA28" s="1"/>
      <c r="UJB28" s="1"/>
      <c r="UJC28" s="1"/>
      <c r="UJD28" s="1"/>
      <c r="UJE28" s="1"/>
      <c r="UJF28" s="1"/>
      <c r="UJG28" s="1"/>
      <c r="UJH28" s="1"/>
      <c r="UJI28" s="1"/>
      <c r="UJJ28" s="1"/>
      <c r="UJK28" s="1"/>
      <c r="UJL28" s="1"/>
      <c r="UJM28" s="1"/>
      <c r="UJN28" s="1"/>
      <c r="UJO28" s="1"/>
      <c r="UJP28" s="1"/>
      <c r="UJQ28" s="1"/>
      <c r="UJR28" s="1"/>
      <c r="UJS28" s="1"/>
      <c r="UJT28" s="1"/>
      <c r="UJU28" s="1"/>
      <c r="UJV28" s="1"/>
      <c r="UJW28" s="1"/>
      <c r="UJX28" s="1"/>
      <c r="UJY28" s="1"/>
      <c r="UJZ28" s="1"/>
      <c r="UKA28" s="1"/>
      <c r="UKB28" s="1"/>
      <c r="UKC28" s="1"/>
      <c r="UKD28" s="1"/>
      <c r="UKE28" s="1"/>
      <c r="UKF28" s="1"/>
      <c r="UKG28" s="1"/>
      <c r="UKH28" s="1"/>
      <c r="UKI28" s="1"/>
      <c r="UKJ28" s="1"/>
      <c r="UKK28" s="1"/>
      <c r="UKL28" s="1"/>
      <c r="UKM28" s="1"/>
      <c r="UKN28" s="1"/>
      <c r="UKO28" s="1"/>
      <c r="UKP28" s="1"/>
      <c r="UKQ28" s="1"/>
      <c r="UKR28" s="1"/>
      <c r="UKS28" s="1"/>
      <c r="UKT28" s="1"/>
      <c r="UKU28" s="1"/>
      <c r="UKV28" s="1"/>
      <c r="UKW28" s="1"/>
      <c r="UKX28" s="1"/>
      <c r="UKY28" s="1"/>
      <c r="UKZ28" s="1"/>
      <c r="ULA28" s="1"/>
      <c r="ULB28" s="1"/>
      <c r="ULC28" s="1"/>
      <c r="ULD28" s="1"/>
      <c r="ULE28" s="1"/>
      <c r="ULF28" s="1"/>
      <c r="ULG28" s="1"/>
      <c r="ULH28" s="1"/>
      <c r="ULI28" s="1"/>
      <c r="ULJ28" s="1"/>
      <c r="ULK28" s="1"/>
      <c r="ULL28" s="1"/>
      <c r="ULM28" s="1"/>
      <c r="ULN28" s="1"/>
      <c r="ULO28" s="1"/>
      <c r="ULP28" s="1"/>
      <c r="ULQ28" s="1"/>
      <c r="ULR28" s="1"/>
      <c r="ULS28" s="1"/>
      <c r="ULT28" s="1"/>
      <c r="ULU28" s="1"/>
      <c r="ULV28" s="1"/>
      <c r="ULW28" s="1"/>
      <c r="ULX28" s="1"/>
      <c r="ULY28" s="1"/>
      <c r="ULZ28" s="1"/>
      <c r="UMA28" s="1"/>
      <c r="UMB28" s="1"/>
      <c r="UMC28" s="1"/>
      <c r="UMD28" s="1"/>
      <c r="UME28" s="1"/>
      <c r="UMF28" s="1"/>
      <c r="UMG28" s="1"/>
      <c r="UMH28" s="1"/>
      <c r="UMI28" s="1"/>
      <c r="UMJ28" s="1"/>
      <c r="UMK28" s="1"/>
      <c r="UML28" s="1"/>
      <c r="UMM28" s="1"/>
      <c r="UMN28" s="1"/>
      <c r="UMO28" s="1"/>
      <c r="UMP28" s="1"/>
      <c r="UMQ28" s="1"/>
      <c r="UMR28" s="1"/>
      <c r="UMS28" s="1"/>
      <c r="UMT28" s="1"/>
      <c r="UMU28" s="1"/>
      <c r="UMV28" s="1"/>
      <c r="UMW28" s="1"/>
      <c r="UMX28" s="1"/>
      <c r="UMY28" s="1"/>
      <c r="UMZ28" s="1"/>
      <c r="UNA28" s="1"/>
      <c r="UNB28" s="1"/>
      <c r="UNC28" s="1"/>
      <c r="UND28" s="1"/>
      <c r="UNE28" s="1"/>
      <c r="UNF28" s="1"/>
      <c r="UNG28" s="1"/>
      <c r="UNH28" s="1"/>
      <c r="UNI28" s="1"/>
      <c r="UNJ28" s="1"/>
      <c r="UNK28" s="1"/>
      <c r="UNL28" s="1"/>
      <c r="UNM28" s="1"/>
      <c r="UNN28" s="1"/>
      <c r="UNO28" s="1"/>
      <c r="UNP28" s="1"/>
      <c r="UNQ28" s="1"/>
      <c r="UNR28" s="1"/>
      <c r="UNS28" s="1"/>
      <c r="UNT28" s="1"/>
      <c r="UNU28" s="1"/>
      <c r="UNV28" s="1"/>
      <c r="UNW28" s="1"/>
      <c r="UNX28" s="1"/>
      <c r="UNY28" s="1"/>
      <c r="UNZ28" s="1"/>
      <c r="UOA28" s="1"/>
      <c r="UOB28" s="1"/>
      <c r="UOC28" s="1"/>
      <c r="UOD28" s="1"/>
      <c r="UOE28" s="1"/>
      <c r="UOF28" s="1"/>
      <c r="UOG28" s="1"/>
      <c r="UOH28" s="1"/>
      <c r="UOI28" s="1"/>
      <c r="UOJ28" s="1"/>
      <c r="UOK28" s="1"/>
      <c r="UOL28" s="1"/>
      <c r="UOM28" s="1"/>
      <c r="UON28" s="1"/>
      <c r="UOO28" s="1"/>
      <c r="UOP28" s="1"/>
      <c r="UOQ28" s="1"/>
      <c r="UOR28" s="1"/>
      <c r="UOS28" s="1"/>
      <c r="UOT28" s="1"/>
      <c r="UOU28" s="1"/>
      <c r="UOV28" s="1"/>
      <c r="UOW28" s="1"/>
      <c r="UOX28" s="1"/>
      <c r="UOY28" s="1"/>
      <c r="UOZ28" s="1"/>
      <c r="UPA28" s="1"/>
      <c r="UPB28" s="1"/>
      <c r="UPC28" s="1"/>
      <c r="UPD28" s="1"/>
      <c r="UPE28" s="1"/>
      <c r="UPF28" s="1"/>
      <c r="UPG28" s="1"/>
      <c r="UPH28" s="1"/>
      <c r="UPI28" s="1"/>
      <c r="UPJ28" s="1"/>
      <c r="UPK28" s="1"/>
      <c r="UPL28" s="1"/>
      <c r="UPM28" s="1"/>
      <c r="UPN28" s="1"/>
      <c r="UPO28" s="1"/>
      <c r="UPP28" s="1"/>
      <c r="UPQ28" s="1"/>
      <c r="UPR28" s="1"/>
      <c r="UPS28" s="1"/>
      <c r="UPT28" s="1"/>
      <c r="UPU28" s="1"/>
      <c r="UPV28" s="1"/>
      <c r="UPW28" s="1"/>
      <c r="UPX28" s="1"/>
      <c r="UPY28" s="1"/>
      <c r="UPZ28" s="1"/>
      <c r="UQA28" s="1"/>
      <c r="UQB28" s="1"/>
      <c r="UQC28" s="1"/>
      <c r="UQD28" s="1"/>
      <c r="UQE28" s="1"/>
      <c r="UQF28" s="1"/>
      <c r="UQG28" s="1"/>
      <c r="UQH28" s="1"/>
      <c r="UQI28" s="1"/>
      <c r="UQJ28" s="1"/>
      <c r="UQK28" s="1"/>
      <c r="UQL28" s="1"/>
      <c r="UQM28" s="1"/>
      <c r="UQN28" s="1"/>
      <c r="UQO28" s="1"/>
      <c r="UQP28" s="1"/>
      <c r="UQQ28" s="1"/>
      <c r="UQR28" s="1"/>
      <c r="UQS28" s="1"/>
      <c r="UQT28" s="1"/>
      <c r="UQU28" s="1"/>
      <c r="UQV28" s="1"/>
      <c r="UQW28" s="1"/>
      <c r="UQX28" s="1"/>
      <c r="UQY28" s="1"/>
      <c r="UQZ28" s="1"/>
      <c r="URA28" s="1"/>
      <c r="URB28" s="1"/>
      <c r="URC28" s="1"/>
      <c r="URD28" s="1"/>
      <c r="URE28" s="1"/>
      <c r="URF28" s="1"/>
      <c r="URG28" s="1"/>
      <c r="URH28" s="1"/>
      <c r="URI28" s="1"/>
      <c r="URJ28" s="1"/>
      <c r="URK28" s="1"/>
      <c r="URL28" s="1"/>
      <c r="URM28" s="1"/>
      <c r="URN28" s="1"/>
      <c r="URO28" s="1"/>
      <c r="URP28" s="1"/>
      <c r="URQ28" s="1"/>
      <c r="URR28" s="1"/>
      <c r="URS28" s="1"/>
      <c r="URT28" s="1"/>
      <c r="URU28" s="1"/>
      <c r="URV28" s="1"/>
      <c r="URW28" s="1"/>
      <c r="URX28" s="1"/>
      <c r="URY28" s="1"/>
      <c r="URZ28" s="1"/>
      <c r="USA28" s="1"/>
      <c r="USB28" s="1"/>
      <c r="USC28" s="1"/>
      <c r="USD28" s="1"/>
      <c r="USE28" s="1"/>
      <c r="USF28" s="1"/>
      <c r="USG28" s="1"/>
      <c r="USH28" s="1"/>
      <c r="USI28" s="1"/>
      <c r="USJ28" s="1"/>
      <c r="USK28" s="1"/>
      <c r="USL28" s="1"/>
      <c r="USM28" s="1"/>
      <c r="USN28" s="1"/>
      <c r="USO28" s="1"/>
      <c r="USP28" s="1"/>
      <c r="USQ28" s="1"/>
      <c r="USR28" s="1"/>
      <c r="USS28" s="1"/>
      <c r="UST28" s="1"/>
      <c r="USU28" s="1"/>
      <c r="USV28" s="1"/>
      <c r="USW28" s="1"/>
      <c r="USX28" s="1"/>
      <c r="USY28" s="1"/>
      <c r="USZ28" s="1"/>
      <c r="UTA28" s="1"/>
      <c r="UTB28" s="1"/>
      <c r="UTC28" s="1"/>
      <c r="UTD28" s="1"/>
      <c r="UTE28" s="1"/>
      <c r="UTF28" s="1"/>
      <c r="UTG28" s="1"/>
      <c r="UTH28" s="1"/>
      <c r="UTI28" s="1"/>
      <c r="UTJ28" s="1"/>
      <c r="UTK28" s="1"/>
      <c r="UTL28" s="1"/>
      <c r="UTM28" s="1"/>
      <c r="UTN28" s="1"/>
      <c r="UTO28" s="1"/>
      <c r="UTP28" s="1"/>
      <c r="UTQ28" s="1"/>
      <c r="UTR28" s="1"/>
      <c r="UTS28" s="1"/>
      <c r="UTT28" s="1"/>
      <c r="UTU28" s="1"/>
      <c r="UTV28" s="1"/>
      <c r="UTW28" s="1"/>
      <c r="UTX28" s="1"/>
      <c r="UTY28" s="1"/>
      <c r="UTZ28" s="1"/>
      <c r="UUA28" s="1"/>
      <c r="UUB28" s="1"/>
      <c r="UUC28" s="1"/>
      <c r="UUD28" s="1"/>
      <c r="UUE28" s="1"/>
      <c r="UUF28" s="1"/>
      <c r="UUG28" s="1"/>
      <c r="UUH28" s="1"/>
      <c r="UUI28" s="1"/>
      <c r="UUJ28" s="1"/>
      <c r="UUK28" s="1"/>
      <c r="UUL28" s="1"/>
      <c r="UUM28" s="1"/>
      <c r="UUN28" s="1"/>
      <c r="UUO28" s="1"/>
      <c r="UUP28" s="1"/>
      <c r="UUQ28" s="1"/>
      <c r="UUR28" s="1"/>
      <c r="UUS28" s="1"/>
      <c r="UUT28" s="1"/>
      <c r="UUU28" s="1"/>
      <c r="UUV28" s="1"/>
      <c r="UUW28" s="1"/>
      <c r="UUX28" s="1"/>
      <c r="UUY28" s="1"/>
      <c r="UUZ28" s="1"/>
      <c r="UVA28" s="1"/>
      <c r="UVB28" s="1"/>
      <c r="UVC28" s="1"/>
      <c r="UVD28" s="1"/>
      <c r="UVE28" s="1"/>
      <c r="UVF28" s="1"/>
      <c r="UVG28" s="1"/>
      <c r="UVH28" s="1"/>
      <c r="UVI28" s="1"/>
      <c r="UVJ28" s="1"/>
      <c r="UVK28" s="1"/>
      <c r="UVL28" s="1"/>
      <c r="UVM28" s="1"/>
      <c r="UVN28" s="1"/>
      <c r="UVO28" s="1"/>
      <c r="UVP28" s="1"/>
      <c r="UVQ28" s="1"/>
      <c r="UVR28" s="1"/>
      <c r="UVS28" s="1"/>
      <c r="UVT28" s="1"/>
      <c r="UVU28" s="1"/>
      <c r="UVV28" s="1"/>
      <c r="UVW28" s="1"/>
      <c r="UVX28" s="1"/>
      <c r="UVY28" s="1"/>
      <c r="UVZ28" s="1"/>
      <c r="UWA28" s="1"/>
      <c r="UWB28" s="1"/>
      <c r="UWC28" s="1"/>
      <c r="UWD28" s="1"/>
      <c r="UWE28" s="1"/>
      <c r="UWF28" s="1"/>
      <c r="UWG28" s="1"/>
      <c r="UWH28" s="1"/>
      <c r="UWI28" s="1"/>
      <c r="UWJ28" s="1"/>
      <c r="UWK28" s="1"/>
      <c r="UWL28" s="1"/>
      <c r="UWM28" s="1"/>
      <c r="UWN28" s="1"/>
      <c r="UWO28" s="1"/>
      <c r="UWP28" s="1"/>
      <c r="UWQ28" s="1"/>
      <c r="UWR28" s="1"/>
      <c r="UWS28" s="1"/>
      <c r="UWT28" s="1"/>
      <c r="UWU28" s="1"/>
      <c r="UWV28" s="1"/>
      <c r="UWW28" s="1"/>
      <c r="UWX28" s="1"/>
      <c r="UWY28" s="1"/>
      <c r="UWZ28" s="1"/>
      <c r="UXA28" s="1"/>
      <c r="UXB28" s="1"/>
      <c r="UXC28" s="1"/>
      <c r="UXD28" s="1"/>
      <c r="UXE28" s="1"/>
      <c r="UXF28" s="1"/>
      <c r="UXG28" s="1"/>
      <c r="UXH28" s="1"/>
      <c r="UXI28" s="1"/>
      <c r="UXJ28" s="1"/>
      <c r="UXK28" s="1"/>
      <c r="UXL28" s="1"/>
      <c r="UXM28" s="1"/>
      <c r="UXN28" s="1"/>
      <c r="UXO28" s="1"/>
      <c r="UXP28" s="1"/>
      <c r="UXQ28" s="1"/>
      <c r="UXR28" s="1"/>
      <c r="UXS28" s="1"/>
      <c r="UXT28" s="1"/>
      <c r="UXU28" s="1"/>
      <c r="UXV28" s="1"/>
      <c r="UXW28" s="1"/>
      <c r="UXX28" s="1"/>
      <c r="UXY28" s="1"/>
      <c r="UXZ28" s="1"/>
      <c r="UYA28" s="1"/>
      <c r="UYB28" s="1"/>
      <c r="UYC28" s="1"/>
      <c r="UYD28" s="1"/>
      <c r="UYE28" s="1"/>
      <c r="UYF28" s="1"/>
      <c r="UYG28" s="1"/>
      <c r="UYH28" s="1"/>
      <c r="UYI28" s="1"/>
      <c r="UYJ28" s="1"/>
      <c r="UYK28" s="1"/>
      <c r="UYL28" s="1"/>
      <c r="UYM28" s="1"/>
      <c r="UYN28" s="1"/>
      <c r="UYO28" s="1"/>
      <c r="UYP28" s="1"/>
      <c r="UYQ28" s="1"/>
      <c r="UYR28" s="1"/>
      <c r="UYS28" s="1"/>
      <c r="UYT28" s="1"/>
      <c r="UYU28" s="1"/>
      <c r="UYV28" s="1"/>
      <c r="UYW28" s="1"/>
      <c r="UYX28" s="1"/>
      <c r="UYY28" s="1"/>
      <c r="UYZ28" s="1"/>
      <c r="UZA28" s="1"/>
      <c r="UZB28" s="1"/>
      <c r="UZC28" s="1"/>
      <c r="UZD28" s="1"/>
      <c r="UZE28" s="1"/>
      <c r="UZF28" s="1"/>
      <c r="UZG28" s="1"/>
      <c r="UZH28" s="1"/>
      <c r="UZI28" s="1"/>
      <c r="UZJ28" s="1"/>
      <c r="UZK28" s="1"/>
      <c r="UZL28" s="1"/>
      <c r="UZM28" s="1"/>
      <c r="UZN28" s="1"/>
      <c r="UZO28" s="1"/>
      <c r="UZP28" s="1"/>
      <c r="UZQ28" s="1"/>
      <c r="UZR28" s="1"/>
      <c r="UZS28" s="1"/>
      <c r="UZT28" s="1"/>
      <c r="UZU28" s="1"/>
      <c r="UZV28" s="1"/>
      <c r="UZW28" s="1"/>
      <c r="UZX28" s="1"/>
      <c r="UZY28" s="1"/>
      <c r="UZZ28" s="1"/>
      <c r="VAA28" s="1"/>
      <c r="VAB28" s="1"/>
      <c r="VAC28" s="1"/>
      <c r="VAD28" s="1"/>
      <c r="VAE28" s="1"/>
      <c r="VAF28" s="1"/>
      <c r="VAG28" s="1"/>
      <c r="VAH28" s="1"/>
      <c r="VAI28" s="1"/>
      <c r="VAJ28" s="1"/>
      <c r="VAK28" s="1"/>
      <c r="VAL28" s="1"/>
      <c r="VAM28" s="1"/>
      <c r="VAN28" s="1"/>
      <c r="VAO28" s="1"/>
      <c r="VAP28" s="1"/>
      <c r="VAQ28" s="1"/>
      <c r="VAR28" s="1"/>
      <c r="VAS28" s="1"/>
      <c r="VAT28" s="1"/>
      <c r="VAU28" s="1"/>
      <c r="VAV28" s="1"/>
      <c r="VAW28" s="1"/>
      <c r="VAX28" s="1"/>
      <c r="VAY28" s="1"/>
      <c r="VAZ28" s="1"/>
      <c r="VBA28" s="1"/>
      <c r="VBB28" s="1"/>
      <c r="VBC28" s="1"/>
      <c r="VBD28" s="1"/>
      <c r="VBE28" s="1"/>
      <c r="VBF28" s="1"/>
      <c r="VBG28" s="1"/>
      <c r="VBH28" s="1"/>
      <c r="VBI28" s="1"/>
      <c r="VBJ28" s="1"/>
      <c r="VBK28" s="1"/>
      <c r="VBL28" s="1"/>
      <c r="VBM28" s="1"/>
      <c r="VBN28" s="1"/>
      <c r="VBO28" s="1"/>
      <c r="VBP28" s="1"/>
      <c r="VBQ28" s="1"/>
      <c r="VBR28" s="1"/>
      <c r="VBS28" s="1"/>
      <c r="VBT28" s="1"/>
      <c r="VBU28" s="1"/>
      <c r="VBV28" s="1"/>
      <c r="VBW28" s="1"/>
      <c r="VBX28" s="1"/>
      <c r="VBY28" s="1"/>
      <c r="VBZ28" s="1"/>
      <c r="VCA28" s="1"/>
      <c r="VCB28" s="1"/>
      <c r="VCC28" s="1"/>
      <c r="VCD28" s="1"/>
      <c r="VCE28" s="1"/>
      <c r="VCF28" s="1"/>
      <c r="VCG28" s="1"/>
      <c r="VCH28" s="1"/>
      <c r="VCI28" s="1"/>
      <c r="VCJ28" s="1"/>
      <c r="VCK28" s="1"/>
      <c r="VCL28" s="1"/>
      <c r="VCM28" s="1"/>
      <c r="VCN28" s="1"/>
      <c r="VCO28" s="1"/>
      <c r="VCP28" s="1"/>
      <c r="VCQ28" s="1"/>
      <c r="VCR28" s="1"/>
      <c r="VCS28" s="1"/>
      <c r="VCT28" s="1"/>
      <c r="VCU28" s="1"/>
      <c r="VCV28" s="1"/>
      <c r="VCW28" s="1"/>
      <c r="VCX28" s="1"/>
      <c r="VCY28" s="1"/>
      <c r="VCZ28" s="1"/>
      <c r="VDA28" s="1"/>
      <c r="VDB28" s="1"/>
      <c r="VDC28" s="1"/>
      <c r="VDD28" s="1"/>
      <c r="VDE28" s="1"/>
      <c r="VDF28" s="1"/>
      <c r="VDG28" s="1"/>
      <c r="VDH28" s="1"/>
      <c r="VDI28" s="1"/>
      <c r="VDJ28" s="1"/>
      <c r="VDK28" s="1"/>
      <c r="VDL28" s="1"/>
      <c r="VDM28" s="1"/>
      <c r="VDN28" s="1"/>
      <c r="VDO28" s="1"/>
      <c r="VDP28" s="1"/>
      <c r="VDQ28" s="1"/>
      <c r="VDR28" s="1"/>
      <c r="VDS28" s="1"/>
      <c r="VDT28" s="1"/>
      <c r="VDU28" s="1"/>
      <c r="VDV28" s="1"/>
      <c r="VDW28" s="1"/>
      <c r="VDX28" s="1"/>
      <c r="VDY28" s="1"/>
      <c r="VDZ28" s="1"/>
      <c r="VEA28" s="1"/>
      <c r="VEB28" s="1"/>
      <c r="VEC28" s="1"/>
      <c r="VED28" s="1"/>
      <c r="VEE28" s="1"/>
      <c r="VEF28" s="1"/>
      <c r="VEG28" s="1"/>
      <c r="VEH28" s="1"/>
      <c r="VEI28" s="1"/>
      <c r="VEJ28" s="1"/>
      <c r="VEK28" s="1"/>
      <c r="VEL28" s="1"/>
      <c r="VEM28" s="1"/>
      <c r="VEN28" s="1"/>
      <c r="VEO28" s="1"/>
      <c r="VEP28" s="1"/>
      <c r="VEQ28" s="1"/>
      <c r="VER28" s="1"/>
      <c r="VES28" s="1"/>
      <c r="VET28" s="1"/>
      <c r="VEU28" s="1"/>
      <c r="VEV28" s="1"/>
      <c r="VEW28" s="1"/>
      <c r="VEX28" s="1"/>
      <c r="VEY28" s="1"/>
      <c r="VEZ28" s="1"/>
      <c r="VFA28" s="1"/>
      <c r="VFB28" s="1"/>
      <c r="VFC28" s="1"/>
      <c r="VFD28" s="1"/>
      <c r="VFE28" s="1"/>
      <c r="VFF28" s="1"/>
      <c r="VFG28" s="1"/>
      <c r="VFH28" s="1"/>
      <c r="VFI28" s="1"/>
      <c r="VFJ28" s="1"/>
      <c r="VFK28" s="1"/>
      <c r="VFL28" s="1"/>
      <c r="VFM28" s="1"/>
      <c r="VFN28" s="1"/>
      <c r="VFO28" s="1"/>
      <c r="VFP28" s="1"/>
      <c r="VFQ28" s="1"/>
      <c r="VFR28" s="1"/>
      <c r="VFS28" s="1"/>
      <c r="VFT28" s="1"/>
      <c r="VFU28" s="1"/>
      <c r="VFV28" s="1"/>
      <c r="VFW28" s="1"/>
      <c r="VFX28" s="1"/>
      <c r="VFY28" s="1"/>
      <c r="VFZ28" s="1"/>
      <c r="VGA28" s="1"/>
      <c r="VGB28" s="1"/>
      <c r="VGC28" s="1"/>
      <c r="VGD28" s="1"/>
      <c r="VGE28" s="1"/>
      <c r="VGF28" s="1"/>
      <c r="VGG28" s="1"/>
      <c r="VGH28" s="1"/>
      <c r="VGI28" s="1"/>
      <c r="VGJ28" s="1"/>
      <c r="VGK28" s="1"/>
      <c r="VGL28" s="1"/>
      <c r="VGM28" s="1"/>
      <c r="VGN28" s="1"/>
      <c r="VGO28" s="1"/>
      <c r="VGP28" s="1"/>
      <c r="VGQ28" s="1"/>
      <c r="VGR28" s="1"/>
      <c r="VGS28" s="1"/>
      <c r="VGT28" s="1"/>
      <c r="VGU28" s="1"/>
      <c r="VGV28" s="1"/>
      <c r="VGW28" s="1"/>
      <c r="VGX28" s="1"/>
      <c r="VGY28" s="1"/>
      <c r="VGZ28" s="1"/>
      <c r="VHA28" s="1"/>
      <c r="VHB28" s="1"/>
      <c r="VHC28" s="1"/>
      <c r="VHD28" s="1"/>
      <c r="VHE28" s="1"/>
      <c r="VHF28" s="1"/>
      <c r="VHG28" s="1"/>
      <c r="VHH28" s="1"/>
      <c r="VHI28" s="1"/>
      <c r="VHJ28" s="1"/>
      <c r="VHK28" s="1"/>
      <c r="VHL28" s="1"/>
      <c r="VHM28" s="1"/>
      <c r="VHN28" s="1"/>
      <c r="VHO28" s="1"/>
      <c r="VHP28" s="1"/>
      <c r="VHQ28" s="1"/>
      <c r="VHR28" s="1"/>
      <c r="VHS28" s="1"/>
      <c r="VHT28" s="1"/>
      <c r="VHU28" s="1"/>
      <c r="VHV28" s="1"/>
      <c r="VHW28" s="1"/>
      <c r="VHX28" s="1"/>
      <c r="VHY28" s="1"/>
      <c r="VHZ28" s="1"/>
      <c r="VIA28" s="1"/>
      <c r="VIB28" s="1"/>
      <c r="VIC28" s="1"/>
      <c r="VID28" s="1"/>
      <c r="VIE28" s="1"/>
      <c r="VIF28" s="1"/>
      <c r="VIG28" s="1"/>
      <c r="VIH28" s="1"/>
      <c r="VII28" s="1"/>
      <c r="VIJ28" s="1"/>
      <c r="VIK28" s="1"/>
      <c r="VIL28" s="1"/>
      <c r="VIM28" s="1"/>
      <c r="VIN28" s="1"/>
      <c r="VIO28" s="1"/>
      <c r="VIP28" s="1"/>
      <c r="VIQ28" s="1"/>
      <c r="VIR28" s="1"/>
      <c r="VIS28" s="1"/>
      <c r="VIT28" s="1"/>
      <c r="VIU28" s="1"/>
      <c r="VIV28" s="1"/>
      <c r="VIW28" s="1"/>
      <c r="VIX28" s="1"/>
      <c r="VIY28" s="1"/>
      <c r="VIZ28" s="1"/>
      <c r="VJA28" s="1"/>
      <c r="VJB28" s="1"/>
      <c r="VJC28" s="1"/>
      <c r="VJD28" s="1"/>
      <c r="VJE28" s="1"/>
      <c r="VJF28" s="1"/>
      <c r="VJG28" s="1"/>
      <c r="VJH28" s="1"/>
      <c r="VJI28" s="1"/>
      <c r="VJJ28" s="1"/>
      <c r="VJK28" s="1"/>
      <c r="VJL28" s="1"/>
      <c r="VJM28" s="1"/>
      <c r="VJN28" s="1"/>
      <c r="VJO28" s="1"/>
      <c r="VJP28" s="1"/>
      <c r="VJQ28" s="1"/>
      <c r="VJR28" s="1"/>
      <c r="VJS28" s="1"/>
      <c r="VJT28" s="1"/>
      <c r="VJU28" s="1"/>
      <c r="VJV28" s="1"/>
      <c r="VJW28" s="1"/>
      <c r="VJX28" s="1"/>
      <c r="VJY28" s="1"/>
      <c r="VJZ28" s="1"/>
      <c r="VKA28" s="1"/>
      <c r="VKB28" s="1"/>
      <c r="VKC28" s="1"/>
      <c r="VKD28" s="1"/>
      <c r="VKE28" s="1"/>
      <c r="VKF28" s="1"/>
      <c r="VKG28" s="1"/>
      <c r="VKH28" s="1"/>
      <c r="VKI28" s="1"/>
      <c r="VKJ28" s="1"/>
      <c r="VKK28" s="1"/>
      <c r="VKL28" s="1"/>
      <c r="VKM28" s="1"/>
      <c r="VKN28" s="1"/>
      <c r="VKO28" s="1"/>
      <c r="VKP28" s="1"/>
      <c r="VKQ28" s="1"/>
      <c r="VKR28" s="1"/>
      <c r="VKS28" s="1"/>
      <c r="VKT28" s="1"/>
      <c r="VKU28" s="1"/>
      <c r="VKV28" s="1"/>
      <c r="VKW28" s="1"/>
      <c r="VKX28" s="1"/>
      <c r="VKY28" s="1"/>
      <c r="VKZ28" s="1"/>
      <c r="VLA28" s="1"/>
      <c r="VLB28" s="1"/>
      <c r="VLC28" s="1"/>
      <c r="VLD28" s="1"/>
      <c r="VLE28" s="1"/>
      <c r="VLF28" s="1"/>
      <c r="VLG28" s="1"/>
      <c r="VLH28" s="1"/>
      <c r="VLI28" s="1"/>
      <c r="VLJ28" s="1"/>
      <c r="VLK28" s="1"/>
      <c r="VLL28" s="1"/>
      <c r="VLM28" s="1"/>
      <c r="VLN28" s="1"/>
      <c r="VLO28" s="1"/>
      <c r="VLP28" s="1"/>
      <c r="VLQ28" s="1"/>
      <c r="VLR28" s="1"/>
      <c r="VLS28" s="1"/>
      <c r="VLT28" s="1"/>
      <c r="VLU28" s="1"/>
      <c r="VLV28" s="1"/>
      <c r="VLW28" s="1"/>
      <c r="VLX28" s="1"/>
      <c r="VLY28" s="1"/>
      <c r="VLZ28" s="1"/>
      <c r="VMA28" s="1"/>
      <c r="VMB28" s="1"/>
      <c r="VMC28" s="1"/>
      <c r="VMD28" s="1"/>
      <c r="VME28" s="1"/>
      <c r="VMF28" s="1"/>
      <c r="VMG28" s="1"/>
      <c r="VMH28" s="1"/>
      <c r="VMI28" s="1"/>
      <c r="VMJ28" s="1"/>
      <c r="VMK28" s="1"/>
      <c r="VML28" s="1"/>
      <c r="VMM28" s="1"/>
      <c r="VMN28" s="1"/>
      <c r="VMO28" s="1"/>
      <c r="VMP28" s="1"/>
      <c r="VMQ28" s="1"/>
      <c r="VMR28" s="1"/>
      <c r="VMS28" s="1"/>
      <c r="VMT28" s="1"/>
      <c r="VMU28" s="1"/>
      <c r="VMV28" s="1"/>
      <c r="VMW28" s="1"/>
      <c r="VMX28" s="1"/>
      <c r="VMY28" s="1"/>
      <c r="VMZ28" s="1"/>
      <c r="VNA28" s="1"/>
      <c r="VNB28" s="1"/>
      <c r="VNC28" s="1"/>
      <c r="VND28" s="1"/>
      <c r="VNE28" s="1"/>
      <c r="VNF28" s="1"/>
      <c r="VNG28" s="1"/>
      <c r="VNH28" s="1"/>
      <c r="VNI28" s="1"/>
      <c r="VNJ28" s="1"/>
      <c r="VNK28" s="1"/>
      <c r="VNL28" s="1"/>
      <c r="VNM28" s="1"/>
      <c r="VNN28" s="1"/>
      <c r="VNO28" s="1"/>
      <c r="VNP28" s="1"/>
      <c r="VNQ28" s="1"/>
      <c r="VNR28" s="1"/>
      <c r="VNS28" s="1"/>
      <c r="VNT28" s="1"/>
      <c r="VNU28" s="1"/>
      <c r="VNV28" s="1"/>
      <c r="VNW28" s="1"/>
      <c r="VNX28" s="1"/>
      <c r="VNY28" s="1"/>
      <c r="VNZ28" s="1"/>
      <c r="VOA28" s="1"/>
      <c r="VOB28" s="1"/>
      <c r="VOC28" s="1"/>
      <c r="VOD28" s="1"/>
      <c r="VOE28" s="1"/>
      <c r="VOF28" s="1"/>
      <c r="VOG28" s="1"/>
      <c r="VOH28" s="1"/>
      <c r="VOI28" s="1"/>
      <c r="VOJ28" s="1"/>
      <c r="VOK28" s="1"/>
      <c r="VOL28" s="1"/>
      <c r="VOM28" s="1"/>
      <c r="VON28" s="1"/>
      <c r="VOO28" s="1"/>
      <c r="VOP28" s="1"/>
      <c r="VOQ28" s="1"/>
      <c r="VOR28" s="1"/>
      <c r="VOS28" s="1"/>
      <c r="VOT28" s="1"/>
      <c r="VOU28" s="1"/>
      <c r="VOV28" s="1"/>
      <c r="VOW28" s="1"/>
      <c r="VOX28" s="1"/>
      <c r="VOY28" s="1"/>
      <c r="VOZ28" s="1"/>
      <c r="VPA28" s="1"/>
      <c r="VPB28" s="1"/>
      <c r="VPC28" s="1"/>
      <c r="VPD28" s="1"/>
      <c r="VPE28" s="1"/>
      <c r="VPF28" s="1"/>
      <c r="VPG28" s="1"/>
      <c r="VPH28" s="1"/>
      <c r="VPI28" s="1"/>
      <c r="VPJ28" s="1"/>
      <c r="VPK28" s="1"/>
      <c r="VPL28" s="1"/>
      <c r="VPM28" s="1"/>
      <c r="VPN28" s="1"/>
      <c r="VPO28" s="1"/>
      <c r="VPP28" s="1"/>
      <c r="VPQ28" s="1"/>
      <c r="VPR28" s="1"/>
      <c r="VPS28" s="1"/>
      <c r="VPT28" s="1"/>
      <c r="VPU28" s="1"/>
      <c r="VPV28" s="1"/>
      <c r="VPW28" s="1"/>
      <c r="VPX28" s="1"/>
      <c r="VPY28" s="1"/>
      <c r="VPZ28" s="1"/>
      <c r="VQA28" s="1"/>
      <c r="VQB28" s="1"/>
      <c r="VQC28" s="1"/>
      <c r="VQD28" s="1"/>
      <c r="VQE28" s="1"/>
      <c r="VQF28" s="1"/>
      <c r="VQG28" s="1"/>
      <c r="VQH28" s="1"/>
      <c r="VQI28" s="1"/>
      <c r="VQJ28" s="1"/>
      <c r="VQK28" s="1"/>
      <c r="VQL28" s="1"/>
      <c r="VQM28" s="1"/>
      <c r="VQN28" s="1"/>
      <c r="VQO28" s="1"/>
      <c r="VQP28" s="1"/>
      <c r="VQQ28" s="1"/>
      <c r="VQR28" s="1"/>
      <c r="VQS28" s="1"/>
      <c r="VQT28" s="1"/>
      <c r="VQU28" s="1"/>
      <c r="VQV28" s="1"/>
      <c r="VQW28" s="1"/>
      <c r="VQX28" s="1"/>
      <c r="VQY28" s="1"/>
      <c r="VQZ28" s="1"/>
      <c r="VRA28" s="1"/>
      <c r="VRB28" s="1"/>
      <c r="VRC28" s="1"/>
      <c r="VRD28" s="1"/>
      <c r="VRE28" s="1"/>
      <c r="VRF28" s="1"/>
      <c r="VRG28" s="1"/>
      <c r="VRH28" s="1"/>
      <c r="VRI28" s="1"/>
      <c r="VRJ28" s="1"/>
      <c r="VRK28" s="1"/>
      <c r="VRL28" s="1"/>
      <c r="VRM28" s="1"/>
      <c r="VRN28" s="1"/>
      <c r="VRO28" s="1"/>
      <c r="VRP28" s="1"/>
      <c r="VRQ28" s="1"/>
      <c r="VRR28" s="1"/>
      <c r="VRS28" s="1"/>
      <c r="VRT28" s="1"/>
      <c r="VRU28" s="1"/>
      <c r="VRV28" s="1"/>
      <c r="VRW28" s="1"/>
      <c r="VRX28" s="1"/>
      <c r="VRY28" s="1"/>
      <c r="VRZ28" s="1"/>
      <c r="VSA28" s="1"/>
      <c r="VSB28" s="1"/>
      <c r="VSC28" s="1"/>
      <c r="VSD28" s="1"/>
      <c r="VSE28" s="1"/>
      <c r="VSF28" s="1"/>
      <c r="VSG28" s="1"/>
      <c r="VSH28" s="1"/>
      <c r="VSI28" s="1"/>
      <c r="VSJ28" s="1"/>
      <c r="VSK28" s="1"/>
      <c r="VSL28" s="1"/>
      <c r="VSM28" s="1"/>
      <c r="VSN28" s="1"/>
      <c r="VSO28" s="1"/>
      <c r="VSP28" s="1"/>
      <c r="VSQ28" s="1"/>
      <c r="VSR28" s="1"/>
      <c r="VSS28" s="1"/>
      <c r="VST28" s="1"/>
      <c r="VSU28" s="1"/>
      <c r="VSV28" s="1"/>
      <c r="VSW28" s="1"/>
      <c r="VSX28" s="1"/>
      <c r="VSY28" s="1"/>
      <c r="VSZ28" s="1"/>
      <c r="VTA28" s="1"/>
      <c r="VTB28" s="1"/>
      <c r="VTC28" s="1"/>
      <c r="VTD28" s="1"/>
      <c r="VTE28" s="1"/>
      <c r="VTF28" s="1"/>
      <c r="VTG28" s="1"/>
      <c r="VTH28" s="1"/>
      <c r="VTI28" s="1"/>
      <c r="VTJ28" s="1"/>
      <c r="VTK28" s="1"/>
      <c r="VTL28" s="1"/>
      <c r="VTM28" s="1"/>
      <c r="VTN28" s="1"/>
      <c r="VTO28" s="1"/>
      <c r="VTP28" s="1"/>
      <c r="VTQ28" s="1"/>
      <c r="VTR28" s="1"/>
      <c r="VTS28" s="1"/>
      <c r="VTT28" s="1"/>
      <c r="VTU28" s="1"/>
      <c r="VTV28" s="1"/>
      <c r="VTW28" s="1"/>
      <c r="VTX28" s="1"/>
      <c r="VTY28" s="1"/>
      <c r="VTZ28" s="1"/>
      <c r="VUA28" s="1"/>
      <c r="VUB28" s="1"/>
      <c r="VUC28" s="1"/>
      <c r="VUD28" s="1"/>
      <c r="VUE28" s="1"/>
      <c r="VUF28" s="1"/>
      <c r="VUG28" s="1"/>
      <c r="VUH28" s="1"/>
      <c r="VUI28" s="1"/>
      <c r="VUJ28" s="1"/>
      <c r="VUK28" s="1"/>
      <c r="VUL28" s="1"/>
      <c r="VUM28" s="1"/>
      <c r="VUN28" s="1"/>
      <c r="VUO28" s="1"/>
      <c r="VUP28" s="1"/>
      <c r="VUQ28" s="1"/>
      <c r="VUR28" s="1"/>
      <c r="VUS28" s="1"/>
      <c r="VUT28" s="1"/>
      <c r="VUU28" s="1"/>
      <c r="VUV28" s="1"/>
      <c r="VUW28" s="1"/>
      <c r="VUX28" s="1"/>
      <c r="VUY28" s="1"/>
      <c r="VUZ28" s="1"/>
      <c r="VVA28" s="1"/>
      <c r="VVB28" s="1"/>
      <c r="VVC28" s="1"/>
      <c r="VVD28" s="1"/>
      <c r="VVE28" s="1"/>
      <c r="VVF28" s="1"/>
      <c r="VVG28" s="1"/>
      <c r="VVH28" s="1"/>
      <c r="VVI28" s="1"/>
      <c r="VVJ28" s="1"/>
      <c r="VVK28" s="1"/>
      <c r="VVL28" s="1"/>
      <c r="VVM28" s="1"/>
      <c r="VVN28" s="1"/>
      <c r="VVO28" s="1"/>
      <c r="VVP28" s="1"/>
      <c r="VVQ28" s="1"/>
      <c r="VVR28" s="1"/>
      <c r="VVS28" s="1"/>
      <c r="VVT28" s="1"/>
      <c r="VVU28" s="1"/>
      <c r="VVV28" s="1"/>
      <c r="VVW28" s="1"/>
      <c r="VVX28" s="1"/>
      <c r="VVY28" s="1"/>
      <c r="VVZ28" s="1"/>
      <c r="VWA28" s="1"/>
      <c r="VWB28" s="1"/>
      <c r="VWC28" s="1"/>
      <c r="VWD28" s="1"/>
      <c r="VWE28" s="1"/>
      <c r="VWF28" s="1"/>
      <c r="VWG28" s="1"/>
      <c r="VWH28" s="1"/>
      <c r="VWI28" s="1"/>
      <c r="VWJ28" s="1"/>
      <c r="VWK28" s="1"/>
      <c r="VWL28" s="1"/>
      <c r="VWM28" s="1"/>
      <c r="VWN28" s="1"/>
      <c r="VWO28" s="1"/>
      <c r="VWP28" s="1"/>
      <c r="VWQ28" s="1"/>
      <c r="VWR28" s="1"/>
      <c r="VWS28" s="1"/>
      <c r="VWT28" s="1"/>
      <c r="VWU28" s="1"/>
      <c r="VWV28" s="1"/>
      <c r="VWW28" s="1"/>
      <c r="VWX28" s="1"/>
      <c r="VWY28" s="1"/>
      <c r="VWZ28" s="1"/>
      <c r="VXA28" s="1"/>
      <c r="VXB28" s="1"/>
      <c r="VXC28" s="1"/>
      <c r="VXD28" s="1"/>
      <c r="VXE28" s="1"/>
      <c r="VXF28" s="1"/>
      <c r="VXG28" s="1"/>
      <c r="VXH28" s="1"/>
      <c r="VXI28" s="1"/>
      <c r="VXJ28" s="1"/>
      <c r="VXK28" s="1"/>
      <c r="VXL28" s="1"/>
      <c r="VXM28" s="1"/>
      <c r="VXN28" s="1"/>
      <c r="VXO28" s="1"/>
      <c r="VXP28" s="1"/>
      <c r="VXQ28" s="1"/>
      <c r="VXR28" s="1"/>
      <c r="VXS28" s="1"/>
      <c r="VXT28" s="1"/>
      <c r="VXU28" s="1"/>
      <c r="VXV28" s="1"/>
      <c r="VXW28" s="1"/>
      <c r="VXX28" s="1"/>
      <c r="VXY28" s="1"/>
      <c r="VXZ28" s="1"/>
      <c r="VYA28" s="1"/>
      <c r="VYB28" s="1"/>
      <c r="VYC28" s="1"/>
      <c r="VYD28" s="1"/>
      <c r="VYE28" s="1"/>
      <c r="VYF28" s="1"/>
      <c r="VYG28" s="1"/>
      <c r="VYH28" s="1"/>
      <c r="VYI28" s="1"/>
      <c r="VYJ28" s="1"/>
      <c r="VYK28" s="1"/>
      <c r="VYL28" s="1"/>
      <c r="VYM28" s="1"/>
      <c r="VYN28" s="1"/>
      <c r="VYO28" s="1"/>
      <c r="VYP28" s="1"/>
      <c r="VYQ28" s="1"/>
      <c r="VYR28" s="1"/>
      <c r="VYS28" s="1"/>
      <c r="VYT28" s="1"/>
      <c r="VYU28" s="1"/>
      <c r="VYV28" s="1"/>
      <c r="VYW28" s="1"/>
      <c r="VYX28" s="1"/>
      <c r="VYY28" s="1"/>
      <c r="VYZ28" s="1"/>
      <c r="VZA28" s="1"/>
      <c r="VZB28" s="1"/>
      <c r="VZC28" s="1"/>
      <c r="VZD28" s="1"/>
      <c r="VZE28" s="1"/>
      <c r="VZF28" s="1"/>
      <c r="VZG28" s="1"/>
      <c r="VZH28" s="1"/>
      <c r="VZI28" s="1"/>
      <c r="VZJ28" s="1"/>
      <c r="VZK28" s="1"/>
      <c r="VZL28" s="1"/>
      <c r="VZM28" s="1"/>
      <c r="VZN28" s="1"/>
      <c r="VZO28" s="1"/>
      <c r="VZP28" s="1"/>
      <c r="VZQ28" s="1"/>
      <c r="VZR28" s="1"/>
      <c r="VZS28" s="1"/>
      <c r="VZT28" s="1"/>
      <c r="VZU28" s="1"/>
      <c r="VZV28" s="1"/>
      <c r="VZW28" s="1"/>
      <c r="VZX28" s="1"/>
      <c r="VZY28" s="1"/>
      <c r="VZZ28" s="1"/>
      <c r="WAA28" s="1"/>
      <c r="WAB28" s="1"/>
      <c r="WAC28" s="1"/>
      <c r="WAD28" s="1"/>
      <c r="WAE28" s="1"/>
      <c r="WAF28" s="1"/>
      <c r="WAG28" s="1"/>
      <c r="WAH28" s="1"/>
      <c r="WAI28" s="1"/>
      <c r="WAJ28" s="1"/>
      <c r="WAK28" s="1"/>
      <c r="WAL28" s="1"/>
      <c r="WAM28" s="1"/>
      <c r="WAN28" s="1"/>
      <c r="WAO28" s="1"/>
      <c r="WAP28" s="1"/>
      <c r="WAQ28" s="1"/>
      <c r="WAR28" s="1"/>
      <c r="WAS28" s="1"/>
      <c r="WAT28" s="1"/>
      <c r="WAU28" s="1"/>
      <c r="WAV28" s="1"/>
      <c r="WAW28" s="1"/>
      <c r="WAX28" s="1"/>
      <c r="WAY28" s="1"/>
      <c r="WAZ28" s="1"/>
      <c r="WBA28" s="1"/>
      <c r="WBB28" s="1"/>
      <c r="WBC28" s="1"/>
      <c r="WBD28" s="1"/>
      <c r="WBE28" s="1"/>
      <c r="WBF28" s="1"/>
      <c r="WBG28" s="1"/>
      <c r="WBH28" s="1"/>
      <c r="WBI28" s="1"/>
      <c r="WBJ28" s="1"/>
      <c r="WBK28" s="1"/>
      <c r="WBL28" s="1"/>
      <c r="WBM28" s="1"/>
      <c r="WBN28" s="1"/>
      <c r="WBO28" s="1"/>
      <c r="WBP28" s="1"/>
      <c r="WBQ28" s="1"/>
      <c r="WBR28" s="1"/>
      <c r="WBS28" s="1"/>
      <c r="WBT28" s="1"/>
      <c r="WBU28" s="1"/>
      <c r="WBV28" s="1"/>
      <c r="WBW28" s="1"/>
      <c r="WBX28" s="1"/>
      <c r="WBY28" s="1"/>
      <c r="WBZ28" s="1"/>
      <c r="WCA28" s="1"/>
      <c r="WCB28" s="1"/>
      <c r="WCC28" s="1"/>
      <c r="WCD28" s="1"/>
      <c r="WCE28" s="1"/>
      <c r="WCF28" s="1"/>
      <c r="WCG28" s="1"/>
      <c r="WCH28" s="1"/>
      <c r="WCI28" s="1"/>
      <c r="WCJ28" s="1"/>
      <c r="WCK28" s="1"/>
      <c r="WCL28" s="1"/>
      <c r="WCM28" s="1"/>
      <c r="WCN28" s="1"/>
      <c r="WCO28" s="1"/>
      <c r="WCP28" s="1"/>
      <c r="WCQ28" s="1"/>
      <c r="WCR28" s="1"/>
      <c r="WCS28" s="1"/>
      <c r="WCT28" s="1"/>
      <c r="WCU28" s="1"/>
      <c r="WCV28" s="1"/>
      <c r="WCW28" s="1"/>
      <c r="WCX28" s="1"/>
      <c r="WCY28" s="1"/>
      <c r="WCZ28" s="1"/>
      <c r="WDA28" s="1"/>
      <c r="WDB28" s="1"/>
      <c r="WDC28" s="1"/>
      <c r="WDD28" s="1"/>
      <c r="WDE28" s="1"/>
      <c r="WDF28" s="1"/>
      <c r="WDG28" s="1"/>
      <c r="WDH28" s="1"/>
      <c r="WDI28" s="1"/>
      <c r="WDJ28" s="1"/>
      <c r="WDK28" s="1"/>
      <c r="WDL28" s="1"/>
      <c r="WDM28" s="1"/>
      <c r="WDN28" s="1"/>
      <c r="WDO28" s="1"/>
      <c r="WDP28" s="1"/>
      <c r="WDQ28" s="1"/>
      <c r="WDR28" s="1"/>
      <c r="WDS28" s="1"/>
      <c r="WDT28" s="1"/>
      <c r="WDU28" s="1"/>
      <c r="WDV28" s="1"/>
      <c r="WDW28" s="1"/>
      <c r="WDX28" s="1"/>
      <c r="WDY28" s="1"/>
      <c r="WDZ28" s="1"/>
      <c r="WEA28" s="1"/>
      <c r="WEB28" s="1"/>
      <c r="WEC28" s="1"/>
      <c r="WED28" s="1"/>
      <c r="WEE28" s="1"/>
      <c r="WEF28" s="1"/>
      <c r="WEG28" s="1"/>
      <c r="WEH28" s="1"/>
      <c r="WEI28" s="1"/>
      <c r="WEJ28" s="1"/>
      <c r="WEK28" s="1"/>
      <c r="WEL28" s="1"/>
      <c r="WEM28" s="1"/>
      <c r="WEN28" s="1"/>
      <c r="WEO28" s="1"/>
      <c r="WEP28" s="1"/>
      <c r="WEQ28" s="1"/>
      <c r="WER28" s="1"/>
      <c r="WES28" s="1"/>
      <c r="WET28" s="1"/>
      <c r="WEU28" s="1"/>
      <c r="WEV28" s="1"/>
      <c r="WEW28" s="1"/>
      <c r="WEX28" s="1"/>
      <c r="WEY28" s="1"/>
      <c r="WEZ28" s="1"/>
      <c r="WFA28" s="1"/>
      <c r="WFB28" s="1"/>
      <c r="WFC28" s="1"/>
      <c r="WFD28" s="1"/>
      <c r="WFE28" s="1"/>
      <c r="WFF28" s="1"/>
      <c r="WFG28" s="1"/>
      <c r="WFH28" s="1"/>
      <c r="WFI28" s="1"/>
      <c r="WFJ28" s="1"/>
      <c r="WFK28" s="1"/>
      <c r="WFL28" s="1"/>
      <c r="WFM28" s="1"/>
      <c r="WFN28" s="1"/>
      <c r="WFO28" s="1"/>
      <c r="WFP28" s="1"/>
      <c r="WFQ28" s="1"/>
      <c r="WFR28" s="1"/>
      <c r="WFS28" s="1"/>
      <c r="WFT28" s="1"/>
      <c r="WFU28" s="1"/>
      <c r="WFV28" s="1"/>
      <c r="WFW28" s="1"/>
      <c r="WFX28" s="1"/>
      <c r="WFY28" s="1"/>
      <c r="WFZ28" s="1"/>
      <c r="WGA28" s="1"/>
      <c r="WGB28" s="1"/>
      <c r="WGC28" s="1"/>
      <c r="WGD28" s="1"/>
      <c r="WGE28" s="1"/>
      <c r="WGF28" s="1"/>
      <c r="WGG28" s="1"/>
      <c r="WGH28" s="1"/>
      <c r="WGI28" s="1"/>
      <c r="WGJ28" s="1"/>
      <c r="WGK28" s="1"/>
      <c r="WGL28" s="1"/>
      <c r="WGM28" s="1"/>
      <c r="WGN28" s="1"/>
      <c r="WGO28" s="1"/>
      <c r="WGP28" s="1"/>
      <c r="WGQ28" s="1"/>
      <c r="WGR28" s="1"/>
      <c r="WGS28" s="1"/>
      <c r="WGT28" s="1"/>
      <c r="WGU28" s="1"/>
      <c r="WGV28" s="1"/>
      <c r="WGW28" s="1"/>
      <c r="WGX28" s="1"/>
      <c r="WGY28" s="1"/>
      <c r="WGZ28" s="1"/>
      <c r="WHA28" s="1"/>
      <c r="WHB28" s="1"/>
      <c r="WHC28" s="1"/>
      <c r="WHD28" s="1"/>
      <c r="WHE28" s="1"/>
      <c r="WHF28" s="1"/>
      <c r="WHG28" s="1"/>
      <c r="WHH28" s="1"/>
      <c r="WHI28" s="1"/>
      <c r="WHJ28" s="1"/>
      <c r="WHK28" s="1"/>
      <c r="WHL28" s="1"/>
      <c r="WHM28" s="1"/>
      <c r="WHN28" s="1"/>
      <c r="WHO28" s="1"/>
      <c r="WHP28" s="1"/>
      <c r="WHQ28" s="1"/>
      <c r="WHR28" s="1"/>
      <c r="WHS28" s="1"/>
      <c r="WHT28" s="1"/>
      <c r="WHU28" s="1"/>
      <c r="WHV28" s="1"/>
      <c r="WHW28" s="1"/>
      <c r="WHX28" s="1"/>
      <c r="WHY28" s="1"/>
      <c r="WHZ28" s="1"/>
      <c r="WIA28" s="1"/>
      <c r="WIB28" s="1"/>
      <c r="WIC28" s="1"/>
      <c r="WID28" s="1"/>
      <c r="WIE28" s="1"/>
      <c r="WIF28" s="1"/>
      <c r="WIG28" s="1"/>
      <c r="WIH28" s="1"/>
      <c r="WII28" s="1"/>
      <c r="WIJ28" s="1"/>
      <c r="WIK28" s="1"/>
      <c r="WIL28" s="1"/>
      <c r="WIM28" s="1"/>
      <c r="WIN28" s="1"/>
      <c r="WIO28" s="1"/>
      <c r="WIP28" s="1"/>
      <c r="WIQ28" s="1"/>
      <c r="WIR28" s="1"/>
      <c r="WIS28" s="1"/>
      <c r="WIT28" s="1"/>
      <c r="WIU28" s="1"/>
      <c r="WIV28" s="1"/>
      <c r="WIW28" s="1"/>
      <c r="WIX28" s="1"/>
      <c r="WIY28" s="1"/>
      <c r="WIZ28" s="1"/>
      <c r="WJA28" s="1"/>
      <c r="WJB28" s="1"/>
      <c r="WJC28" s="1"/>
      <c r="WJD28" s="1"/>
      <c r="WJE28" s="1"/>
      <c r="WJF28" s="1"/>
      <c r="WJG28" s="1"/>
      <c r="WJH28" s="1"/>
      <c r="WJI28" s="1"/>
      <c r="WJJ28" s="1"/>
      <c r="WJK28" s="1"/>
      <c r="WJL28" s="1"/>
      <c r="WJM28" s="1"/>
      <c r="WJN28" s="1"/>
      <c r="WJO28" s="1"/>
      <c r="WJP28" s="1"/>
      <c r="WJQ28" s="1"/>
      <c r="WJR28" s="1"/>
      <c r="WJS28" s="1"/>
      <c r="WJT28" s="1"/>
      <c r="WJU28" s="1"/>
      <c r="WJV28" s="1"/>
      <c r="WJW28" s="1"/>
      <c r="WJX28" s="1"/>
      <c r="WJY28" s="1"/>
      <c r="WJZ28" s="1"/>
      <c r="WKA28" s="1"/>
      <c r="WKB28" s="1"/>
      <c r="WKC28" s="1"/>
      <c r="WKD28" s="1"/>
      <c r="WKE28" s="1"/>
      <c r="WKF28" s="1"/>
      <c r="WKG28" s="1"/>
      <c r="WKH28" s="1"/>
      <c r="WKI28" s="1"/>
      <c r="WKJ28" s="1"/>
      <c r="WKK28" s="1"/>
      <c r="WKL28" s="1"/>
      <c r="WKM28" s="1"/>
      <c r="WKN28" s="1"/>
      <c r="WKO28" s="1"/>
      <c r="WKP28" s="1"/>
      <c r="WKQ28" s="1"/>
      <c r="WKR28" s="1"/>
      <c r="WKS28" s="1"/>
      <c r="WKT28" s="1"/>
      <c r="WKU28" s="1"/>
      <c r="WKV28" s="1"/>
      <c r="WKW28" s="1"/>
      <c r="WKX28" s="1"/>
      <c r="WKY28" s="1"/>
      <c r="WKZ28" s="1"/>
      <c r="WLA28" s="1"/>
      <c r="WLB28" s="1"/>
      <c r="WLC28" s="1"/>
      <c r="WLD28" s="1"/>
      <c r="WLE28" s="1"/>
      <c r="WLF28" s="1"/>
      <c r="WLG28" s="1"/>
      <c r="WLH28" s="1"/>
      <c r="WLI28" s="1"/>
      <c r="WLJ28" s="1"/>
      <c r="WLK28" s="1"/>
      <c r="WLL28" s="1"/>
      <c r="WLM28" s="1"/>
      <c r="WLN28" s="1"/>
      <c r="WLO28" s="1"/>
      <c r="WLP28" s="1"/>
      <c r="WLQ28" s="1"/>
      <c r="WLR28" s="1"/>
      <c r="WLS28" s="1"/>
      <c r="WLT28" s="1"/>
      <c r="WLU28" s="1"/>
      <c r="WLV28" s="1"/>
      <c r="WLW28" s="1"/>
      <c r="WLX28" s="1"/>
      <c r="WLY28" s="1"/>
      <c r="WLZ28" s="1"/>
      <c r="WMA28" s="1"/>
      <c r="WMB28" s="1"/>
      <c r="WMC28" s="1"/>
      <c r="WMD28" s="1"/>
      <c r="WME28" s="1"/>
      <c r="WMF28" s="1"/>
      <c r="WMG28" s="1"/>
      <c r="WMH28" s="1"/>
      <c r="WMI28" s="1"/>
      <c r="WMJ28" s="1"/>
      <c r="WMK28" s="1"/>
      <c r="WML28" s="1"/>
      <c r="WMM28" s="1"/>
      <c r="WMN28" s="1"/>
      <c r="WMO28" s="1"/>
      <c r="WMP28" s="1"/>
      <c r="WMQ28" s="1"/>
      <c r="WMR28" s="1"/>
      <c r="WMS28" s="1"/>
      <c r="WMT28" s="1"/>
      <c r="WMU28" s="1"/>
      <c r="WMV28" s="1"/>
      <c r="WMW28" s="1"/>
      <c r="WMX28" s="1"/>
      <c r="WMY28" s="1"/>
      <c r="WMZ28" s="1"/>
      <c r="WNA28" s="1"/>
      <c r="WNB28" s="1"/>
      <c r="WNC28" s="1"/>
      <c r="WND28" s="1"/>
      <c r="WNE28" s="1"/>
      <c r="WNF28" s="1"/>
      <c r="WNG28" s="1"/>
      <c r="WNH28" s="1"/>
      <c r="WNI28" s="1"/>
      <c r="WNJ28" s="1"/>
      <c r="WNK28" s="1"/>
      <c r="WNL28" s="1"/>
      <c r="WNM28" s="1"/>
      <c r="WNN28" s="1"/>
      <c r="WNO28" s="1"/>
      <c r="WNP28" s="1"/>
      <c r="WNQ28" s="1"/>
      <c r="WNR28" s="1"/>
      <c r="WNS28" s="1"/>
      <c r="WNT28" s="1"/>
      <c r="WNU28" s="1"/>
      <c r="WNV28" s="1"/>
      <c r="WNW28" s="1"/>
      <c r="WNX28" s="1"/>
      <c r="WNY28" s="1"/>
      <c r="WNZ28" s="1"/>
      <c r="WOA28" s="1"/>
      <c r="WOB28" s="1"/>
      <c r="WOC28" s="1"/>
      <c r="WOD28" s="1"/>
      <c r="WOE28" s="1"/>
      <c r="WOF28" s="1"/>
      <c r="WOG28" s="1"/>
      <c r="WOH28" s="1"/>
      <c r="WOI28" s="1"/>
      <c r="WOJ28" s="1"/>
      <c r="WOK28" s="1"/>
      <c r="WOL28" s="1"/>
      <c r="WOM28" s="1"/>
      <c r="WON28" s="1"/>
      <c r="WOO28" s="1"/>
      <c r="WOP28" s="1"/>
      <c r="WOQ28" s="1"/>
      <c r="WOR28" s="1"/>
      <c r="WOS28" s="1"/>
      <c r="WOT28" s="1"/>
      <c r="WOU28" s="1"/>
      <c r="WOV28" s="1"/>
      <c r="WOW28" s="1"/>
      <c r="WOX28" s="1"/>
      <c r="WOY28" s="1"/>
      <c r="WOZ28" s="1"/>
      <c r="WPA28" s="1"/>
      <c r="WPB28" s="1"/>
      <c r="WPC28" s="1"/>
      <c r="WPD28" s="1"/>
      <c r="WPE28" s="1"/>
      <c r="WPF28" s="1"/>
      <c r="WPG28" s="1"/>
      <c r="WPH28" s="1"/>
      <c r="WPI28" s="1"/>
      <c r="WPJ28" s="1"/>
      <c r="WPK28" s="1"/>
      <c r="WPL28" s="1"/>
      <c r="WPM28" s="1"/>
      <c r="WPN28" s="1"/>
      <c r="WPO28" s="1"/>
      <c r="WPP28" s="1"/>
      <c r="WPQ28" s="1"/>
      <c r="WPR28" s="1"/>
      <c r="WPS28" s="1"/>
      <c r="WPT28" s="1"/>
      <c r="WPU28" s="1"/>
      <c r="WPV28" s="1"/>
      <c r="WPW28" s="1"/>
      <c r="WPX28" s="1"/>
      <c r="WPY28" s="1"/>
      <c r="WPZ28" s="1"/>
      <c r="WQA28" s="1"/>
      <c r="WQB28" s="1"/>
      <c r="WQC28" s="1"/>
      <c r="WQD28" s="1"/>
      <c r="WQE28" s="1"/>
      <c r="WQF28" s="1"/>
      <c r="WQG28" s="1"/>
      <c r="WQH28" s="1"/>
      <c r="WQI28" s="1"/>
      <c r="WQJ28" s="1"/>
      <c r="WQK28" s="1"/>
      <c r="WQL28" s="1"/>
      <c r="WQM28" s="1"/>
      <c r="WQN28" s="1"/>
      <c r="WQO28" s="1"/>
      <c r="WQP28" s="1"/>
      <c r="WQQ28" s="1"/>
      <c r="WQR28" s="1"/>
      <c r="WQS28" s="1"/>
      <c r="WQT28" s="1"/>
      <c r="WQU28" s="1"/>
      <c r="WQV28" s="1"/>
      <c r="WQW28" s="1"/>
      <c r="WQX28" s="1"/>
      <c r="WQY28" s="1"/>
      <c r="WQZ28" s="1"/>
      <c r="WRA28" s="1"/>
      <c r="WRB28" s="1"/>
      <c r="WRC28" s="1"/>
      <c r="WRD28" s="1"/>
      <c r="WRE28" s="1"/>
      <c r="WRF28" s="1"/>
      <c r="WRG28" s="1"/>
      <c r="WRH28" s="1"/>
      <c r="WRI28" s="1"/>
      <c r="WRJ28" s="1"/>
      <c r="WRK28" s="1"/>
      <c r="WRL28" s="1"/>
      <c r="WRM28" s="1"/>
      <c r="WRN28" s="1"/>
      <c r="WRO28" s="1"/>
      <c r="WRP28" s="1"/>
      <c r="WRQ28" s="1"/>
      <c r="WRR28" s="1"/>
      <c r="WRS28" s="1"/>
      <c r="WRT28" s="1"/>
      <c r="WRU28" s="1"/>
      <c r="WRV28" s="1"/>
      <c r="WRW28" s="1"/>
      <c r="WRX28" s="1"/>
      <c r="WRY28" s="1"/>
      <c r="WRZ28" s="1"/>
      <c r="WSA28" s="1"/>
      <c r="WSB28" s="1"/>
      <c r="WSC28" s="1"/>
      <c r="WSD28" s="1"/>
      <c r="WSE28" s="1"/>
      <c r="WSF28" s="1"/>
      <c r="WSG28" s="1"/>
      <c r="WSH28" s="1"/>
      <c r="WSI28" s="1"/>
      <c r="WSJ28" s="1"/>
      <c r="WSK28" s="1"/>
      <c r="WSL28" s="1"/>
      <c r="WSM28" s="1"/>
      <c r="WSN28" s="1"/>
      <c r="WSO28" s="1"/>
      <c r="WSP28" s="1"/>
      <c r="WSQ28" s="1"/>
      <c r="WSR28" s="1"/>
      <c r="WSS28" s="1"/>
      <c r="WST28" s="1"/>
      <c r="WSU28" s="1"/>
      <c r="WSV28" s="1"/>
      <c r="WSW28" s="1"/>
      <c r="WSX28" s="1"/>
      <c r="WSY28" s="1"/>
      <c r="WSZ28" s="1"/>
      <c r="WTA28" s="1"/>
      <c r="WTB28" s="1"/>
      <c r="WTC28" s="1"/>
      <c r="WTD28" s="1"/>
      <c r="WTE28" s="1"/>
      <c r="WTF28" s="1"/>
      <c r="WTG28" s="1"/>
      <c r="WTH28" s="1"/>
      <c r="WTI28" s="1"/>
      <c r="WTJ28" s="1"/>
      <c r="WTK28" s="1"/>
      <c r="WTL28" s="1"/>
      <c r="WTM28" s="1"/>
      <c r="WTN28" s="1"/>
      <c r="WTO28" s="1"/>
      <c r="WTP28" s="1"/>
      <c r="WTQ28" s="1"/>
      <c r="WTR28" s="1"/>
      <c r="WTS28" s="1"/>
      <c r="WTT28" s="1"/>
      <c r="WTU28" s="1"/>
      <c r="WTV28" s="1"/>
      <c r="WTW28" s="1"/>
      <c r="WTX28" s="1"/>
      <c r="WTY28" s="1"/>
      <c r="WTZ28" s="1"/>
      <c r="WUA28" s="1"/>
      <c r="WUB28" s="1"/>
      <c r="WUC28" s="1"/>
      <c r="WUD28" s="1"/>
      <c r="WUE28" s="1"/>
      <c r="WUF28" s="1"/>
      <c r="WUG28" s="1"/>
      <c r="WUH28" s="1"/>
      <c r="WUI28" s="1"/>
      <c r="WUJ28" s="1"/>
      <c r="WUK28" s="1"/>
      <c r="WUL28" s="1"/>
      <c r="WUM28" s="1"/>
      <c r="WUN28" s="1"/>
      <c r="WUO28" s="1"/>
      <c r="WUP28" s="1"/>
      <c r="WUQ28" s="1"/>
      <c r="WUR28" s="1"/>
      <c r="WUS28" s="1"/>
      <c r="WUT28" s="1"/>
      <c r="WUU28" s="1"/>
      <c r="WUV28" s="1"/>
      <c r="WUW28" s="1"/>
      <c r="WUX28" s="1"/>
      <c r="WUY28" s="1"/>
      <c r="WUZ28" s="1"/>
      <c r="WVA28" s="1"/>
      <c r="WVB28" s="1"/>
      <c r="WVC28" s="1"/>
      <c r="WVD28" s="1"/>
      <c r="WVE28" s="1"/>
      <c r="WVF28" s="1"/>
      <c r="WVG28" s="1"/>
      <c r="WVH28" s="1"/>
      <c r="WVI28" s="1"/>
      <c r="WVJ28" s="1"/>
      <c r="WVK28" s="1"/>
      <c r="WVL28" s="1"/>
      <c r="WVM28" s="1"/>
      <c r="WVN28" s="1"/>
      <c r="WVO28" s="1"/>
      <c r="WVP28" s="1"/>
      <c r="WVQ28" s="1"/>
      <c r="WVR28" s="1"/>
      <c r="WVS28" s="1"/>
      <c r="WVT28" s="1"/>
      <c r="WVU28" s="1"/>
      <c r="WVV28" s="1"/>
      <c r="WVW28" s="1"/>
      <c r="WVX28" s="1"/>
      <c r="WVY28" s="1"/>
      <c r="WVZ28" s="1"/>
      <c r="WWA28" s="1"/>
      <c r="WWB28" s="1"/>
      <c r="WWC28" s="1"/>
      <c r="WWD28" s="1"/>
      <c r="WWE28" s="1"/>
      <c r="WWF28" s="1"/>
      <c r="WWG28" s="1"/>
      <c r="WWH28" s="1"/>
      <c r="WWI28" s="1"/>
      <c r="WWJ28" s="1"/>
      <c r="WWK28" s="1"/>
      <c r="WWL28" s="1"/>
      <c r="WWM28" s="1"/>
      <c r="WWN28" s="1"/>
      <c r="WWO28" s="1"/>
      <c r="WWP28" s="1"/>
      <c r="WWQ28" s="1"/>
      <c r="WWR28" s="1"/>
      <c r="WWS28" s="1"/>
      <c r="WWT28" s="1"/>
      <c r="WWU28" s="1"/>
      <c r="WWV28" s="1"/>
      <c r="WWW28" s="1"/>
      <c r="WWX28" s="1"/>
      <c r="WWY28" s="1"/>
      <c r="WWZ28" s="1"/>
      <c r="WXA28" s="1"/>
      <c r="WXB28" s="1"/>
      <c r="WXC28" s="1"/>
      <c r="WXD28" s="1"/>
      <c r="WXE28" s="1"/>
      <c r="WXF28" s="1"/>
      <c r="WXG28" s="1"/>
      <c r="WXH28" s="1"/>
      <c r="WXI28" s="1"/>
      <c r="WXJ28" s="1"/>
      <c r="WXK28" s="1"/>
      <c r="WXL28" s="1"/>
      <c r="WXM28" s="1"/>
      <c r="WXN28" s="1"/>
      <c r="WXO28" s="1"/>
      <c r="WXP28" s="1"/>
      <c r="WXQ28" s="1"/>
      <c r="WXR28" s="1"/>
      <c r="WXS28" s="1"/>
      <c r="WXT28" s="1"/>
      <c r="WXU28" s="1"/>
      <c r="WXV28" s="1"/>
      <c r="WXW28" s="1"/>
      <c r="WXX28" s="1"/>
      <c r="WXY28" s="1"/>
      <c r="WXZ28" s="1"/>
      <c r="WYA28" s="1"/>
      <c r="WYB28" s="1"/>
      <c r="WYC28" s="1"/>
      <c r="WYD28" s="1"/>
      <c r="WYE28" s="1"/>
      <c r="WYF28" s="1"/>
      <c r="WYG28" s="1"/>
      <c r="WYH28" s="1"/>
      <c r="WYI28" s="1"/>
      <c r="WYJ28" s="1"/>
      <c r="WYK28" s="1"/>
      <c r="WYL28" s="1"/>
      <c r="WYM28" s="1"/>
      <c r="WYN28" s="1"/>
      <c r="WYO28" s="1"/>
      <c r="WYP28" s="1"/>
      <c r="WYQ28" s="1"/>
      <c r="WYR28" s="1"/>
      <c r="WYS28" s="1"/>
      <c r="WYT28" s="1"/>
      <c r="WYU28" s="1"/>
      <c r="WYV28" s="1"/>
      <c r="WYW28" s="1"/>
      <c r="WYX28" s="1"/>
      <c r="WYY28" s="1"/>
      <c r="WYZ28" s="1"/>
      <c r="WZA28" s="1"/>
      <c r="WZB28" s="1"/>
      <c r="WZC28" s="1"/>
      <c r="WZD28" s="1"/>
      <c r="WZE28" s="1"/>
      <c r="WZF28" s="1"/>
      <c r="WZG28" s="1"/>
      <c r="WZH28" s="1"/>
      <c r="WZI28" s="1"/>
      <c r="WZJ28" s="1"/>
      <c r="WZK28" s="1"/>
      <c r="WZL28" s="1"/>
      <c r="WZM28" s="1"/>
      <c r="WZN28" s="1"/>
      <c r="WZO28" s="1"/>
      <c r="WZP28" s="1"/>
      <c r="WZQ28" s="1"/>
      <c r="WZR28" s="1"/>
      <c r="WZS28" s="1"/>
      <c r="WZT28" s="1"/>
      <c r="WZU28" s="1"/>
      <c r="WZV28" s="1"/>
      <c r="WZW28" s="1"/>
      <c r="WZX28" s="1"/>
      <c r="WZY28" s="1"/>
      <c r="WZZ28" s="1"/>
      <c r="XAA28" s="1"/>
      <c r="XAB28" s="1"/>
      <c r="XAC28" s="1"/>
      <c r="XAD28" s="1"/>
      <c r="XAE28" s="1"/>
      <c r="XAF28" s="1"/>
      <c r="XAG28" s="1"/>
      <c r="XAH28" s="1"/>
      <c r="XAI28" s="1"/>
      <c r="XAJ28" s="1"/>
      <c r="XAK28" s="1"/>
      <c r="XAL28" s="1"/>
      <c r="XAM28" s="1"/>
      <c r="XAN28" s="1"/>
      <c r="XAO28" s="1"/>
      <c r="XAP28" s="1"/>
      <c r="XAQ28" s="1"/>
      <c r="XAR28" s="1"/>
      <c r="XAS28" s="1"/>
      <c r="XAT28" s="1"/>
      <c r="XAU28" s="1"/>
      <c r="XAV28" s="1"/>
      <c r="XAW28" s="1"/>
      <c r="XAX28" s="1"/>
      <c r="XAY28" s="1"/>
      <c r="XAZ28" s="1"/>
      <c r="XBA28" s="1"/>
      <c r="XBB28" s="1"/>
      <c r="XBC28" s="1"/>
      <c r="XBD28" s="1"/>
      <c r="XBE28" s="1"/>
      <c r="XBF28" s="1"/>
      <c r="XBG28" s="1"/>
      <c r="XBH28" s="1"/>
      <c r="XBI28" s="1"/>
      <c r="XBJ28" s="1"/>
      <c r="XBK28" s="1"/>
      <c r="XBL28" s="1"/>
      <c r="XBM28" s="1"/>
      <c r="XBN28" s="1"/>
      <c r="XBO28" s="1"/>
      <c r="XBP28" s="1"/>
      <c r="XBQ28" s="1"/>
      <c r="XBR28" s="1"/>
      <c r="XBS28" s="1"/>
      <c r="XBT28" s="1"/>
      <c r="XBU28" s="1"/>
      <c r="XBV28" s="1"/>
      <c r="XBW28" s="1"/>
      <c r="XBX28" s="1"/>
      <c r="XBY28" s="1"/>
      <c r="XBZ28" s="1"/>
      <c r="XCA28" s="1"/>
      <c r="XCB28" s="1"/>
      <c r="XCC28" s="1"/>
      <c r="XCD28" s="1"/>
      <c r="XCE28" s="1"/>
      <c r="XCF28" s="1"/>
      <c r="XCG28" s="1"/>
      <c r="XCH28" s="1"/>
      <c r="XCI28" s="1"/>
      <c r="XCJ28" s="1"/>
      <c r="XCK28" s="1"/>
      <c r="XCL28" s="1"/>
      <c r="XCM28" s="1"/>
      <c r="XCN28" s="1"/>
      <c r="XCO28" s="1"/>
      <c r="XCP28" s="1"/>
      <c r="XCQ28" s="1"/>
      <c r="XCR28" s="1"/>
      <c r="XCS28" s="1"/>
      <c r="XCT28" s="1"/>
      <c r="XCU28" s="1"/>
      <c r="XCV28" s="1"/>
      <c r="XCW28" s="1"/>
      <c r="XCX28" s="1"/>
      <c r="XCY28" s="1"/>
      <c r="XCZ28" s="1"/>
      <c r="XDA28" s="1"/>
      <c r="XDB28" s="1"/>
      <c r="XDC28" s="1"/>
      <c r="XDD28" s="1"/>
      <c r="XDE28" s="1"/>
      <c r="XDF28" s="1"/>
      <c r="XDG28" s="1"/>
      <c r="XDH28" s="1"/>
      <c r="XDI28" s="1"/>
      <c r="XDJ28" s="1"/>
      <c r="XDK28" s="1"/>
      <c r="XDL28" s="1"/>
      <c r="XDM28" s="1"/>
      <c r="XDN28" s="1"/>
      <c r="XDO28" s="1"/>
      <c r="XDP28" s="1"/>
      <c r="XDQ28" s="1"/>
      <c r="XDR28" s="1"/>
      <c r="XDS28" s="1"/>
      <c r="XDT28" s="1"/>
      <c r="XDU28" s="1"/>
      <c r="XDV28" s="1"/>
      <c r="XDW28" s="1"/>
      <c r="XDX28" s="1"/>
      <c r="XDY28" s="1"/>
      <c r="XDZ28" s="1"/>
      <c r="XEA28" s="1"/>
      <c r="XEB28" s="1"/>
      <c r="XEC28" s="1"/>
      <c r="XED28" s="1"/>
      <c r="XEE28" s="1"/>
      <c r="XEF28" s="1"/>
      <c r="XEG28" s="1"/>
      <c r="XEH28" s="1"/>
      <c r="XEI28" s="1"/>
      <c r="XEJ28" s="1"/>
      <c r="XEK28" s="1"/>
      <c r="XEL28" s="1"/>
      <c r="XEM28" s="1"/>
      <c r="XEN28" s="1"/>
      <c r="XEO28" s="1"/>
      <c r="XEP28" s="1"/>
      <c r="XEQ28" s="1"/>
      <c r="XER28" s="1"/>
      <c r="XES28" s="1"/>
      <c r="XET28" s="1"/>
      <c r="XEU28" s="1"/>
      <c r="XEV28" s="1"/>
      <c r="XEW28" s="1"/>
      <c r="XEX28" s="1"/>
      <c r="XEY28" s="1"/>
      <c r="XEZ28" s="1"/>
      <c r="XFA28" s="1"/>
      <c r="XFB28" s="1"/>
      <c r="XFC28" s="1"/>
      <c r="XFD28" s="1"/>
    </row>
  </sheetData>
  <conditionalFormatting sqref="F3">
    <cfRule type="cellIs" dxfId="115" priority="8" stopIfTrue="1" operator="notEqual">
      <formula>0</formula>
    </cfRule>
    <cfRule type="cellIs" dxfId="114" priority="9" stopIfTrue="1" operator="equal">
      <formula>""</formula>
    </cfRule>
  </conditionalFormatting>
  <conditionalFormatting sqref="J3:P3">
    <cfRule type="cellIs" dxfId="113" priority="6" stopIfTrue="1" operator="equal">
      <formula>"Construction"</formula>
    </cfRule>
    <cfRule type="cellIs" dxfId="112" priority="7" stopIfTrue="1" operator="equal">
      <formula>"Operations"</formula>
    </cfRule>
  </conditionalFormatting>
  <conditionalFormatting sqref="J3:P3">
    <cfRule type="cellIs" dxfId="111" priority="5" operator="equal">
      <formula>"Fin Close"</formula>
    </cfRule>
  </conditionalFormatting>
  <conditionalFormatting sqref="J3:P3">
    <cfRule type="cellIs" dxfId="110" priority="3" operator="equal">
      <formula>"PPA ext."</formula>
    </cfRule>
    <cfRule type="cellIs" dxfId="109" priority="4" operator="equal">
      <formula>"Delay"</formula>
    </cfRule>
  </conditionalFormatting>
  <conditionalFormatting sqref="F2">
    <cfRule type="cellIs" dxfId="108" priority="1" stopIfTrue="1" operator="notEqual">
      <formula>0</formula>
    </cfRule>
    <cfRule type="cellIs" dxfId="10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4F81BD"/>
    <outlinePr summaryBelow="0" summaryRight="0"/>
  </sheetPr>
  <dimension ref="A1:XFD31"/>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45" bestFit="1" customWidth="1"/>
    <col min="6" max="6" width="20.54296875" bestFit="1" customWidth="1"/>
    <col min="7" max="7" width="13.1796875" bestFit="1" customWidth="1"/>
    <col min="8" max="8" width="7.6328125" style="41" bestFit="1" customWidth="1"/>
    <col min="9" max="9" width="3.453125" customWidth="1"/>
    <col min="10" max="11" width="12" bestFit="1" customWidth="1"/>
    <col min="12" max="14" width="13.1796875" bestFit="1" customWidth="1"/>
    <col min="15" max="16" width="15.08984375" customWidth="1"/>
  </cols>
  <sheetData>
    <row r="1" spans="1:16" s="76" customFormat="1" ht="25.15">
      <c r="A1" s="44" t="str">
        <f ca="1" xml:space="preserve"> RIGHT(CELL("filename", A1), LEN(CELL("filename", A1)) - SEARCH("]", CELL("filename", A1)))</f>
        <v>Distributions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B8" s="25" t="s">
        <v>21</v>
      </c>
    </row>
    <row r="9" spans="1:16">
      <c r="C9" s="131" t="s">
        <v>227</v>
      </c>
    </row>
    <row r="10" spans="1:16">
      <c r="E10" s="14" t="str">
        <f xml:space="preserve"> 'Scheduled Debt'!E$38</f>
        <v>Guaranteed Portfolio Loans Repaid</v>
      </c>
      <c r="F10" s="14">
        <f xml:space="preserve"> 'Scheduled Debt'!F$38</f>
        <v>0</v>
      </c>
      <c r="G10" s="14" t="str">
        <f xml:space="preserve"> 'Scheduled Debt'!G$38</f>
        <v>GBP</v>
      </c>
      <c r="H10" s="40">
        <f xml:space="preserve"> 'Scheduled Debt'!H$38</f>
        <v>0</v>
      </c>
      <c r="I10" s="14">
        <f xml:space="preserve"> 'Scheduled Debt'!I$38</f>
        <v>0</v>
      </c>
      <c r="J10" s="6">
        <f xml:space="preserve"> SUMIF( Time!$J204:$AC204, Time!J$55, 'Scheduled Debt'!$J38:$AC38)</f>
        <v>92761.5</v>
      </c>
      <c r="K10" s="6">
        <f xml:space="preserve"> SUMIF( Time!$J204:$AC204, Time!K$55, 'Scheduled Debt'!$J38:$AC38)</f>
        <v>185523</v>
      </c>
      <c r="L10" s="6">
        <f xml:space="preserve"> SUMIF( Time!$J204:$AC204, Time!L$55, 'Scheduled Debt'!$J38:$AC38)</f>
        <v>278284.5</v>
      </c>
      <c r="M10" s="6">
        <f xml:space="preserve"> SUMIF( Time!$J204:$AC204, Time!M$55, 'Scheduled Debt'!$J38:$AC38)</f>
        <v>371046</v>
      </c>
      <c r="N10" s="6">
        <f xml:space="preserve"> SUMIF( Time!$J204:$AC204, Time!N$55, 'Scheduled Debt'!$J38:$AC38)</f>
        <v>618410</v>
      </c>
    </row>
    <row r="11" spans="1:16">
      <c r="E11" s="14" t="str">
        <f xml:space="preserve"> 'Scheduled Debt'!E$82</f>
        <v>CVA 1 Debt Repaid</v>
      </c>
      <c r="F11" s="14">
        <f xml:space="preserve"> 'Scheduled Debt'!F$82</f>
        <v>0</v>
      </c>
      <c r="G11" s="14" t="str">
        <f xml:space="preserve"> 'Scheduled Debt'!G$82</f>
        <v>GBP</v>
      </c>
      <c r="H11" s="40">
        <f xml:space="preserve"> 'Scheduled Debt'!H$82</f>
        <v>0</v>
      </c>
      <c r="I11" s="14">
        <f xml:space="preserve"> 'Scheduled Debt'!I$82</f>
        <v>0</v>
      </c>
      <c r="J11" s="6">
        <f xml:space="preserve"> SUMIF( Time!$J204:$AC204, Time!J$55, 'Scheduled Debt'!$J82:$AC82)</f>
        <v>84000</v>
      </c>
      <c r="K11" s="6">
        <f xml:space="preserve"> SUMIF( Time!$J204:$AC204, Time!K$55, 'Scheduled Debt'!$J82:$AC82)</f>
        <v>210000</v>
      </c>
      <c r="L11" s="6">
        <f xml:space="preserve"> SUMIF( Time!$J204:$AC204, Time!L$55, 'Scheduled Debt'!$J82:$AC82)</f>
        <v>420000</v>
      </c>
      <c r="M11" s="6">
        <f xml:space="preserve"> SUMIF( Time!$J204:$AC204, Time!M$55, 'Scheduled Debt'!$J82:$AC82)</f>
        <v>1050000</v>
      </c>
      <c r="N11" s="6">
        <f xml:space="preserve"> SUMIF( Time!$J204:$AC204, Time!N$55, 'Scheduled Debt'!$J82:$AC82)</f>
        <v>2100000</v>
      </c>
    </row>
    <row r="12" spans="1:16">
      <c r="E12" s="14" t="str">
        <f xml:space="preserve"> 'Scheduled Debt'!E$119</f>
        <v>CVA 2 Debt Repaid</v>
      </c>
      <c r="F12" s="14">
        <f xml:space="preserve"> 'Scheduled Debt'!F$119</f>
        <v>0</v>
      </c>
      <c r="G12" s="14" t="str">
        <f xml:space="preserve"> 'Scheduled Debt'!G$119</f>
        <v>GBP</v>
      </c>
      <c r="H12" s="40">
        <f xml:space="preserve"> 'Scheduled Debt'!H$119</f>
        <v>0</v>
      </c>
      <c r="I12" s="14">
        <f xml:space="preserve"> 'Scheduled Debt'!I$119</f>
        <v>0</v>
      </c>
      <c r="J12" s="6">
        <f xml:space="preserve"> SUMIF( Time!$J204:$AC204, Time!J$55, 'Scheduled Debt'!$J119:$AC119)</f>
        <v>2193.6</v>
      </c>
      <c r="K12" s="6">
        <f xml:space="preserve"> SUMIF( Time!$J204:$AC204, Time!K$55, 'Scheduled Debt'!$J119:$AC119)</f>
        <v>5484</v>
      </c>
      <c r="L12" s="6">
        <f xml:space="preserve"> SUMIF( Time!$J204:$AC204, Time!L$55, 'Scheduled Debt'!$J119:$AC119)</f>
        <v>10968</v>
      </c>
      <c r="M12" s="6">
        <f xml:space="preserve"> SUMIF( Time!$J204:$AC204, Time!M$55, 'Scheduled Debt'!$J119:$AC119)</f>
        <v>27420</v>
      </c>
      <c r="N12" s="6">
        <f xml:space="preserve"> SUMIF( Time!$J204:$AC204, Time!N$55, 'Scheduled Debt'!$J119:$AC119)</f>
        <v>54840</v>
      </c>
    </row>
    <row r="13" spans="1:16">
      <c r="E13" s="9" t="s">
        <v>202</v>
      </c>
      <c r="F13" s="33"/>
      <c r="G13" s="9" t="s">
        <v>309</v>
      </c>
      <c r="H13" s="62"/>
      <c r="I13" s="33"/>
      <c r="J13" s="9">
        <f xml:space="preserve"> SUMIF( Time!$J204:$AC204, Time!J$55, Distributions!$J13:$AC13)</f>
        <v>178955.1</v>
      </c>
      <c r="K13" s="9">
        <f xml:space="preserve"> SUMIF( Time!$J204:$AC204, Time!K$55, Distributions!$J13:$AC13)</f>
        <v>401007</v>
      </c>
      <c r="L13" s="9">
        <f xml:space="preserve"> SUMIF( Time!$J204:$AC204, Time!L$55, Distributions!$J13:$AC13)</f>
        <v>709252.5</v>
      </c>
      <c r="M13" s="9">
        <f xml:space="preserve"> SUMIF( Time!$J204:$AC204, Time!M$55, Distributions!$J13:$AC13)</f>
        <v>1448466</v>
      </c>
      <c r="N13" s="9">
        <f xml:space="preserve"> SUMIF( Time!$J204:$AC204, Time!N$55, Distributions!$J13:$AC13)</f>
        <v>2773250</v>
      </c>
    </row>
    <row r="15" spans="1:16">
      <c r="C15" s="131" t="s">
        <v>252</v>
      </c>
    </row>
    <row r="16" spans="1:16">
      <c r="E16" s="14" t="str">
        <f xml:space="preserve"> 'Unscheduled Debt'!E$52</f>
        <v>Senior Debt Repaid</v>
      </c>
      <c r="F16" s="14">
        <f xml:space="preserve"> 'Unscheduled Debt'!F$52</f>
        <v>0</v>
      </c>
      <c r="G16" s="14" t="str">
        <f xml:space="preserve"> 'Unscheduled Debt'!G$52</f>
        <v>GBP</v>
      </c>
      <c r="H16" s="40">
        <f xml:space="preserve"> 'Unscheduled Debt'!H$52</f>
        <v>0</v>
      </c>
      <c r="I16" s="14">
        <f xml:space="preserve"> 'Unscheduled Debt'!I$52</f>
        <v>0</v>
      </c>
      <c r="J16" s="6">
        <f xml:space="preserve"> SUMIF( Time!$J204:$AC204, Time!J$55, 'Unscheduled Debt'!$J52:$AC52)</f>
        <v>924829.89148000022</v>
      </c>
      <c r="K16" s="6">
        <f xml:space="preserve"> SUMIF( Time!$J204:$AC204, Time!K$55, 'Unscheduled Debt'!$J52:$AC52)</f>
        <v>924829.89148000022</v>
      </c>
      <c r="L16" s="6">
        <f xml:space="preserve"> SUMIF( Time!$J204:$AC204, Time!L$55, 'Unscheduled Debt'!$J52:$AC52)</f>
        <v>1324905.5427657496</v>
      </c>
      <c r="M16" s="6">
        <f xml:space="preserve"> SUMIF( Time!$J204:$AC204, Time!M$55, 'Unscheduled Debt'!$J52:$AC52)</f>
        <v>1324905.5427657496</v>
      </c>
      <c r="N16" s="6">
        <f xml:space="preserve"> SUMIF( Time!$J204:$AC204, Time!N$55, 'Unscheduled Debt'!$J52:$AC52)</f>
        <v>1324905.5427657496</v>
      </c>
    </row>
    <row r="17" spans="2:16384">
      <c r="E17" s="14" t="str">
        <f xml:space="preserve"> 'Unscheduled Debt'!E$96</f>
        <v>Shareholder Debt Repaid</v>
      </c>
      <c r="F17" s="14">
        <f xml:space="preserve"> 'Unscheduled Debt'!F$96</f>
        <v>0</v>
      </c>
      <c r="G17" s="14" t="str">
        <f xml:space="preserve"> 'Unscheduled Debt'!G$96</f>
        <v>GBP</v>
      </c>
      <c r="H17" s="40">
        <f xml:space="preserve"> 'Unscheduled Debt'!H$96</f>
        <v>0</v>
      </c>
      <c r="I17" s="14">
        <f xml:space="preserve"> 'Unscheduled Debt'!I$96</f>
        <v>0</v>
      </c>
      <c r="J17" s="6">
        <f xml:space="preserve"> SUMIF( Time!$J204:$AC204, Time!J$55, 'Unscheduled Debt'!$J96:$AC96)</f>
        <v>0</v>
      </c>
      <c r="K17" s="6">
        <f xml:space="preserve"> SUMIF( Time!$J204:$AC204, Time!K$55, 'Unscheduled Debt'!$J96:$AC96)</f>
        <v>0</v>
      </c>
      <c r="L17" s="6">
        <f xml:space="preserve"> SUMIF( Time!$J204:$AC204, Time!L$55, 'Unscheduled Debt'!$J96:$AC96)</f>
        <v>1401843.5829939707</v>
      </c>
      <c r="M17" s="6">
        <f xml:space="preserve"> SUMIF( Time!$J204:$AC204, Time!M$55, 'Unscheduled Debt'!$J96:$AC96)</f>
        <v>1401843.5829939707</v>
      </c>
      <c r="N17" s="6">
        <f xml:space="preserve"> SUMIF( Time!$J204:$AC204, Time!N$55, 'Unscheduled Debt'!$J96:$AC96)</f>
        <v>1401843.5829939707</v>
      </c>
    </row>
    <row r="18" spans="2:16384">
      <c r="E18" s="14" t="str">
        <f xml:space="preserve"> 'Unscheduled Debt'!E$140</f>
        <v>Chinese Investor Debt Repaid</v>
      </c>
      <c r="F18" s="14">
        <f xml:space="preserve"> 'Unscheduled Debt'!F$140</f>
        <v>0</v>
      </c>
      <c r="G18" s="14" t="str">
        <f xml:space="preserve"> 'Unscheduled Debt'!G$140</f>
        <v>GBP</v>
      </c>
      <c r="H18" s="40">
        <f xml:space="preserve"> 'Unscheduled Debt'!H$140</f>
        <v>0</v>
      </c>
      <c r="I18" s="14">
        <f xml:space="preserve"> 'Unscheduled Debt'!I$140</f>
        <v>0</v>
      </c>
      <c r="J18" s="6">
        <f xml:space="preserve"> SUMIF( Time!$J204:$AC204, Time!J$55, 'Unscheduled Debt'!$J140:$AC140)</f>
        <v>0</v>
      </c>
      <c r="K18" s="6">
        <f xml:space="preserve"> SUMIF( Time!$J204:$AC204, Time!K$55, 'Unscheduled Debt'!$J140:$AC140)</f>
        <v>0</v>
      </c>
      <c r="L18" s="6">
        <f xml:space="preserve"> SUMIF( Time!$J204:$AC204, Time!L$55, 'Unscheduled Debt'!$J140:$AC140)</f>
        <v>969824.29092366516</v>
      </c>
      <c r="M18" s="6">
        <f xml:space="preserve"> SUMIF( Time!$J204:$AC204, Time!M$55, 'Unscheduled Debt'!$J140:$AC140)</f>
        <v>969824.29092366516</v>
      </c>
      <c r="N18" s="6">
        <f xml:space="preserve"> SUMIF( Time!$J204:$AC204, Time!N$55, 'Unscheduled Debt'!$J140:$AC140)</f>
        <v>969824.29092366516</v>
      </c>
    </row>
    <row r="19" spans="2:16384">
      <c r="E19" s="9" t="s">
        <v>111</v>
      </c>
      <c r="F19" s="33"/>
      <c r="G19" s="9" t="s">
        <v>309</v>
      </c>
      <c r="H19" s="62"/>
      <c r="I19" s="33"/>
      <c r="J19" s="9">
        <f xml:space="preserve"> SUMIF( Time!$J204:$AC204, Time!J$55, Distributions!$J19:$AC19)</f>
        <v>924829.89148000022</v>
      </c>
      <c r="K19" s="9">
        <f xml:space="preserve"> SUMIF( Time!$J204:$AC204, Time!K$55, Distributions!$J19:$AC19)</f>
        <v>924829.89148000022</v>
      </c>
      <c r="L19" s="9">
        <f xml:space="preserve"> SUMIF( Time!$J204:$AC204, Time!L$55, Distributions!$J19:$AC19)</f>
        <v>3696573.4166833856</v>
      </c>
      <c r="M19" s="9">
        <f xml:space="preserve"> SUMIF( Time!$J204:$AC204, Time!M$55, Distributions!$J19:$AC19)</f>
        <v>3696573.4166833856</v>
      </c>
      <c r="N19" s="9">
        <f xml:space="preserve"> SUMIF( Time!$J204:$AC204, Time!N$55, Distributions!$J19:$AC19)</f>
        <v>3696573.4166833856</v>
      </c>
    </row>
    <row r="21" spans="2:16384">
      <c r="B21" s="25" t="s">
        <v>103</v>
      </c>
    </row>
    <row r="22" spans="2:16384">
      <c r="E22" s="43" t="str">
        <f xml:space="preserve"> Financials!E$39</f>
        <v>Total Debt Repaid</v>
      </c>
      <c r="F22" s="43"/>
      <c r="G22" s="43" t="str">
        <f xml:space="preserve"> Financials!G$39</f>
        <v>GBP</v>
      </c>
      <c r="H22" s="71">
        <f xml:space="preserve"> Financials!H$39</f>
        <v>0</v>
      </c>
      <c r="I22" s="43">
        <f xml:space="preserve"> Financials!I$39</f>
        <v>0</v>
      </c>
      <c r="J22" s="16">
        <f xml:space="preserve"> SUMIF( Time!$J204:$AC204, Time!J$55, Financials!$J39:$AC39)</f>
        <v>1103784.9914800003</v>
      </c>
      <c r="K22" s="16">
        <f xml:space="preserve"> SUMIF( Time!$J204:$AC204, Time!K$55, Financials!$J39:$AC39)</f>
        <v>1325836.8914800002</v>
      </c>
      <c r="L22" s="16">
        <f xml:space="preserve"> SUMIF( Time!$J204:$AC204, Time!L$55, Financials!$J39:$AC39)</f>
        <v>4405825.9166833851</v>
      </c>
      <c r="M22" s="16">
        <f xml:space="preserve"> SUMIF( Time!$J204:$AC204, Time!M$55, Financials!$J39:$AC39)</f>
        <v>5145039.4166833851</v>
      </c>
      <c r="N22" s="16">
        <f xml:space="preserve"> SUMIF( Time!$J204:$AC204, Time!N$55, Financials!$J39:$AC39)</f>
        <v>6469823.4166833851</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4" spans="2:16384">
      <c r="B24" s="25" t="s">
        <v>48</v>
      </c>
    </row>
    <row r="25" spans="2:16384">
      <c r="E25" s="14" t="str">
        <f xml:space="preserve"> Equity!E$77</f>
        <v>Total Redemption Preference Paid</v>
      </c>
      <c r="F25" s="14">
        <f xml:space="preserve"> Equity!F$77</f>
        <v>0</v>
      </c>
      <c r="G25" s="14" t="str">
        <f xml:space="preserve"> Equity!G$77</f>
        <v>GBP</v>
      </c>
      <c r="H25" s="40">
        <f xml:space="preserve"> Equity!H$77</f>
        <v>0</v>
      </c>
      <c r="I25" s="14">
        <f xml:space="preserve"> Equity!I$77</f>
        <v>0</v>
      </c>
      <c r="J25" s="6">
        <f xml:space="preserve"> SUMIF( Time!$J204:$AC204, Time!J$55, Equity!$J77:$AC77)</f>
        <v>0</v>
      </c>
      <c r="K25" s="6">
        <f xml:space="preserve"> SUMIF( Time!$J204:$AC204, Time!K$55, Equity!$J77:$AC77)</f>
        <v>0</v>
      </c>
      <c r="L25" s="6">
        <f xml:space="preserve"> SUMIF( Time!$J204:$AC204, Time!L$55, Equity!$J77:$AC77)</f>
        <v>450000</v>
      </c>
      <c r="M25" s="6">
        <f xml:space="preserve"> SUMIF( Time!$J204:$AC204, Time!M$55, Equity!$J77:$AC77)</f>
        <v>450000</v>
      </c>
      <c r="N25" s="6">
        <f xml:space="preserve"> SUMIF( Time!$J204:$AC204, Time!N$55, Equity!$J77:$AC77)</f>
        <v>450000</v>
      </c>
    </row>
    <row r="26" spans="2:16384">
      <c r="E26" s="14" t="str">
        <f xml:space="preserve"> Equity!E$111</f>
        <v>Total Priority Dividend Paid</v>
      </c>
      <c r="F26" s="14">
        <f xml:space="preserve"> Equity!F$111</f>
        <v>0</v>
      </c>
      <c r="G26" s="14" t="str">
        <f xml:space="preserve"> Equity!G$111</f>
        <v>GBP</v>
      </c>
      <c r="H26" s="40">
        <f xml:space="preserve"> Equity!H$111</f>
        <v>0</v>
      </c>
      <c r="I26" s="14">
        <f xml:space="preserve"> Equity!I$111</f>
        <v>0</v>
      </c>
      <c r="J26" s="6">
        <f xml:space="preserve"> SUMIF( Time!$J204:$AC204, Time!J$55, Equity!$J111:$AC111)</f>
        <v>0</v>
      </c>
      <c r="K26" s="6">
        <f xml:space="preserve"> SUMIF( Time!$J204:$AC204, Time!K$55, Equity!$J111:$AC111)</f>
        <v>0</v>
      </c>
      <c r="L26" s="6">
        <f xml:space="preserve"> SUMIF( Time!$J204:$AC204, Time!L$55, Equity!$J111:$AC111)</f>
        <v>300000</v>
      </c>
      <c r="M26" s="6">
        <f xml:space="preserve"> SUMIF( Time!$J204:$AC204, Time!M$55, Equity!$J111:$AC111)</f>
        <v>300000</v>
      </c>
      <c r="N26" s="6">
        <f xml:space="preserve"> SUMIF( Time!$J204:$AC204, Time!N$55, Equity!$J111:$AC111)</f>
        <v>300000</v>
      </c>
    </row>
    <row r="27" spans="2:16384">
      <c r="E27" s="14" t="str">
        <f xml:space="preserve"> Equity!E$145</f>
        <v>Total Priority Dividend Catchup Paid</v>
      </c>
      <c r="F27" s="14">
        <f xml:space="preserve"> Equity!F$145</f>
        <v>0</v>
      </c>
      <c r="G27" s="14" t="str">
        <f xml:space="preserve"> Equity!G$145</f>
        <v>GBP</v>
      </c>
      <c r="H27" s="40">
        <f xml:space="preserve"> Equity!H$145</f>
        <v>0</v>
      </c>
      <c r="I27" s="14">
        <f xml:space="preserve"> Equity!I$145</f>
        <v>0</v>
      </c>
      <c r="J27" s="6">
        <f xml:space="preserve"> SUMIF( Time!$J204:$AC204, Time!J$55, Equity!$J145:$AC145)</f>
        <v>0</v>
      </c>
      <c r="K27" s="6">
        <f xml:space="preserve"> SUMIF( Time!$J204:$AC204, Time!K$55, Equity!$J145:$AC145)</f>
        <v>0</v>
      </c>
      <c r="L27" s="6">
        <f xml:space="preserve"> SUMIF( Time!$J204:$AC204, Time!L$55, Equity!$J145:$AC145)</f>
        <v>4770848</v>
      </c>
      <c r="M27" s="6">
        <f xml:space="preserve"> SUMIF( Time!$J204:$AC204, Time!M$55, Equity!$J145:$AC145)</f>
        <v>4770848</v>
      </c>
      <c r="N27" s="6">
        <f xml:space="preserve"> SUMIF( Time!$J204:$AC204, Time!N$55, Equity!$J145:$AC145)</f>
        <v>4770848</v>
      </c>
    </row>
    <row r="28" spans="2:16384">
      <c r="E28" s="14" t="str">
        <f xml:space="preserve"> Equity!E$159</f>
        <v>Total Redemption Preference Catchup Paid</v>
      </c>
      <c r="F28" s="14">
        <f xml:space="preserve"> Equity!F$159</f>
        <v>0</v>
      </c>
      <c r="G28" s="14" t="str">
        <f xml:space="preserve"> Equity!G$159</f>
        <v>GBP</v>
      </c>
      <c r="H28" s="40">
        <f xml:space="preserve"> Equity!H$159</f>
        <v>0</v>
      </c>
      <c r="I28" s="14">
        <f xml:space="preserve"> Equity!I$159</f>
        <v>0</v>
      </c>
      <c r="J28" s="6">
        <f xml:space="preserve"> SUMIF( Time!$J204:$AC204, Time!J$55, Equity!$J159:$AC159)</f>
        <v>0</v>
      </c>
      <c r="K28" s="6">
        <f xml:space="preserve"> SUMIF( Time!$J204:$AC204, Time!K$55, Equity!$J159:$AC159)</f>
        <v>0</v>
      </c>
      <c r="L28" s="6">
        <f xml:space="preserve"> SUMIF( Time!$J204:$AC204, Time!L$55, Equity!$J159:$AC159)</f>
        <v>9628261.2609646358</v>
      </c>
      <c r="M28" s="6">
        <f xml:space="preserve"> SUMIF( Time!$J204:$AC204, Time!M$55, Equity!$J159:$AC159)</f>
        <v>20463400</v>
      </c>
      <c r="N28" s="6">
        <f xml:space="preserve"> SUMIF( Time!$J204:$AC204, Time!N$55, Equity!$J159:$AC159)</f>
        <v>20463400</v>
      </c>
    </row>
    <row r="29" spans="2:16384">
      <c r="E29" s="14" t="str">
        <f xml:space="preserve"> Equity!E$205</f>
        <v>Total Ordinary Dividend Paid</v>
      </c>
      <c r="F29" s="14">
        <f xml:space="preserve"> Equity!F$205</f>
        <v>0</v>
      </c>
      <c r="G29" s="14" t="str">
        <f xml:space="preserve"> Equity!G$205</f>
        <v>GBP</v>
      </c>
      <c r="H29" s="40">
        <f xml:space="preserve"> Equity!H$205</f>
        <v>0</v>
      </c>
      <c r="I29" s="14">
        <f xml:space="preserve"> Equity!I$205</f>
        <v>0</v>
      </c>
      <c r="J29" s="6">
        <f xml:space="preserve"> SUMIF( Time!$J204:$AC204, Time!J$55, Equity!$J205:$AC205)</f>
        <v>0</v>
      </c>
      <c r="K29" s="6">
        <f xml:space="preserve"> SUMIF( Time!$J204:$AC204, Time!K$55, Equity!$J205:$AC205)</f>
        <v>0</v>
      </c>
      <c r="L29" s="6">
        <f xml:space="preserve"> SUMIF( Time!$J204:$AC204, Time!L$55, Equity!$J205:$AC205)</f>
        <v>0</v>
      </c>
      <c r="M29" s="6">
        <f xml:space="preserve"> SUMIF( Time!$J204:$AC204, Time!M$55, Equity!$J205:$AC205)</f>
        <v>6050535.9509363212</v>
      </c>
      <c r="N29" s="6">
        <f xml:space="preserve"> SUMIF( Time!$J204:$AC204, Time!N$55, Equity!$J205:$AC205)</f>
        <v>11879433.093325227</v>
      </c>
    </row>
    <row r="30" spans="2:16384">
      <c r="E30" s="14" t="str">
        <f xml:space="preserve"> Equity!E$228</f>
        <v>Total Ordinary Share Capital Redeemed</v>
      </c>
      <c r="F30" s="14">
        <f xml:space="preserve"> Equity!F$228</f>
        <v>0</v>
      </c>
      <c r="G30" s="14" t="str">
        <f xml:space="preserve"> Equity!G$228</f>
        <v>GBP</v>
      </c>
      <c r="H30" s="40">
        <f xml:space="preserve"> Equity!H$228</f>
        <v>0</v>
      </c>
      <c r="I30" s="14">
        <f xml:space="preserve"> Equity!I$228</f>
        <v>0</v>
      </c>
      <c r="J30" s="6">
        <f xml:space="preserve"> SUMIF( Time!$J204:$AC204, Time!J$55, Equity!$J228:$AC228)</f>
        <v>0</v>
      </c>
      <c r="K30" s="6">
        <f xml:space="preserve"> SUMIF( Time!$J204:$AC204, Time!K$55, Equity!$J228:$AC228)</f>
        <v>0</v>
      </c>
      <c r="L30" s="6">
        <f xml:space="preserve"> SUMIF( Time!$J204:$AC204, Time!L$55, Equity!$J228:$AC228)</f>
        <v>0</v>
      </c>
      <c r="M30" s="6">
        <f xml:space="preserve"> SUMIF( Time!$J204:$AC204, Time!M$55, Equity!$J228:$AC228)</f>
        <v>0</v>
      </c>
      <c r="N30" s="6">
        <f xml:space="preserve"> SUMIF( Time!$J204:$AC204, Time!N$55, Equity!$J228:$AC228)</f>
        <v>3036</v>
      </c>
    </row>
    <row r="31" spans="2:16384">
      <c r="E31" s="71" t="s">
        <v>112</v>
      </c>
      <c r="F31" s="43"/>
      <c r="G31" s="71" t="s">
        <v>309</v>
      </c>
      <c r="H31" s="71"/>
      <c r="I31" s="43"/>
      <c r="J31" s="16">
        <f xml:space="preserve"> SUMIF( Time!$J204:$AC204, Time!J$55, Distributions!$J31:$AC31)</f>
        <v>0</v>
      </c>
      <c r="K31" s="16">
        <f xml:space="preserve"> SUMIF( Time!$J204:$AC204, Time!K$55, Distributions!$J31:$AC31)</f>
        <v>0</v>
      </c>
      <c r="L31" s="16">
        <f xml:space="preserve"> SUMIF( Time!$J204:$AC204, Time!L$55, Distributions!$J31:$AC31)</f>
        <v>15149109.260964636</v>
      </c>
      <c r="M31" s="16">
        <f xml:space="preserve"> SUMIF( Time!$J204:$AC204, Time!M$55, Distributions!$J31:$AC31)</f>
        <v>32034783.950936321</v>
      </c>
      <c r="N31" s="16">
        <f xml:space="preserve"> SUMIF( Time!$J204:$AC204, Time!N$55, Distributions!$J31:$AC31)</f>
        <v>37866717.093325227</v>
      </c>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c r="AMN31" s="1"/>
      <c r="AMO31" s="1"/>
      <c r="AMP31" s="1"/>
      <c r="AMQ31" s="1"/>
      <c r="AMR31" s="1"/>
      <c r="AMS31" s="1"/>
      <c r="AMT31" s="1"/>
      <c r="AMU31" s="1"/>
      <c r="AMV31" s="1"/>
      <c r="AMW31" s="1"/>
      <c r="AMX31" s="1"/>
      <c r="AMY31" s="1"/>
      <c r="AMZ31" s="1"/>
      <c r="ANA31" s="1"/>
      <c r="ANB31" s="1"/>
      <c r="ANC31" s="1"/>
      <c r="AND31" s="1"/>
      <c r="ANE31" s="1"/>
      <c r="ANF31" s="1"/>
      <c r="ANG31" s="1"/>
      <c r="ANH31" s="1"/>
      <c r="ANI31" s="1"/>
      <c r="ANJ31" s="1"/>
      <c r="ANK31" s="1"/>
      <c r="ANL31" s="1"/>
      <c r="ANM31" s="1"/>
      <c r="ANN31" s="1"/>
      <c r="ANO31" s="1"/>
      <c r="ANP31" s="1"/>
      <c r="ANQ31" s="1"/>
      <c r="ANR31" s="1"/>
      <c r="ANS31" s="1"/>
      <c r="ANT31" s="1"/>
      <c r="ANU31" s="1"/>
      <c r="ANV31" s="1"/>
      <c r="ANW31" s="1"/>
      <c r="ANX31" s="1"/>
      <c r="ANY31" s="1"/>
      <c r="ANZ31" s="1"/>
      <c r="AOA31" s="1"/>
      <c r="AOB31" s="1"/>
      <c r="AOC31" s="1"/>
      <c r="AOD31" s="1"/>
      <c r="AOE31" s="1"/>
      <c r="AOF31" s="1"/>
      <c r="AOG31" s="1"/>
      <c r="AOH31" s="1"/>
      <c r="AOI31" s="1"/>
      <c r="AOJ31" s="1"/>
      <c r="AOK31" s="1"/>
      <c r="AOL31" s="1"/>
      <c r="AOM31" s="1"/>
      <c r="AON31" s="1"/>
      <c r="AOO31" s="1"/>
      <c r="AOP31" s="1"/>
      <c r="AOQ31" s="1"/>
      <c r="AOR31" s="1"/>
      <c r="AOS31" s="1"/>
      <c r="AOT31" s="1"/>
      <c r="AOU31" s="1"/>
      <c r="AOV31" s="1"/>
      <c r="AOW31" s="1"/>
      <c r="AOX31" s="1"/>
      <c r="AOY31" s="1"/>
      <c r="AOZ31" s="1"/>
      <c r="APA31" s="1"/>
      <c r="APB31" s="1"/>
      <c r="APC31" s="1"/>
      <c r="APD31" s="1"/>
      <c r="APE31" s="1"/>
      <c r="APF31" s="1"/>
      <c r="APG31" s="1"/>
      <c r="APH31" s="1"/>
      <c r="API31" s="1"/>
      <c r="APJ31" s="1"/>
      <c r="APK31" s="1"/>
      <c r="APL31" s="1"/>
      <c r="APM31" s="1"/>
      <c r="APN31" s="1"/>
      <c r="APO31" s="1"/>
      <c r="APP31" s="1"/>
      <c r="APQ31" s="1"/>
      <c r="APR31" s="1"/>
      <c r="APS31" s="1"/>
      <c r="APT31" s="1"/>
      <c r="APU31" s="1"/>
      <c r="APV31" s="1"/>
      <c r="APW31" s="1"/>
      <c r="APX31" s="1"/>
      <c r="APY31" s="1"/>
      <c r="APZ31" s="1"/>
      <c r="AQA31" s="1"/>
      <c r="AQB31" s="1"/>
      <c r="AQC31" s="1"/>
      <c r="AQD31" s="1"/>
      <c r="AQE31" s="1"/>
      <c r="AQF31" s="1"/>
      <c r="AQG31" s="1"/>
      <c r="AQH31" s="1"/>
      <c r="AQI31" s="1"/>
      <c r="AQJ31" s="1"/>
      <c r="AQK31" s="1"/>
      <c r="AQL31" s="1"/>
      <c r="AQM31" s="1"/>
      <c r="AQN31" s="1"/>
      <c r="AQO31" s="1"/>
      <c r="AQP31" s="1"/>
      <c r="AQQ31" s="1"/>
      <c r="AQR31" s="1"/>
      <c r="AQS31" s="1"/>
      <c r="AQT31" s="1"/>
      <c r="AQU31" s="1"/>
      <c r="AQV31" s="1"/>
      <c r="AQW31" s="1"/>
      <c r="AQX31" s="1"/>
      <c r="AQY31" s="1"/>
      <c r="AQZ31" s="1"/>
      <c r="ARA31" s="1"/>
      <c r="ARB31" s="1"/>
      <c r="ARC31" s="1"/>
      <c r="ARD31" s="1"/>
      <c r="ARE31" s="1"/>
      <c r="ARF31" s="1"/>
      <c r="ARG31" s="1"/>
      <c r="ARH31" s="1"/>
      <c r="ARI31" s="1"/>
      <c r="ARJ31" s="1"/>
      <c r="ARK31" s="1"/>
      <c r="ARL31" s="1"/>
      <c r="ARM31" s="1"/>
      <c r="ARN31" s="1"/>
      <c r="ARO31" s="1"/>
      <c r="ARP31" s="1"/>
      <c r="ARQ31" s="1"/>
      <c r="ARR31" s="1"/>
      <c r="ARS31" s="1"/>
      <c r="ART31" s="1"/>
      <c r="ARU31" s="1"/>
      <c r="ARV31" s="1"/>
      <c r="ARW31" s="1"/>
      <c r="ARX31" s="1"/>
      <c r="ARY31" s="1"/>
      <c r="ARZ31" s="1"/>
      <c r="ASA31" s="1"/>
      <c r="ASB31" s="1"/>
      <c r="ASC31" s="1"/>
      <c r="ASD31" s="1"/>
      <c r="ASE31" s="1"/>
      <c r="ASF31" s="1"/>
      <c r="ASG31" s="1"/>
      <c r="ASH31" s="1"/>
      <c r="ASI31" s="1"/>
      <c r="ASJ31" s="1"/>
      <c r="ASK31" s="1"/>
      <c r="ASL31" s="1"/>
      <c r="ASM31" s="1"/>
      <c r="ASN31" s="1"/>
      <c r="ASO31" s="1"/>
      <c r="ASP31" s="1"/>
      <c r="ASQ31" s="1"/>
      <c r="ASR31" s="1"/>
      <c r="ASS31" s="1"/>
      <c r="AST31" s="1"/>
      <c r="ASU31" s="1"/>
      <c r="ASV31" s="1"/>
      <c r="ASW31" s="1"/>
      <c r="ASX31" s="1"/>
      <c r="ASY31" s="1"/>
      <c r="ASZ31" s="1"/>
      <c r="ATA31" s="1"/>
      <c r="ATB31" s="1"/>
      <c r="ATC31" s="1"/>
      <c r="ATD31" s="1"/>
      <c r="ATE31" s="1"/>
      <c r="ATF31" s="1"/>
      <c r="ATG31" s="1"/>
      <c r="ATH31" s="1"/>
      <c r="ATI31" s="1"/>
      <c r="ATJ31" s="1"/>
      <c r="ATK31" s="1"/>
      <c r="ATL31" s="1"/>
      <c r="ATM31" s="1"/>
      <c r="ATN31" s="1"/>
      <c r="ATO31" s="1"/>
      <c r="ATP31" s="1"/>
      <c r="ATQ31" s="1"/>
      <c r="ATR31" s="1"/>
      <c r="ATS31" s="1"/>
      <c r="ATT31" s="1"/>
      <c r="ATU31" s="1"/>
      <c r="ATV31" s="1"/>
      <c r="ATW31" s="1"/>
      <c r="ATX31" s="1"/>
      <c r="ATY31" s="1"/>
      <c r="ATZ31" s="1"/>
      <c r="AUA31" s="1"/>
      <c r="AUB31" s="1"/>
      <c r="AUC31" s="1"/>
      <c r="AUD31" s="1"/>
      <c r="AUE31" s="1"/>
      <c r="AUF31" s="1"/>
      <c r="AUG31" s="1"/>
      <c r="AUH31" s="1"/>
      <c r="AUI31" s="1"/>
      <c r="AUJ31" s="1"/>
      <c r="AUK31" s="1"/>
      <c r="AUL31" s="1"/>
      <c r="AUM31" s="1"/>
      <c r="AUN31" s="1"/>
      <c r="AUO31" s="1"/>
      <c r="AUP31" s="1"/>
      <c r="AUQ31" s="1"/>
      <c r="AUR31" s="1"/>
      <c r="AUS31" s="1"/>
      <c r="AUT31" s="1"/>
      <c r="AUU31" s="1"/>
      <c r="AUV31" s="1"/>
      <c r="AUW31" s="1"/>
      <c r="AUX31" s="1"/>
      <c r="AUY31" s="1"/>
      <c r="AUZ31" s="1"/>
      <c r="AVA31" s="1"/>
      <c r="AVB31" s="1"/>
      <c r="AVC31" s="1"/>
      <c r="AVD31" s="1"/>
      <c r="AVE31" s="1"/>
      <c r="AVF31" s="1"/>
      <c r="AVG31" s="1"/>
      <c r="AVH31" s="1"/>
      <c r="AVI31" s="1"/>
      <c r="AVJ31" s="1"/>
      <c r="AVK31" s="1"/>
      <c r="AVL31" s="1"/>
      <c r="AVM31" s="1"/>
      <c r="AVN31" s="1"/>
      <c r="AVO31" s="1"/>
      <c r="AVP31" s="1"/>
      <c r="AVQ31" s="1"/>
      <c r="AVR31" s="1"/>
      <c r="AVS31" s="1"/>
      <c r="AVT31" s="1"/>
      <c r="AVU31" s="1"/>
      <c r="AVV31" s="1"/>
      <c r="AVW31" s="1"/>
      <c r="AVX31" s="1"/>
      <c r="AVY31" s="1"/>
      <c r="AVZ31" s="1"/>
      <c r="AWA31" s="1"/>
      <c r="AWB31" s="1"/>
      <c r="AWC31" s="1"/>
      <c r="AWD31" s="1"/>
      <c r="AWE31" s="1"/>
      <c r="AWF31" s="1"/>
      <c r="AWG31" s="1"/>
      <c r="AWH31" s="1"/>
      <c r="AWI31" s="1"/>
      <c r="AWJ31" s="1"/>
      <c r="AWK31" s="1"/>
      <c r="AWL31" s="1"/>
      <c r="AWM31" s="1"/>
      <c r="AWN31" s="1"/>
      <c r="AWO31" s="1"/>
      <c r="AWP31" s="1"/>
      <c r="AWQ31" s="1"/>
      <c r="AWR31" s="1"/>
      <c r="AWS31" s="1"/>
      <c r="AWT31" s="1"/>
      <c r="AWU31" s="1"/>
      <c r="AWV31" s="1"/>
      <c r="AWW31" s="1"/>
      <c r="AWX31" s="1"/>
      <c r="AWY31" s="1"/>
      <c r="AWZ31" s="1"/>
      <c r="AXA31" s="1"/>
      <c r="AXB31" s="1"/>
      <c r="AXC31" s="1"/>
      <c r="AXD31" s="1"/>
      <c r="AXE31" s="1"/>
      <c r="AXF31" s="1"/>
      <c r="AXG31" s="1"/>
      <c r="AXH31" s="1"/>
      <c r="AXI31" s="1"/>
      <c r="AXJ31" s="1"/>
      <c r="AXK31" s="1"/>
      <c r="AXL31" s="1"/>
      <c r="AXM31" s="1"/>
      <c r="AXN31" s="1"/>
      <c r="AXO31" s="1"/>
      <c r="AXP31" s="1"/>
      <c r="AXQ31" s="1"/>
      <c r="AXR31" s="1"/>
      <c r="AXS31" s="1"/>
      <c r="AXT31" s="1"/>
      <c r="AXU31" s="1"/>
      <c r="AXV31" s="1"/>
      <c r="AXW31" s="1"/>
      <c r="AXX31" s="1"/>
      <c r="AXY31" s="1"/>
      <c r="AXZ31" s="1"/>
      <c r="AYA31" s="1"/>
      <c r="AYB31" s="1"/>
      <c r="AYC31" s="1"/>
      <c r="AYD31" s="1"/>
      <c r="AYE31" s="1"/>
      <c r="AYF31" s="1"/>
      <c r="AYG31" s="1"/>
      <c r="AYH31" s="1"/>
      <c r="AYI31" s="1"/>
      <c r="AYJ31" s="1"/>
      <c r="AYK31" s="1"/>
      <c r="AYL31" s="1"/>
      <c r="AYM31" s="1"/>
      <c r="AYN31" s="1"/>
      <c r="AYO31" s="1"/>
      <c r="AYP31" s="1"/>
      <c r="AYQ31" s="1"/>
      <c r="AYR31" s="1"/>
      <c r="AYS31" s="1"/>
      <c r="AYT31" s="1"/>
      <c r="AYU31" s="1"/>
      <c r="AYV31" s="1"/>
      <c r="AYW31" s="1"/>
      <c r="AYX31" s="1"/>
      <c r="AYY31" s="1"/>
      <c r="AYZ31" s="1"/>
      <c r="AZA31" s="1"/>
      <c r="AZB31" s="1"/>
      <c r="AZC31" s="1"/>
      <c r="AZD31" s="1"/>
      <c r="AZE31" s="1"/>
      <c r="AZF31" s="1"/>
      <c r="AZG31" s="1"/>
      <c r="AZH31" s="1"/>
      <c r="AZI31" s="1"/>
      <c r="AZJ31" s="1"/>
      <c r="AZK31" s="1"/>
      <c r="AZL31" s="1"/>
      <c r="AZM31" s="1"/>
      <c r="AZN31" s="1"/>
      <c r="AZO31" s="1"/>
      <c r="AZP31" s="1"/>
      <c r="AZQ31" s="1"/>
      <c r="AZR31" s="1"/>
      <c r="AZS31" s="1"/>
      <c r="AZT31" s="1"/>
      <c r="AZU31" s="1"/>
      <c r="AZV31" s="1"/>
      <c r="AZW31" s="1"/>
      <c r="AZX31" s="1"/>
      <c r="AZY31" s="1"/>
      <c r="AZZ31" s="1"/>
      <c r="BAA31" s="1"/>
      <c r="BAB31" s="1"/>
      <c r="BAC31" s="1"/>
      <c r="BAD31" s="1"/>
      <c r="BAE31" s="1"/>
      <c r="BAF31" s="1"/>
      <c r="BAG31" s="1"/>
      <c r="BAH31" s="1"/>
      <c r="BAI31" s="1"/>
      <c r="BAJ31" s="1"/>
      <c r="BAK31" s="1"/>
      <c r="BAL31" s="1"/>
      <c r="BAM31" s="1"/>
      <c r="BAN31" s="1"/>
      <c r="BAO31" s="1"/>
      <c r="BAP31" s="1"/>
      <c r="BAQ31" s="1"/>
      <c r="BAR31" s="1"/>
      <c r="BAS31" s="1"/>
      <c r="BAT31" s="1"/>
      <c r="BAU31" s="1"/>
      <c r="BAV31" s="1"/>
      <c r="BAW31" s="1"/>
      <c r="BAX31" s="1"/>
      <c r="BAY31" s="1"/>
      <c r="BAZ31" s="1"/>
      <c r="BBA31" s="1"/>
      <c r="BBB31" s="1"/>
      <c r="BBC31" s="1"/>
      <c r="BBD31" s="1"/>
      <c r="BBE31" s="1"/>
      <c r="BBF31" s="1"/>
      <c r="BBG31" s="1"/>
      <c r="BBH31" s="1"/>
      <c r="BBI31" s="1"/>
      <c r="BBJ31" s="1"/>
      <c r="BBK31" s="1"/>
      <c r="BBL31" s="1"/>
      <c r="BBM31" s="1"/>
      <c r="BBN31" s="1"/>
      <c r="BBO31" s="1"/>
      <c r="BBP31" s="1"/>
      <c r="BBQ31" s="1"/>
      <c r="BBR31" s="1"/>
      <c r="BBS31" s="1"/>
      <c r="BBT31" s="1"/>
      <c r="BBU31" s="1"/>
      <c r="BBV31" s="1"/>
      <c r="BBW31" s="1"/>
      <c r="BBX31" s="1"/>
      <c r="BBY31" s="1"/>
      <c r="BBZ31" s="1"/>
      <c r="BCA31" s="1"/>
      <c r="BCB31" s="1"/>
      <c r="BCC31" s="1"/>
      <c r="BCD31" s="1"/>
      <c r="BCE31" s="1"/>
      <c r="BCF31" s="1"/>
      <c r="BCG31" s="1"/>
      <c r="BCH31" s="1"/>
      <c r="BCI31" s="1"/>
      <c r="BCJ31" s="1"/>
      <c r="BCK31" s="1"/>
      <c r="BCL31" s="1"/>
      <c r="BCM31" s="1"/>
      <c r="BCN31" s="1"/>
      <c r="BCO31" s="1"/>
      <c r="BCP31" s="1"/>
      <c r="BCQ31" s="1"/>
      <c r="BCR31" s="1"/>
      <c r="BCS31" s="1"/>
      <c r="BCT31" s="1"/>
      <c r="BCU31" s="1"/>
      <c r="BCV31" s="1"/>
      <c r="BCW31" s="1"/>
      <c r="BCX31" s="1"/>
      <c r="BCY31" s="1"/>
      <c r="BCZ31" s="1"/>
      <c r="BDA31" s="1"/>
      <c r="BDB31" s="1"/>
      <c r="BDC31" s="1"/>
      <c r="BDD31" s="1"/>
      <c r="BDE31" s="1"/>
      <c r="BDF31" s="1"/>
      <c r="BDG31" s="1"/>
      <c r="BDH31" s="1"/>
      <c r="BDI31" s="1"/>
      <c r="BDJ31" s="1"/>
      <c r="BDK31" s="1"/>
      <c r="BDL31" s="1"/>
      <c r="BDM31" s="1"/>
      <c r="BDN31" s="1"/>
      <c r="BDO31" s="1"/>
      <c r="BDP31" s="1"/>
      <c r="BDQ31" s="1"/>
      <c r="BDR31" s="1"/>
      <c r="BDS31" s="1"/>
      <c r="BDT31" s="1"/>
      <c r="BDU31" s="1"/>
      <c r="BDV31" s="1"/>
      <c r="BDW31" s="1"/>
      <c r="BDX31" s="1"/>
      <c r="BDY31" s="1"/>
      <c r="BDZ31" s="1"/>
      <c r="BEA31" s="1"/>
      <c r="BEB31" s="1"/>
      <c r="BEC31" s="1"/>
      <c r="BED31" s="1"/>
      <c r="BEE31" s="1"/>
      <c r="BEF31" s="1"/>
      <c r="BEG31" s="1"/>
      <c r="BEH31" s="1"/>
      <c r="BEI31" s="1"/>
      <c r="BEJ31" s="1"/>
      <c r="BEK31" s="1"/>
      <c r="BEL31" s="1"/>
      <c r="BEM31" s="1"/>
      <c r="BEN31" s="1"/>
      <c r="BEO31" s="1"/>
      <c r="BEP31" s="1"/>
      <c r="BEQ31" s="1"/>
      <c r="BER31" s="1"/>
      <c r="BES31" s="1"/>
      <c r="BET31" s="1"/>
      <c r="BEU31" s="1"/>
      <c r="BEV31" s="1"/>
      <c r="BEW31" s="1"/>
      <c r="BEX31" s="1"/>
      <c r="BEY31" s="1"/>
      <c r="BEZ31" s="1"/>
      <c r="BFA31" s="1"/>
      <c r="BFB31" s="1"/>
      <c r="BFC31" s="1"/>
      <c r="BFD31" s="1"/>
      <c r="BFE31" s="1"/>
      <c r="BFF31" s="1"/>
      <c r="BFG31" s="1"/>
      <c r="BFH31" s="1"/>
      <c r="BFI31" s="1"/>
      <c r="BFJ31" s="1"/>
      <c r="BFK31" s="1"/>
      <c r="BFL31" s="1"/>
      <c r="BFM31" s="1"/>
      <c r="BFN31" s="1"/>
      <c r="BFO31" s="1"/>
      <c r="BFP31" s="1"/>
      <c r="BFQ31" s="1"/>
      <c r="BFR31" s="1"/>
      <c r="BFS31" s="1"/>
      <c r="BFT31" s="1"/>
      <c r="BFU31" s="1"/>
      <c r="BFV31" s="1"/>
      <c r="BFW31" s="1"/>
      <c r="BFX31" s="1"/>
      <c r="BFY31" s="1"/>
      <c r="BFZ31" s="1"/>
      <c r="BGA31" s="1"/>
      <c r="BGB31" s="1"/>
      <c r="BGC31" s="1"/>
      <c r="BGD31" s="1"/>
      <c r="BGE31" s="1"/>
      <c r="BGF31" s="1"/>
      <c r="BGG31" s="1"/>
      <c r="BGH31" s="1"/>
      <c r="BGI31" s="1"/>
      <c r="BGJ31" s="1"/>
      <c r="BGK31" s="1"/>
      <c r="BGL31" s="1"/>
      <c r="BGM31" s="1"/>
      <c r="BGN31" s="1"/>
      <c r="BGO31" s="1"/>
      <c r="BGP31" s="1"/>
      <c r="BGQ31" s="1"/>
      <c r="BGR31" s="1"/>
      <c r="BGS31" s="1"/>
      <c r="BGT31" s="1"/>
      <c r="BGU31" s="1"/>
      <c r="BGV31" s="1"/>
      <c r="BGW31" s="1"/>
      <c r="BGX31" s="1"/>
      <c r="BGY31" s="1"/>
      <c r="BGZ31" s="1"/>
      <c r="BHA31" s="1"/>
      <c r="BHB31" s="1"/>
      <c r="BHC31" s="1"/>
      <c r="BHD31" s="1"/>
      <c r="BHE31" s="1"/>
      <c r="BHF31" s="1"/>
      <c r="BHG31" s="1"/>
      <c r="BHH31" s="1"/>
      <c r="BHI31" s="1"/>
      <c r="BHJ31" s="1"/>
      <c r="BHK31" s="1"/>
      <c r="BHL31" s="1"/>
      <c r="BHM31" s="1"/>
      <c r="BHN31" s="1"/>
      <c r="BHO31" s="1"/>
      <c r="BHP31" s="1"/>
      <c r="BHQ31" s="1"/>
      <c r="BHR31" s="1"/>
      <c r="BHS31" s="1"/>
      <c r="BHT31" s="1"/>
      <c r="BHU31" s="1"/>
      <c r="BHV31" s="1"/>
      <c r="BHW31" s="1"/>
      <c r="BHX31" s="1"/>
      <c r="BHY31" s="1"/>
      <c r="BHZ31" s="1"/>
      <c r="BIA31" s="1"/>
      <c r="BIB31" s="1"/>
      <c r="BIC31" s="1"/>
      <c r="BID31" s="1"/>
      <c r="BIE31" s="1"/>
      <c r="BIF31" s="1"/>
      <c r="BIG31" s="1"/>
      <c r="BIH31" s="1"/>
      <c r="BII31" s="1"/>
      <c r="BIJ31" s="1"/>
      <c r="BIK31" s="1"/>
      <c r="BIL31" s="1"/>
      <c r="BIM31" s="1"/>
      <c r="BIN31" s="1"/>
      <c r="BIO31" s="1"/>
      <c r="BIP31" s="1"/>
      <c r="BIQ31" s="1"/>
      <c r="BIR31" s="1"/>
      <c r="BIS31" s="1"/>
      <c r="BIT31" s="1"/>
      <c r="BIU31" s="1"/>
      <c r="BIV31" s="1"/>
      <c r="BIW31" s="1"/>
      <c r="BIX31" s="1"/>
      <c r="BIY31" s="1"/>
      <c r="BIZ31" s="1"/>
      <c r="BJA31" s="1"/>
      <c r="BJB31" s="1"/>
      <c r="BJC31" s="1"/>
      <c r="BJD31" s="1"/>
      <c r="BJE31" s="1"/>
      <c r="BJF31" s="1"/>
      <c r="BJG31" s="1"/>
      <c r="BJH31" s="1"/>
      <c r="BJI31" s="1"/>
      <c r="BJJ31" s="1"/>
      <c r="BJK31" s="1"/>
      <c r="BJL31" s="1"/>
      <c r="BJM31" s="1"/>
      <c r="BJN31" s="1"/>
      <c r="BJO31" s="1"/>
      <c r="BJP31" s="1"/>
      <c r="BJQ31" s="1"/>
      <c r="BJR31" s="1"/>
      <c r="BJS31" s="1"/>
      <c r="BJT31" s="1"/>
      <c r="BJU31" s="1"/>
      <c r="BJV31" s="1"/>
      <c r="BJW31" s="1"/>
      <c r="BJX31" s="1"/>
      <c r="BJY31" s="1"/>
      <c r="BJZ31" s="1"/>
      <c r="BKA31" s="1"/>
      <c r="BKB31" s="1"/>
      <c r="BKC31" s="1"/>
      <c r="BKD31" s="1"/>
      <c r="BKE31" s="1"/>
      <c r="BKF31" s="1"/>
      <c r="BKG31" s="1"/>
      <c r="BKH31" s="1"/>
      <c r="BKI31" s="1"/>
      <c r="BKJ31" s="1"/>
      <c r="BKK31" s="1"/>
      <c r="BKL31" s="1"/>
      <c r="BKM31" s="1"/>
      <c r="BKN31" s="1"/>
      <c r="BKO31" s="1"/>
      <c r="BKP31" s="1"/>
      <c r="BKQ31" s="1"/>
      <c r="BKR31" s="1"/>
      <c r="BKS31" s="1"/>
      <c r="BKT31" s="1"/>
      <c r="BKU31" s="1"/>
      <c r="BKV31" s="1"/>
      <c r="BKW31" s="1"/>
      <c r="BKX31" s="1"/>
      <c r="BKY31" s="1"/>
      <c r="BKZ31" s="1"/>
      <c r="BLA31" s="1"/>
      <c r="BLB31" s="1"/>
      <c r="BLC31" s="1"/>
      <c r="BLD31" s="1"/>
      <c r="BLE31" s="1"/>
      <c r="BLF31" s="1"/>
      <c r="BLG31" s="1"/>
      <c r="BLH31" s="1"/>
      <c r="BLI31" s="1"/>
      <c r="BLJ31" s="1"/>
      <c r="BLK31" s="1"/>
      <c r="BLL31" s="1"/>
      <c r="BLM31" s="1"/>
      <c r="BLN31" s="1"/>
      <c r="BLO31" s="1"/>
      <c r="BLP31" s="1"/>
      <c r="BLQ31" s="1"/>
      <c r="BLR31" s="1"/>
      <c r="BLS31" s="1"/>
      <c r="BLT31" s="1"/>
      <c r="BLU31" s="1"/>
      <c r="BLV31" s="1"/>
      <c r="BLW31" s="1"/>
      <c r="BLX31" s="1"/>
      <c r="BLY31" s="1"/>
      <c r="BLZ31" s="1"/>
      <c r="BMA31" s="1"/>
      <c r="BMB31" s="1"/>
      <c r="BMC31" s="1"/>
      <c r="BMD31" s="1"/>
      <c r="BME31" s="1"/>
      <c r="BMF31" s="1"/>
      <c r="BMG31" s="1"/>
      <c r="BMH31" s="1"/>
      <c r="BMI31" s="1"/>
      <c r="BMJ31" s="1"/>
      <c r="BMK31" s="1"/>
      <c r="BML31" s="1"/>
      <c r="BMM31" s="1"/>
      <c r="BMN31" s="1"/>
      <c r="BMO31" s="1"/>
      <c r="BMP31" s="1"/>
      <c r="BMQ31" s="1"/>
      <c r="BMR31" s="1"/>
      <c r="BMS31" s="1"/>
      <c r="BMT31" s="1"/>
      <c r="BMU31" s="1"/>
      <c r="BMV31" s="1"/>
      <c r="BMW31" s="1"/>
      <c r="BMX31" s="1"/>
      <c r="BMY31" s="1"/>
      <c r="BMZ31" s="1"/>
      <c r="BNA31" s="1"/>
      <c r="BNB31" s="1"/>
      <c r="BNC31" s="1"/>
      <c r="BND31" s="1"/>
      <c r="BNE31" s="1"/>
      <c r="BNF31" s="1"/>
      <c r="BNG31" s="1"/>
      <c r="BNH31" s="1"/>
      <c r="BNI31" s="1"/>
      <c r="BNJ31" s="1"/>
      <c r="BNK31" s="1"/>
      <c r="BNL31" s="1"/>
      <c r="BNM31" s="1"/>
      <c r="BNN31" s="1"/>
      <c r="BNO31" s="1"/>
      <c r="BNP31" s="1"/>
      <c r="BNQ31" s="1"/>
      <c r="BNR31" s="1"/>
      <c r="BNS31" s="1"/>
      <c r="BNT31" s="1"/>
      <c r="BNU31" s="1"/>
      <c r="BNV31" s="1"/>
      <c r="BNW31" s="1"/>
      <c r="BNX31" s="1"/>
      <c r="BNY31" s="1"/>
      <c r="BNZ31" s="1"/>
      <c r="BOA31" s="1"/>
      <c r="BOB31" s="1"/>
      <c r="BOC31" s="1"/>
      <c r="BOD31" s="1"/>
      <c r="BOE31" s="1"/>
      <c r="BOF31" s="1"/>
      <c r="BOG31" s="1"/>
      <c r="BOH31" s="1"/>
      <c r="BOI31" s="1"/>
      <c r="BOJ31" s="1"/>
      <c r="BOK31" s="1"/>
      <c r="BOL31" s="1"/>
      <c r="BOM31" s="1"/>
      <c r="BON31" s="1"/>
      <c r="BOO31" s="1"/>
      <c r="BOP31" s="1"/>
      <c r="BOQ31" s="1"/>
      <c r="BOR31" s="1"/>
      <c r="BOS31" s="1"/>
      <c r="BOT31" s="1"/>
      <c r="BOU31" s="1"/>
      <c r="BOV31" s="1"/>
      <c r="BOW31" s="1"/>
      <c r="BOX31" s="1"/>
      <c r="BOY31" s="1"/>
      <c r="BOZ31" s="1"/>
      <c r="BPA31" s="1"/>
      <c r="BPB31" s="1"/>
      <c r="BPC31" s="1"/>
      <c r="BPD31" s="1"/>
      <c r="BPE31" s="1"/>
      <c r="BPF31" s="1"/>
      <c r="BPG31" s="1"/>
      <c r="BPH31" s="1"/>
      <c r="BPI31" s="1"/>
      <c r="BPJ31" s="1"/>
      <c r="BPK31" s="1"/>
      <c r="BPL31" s="1"/>
      <c r="BPM31" s="1"/>
      <c r="BPN31" s="1"/>
      <c r="BPO31" s="1"/>
      <c r="BPP31" s="1"/>
      <c r="BPQ31" s="1"/>
      <c r="BPR31" s="1"/>
      <c r="BPS31" s="1"/>
      <c r="BPT31" s="1"/>
      <c r="BPU31" s="1"/>
      <c r="BPV31" s="1"/>
      <c r="BPW31" s="1"/>
      <c r="BPX31" s="1"/>
      <c r="BPY31" s="1"/>
      <c r="BPZ31" s="1"/>
      <c r="BQA31" s="1"/>
      <c r="BQB31" s="1"/>
      <c r="BQC31" s="1"/>
      <c r="BQD31" s="1"/>
      <c r="BQE31" s="1"/>
      <c r="BQF31" s="1"/>
      <c r="BQG31" s="1"/>
      <c r="BQH31" s="1"/>
      <c r="BQI31" s="1"/>
      <c r="BQJ31" s="1"/>
      <c r="BQK31" s="1"/>
      <c r="BQL31" s="1"/>
      <c r="BQM31" s="1"/>
      <c r="BQN31" s="1"/>
      <c r="BQO31" s="1"/>
      <c r="BQP31" s="1"/>
      <c r="BQQ31" s="1"/>
      <c r="BQR31" s="1"/>
      <c r="BQS31" s="1"/>
      <c r="BQT31" s="1"/>
      <c r="BQU31" s="1"/>
      <c r="BQV31" s="1"/>
      <c r="BQW31" s="1"/>
      <c r="BQX31" s="1"/>
      <c r="BQY31" s="1"/>
      <c r="BQZ31" s="1"/>
      <c r="BRA31" s="1"/>
      <c r="BRB31" s="1"/>
      <c r="BRC31" s="1"/>
      <c r="BRD31" s="1"/>
      <c r="BRE31" s="1"/>
      <c r="BRF31" s="1"/>
      <c r="BRG31" s="1"/>
      <c r="BRH31" s="1"/>
      <c r="BRI31" s="1"/>
      <c r="BRJ31" s="1"/>
      <c r="BRK31" s="1"/>
      <c r="BRL31" s="1"/>
      <c r="BRM31" s="1"/>
      <c r="BRN31" s="1"/>
      <c r="BRO31" s="1"/>
      <c r="BRP31" s="1"/>
      <c r="BRQ31" s="1"/>
      <c r="BRR31" s="1"/>
      <c r="BRS31" s="1"/>
      <c r="BRT31" s="1"/>
      <c r="BRU31" s="1"/>
      <c r="BRV31" s="1"/>
      <c r="BRW31" s="1"/>
      <c r="BRX31" s="1"/>
      <c r="BRY31" s="1"/>
      <c r="BRZ31" s="1"/>
      <c r="BSA31" s="1"/>
      <c r="BSB31" s="1"/>
      <c r="BSC31" s="1"/>
      <c r="BSD31" s="1"/>
      <c r="BSE31" s="1"/>
      <c r="BSF31" s="1"/>
      <c r="BSG31" s="1"/>
      <c r="BSH31" s="1"/>
      <c r="BSI31" s="1"/>
      <c r="BSJ31" s="1"/>
      <c r="BSK31" s="1"/>
      <c r="BSL31" s="1"/>
      <c r="BSM31" s="1"/>
      <c r="BSN31" s="1"/>
      <c r="BSO31" s="1"/>
      <c r="BSP31" s="1"/>
      <c r="BSQ31" s="1"/>
      <c r="BSR31" s="1"/>
      <c r="BSS31" s="1"/>
      <c r="BST31" s="1"/>
      <c r="BSU31" s="1"/>
      <c r="BSV31" s="1"/>
      <c r="BSW31" s="1"/>
      <c r="BSX31" s="1"/>
      <c r="BSY31" s="1"/>
      <c r="BSZ31" s="1"/>
      <c r="BTA31" s="1"/>
      <c r="BTB31" s="1"/>
      <c r="BTC31" s="1"/>
      <c r="BTD31" s="1"/>
      <c r="BTE31" s="1"/>
      <c r="BTF31" s="1"/>
      <c r="BTG31" s="1"/>
      <c r="BTH31" s="1"/>
      <c r="BTI31" s="1"/>
      <c r="BTJ31" s="1"/>
      <c r="BTK31" s="1"/>
      <c r="BTL31" s="1"/>
      <c r="BTM31" s="1"/>
      <c r="BTN31" s="1"/>
      <c r="BTO31" s="1"/>
      <c r="BTP31" s="1"/>
      <c r="BTQ31" s="1"/>
      <c r="BTR31" s="1"/>
      <c r="BTS31" s="1"/>
      <c r="BTT31" s="1"/>
      <c r="BTU31" s="1"/>
      <c r="BTV31" s="1"/>
      <c r="BTW31" s="1"/>
      <c r="BTX31" s="1"/>
      <c r="BTY31" s="1"/>
      <c r="BTZ31" s="1"/>
      <c r="BUA31" s="1"/>
      <c r="BUB31" s="1"/>
      <c r="BUC31" s="1"/>
      <c r="BUD31" s="1"/>
      <c r="BUE31" s="1"/>
      <c r="BUF31" s="1"/>
      <c r="BUG31" s="1"/>
      <c r="BUH31" s="1"/>
      <c r="BUI31" s="1"/>
      <c r="BUJ31" s="1"/>
      <c r="BUK31" s="1"/>
      <c r="BUL31" s="1"/>
      <c r="BUM31" s="1"/>
      <c r="BUN31" s="1"/>
      <c r="BUO31" s="1"/>
      <c r="BUP31" s="1"/>
      <c r="BUQ31" s="1"/>
      <c r="BUR31" s="1"/>
      <c r="BUS31" s="1"/>
      <c r="BUT31" s="1"/>
      <c r="BUU31" s="1"/>
      <c r="BUV31" s="1"/>
      <c r="BUW31" s="1"/>
      <c r="BUX31" s="1"/>
      <c r="BUY31" s="1"/>
      <c r="BUZ31" s="1"/>
      <c r="BVA31" s="1"/>
      <c r="BVB31" s="1"/>
      <c r="BVC31" s="1"/>
      <c r="BVD31" s="1"/>
      <c r="BVE31" s="1"/>
      <c r="BVF31" s="1"/>
      <c r="BVG31" s="1"/>
      <c r="BVH31" s="1"/>
      <c r="BVI31" s="1"/>
      <c r="BVJ31" s="1"/>
      <c r="BVK31" s="1"/>
      <c r="BVL31" s="1"/>
      <c r="BVM31" s="1"/>
      <c r="BVN31" s="1"/>
      <c r="BVO31" s="1"/>
      <c r="BVP31" s="1"/>
      <c r="BVQ31" s="1"/>
      <c r="BVR31" s="1"/>
      <c r="BVS31" s="1"/>
      <c r="BVT31" s="1"/>
      <c r="BVU31" s="1"/>
      <c r="BVV31" s="1"/>
      <c r="BVW31" s="1"/>
      <c r="BVX31" s="1"/>
      <c r="BVY31" s="1"/>
      <c r="BVZ31" s="1"/>
      <c r="BWA31" s="1"/>
      <c r="BWB31" s="1"/>
      <c r="BWC31" s="1"/>
      <c r="BWD31" s="1"/>
      <c r="BWE31" s="1"/>
      <c r="BWF31" s="1"/>
      <c r="BWG31" s="1"/>
      <c r="BWH31" s="1"/>
      <c r="BWI31" s="1"/>
      <c r="BWJ31" s="1"/>
      <c r="BWK31" s="1"/>
      <c r="BWL31" s="1"/>
      <c r="BWM31" s="1"/>
      <c r="BWN31" s="1"/>
      <c r="BWO31" s="1"/>
      <c r="BWP31" s="1"/>
      <c r="BWQ31" s="1"/>
      <c r="BWR31" s="1"/>
      <c r="BWS31" s="1"/>
      <c r="BWT31" s="1"/>
      <c r="BWU31" s="1"/>
      <c r="BWV31" s="1"/>
      <c r="BWW31" s="1"/>
      <c r="BWX31" s="1"/>
      <c r="BWY31" s="1"/>
      <c r="BWZ31" s="1"/>
      <c r="BXA31" s="1"/>
      <c r="BXB31" s="1"/>
      <c r="BXC31" s="1"/>
      <c r="BXD31" s="1"/>
      <c r="BXE31" s="1"/>
      <c r="BXF31" s="1"/>
      <c r="BXG31" s="1"/>
      <c r="BXH31" s="1"/>
      <c r="BXI31" s="1"/>
      <c r="BXJ31" s="1"/>
      <c r="BXK31" s="1"/>
      <c r="BXL31" s="1"/>
      <c r="BXM31" s="1"/>
      <c r="BXN31" s="1"/>
      <c r="BXO31" s="1"/>
      <c r="BXP31" s="1"/>
      <c r="BXQ31" s="1"/>
      <c r="BXR31" s="1"/>
      <c r="BXS31" s="1"/>
      <c r="BXT31" s="1"/>
      <c r="BXU31" s="1"/>
      <c r="BXV31" s="1"/>
      <c r="BXW31" s="1"/>
      <c r="BXX31" s="1"/>
      <c r="BXY31" s="1"/>
      <c r="BXZ31" s="1"/>
      <c r="BYA31" s="1"/>
      <c r="BYB31" s="1"/>
      <c r="BYC31" s="1"/>
      <c r="BYD31" s="1"/>
      <c r="BYE31" s="1"/>
      <c r="BYF31" s="1"/>
      <c r="BYG31" s="1"/>
      <c r="BYH31" s="1"/>
      <c r="BYI31" s="1"/>
      <c r="BYJ31" s="1"/>
      <c r="BYK31" s="1"/>
      <c r="BYL31" s="1"/>
      <c r="BYM31" s="1"/>
      <c r="BYN31" s="1"/>
      <c r="BYO31" s="1"/>
      <c r="BYP31" s="1"/>
      <c r="BYQ31" s="1"/>
      <c r="BYR31" s="1"/>
      <c r="BYS31" s="1"/>
      <c r="BYT31" s="1"/>
      <c r="BYU31" s="1"/>
      <c r="BYV31" s="1"/>
      <c r="BYW31" s="1"/>
      <c r="BYX31" s="1"/>
      <c r="BYY31" s="1"/>
      <c r="BYZ31" s="1"/>
      <c r="BZA31" s="1"/>
      <c r="BZB31" s="1"/>
      <c r="BZC31" s="1"/>
      <c r="BZD31" s="1"/>
      <c r="BZE31" s="1"/>
      <c r="BZF31" s="1"/>
      <c r="BZG31" s="1"/>
      <c r="BZH31" s="1"/>
      <c r="BZI31" s="1"/>
      <c r="BZJ31" s="1"/>
      <c r="BZK31" s="1"/>
      <c r="BZL31" s="1"/>
      <c r="BZM31" s="1"/>
      <c r="BZN31" s="1"/>
      <c r="BZO31" s="1"/>
      <c r="BZP31" s="1"/>
      <c r="BZQ31" s="1"/>
      <c r="BZR31" s="1"/>
      <c r="BZS31" s="1"/>
      <c r="BZT31" s="1"/>
      <c r="BZU31" s="1"/>
      <c r="BZV31" s="1"/>
      <c r="BZW31" s="1"/>
      <c r="BZX31" s="1"/>
      <c r="BZY31" s="1"/>
      <c r="BZZ31" s="1"/>
      <c r="CAA31" s="1"/>
      <c r="CAB31" s="1"/>
      <c r="CAC31" s="1"/>
      <c r="CAD31" s="1"/>
      <c r="CAE31" s="1"/>
      <c r="CAF31" s="1"/>
      <c r="CAG31" s="1"/>
      <c r="CAH31" s="1"/>
      <c r="CAI31" s="1"/>
      <c r="CAJ31" s="1"/>
      <c r="CAK31" s="1"/>
      <c r="CAL31" s="1"/>
      <c r="CAM31" s="1"/>
      <c r="CAN31" s="1"/>
      <c r="CAO31" s="1"/>
      <c r="CAP31" s="1"/>
      <c r="CAQ31" s="1"/>
      <c r="CAR31" s="1"/>
      <c r="CAS31" s="1"/>
      <c r="CAT31" s="1"/>
      <c r="CAU31" s="1"/>
      <c r="CAV31" s="1"/>
      <c r="CAW31" s="1"/>
      <c r="CAX31" s="1"/>
      <c r="CAY31" s="1"/>
      <c r="CAZ31" s="1"/>
      <c r="CBA31" s="1"/>
      <c r="CBB31" s="1"/>
      <c r="CBC31" s="1"/>
      <c r="CBD31" s="1"/>
      <c r="CBE31" s="1"/>
      <c r="CBF31" s="1"/>
      <c r="CBG31" s="1"/>
      <c r="CBH31" s="1"/>
      <c r="CBI31" s="1"/>
      <c r="CBJ31" s="1"/>
      <c r="CBK31" s="1"/>
      <c r="CBL31" s="1"/>
      <c r="CBM31" s="1"/>
      <c r="CBN31" s="1"/>
      <c r="CBO31" s="1"/>
      <c r="CBP31" s="1"/>
      <c r="CBQ31" s="1"/>
      <c r="CBR31" s="1"/>
      <c r="CBS31" s="1"/>
      <c r="CBT31" s="1"/>
      <c r="CBU31" s="1"/>
      <c r="CBV31" s="1"/>
      <c r="CBW31" s="1"/>
      <c r="CBX31" s="1"/>
      <c r="CBY31" s="1"/>
      <c r="CBZ31" s="1"/>
      <c r="CCA31" s="1"/>
      <c r="CCB31" s="1"/>
      <c r="CCC31" s="1"/>
      <c r="CCD31" s="1"/>
      <c r="CCE31" s="1"/>
      <c r="CCF31" s="1"/>
      <c r="CCG31" s="1"/>
      <c r="CCH31" s="1"/>
      <c r="CCI31" s="1"/>
      <c r="CCJ31" s="1"/>
      <c r="CCK31" s="1"/>
      <c r="CCL31" s="1"/>
      <c r="CCM31" s="1"/>
      <c r="CCN31" s="1"/>
      <c r="CCO31" s="1"/>
      <c r="CCP31" s="1"/>
      <c r="CCQ31" s="1"/>
      <c r="CCR31" s="1"/>
      <c r="CCS31" s="1"/>
      <c r="CCT31" s="1"/>
      <c r="CCU31" s="1"/>
      <c r="CCV31" s="1"/>
      <c r="CCW31" s="1"/>
      <c r="CCX31" s="1"/>
      <c r="CCY31" s="1"/>
      <c r="CCZ31" s="1"/>
      <c r="CDA31" s="1"/>
      <c r="CDB31" s="1"/>
      <c r="CDC31" s="1"/>
      <c r="CDD31" s="1"/>
      <c r="CDE31" s="1"/>
      <c r="CDF31" s="1"/>
      <c r="CDG31" s="1"/>
      <c r="CDH31" s="1"/>
      <c r="CDI31" s="1"/>
      <c r="CDJ31" s="1"/>
      <c r="CDK31" s="1"/>
      <c r="CDL31" s="1"/>
      <c r="CDM31" s="1"/>
      <c r="CDN31" s="1"/>
      <c r="CDO31" s="1"/>
      <c r="CDP31" s="1"/>
      <c r="CDQ31" s="1"/>
      <c r="CDR31" s="1"/>
      <c r="CDS31" s="1"/>
      <c r="CDT31" s="1"/>
      <c r="CDU31" s="1"/>
      <c r="CDV31" s="1"/>
      <c r="CDW31" s="1"/>
      <c r="CDX31" s="1"/>
      <c r="CDY31" s="1"/>
      <c r="CDZ31" s="1"/>
      <c r="CEA31" s="1"/>
      <c r="CEB31" s="1"/>
      <c r="CEC31" s="1"/>
      <c r="CED31" s="1"/>
      <c r="CEE31" s="1"/>
      <c r="CEF31" s="1"/>
      <c r="CEG31" s="1"/>
      <c r="CEH31" s="1"/>
      <c r="CEI31" s="1"/>
      <c r="CEJ31" s="1"/>
      <c r="CEK31" s="1"/>
      <c r="CEL31" s="1"/>
      <c r="CEM31" s="1"/>
      <c r="CEN31" s="1"/>
      <c r="CEO31" s="1"/>
      <c r="CEP31" s="1"/>
      <c r="CEQ31" s="1"/>
      <c r="CER31" s="1"/>
      <c r="CES31" s="1"/>
      <c r="CET31" s="1"/>
      <c r="CEU31" s="1"/>
      <c r="CEV31" s="1"/>
      <c r="CEW31" s="1"/>
      <c r="CEX31" s="1"/>
      <c r="CEY31" s="1"/>
      <c r="CEZ31" s="1"/>
      <c r="CFA31" s="1"/>
      <c r="CFB31" s="1"/>
      <c r="CFC31" s="1"/>
      <c r="CFD31" s="1"/>
      <c r="CFE31" s="1"/>
      <c r="CFF31" s="1"/>
      <c r="CFG31" s="1"/>
      <c r="CFH31" s="1"/>
      <c r="CFI31" s="1"/>
      <c r="CFJ31" s="1"/>
      <c r="CFK31" s="1"/>
      <c r="CFL31" s="1"/>
      <c r="CFM31" s="1"/>
      <c r="CFN31" s="1"/>
      <c r="CFO31" s="1"/>
      <c r="CFP31" s="1"/>
      <c r="CFQ31" s="1"/>
      <c r="CFR31" s="1"/>
      <c r="CFS31" s="1"/>
      <c r="CFT31" s="1"/>
      <c r="CFU31" s="1"/>
      <c r="CFV31" s="1"/>
      <c r="CFW31" s="1"/>
      <c r="CFX31" s="1"/>
      <c r="CFY31" s="1"/>
      <c r="CFZ31" s="1"/>
      <c r="CGA31" s="1"/>
      <c r="CGB31" s="1"/>
      <c r="CGC31" s="1"/>
      <c r="CGD31" s="1"/>
      <c r="CGE31" s="1"/>
      <c r="CGF31" s="1"/>
      <c r="CGG31" s="1"/>
      <c r="CGH31" s="1"/>
      <c r="CGI31" s="1"/>
      <c r="CGJ31" s="1"/>
      <c r="CGK31" s="1"/>
      <c r="CGL31" s="1"/>
      <c r="CGM31" s="1"/>
      <c r="CGN31" s="1"/>
      <c r="CGO31" s="1"/>
      <c r="CGP31" s="1"/>
      <c r="CGQ31" s="1"/>
      <c r="CGR31" s="1"/>
      <c r="CGS31" s="1"/>
      <c r="CGT31" s="1"/>
      <c r="CGU31" s="1"/>
      <c r="CGV31" s="1"/>
      <c r="CGW31" s="1"/>
      <c r="CGX31" s="1"/>
      <c r="CGY31" s="1"/>
      <c r="CGZ31" s="1"/>
      <c r="CHA31" s="1"/>
      <c r="CHB31" s="1"/>
      <c r="CHC31" s="1"/>
      <c r="CHD31" s="1"/>
      <c r="CHE31" s="1"/>
      <c r="CHF31" s="1"/>
      <c r="CHG31" s="1"/>
      <c r="CHH31" s="1"/>
      <c r="CHI31" s="1"/>
      <c r="CHJ31" s="1"/>
      <c r="CHK31" s="1"/>
      <c r="CHL31" s="1"/>
      <c r="CHM31" s="1"/>
      <c r="CHN31" s="1"/>
      <c r="CHO31" s="1"/>
      <c r="CHP31" s="1"/>
      <c r="CHQ31" s="1"/>
      <c r="CHR31" s="1"/>
      <c r="CHS31" s="1"/>
      <c r="CHT31" s="1"/>
      <c r="CHU31" s="1"/>
      <c r="CHV31" s="1"/>
      <c r="CHW31" s="1"/>
      <c r="CHX31" s="1"/>
      <c r="CHY31" s="1"/>
      <c r="CHZ31" s="1"/>
      <c r="CIA31" s="1"/>
      <c r="CIB31" s="1"/>
      <c r="CIC31" s="1"/>
      <c r="CID31" s="1"/>
      <c r="CIE31" s="1"/>
      <c r="CIF31" s="1"/>
      <c r="CIG31" s="1"/>
      <c r="CIH31" s="1"/>
      <c r="CII31" s="1"/>
      <c r="CIJ31" s="1"/>
      <c r="CIK31" s="1"/>
      <c r="CIL31" s="1"/>
      <c r="CIM31" s="1"/>
      <c r="CIN31" s="1"/>
      <c r="CIO31" s="1"/>
      <c r="CIP31" s="1"/>
      <c r="CIQ31" s="1"/>
      <c r="CIR31" s="1"/>
      <c r="CIS31" s="1"/>
      <c r="CIT31" s="1"/>
      <c r="CIU31" s="1"/>
      <c r="CIV31" s="1"/>
      <c r="CIW31" s="1"/>
      <c r="CIX31" s="1"/>
      <c r="CIY31" s="1"/>
      <c r="CIZ31" s="1"/>
      <c r="CJA31" s="1"/>
      <c r="CJB31" s="1"/>
      <c r="CJC31" s="1"/>
      <c r="CJD31" s="1"/>
      <c r="CJE31" s="1"/>
      <c r="CJF31" s="1"/>
      <c r="CJG31" s="1"/>
      <c r="CJH31" s="1"/>
      <c r="CJI31" s="1"/>
      <c r="CJJ31" s="1"/>
      <c r="CJK31" s="1"/>
      <c r="CJL31" s="1"/>
      <c r="CJM31" s="1"/>
      <c r="CJN31" s="1"/>
      <c r="CJO31" s="1"/>
      <c r="CJP31" s="1"/>
      <c r="CJQ31" s="1"/>
      <c r="CJR31" s="1"/>
      <c r="CJS31" s="1"/>
      <c r="CJT31" s="1"/>
      <c r="CJU31" s="1"/>
      <c r="CJV31" s="1"/>
      <c r="CJW31" s="1"/>
      <c r="CJX31" s="1"/>
      <c r="CJY31" s="1"/>
      <c r="CJZ31" s="1"/>
      <c r="CKA31" s="1"/>
      <c r="CKB31" s="1"/>
      <c r="CKC31" s="1"/>
      <c r="CKD31" s="1"/>
      <c r="CKE31" s="1"/>
      <c r="CKF31" s="1"/>
      <c r="CKG31" s="1"/>
      <c r="CKH31" s="1"/>
      <c r="CKI31" s="1"/>
      <c r="CKJ31" s="1"/>
      <c r="CKK31" s="1"/>
      <c r="CKL31" s="1"/>
      <c r="CKM31" s="1"/>
      <c r="CKN31" s="1"/>
      <c r="CKO31" s="1"/>
      <c r="CKP31" s="1"/>
      <c r="CKQ31" s="1"/>
      <c r="CKR31" s="1"/>
      <c r="CKS31" s="1"/>
      <c r="CKT31" s="1"/>
      <c r="CKU31" s="1"/>
      <c r="CKV31" s="1"/>
      <c r="CKW31" s="1"/>
      <c r="CKX31" s="1"/>
      <c r="CKY31" s="1"/>
      <c r="CKZ31" s="1"/>
      <c r="CLA31" s="1"/>
      <c r="CLB31" s="1"/>
      <c r="CLC31" s="1"/>
      <c r="CLD31" s="1"/>
      <c r="CLE31" s="1"/>
      <c r="CLF31" s="1"/>
      <c r="CLG31" s="1"/>
      <c r="CLH31" s="1"/>
      <c r="CLI31" s="1"/>
      <c r="CLJ31" s="1"/>
      <c r="CLK31" s="1"/>
      <c r="CLL31" s="1"/>
      <c r="CLM31" s="1"/>
      <c r="CLN31" s="1"/>
      <c r="CLO31" s="1"/>
      <c r="CLP31" s="1"/>
      <c r="CLQ31" s="1"/>
      <c r="CLR31" s="1"/>
      <c r="CLS31" s="1"/>
      <c r="CLT31" s="1"/>
      <c r="CLU31" s="1"/>
      <c r="CLV31" s="1"/>
      <c r="CLW31" s="1"/>
      <c r="CLX31" s="1"/>
      <c r="CLY31" s="1"/>
      <c r="CLZ31" s="1"/>
      <c r="CMA31" s="1"/>
      <c r="CMB31" s="1"/>
      <c r="CMC31" s="1"/>
      <c r="CMD31" s="1"/>
      <c r="CME31" s="1"/>
      <c r="CMF31" s="1"/>
      <c r="CMG31" s="1"/>
      <c r="CMH31" s="1"/>
      <c r="CMI31" s="1"/>
      <c r="CMJ31" s="1"/>
      <c r="CMK31" s="1"/>
      <c r="CML31" s="1"/>
      <c r="CMM31" s="1"/>
      <c r="CMN31" s="1"/>
      <c r="CMO31" s="1"/>
      <c r="CMP31" s="1"/>
      <c r="CMQ31" s="1"/>
      <c r="CMR31" s="1"/>
      <c r="CMS31" s="1"/>
      <c r="CMT31" s="1"/>
      <c r="CMU31" s="1"/>
      <c r="CMV31" s="1"/>
      <c r="CMW31" s="1"/>
      <c r="CMX31" s="1"/>
      <c r="CMY31" s="1"/>
      <c r="CMZ31" s="1"/>
      <c r="CNA31" s="1"/>
      <c r="CNB31" s="1"/>
      <c r="CNC31" s="1"/>
      <c r="CND31" s="1"/>
      <c r="CNE31" s="1"/>
      <c r="CNF31" s="1"/>
      <c r="CNG31" s="1"/>
      <c r="CNH31" s="1"/>
      <c r="CNI31" s="1"/>
      <c r="CNJ31" s="1"/>
      <c r="CNK31" s="1"/>
      <c r="CNL31" s="1"/>
      <c r="CNM31" s="1"/>
      <c r="CNN31" s="1"/>
      <c r="CNO31" s="1"/>
      <c r="CNP31" s="1"/>
      <c r="CNQ31" s="1"/>
      <c r="CNR31" s="1"/>
      <c r="CNS31" s="1"/>
      <c r="CNT31" s="1"/>
      <c r="CNU31" s="1"/>
      <c r="CNV31" s="1"/>
      <c r="CNW31" s="1"/>
      <c r="CNX31" s="1"/>
      <c r="CNY31" s="1"/>
      <c r="CNZ31" s="1"/>
      <c r="COA31" s="1"/>
      <c r="COB31" s="1"/>
      <c r="COC31" s="1"/>
      <c r="COD31" s="1"/>
      <c r="COE31" s="1"/>
      <c r="COF31" s="1"/>
      <c r="COG31" s="1"/>
      <c r="COH31" s="1"/>
      <c r="COI31" s="1"/>
      <c r="COJ31" s="1"/>
      <c r="COK31" s="1"/>
      <c r="COL31" s="1"/>
      <c r="COM31" s="1"/>
      <c r="CON31" s="1"/>
      <c r="COO31" s="1"/>
      <c r="COP31" s="1"/>
      <c r="COQ31" s="1"/>
      <c r="COR31" s="1"/>
      <c r="COS31" s="1"/>
      <c r="COT31" s="1"/>
      <c r="COU31" s="1"/>
      <c r="COV31" s="1"/>
      <c r="COW31" s="1"/>
      <c r="COX31" s="1"/>
      <c r="COY31" s="1"/>
      <c r="COZ31" s="1"/>
      <c r="CPA31" s="1"/>
      <c r="CPB31" s="1"/>
      <c r="CPC31" s="1"/>
      <c r="CPD31" s="1"/>
      <c r="CPE31" s="1"/>
      <c r="CPF31" s="1"/>
      <c r="CPG31" s="1"/>
      <c r="CPH31" s="1"/>
      <c r="CPI31" s="1"/>
      <c r="CPJ31" s="1"/>
      <c r="CPK31" s="1"/>
      <c r="CPL31" s="1"/>
      <c r="CPM31" s="1"/>
      <c r="CPN31" s="1"/>
      <c r="CPO31" s="1"/>
      <c r="CPP31" s="1"/>
      <c r="CPQ31" s="1"/>
      <c r="CPR31" s="1"/>
      <c r="CPS31" s="1"/>
      <c r="CPT31" s="1"/>
      <c r="CPU31" s="1"/>
      <c r="CPV31" s="1"/>
      <c r="CPW31" s="1"/>
      <c r="CPX31" s="1"/>
      <c r="CPY31" s="1"/>
      <c r="CPZ31" s="1"/>
      <c r="CQA31" s="1"/>
      <c r="CQB31" s="1"/>
      <c r="CQC31" s="1"/>
      <c r="CQD31" s="1"/>
      <c r="CQE31" s="1"/>
      <c r="CQF31" s="1"/>
      <c r="CQG31" s="1"/>
      <c r="CQH31" s="1"/>
      <c r="CQI31" s="1"/>
      <c r="CQJ31" s="1"/>
      <c r="CQK31" s="1"/>
      <c r="CQL31" s="1"/>
      <c r="CQM31" s="1"/>
      <c r="CQN31" s="1"/>
      <c r="CQO31" s="1"/>
      <c r="CQP31" s="1"/>
      <c r="CQQ31" s="1"/>
      <c r="CQR31" s="1"/>
      <c r="CQS31" s="1"/>
      <c r="CQT31" s="1"/>
      <c r="CQU31" s="1"/>
      <c r="CQV31" s="1"/>
      <c r="CQW31" s="1"/>
      <c r="CQX31" s="1"/>
      <c r="CQY31" s="1"/>
      <c r="CQZ31" s="1"/>
      <c r="CRA31" s="1"/>
      <c r="CRB31" s="1"/>
      <c r="CRC31" s="1"/>
      <c r="CRD31" s="1"/>
      <c r="CRE31" s="1"/>
      <c r="CRF31" s="1"/>
      <c r="CRG31" s="1"/>
      <c r="CRH31" s="1"/>
      <c r="CRI31" s="1"/>
      <c r="CRJ31" s="1"/>
      <c r="CRK31" s="1"/>
      <c r="CRL31" s="1"/>
      <c r="CRM31" s="1"/>
      <c r="CRN31" s="1"/>
      <c r="CRO31" s="1"/>
      <c r="CRP31" s="1"/>
      <c r="CRQ31" s="1"/>
      <c r="CRR31" s="1"/>
      <c r="CRS31" s="1"/>
      <c r="CRT31" s="1"/>
      <c r="CRU31" s="1"/>
      <c r="CRV31" s="1"/>
      <c r="CRW31" s="1"/>
      <c r="CRX31" s="1"/>
      <c r="CRY31" s="1"/>
      <c r="CRZ31" s="1"/>
      <c r="CSA31" s="1"/>
      <c r="CSB31" s="1"/>
      <c r="CSC31" s="1"/>
      <c r="CSD31" s="1"/>
      <c r="CSE31" s="1"/>
      <c r="CSF31" s="1"/>
      <c r="CSG31" s="1"/>
      <c r="CSH31" s="1"/>
      <c r="CSI31" s="1"/>
      <c r="CSJ31" s="1"/>
      <c r="CSK31" s="1"/>
      <c r="CSL31" s="1"/>
      <c r="CSM31" s="1"/>
      <c r="CSN31" s="1"/>
      <c r="CSO31" s="1"/>
      <c r="CSP31" s="1"/>
      <c r="CSQ31" s="1"/>
      <c r="CSR31" s="1"/>
      <c r="CSS31" s="1"/>
      <c r="CST31" s="1"/>
      <c r="CSU31" s="1"/>
      <c r="CSV31" s="1"/>
      <c r="CSW31" s="1"/>
      <c r="CSX31" s="1"/>
      <c r="CSY31" s="1"/>
      <c r="CSZ31" s="1"/>
      <c r="CTA31" s="1"/>
      <c r="CTB31" s="1"/>
      <c r="CTC31" s="1"/>
      <c r="CTD31" s="1"/>
      <c r="CTE31" s="1"/>
      <c r="CTF31" s="1"/>
      <c r="CTG31" s="1"/>
      <c r="CTH31" s="1"/>
      <c r="CTI31" s="1"/>
      <c r="CTJ31" s="1"/>
      <c r="CTK31" s="1"/>
      <c r="CTL31" s="1"/>
      <c r="CTM31" s="1"/>
      <c r="CTN31" s="1"/>
      <c r="CTO31" s="1"/>
      <c r="CTP31" s="1"/>
      <c r="CTQ31" s="1"/>
      <c r="CTR31" s="1"/>
      <c r="CTS31" s="1"/>
      <c r="CTT31" s="1"/>
      <c r="CTU31" s="1"/>
      <c r="CTV31" s="1"/>
      <c r="CTW31" s="1"/>
      <c r="CTX31" s="1"/>
      <c r="CTY31" s="1"/>
      <c r="CTZ31" s="1"/>
      <c r="CUA31" s="1"/>
      <c r="CUB31" s="1"/>
      <c r="CUC31" s="1"/>
      <c r="CUD31" s="1"/>
      <c r="CUE31" s="1"/>
      <c r="CUF31" s="1"/>
      <c r="CUG31" s="1"/>
      <c r="CUH31" s="1"/>
      <c r="CUI31" s="1"/>
      <c r="CUJ31" s="1"/>
      <c r="CUK31" s="1"/>
      <c r="CUL31" s="1"/>
      <c r="CUM31" s="1"/>
      <c r="CUN31" s="1"/>
      <c r="CUO31" s="1"/>
      <c r="CUP31" s="1"/>
      <c r="CUQ31" s="1"/>
      <c r="CUR31" s="1"/>
      <c r="CUS31" s="1"/>
      <c r="CUT31" s="1"/>
      <c r="CUU31" s="1"/>
      <c r="CUV31" s="1"/>
      <c r="CUW31" s="1"/>
      <c r="CUX31" s="1"/>
      <c r="CUY31" s="1"/>
      <c r="CUZ31" s="1"/>
      <c r="CVA31" s="1"/>
      <c r="CVB31" s="1"/>
      <c r="CVC31" s="1"/>
      <c r="CVD31" s="1"/>
      <c r="CVE31" s="1"/>
      <c r="CVF31" s="1"/>
      <c r="CVG31" s="1"/>
      <c r="CVH31" s="1"/>
      <c r="CVI31" s="1"/>
      <c r="CVJ31" s="1"/>
      <c r="CVK31" s="1"/>
      <c r="CVL31" s="1"/>
      <c r="CVM31" s="1"/>
      <c r="CVN31" s="1"/>
      <c r="CVO31" s="1"/>
      <c r="CVP31" s="1"/>
      <c r="CVQ31" s="1"/>
      <c r="CVR31" s="1"/>
      <c r="CVS31" s="1"/>
      <c r="CVT31" s="1"/>
      <c r="CVU31" s="1"/>
      <c r="CVV31" s="1"/>
      <c r="CVW31" s="1"/>
      <c r="CVX31" s="1"/>
      <c r="CVY31" s="1"/>
      <c r="CVZ31" s="1"/>
      <c r="CWA31" s="1"/>
      <c r="CWB31" s="1"/>
      <c r="CWC31" s="1"/>
      <c r="CWD31" s="1"/>
      <c r="CWE31" s="1"/>
      <c r="CWF31" s="1"/>
      <c r="CWG31" s="1"/>
      <c r="CWH31" s="1"/>
      <c r="CWI31" s="1"/>
      <c r="CWJ31" s="1"/>
      <c r="CWK31" s="1"/>
      <c r="CWL31" s="1"/>
      <c r="CWM31" s="1"/>
      <c r="CWN31" s="1"/>
      <c r="CWO31" s="1"/>
      <c r="CWP31" s="1"/>
      <c r="CWQ31" s="1"/>
      <c r="CWR31" s="1"/>
      <c r="CWS31" s="1"/>
      <c r="CWT31" s="1"/>
      <c r="CWU31" s="1"/>
      <c r="CWV31" s="1"/>
      <c r="CWW31" s="1"/>
      <c r="CWX31" s="1"/>
      <c r="CWY31" s="1"/>
      <c r="CWZ31" s="1"/>
      <c r="CXA31" s="1"/>
      <c r="CXB31" s="1"/>
      <c r="CXC31" s="1"/>
      <c r="CXD31" s="1"/>
      <c r="CXE31" s="1"/>
      <c r="CXF31" s="1"/>
      <c r="CXG31" s="1"/>
      <c r="CXH31" s="1"/>
      <c r="CXI31" s="1"/>
      <c r="CXJ31" s="1"/>
      <c r="CXK31" s="1"/>
      <c r="CXL31" s="1"/>
      <c r="CXM31" s="1"/>
      <c r="CXN31" s="1"/>
      <c r="CXO31" s="1"/>
      <c r="CXP31" s="1"/>
      <c r="CXQ31" s="1"/>
      <c r="CXR31" s="1"/>
      <c r="CXS31" s="1"/>
      <c r="CXT31" s="1"/>
      <c r="CXU31" s="1"/>
      <c r="CXV31" s="1"/>
      <c r="CXW31" s="1"/>
      <c r="CXX31" s="1"/>
      <c r="CXY31" s="1"/>
      <c r="CXZ31" s="1"/>
      <c r="CYA31" s="1"/>
      <c r="CYB31" s="1"/>
      <c r="CYC31" s="1"/>
      <c r="CYD31" s="1"/>
      <c r="CYE31" s="1"/>
      <c r="CYF31" s="1"/>
      <c r="CYG31" s="1"/>
      <c r="CYH31" s="1"/>
      <c r="CYI31" s="1"/>
      <c r="CYJ31" s="1"/>
      <c r="CYK31" s="1"/>
      <c r="CYL31" s="1"/>
      <c r="CYM31" s="1"/>
      <c r="CYN31" s="1"/>
      <c r="CYO31" s="1"/>
      <c r="CYP31" s="1"/>
      <c r="CYQ31" s="1"/>
      <c r="CYR31" s="1"/>
      <c r="CYS31" s="1"/>
      <c r="CYT31" s="1"/>
      <c r="CYU31" s="1"/>
      <c r="CYV31" s="1"/>
      <c r="CYW31" s="1"/>
      <c r="CYX31" s="1"/>
      <c r="CYY31" s="1"/>
      <c r="CYZ31" s="1"/>
      <c r="CZA31" s="1"/>
      <c r="CZB31" s="1"/>
      <c r="CZC31" s="1"/>
      <c r="CZD31" s="1"/>
      <c r="CZE31" s="1"/>
      <c r="CZF31" s="1"/>
      <c r="CZG31" s="1"/>
      <c r="CZH31" s="1"/>
      <c r="CZI31" s="1"/>
      <c r="CZJ31" s="1"/>
      <c r="CZK31" s="1"/>
      <c r="CZL31" s="1"/>
      <c r="CZM31" s="1"/>
      <c r="CZN31" s="1"/>
      <c r="CZO31" s="1"/>
      <c r="CZP31" s="1"/>
      <c r="CZQ31" s="1"/>
      <c r="CZR31" s="1"/>
      <c r="CZS31" s="1"/>
      <c r="CZT31" s="1"/>
      <c r="CZU31" s="1"/>
      <c r="CZV31" s="1"/>
      <c r="CZW31" s="1"/>
      <c r="CZX31" s="1"/>
      <c r="CZY31" s="1"/>
      <c r="CZZ31" s="1"/>
      <c r="DAA31" s="1"/>
      <c r="DAB31" s="1"/>
      <c r="DAC31" s="1"/>
      <c r="DAD31" s="1"/>
      <c r="DAE31" s="1"/>
      <c r="DAF31" s="1"/>
      <c r="DAG31" s="1"/>
      <c r="DAH31" s="1"/>
      <c r="DAI31" s="1"/>
      <c r="DAJ31" s="1"/>
      <c r="DAK31" s="1"/>
      <c r="DAL31" s="1"/>
      <c r="DAM31" s="1"/>
      <c r="DAN31" s="1"/>
      <c r="DAO31" s="1"/>
      <c r="DAP31" s="1"/>
      <c r="DAQ31" s="1"/>
      <c r="DAR31" s="1"/>
      <c r="DAS31" s="1"/>
      <c r="DAT31" s="1"/>
      <c r="DAU31" s="1"/>
      <c r="DAV31" s="1"/>
      <c r="DAW31" s="1"/>
      <c r="DAX31" s="1"/>
      <c r="DAY31" s="1"/>
      <c r="DAZ31" s="1"/>
      <c r="DBA31" s="1"/>
      <c r="DBB31" s="1"/>
      <c r="DBC31" s="1"/>
      <c r="DBD31" s="1"/>
      <c r="DBE31" s="1"/>
      <c r="DBF31" s="1"/>
      <c r="DBG31" s="1"/>
      <c r="DBH31" s="1"/>
      <c r="DBI31" s="1"/>
      <c r="DBJ31" s="1"/>
      <c r="DBK31" s="1"/>
      <c r="DBL31" s="1"/>
      <c r="DBM31" s="1"/>
      <c r="DBN31" s="1"/>
      <c r="DBO31" s="1"/>
      <c r="DBP31" s="1"/>
      <c r="DBQ31" s="1"/>
      <c r="DBR31" s="1"/>
      <c r="DBS31" s="1"/>
      <c r="DBT31" s="1"/>
      <c r="DBU31" s="1"/>
      <c r="DBV31" s="1"/>
      <c r="DBW31" s="1"/>
      <c r="DBX31" s="1"/>
      <c r="DBY31" s="1"/>
      <c r="DBZ31" s="1"/>
      <c r="DCA31" s="1"/>
      <c r="DCB31" s="1"/>
      <c r="DCC31" s="1"/>
      <c r="DCD31" s="1"/>
      <c r="DCE31" s="1"/>
      <c r="DCF31" s="1"/>
      <c r="DCG31" s="1"/>
      <c r="DCH31" s="1"/>
      <c r="DCI31" s="1"/>
      <c r="DCJ31" s="1"/>
      <c r="DCK31" s="1"/>
      <c r="DCL31" s="1"/>
      <c r="DCM31" s="1"/>
      <c r="DCN31" s="1"/>
      <c r="DCO31" s="1"/>
      <c r="DCP31" s="1"/>
      <c r="DCQ31" s="1"/>
      <c r="DCR31" s="1"/>
      <c r="DCS31" s="1"/>
      <c r="DCT31" s="1"/>
      <c r="DCU31" s="1"/>
      <c r="DCV31" s="1"/>
      <c r="DCW31" s="1"/>
      <c r="DCX31" s="1"/>
      <c r="DCY31" s="1"/>
      <c r="DCZ31" s="1"/>
      <c r="DDA31" s="1"/>
      <c r="DDB31" s="1"/>
      <c r="DDC31" s="1"/>
      <c r="DDD31" s="1"/>
      <c r="DDE31" s="1"/>
      <c r="DDF31" s="1"/>
      <c r="DDG31" s="1"/>
      <c r="DDH31" s="1"/>
      <c r="DDI31" s="1"/>
      <c r="DDJ31" s="1"/>
      <c r="DDK31" s="1"/>
      <c r="DDL31" s="1"/>
      <c r="DDM31" s="1"/>
      <c r="DDN31" s="1"/>
      <c r="DDO31" s="1"/>
      <c r="DDP31" s="1"/>
      <c r="DDQ31" s="1"/>
      <c r="DDR31" s="1"/>
      <c r="DDS31" s="1"/>
      <c r="DDT31" s="1"/>
      <c r="DDU31" s="1"/>
      <c r="DDV31" s="1"/>
      <c r="DDW31" s="1"/>
      <c r="DDX31" s="1"/>
      <c r="DDY31" s="1"/>
      <c r="DDZ31" s="1"/>
      <c r="DEA31" s="1"/>
      <c r="DEB31" s="1"/>
      <c r="DEC31" s="1"/>
      <c r="DED31" s="1"/>
      <c r="DEE31" s="1"/>
      <c r="DEF31" s="1"/>
      <c r="DEG31" s="1"/>
      <c r="DEH31" s="1"/>
      <c r="DEI31" s="1"/>
      <c r="DEJ31" s="1"/>
      <c r="DEK31" s="1"/>
      <c r="DEL31" s="1"/>
      <c r="DEM31" s="1"/>
      <c r="DEN31" s="1"/>
      <c r="DEO31" s="1"/>
      <c r="DEP31" s="1"/>
      <c r="DEQ31" s="1"/>
      <c r="DER31" s="1"/>
      <c r="DES31" s="1"/>
      <c r="DET31" s="1"/>
      <c r="DEU31" s="1"/>
      <c r="DEV31" s="1"/>
      <c r="DEW31" s="1"/>
      <c r="DEX31" s="1"/>
      <c r="DEY31" s="1"/>
      <c r="DEZ31" s="1"/>
      <c r="DFA31" s="1"/>
      <c r="DFB31" s="1"/>
      <c r="DFC31" s="1"/>
      <c r="DFD31" s="1"/>
      <c r="DFE31" s="1"/>
      <c r="DFF31" s="1"/>
      <c r="DFG31" s="1"/>
      <c r="DFH31" s="1"/>
      <c r="DFI31" s="1"/>
      <c r="DFJ31" s="1"/>
      <c r="DFK31" s="1"/>
      <c r="DFL31" s="1"/>
      <c r="DFM31" s="1"/>
      <c r="DFN31" s="1"/>
      <c r="DFO31" s="1"/>
      <c r="DFP31" s="1"/>
      <c r="DFQ31" s="1"/>
      <c r="DFR31" s="1"/>
      <c r="DFS31" s="1"/>
      <c r="DFT31" s="1"/>
      <c r="DFU31" s="1"/>
      <c r="DFV31" s="1"/>
      <c r="DFW31" s="1"/>
      <c r="DFX31" s="1"/>
      <c r="DFY31" s="1"/>
      <c r="DFZ31" s="1"/>
      <c r="DGA31" s="1"/>
      <c r="DGB31" s="1"/>
      <c r="DGC31" s="1"/>
      <c r="DGD31" s="1"/>
      <c r="DGE31" s="1"/>
      <c r="DGF31" s="1"/>
      <c r="DGG31" s="1"/>
      <c r="DGH31" s="1"/>
      <c r="DGI31" s="1"/>
      <c r="DGJ31" s="1"/>
      <c r="DGK31" s="1"/>
      <c r="DGL31" s="1"/>
      <c r="DGM31" s="1"/>
      <c r="DGN31" s="1"/>
      <c r="DGO31" s="1"/>
      <c r="DGP31" s="1"/>
      <c r="DGQ31" s="1"/>
      <c r="DGR31" s="1"/>
      <c r="DGS31" s="1"/>
      <c r="DGT31" s="1"/>
      <c r="DGU31" s="1"/>
      <c r="DGV31" s="1"/>
      <c r="DGW31" s="1"/>
      <c r="DGX31" s="1"/>
      <c r="DGY31" s="1"/>
      <c r="DGZ31" s="1"/>
      <c r="DHA31" s="1"/>
      <c r="DHB31" s="1"/>
      <c r="DHC31" s="1"/>
      <c r="DHD31" s="1"/>
      <c r="DHE31" s="1"/>
      <c r="DHF31" s="1"/>
      <c r="DHG31" s="1"/>
      <c r="DHH31" s="1"/>
      <c r="DHI31" s="1"/>
      <c r="DHJ31" s="1"/>
      <c r="DHK31" s="1"/>
      <c r="DHL31" s="1"/>
      <c r="DHM31" s="1"/>
      <c r="DHN31" s="1"/>
      <c r="DHO31" s="1"/>
      <c r="DHP31" s="1"/>
      <c r="DHQ31" s="1"/>
      <c r="DHR31" s="1"/>
      <c r="DHS31" s="1"/>
      <c r="DHT31" s="1"/>
      <c r="DHU31" s="1"/>
      <c r="DHV31" s="1"/>
      <c r="DHW31" s="1"/>
      <c r="DHX31" s="1"/>
      <c r="DHY31" s="1"/>
      <c r="DHZ31" s="1"/>
      <c r="DIA31" s="1"/>
      <c r="DIB31" s="1"/>
      <c r="DIC31" s="1"/>
      <c r="DID31" s="1"/>
      <c r="DIE31" s="1"/>
      <c r="DIF31" s="1"/>
      <c r="DIG31" s="1"/>
      <c r="DIH31" s="1"/>
      <c r="DII31" s="1"/>
      <c r="DIJ31" s="1"/>
      <c r="DIK31" s="1"/>
      <c r="DIL31" s="1"/>
      <c r="DIM31" s="1"/>
      <c r="DIN31" s="1"/>
      <c r="DIO31" s="1"/>
      <c r="DIP31" s="1"/>
      <c r="DIQ31" s="1"/>
      <c r="DIR31" s="1"/>
      <c r="DIS31" s="1"/>
      <c r="DIT31" s="1"/>
      <c r="DIU31" s="1"/>
      <c r="DIV31" s="1"/>
      <c r="DIW31" s="1"/>
      <c r="DIX31" s="1"/>
      <c r="DIY31" s="1"/>
      <c r="DIZ31" s="1"/>
      <c r="DJA31" s="1"/>
      <c r="DJB31" s="1"/>
      <c r="DJC31" s="1"/>
      <c r="DJD31" s="1"/>
      <c r="DJE31" s="1"/>
      <c r="DJF31" s="1"/>
      <c r="DJG31" s="1"/>
      <c r="DJH31" s="1"/>
      <c r="DJI31" s="1"/>
      <c r="DJJ31" s="1"/>
      <c r="DJK31" s="1"/>
      <c r="DJL31" s="1"/>
      <c r="DJM31" s="1"/>
      <c r="DJN31" s="1"/>
      <c r="DJO31" s="1"/>
      <c r="DJP31" s="1"/>
      <c r="DJQ31" s="1"/>
      <c r="DJR31" s="1"/>
      <c r="DJS31" s="1"/>
      <c r="DJT31" s="1"/>
      <c r="DJU31" s="1"/>
      <c r="DJV31" s="1"/>
      <c r="DJW31" s="1"/>
      <c r="DJX31" s="1"/>
      <c r="DJY31" s="1"/>
      <c r="DJZ31" s="1"/>
      <c r="DKA31" s="1"/>
      <c r="DKB31" s="1"/>
      <c r="DKC31" s="1"/>
      <c r="DKD31" s="1"/>
      <c r="DKE31" s="1"/>
      <c r="DKF31" s="1"/>
      <c r="DKG31" s="1"/>
      <c r="DKH31" s="1"/>
      <c r="DKI31" s="1"/>
      <c r="DKJ31" s="1"/>
      <c r="DKK31" s="1"/>
      <c r="DKL31" s="1"/>
      <c r="DKM31" s="1"/>
      <c r="DKN31" s="1"/>
      <c r="DKO31" s="1"/>
      <c r="DKP31" s="1"/>
      <c r="DKQ31" s="1"/>
      <c r="DKR31" s="1"/>
      <c r="DKS31" s="1"/>
      <c r="DKT31" s="1"/>
      <c r="DKU31" s="1"/>
      <c r="DKV31" s="1"/>
      <c r="DKW31" s="1"/>
      <c r="DKX31" s="1"/>
      <c r="DKY31" s="1"/>
      <c r="DKZ31" s="1"/>
      <c r="DLA31" s="1"/>
      <c r="DLB31" s="1"/>
      <c r="DLC31" s="1"/>
      <c r="DLD31" s="1"/>
      <c r="DLE31" s="1"/>
      <c r="DLF31" s="1"/>
      <c r="DLG31" s="1"/>
      <c r="DLH31" s="1"/>
      <c r="DLI31" s="1"/>
      <c r="DLJ31" s="1"/>
      <c r="DLK31" s="1"/>
      <c r="DLL31" s="1"/>
      <c r="DLM31" s="1"/>
      <c r="DLN31" s="1"/>
      <c r="DLO31" s="1"/>
      <c r="DLP31" s="1"/>
      <c r="DLQ31" s="1"/>
      <c r="DLR31" s="1"/>
      <c r="DLS31" s="1"/>
      <c r="DLT31" s="1"/>
      <c r="DLU31" s="1"/>
      <c r="DLV31" s="1"/>
      <c r="DLW31" s="1"/>
      <c r="DLX31" s="1"/>
      <c r="DLY31" s="1"/>
      <c r="DLZ31" s="1"/>
      <c r="DMA31" s="1"/>
      <c r="DMB31" s="1"/>
      <c r="DMC31" s="1"/>
      <c r="DMD31" s="1"/>
      <c r="DME31" s="1"/>
      <c r="DMF31" s="1"/>
      <c r="DMG31" s="1"/>
      <c r="DMH31" s="1"/>
      <c r="DMI31" s="1"/>
      <c r="DMJ31" s="1"/>
      <c r="DMK31" s="1"/>
      <c r="DML31" s="1"/>
      <c r="DMM31" s="1"/>
      <c r="DMN31" s="1"/>
      <c r="DMO31" s="1"/>
      <c r="DMP31" s="1"/>
      <c r="DMQ31" s="1"/>
      <c r="DMR31" s="1"/>
      <c r="DMS31" s="1"/>
      <c r="DMT31" s="1"/>
      <c r="DMU31" s="1"/>
      <c r="DMV31" s="1"/>
      <c r="DMW31" s="1"/>
      <c r="DMX31" s="1"/>
      <c r="DMY31" s="1"/>
      <c r="DMZ31" s="1"/>
      <c r="DNA31" s="1"/>
      <c r="DNB31" s="1"/>
      <c r="DNC31" s="1"/>
      <c r="DND31" s="1"/>
      <c r="DNE31" s="1"/>
      <c r="DNF31" s="1"/>
      <c r="DNG31" s="1"/>
      <c r="DNH31" s="1"/>
      <c r="DNI31" s="1"/>
      <c r="DNJ31" s="1"/>
      <c r="DNK31" s="1"/>
      <c r="DNL31" s="1"/>
      <c r="DNM31" s="1"/>
      <c r="DNN31" s="1"/>
      <c r="DNO31" s="1"/>
      <c r="DNP31" s="1"/>
      <c r="DNQ31" s="1"/>
      <c r="DNR31" s="1"/>
      <c r="DNS31" s="1"/>
      <c r="DNT31" s="1"/>
      <c r="DNU31" s="1"/>
      <c r="DNV31" s="1"/>
      <c r="DNW31" s="1"/>
      <c r="DNX31" s="1"/>
      <c r="DNY31" s="1"/>
      <c r="DNZ31" s="1"/>
      <c r="DOA31" s="1"/>
      <c r="DOB31" s="1"/>
      <c r="DOC31" s="1"/>
      <c r="DOD31" s="1"/>
      <c r="DOE31" s="1"/>
      <c r="DOF31" s="1"/>
      <c r="DOG31" s="1"/>
      <c r="DOH31" s="1"/>
      <c r="DOI31" s="1"/>
      <c r="DOJ31" s="1"/>
      <c r="DOK31" s="1"/>
      <c r="DOL31" s="1"/>
      <c r="DOM31" s="1"/>
      <c r="DON31" s="1"/>
      <c r="DOO31" s="1"/>
      <c r="DOP31" s="1"/>
      <c r="DOQ31" s="1"/>
      <c r="DOR31" s="1"/>
      <c r="DOS31" s="1"/>
      <c r="DOT31" s="1"/>
      <c r="DOU31" s="1"/>
      <c r="DOV31" s="1"/>
      <c r="DOW31" s="1"/>
      <c r="DOX31" s="1"/>
      <c r="DOY31" s="1"/>
      <c r="DOZ31" s="1"/>
      <c r="DPA31" s="1"/>
      <c r="DPB31" s="1"/>
      <c r="DPC31" s="1"/>
      <c r="DPD31" s="1"/>
      <c r="DPE31" s="1"/>
      <c r="DPF31" s="1"/>
      <c r="DPG31" s="1"/>
      <c r="DPH31" s="1"/>
      <c r="DPI31" s="1"/>
      <c r="DPJ31" s="1"/>
      <c r="DPK31" s="1"/>
      <c r="DPL31" s="1"/>
      <c r="DPM31" s="1"/>
      <c r="DPN31" s="1"/>
      <c r="DPO31" s="1"/>
      <c r="DPP31" s="1"/>
      <c r="DPQ31" s="1"/>
      <c r="DPR31" s="1"/>
      <c r="DPS31" s="1"/>
      <c r="DPT31" s="1"/>
      <c r="DPU31" s="1"/>
      <c r="DPV31" s="1"/>
      <c r="DPW31" s="1"/>
      <c r="DPX31" s="1"/>
      <c r="DPY31" s="1"/>
      <c r="DPZ31" s="1"/>
      <c r="DQA31" s="1"/>
      <c r="DQB31" s="1"/>
      <c r="DQC31" s="1"/>
      <c r="DQD31" s="1"/>
      <c r="DQE31" s="1"/>
      <c r="DQF31" s="1"/>
      <c r="DQG31" s="1"/>
      <c r="DQH31" s="1"/>
      <c r="DQI31" s="1"/>
      <c r="DQJ31" s="1"/>
      <c r="DQK31" s="1"/>
      <c r="DQL31" s="1"/>
      <c r="DQM31" s="1"/>
      <c r="DQN31" s="1"/>
      <c r="DQO31" s="1"/>
      <c r="DQP31" s="1"/>
      <c r="DQQ31" s="1"/>
      <c r="DQR31" s="1"/>
      <c r="DQS31" s="1"/>
      <c r="DQT31" s="1"/>
      <c r="DQU31" s="1"/>
      <c r="DQV31" s="1"/>
      <c r="DQW31" s="1"/>
      <c r="DQX31" s="1"/>
      <c r="DQY31" s="1"/>
      <c r="DQZ31" s="1"/>
      <c r="DRA31" s="1"/>
      <c r="DRB31" s="1"/>
      <c r="DRC31" s="1"/>
      <c r="DRD31" s="1"/>
      <c r="DRE31" s="1"/>
      <c r="DRF31" s="1"/>
      <c r="DRG31" s="1"/>
      <c r="DRH31" s="1"/>
      <c r="DRI31" s="1"/>
      <c r="DRJ31" s="1"/>
      <c r="DRK31" s="1"/>
      <c r="DRL31" s="1"/>
      <c r="DRM31" s="1"/>
      <c r="DRN31" s="1"/>
      <c r="DRO31" s="1"/>
      <c r="DRP31" s="1"/>
      <c r="DRQ31" s="1"/>
      <c r="DRR31" s="1"/>
      <c r="DRS31" s="1"/>
      <c r="DRT31" s="1"/>
      <c r="DRU31" s="1"/>
      <c r="DRV31" s="1"/>
      <c r="DRW31" s="1"/>
      <c r="DRX31" s="1"/>
      <c r="DRY31" s="1"/>
      <c r="DRZ31" s="1"/>
      <c r="DSA31" s="1"/>
      <c r="DSB31" s="1"/>
      <c r="DSC31" s="1"/>
      <c r="DSD31" s="1"/>
      <c r="DSE31" s="1"/>
      <c r="DSF31" s="1"/>
      <c r="DSG31" s="1"/>
      <c r="DSH31" s="1"/>
      <c r="DSI31" s="1"/>
      <c r="DSJ31" s="1"/>
      <c r="DSK31" s="1"/>
      <c r="DSL31" s="1"/>
      <c r="DSM31" s="1"/>
      <c r="DSN31" s="1"/>
      <c r="DSO31" s="1"/>
      <c r="DSP31" s="1"/>
      <c r="DSQ31" s="1"/>
      <c r="DSR31" s="1"/>
      <c r="DSS31" s="1"/>
      <c r="DST31" s="1"/>
      <c r="DSU31" s="1"/>
      <c r="DSV31" s="1"/>
      <c r="DSW31" s="1"/>
      <c r="DSX31" s="1"/>
      <c r="DSY31" s="1"/>
      <c r="DSZ31" s="1"/>
      <c r="DTA31" s="1"/>
      <c r="DTB31" s="1"/>
      <c r="DTC31" s="1"/>
      <c r="DTD31" s="1"/>
      <c r="DTE31" s="1"/>
      <c r="DTF31" s="1"/>
      <c r="DTG31" s="1"/>
      <c r="DTH31" s="1"/>
      <c r="DTI31" s="1"/>
      <c r="DTJ31" s="1"/>
      <c r="DTK31" s="1"/>
      <c r="DTL31" s="1"/>
      <c r="DTM31" s="1"/>
      <c r="DTN31" s="1"/>
      <c r="DTO31" s="1"/>
      <c r="DTP31" s="1"/>
      <c r="DTQ31" s="1"/>
      <c r="DTR31" s="1"/>
      <c r="DTS31" s="1"/>
      <c r="DTT31" s="1"/>
      <c r="DTU31" s="1"/>
      <c r="DTV31" s="1"/>
      <c r="DTW31" s="1"/>
      <c r="DTX31" s="1"/>
      <c r="DTY31" s="1"/>
      <c r="DTZ31" s="1"/>
      <c r="DUA31" s="1"/>
      <c r="DUB31" s="1"/>
      <c r="DUC31" s="1"/>
      <c r="DUD31" s="1"/>
      <c r="DUE31" s="1"/>
      <c r="DUF31" s="1"/>
      <c r="DUG31" s="1"/>
      <c r="DUH31" s="1"/>
      <c r="DUI31" s="1"/>
      <c r="DUJ31" s="1"/>
      <c r="DUK31" s="1"/>
      <c r="DUL31" s="1"/>
      <c r="DUM31" s="1"/>
      <c r="DUN31" s="1"/>
      <c r="DUO31" s="1"/>
      <c r="DUP31" s="1"/>
      <c r="DUQ31" s="1"/>
      <c r="DUR31" s="1"/>
      <c r="DUS31" s="1"/>
      <c r="DUT31" s="1"/>
      <c r="DUU31" s="1"/>
      <c r="DUV31" s="1"/>
      <c r="DUW31" s="1"/>
      <c r="DUX31" s="1"/>
      <c r="DUY31" s="1"/>
      <c r="DUZ31" s="1"/>
      <c r="DVA31" s="1"/>
      <c r="DVB31" s="1"/>
      <c r="DVC31" s="1"/>
      <c r="DVD31" s="1"/>
      <c r="DVE31" s="1"/>
      <c r="DVF31" s="1"/>
      <c r="DVG31" s="1"/>
      <c r="DVH31" s="1"/>
      <c r="DVI31" s="1"/>
      <c r="DVJ31" s="1"/>
      <c r="DVK31" s="1"/>
      <c r="DVL31" s="1"/>
      <c r="DVM31" s="1"/>
      <c r="DVN31" s="1"/>
      <c r="DVO31" s="1"/>
      <c r="DVP31" s="1"/>
      <c r="DVQ31" s="1"/>
      <c r="DVR31" s="1"/>
      <c r="DVS31" s="1"/>
      <c r="DVT31" s="1"/>
      <c r="DVU31" s="1"/>
      <c r="DVV31" s="1"/>
      <c r="DVW31" s="1"/>
      <c r="DVX31" s="1"/>
      <c r="DVY31" s="1"/>
      <c r="DVZ31" s="1"/>
      <c r="DWA31" s="1"/>
      <c r="DWB31" s="1"/>
      <c r="DWC31" s="1"/>
      <c r="DWD31" s="1"/>
      <c r="DWE31" s="1"/>
      <c r="DWF31" s="1"/>
      <c r="DWG31" s="1"/>
      <c r="DWH31" s="1"/>
      <c r="DWI31" s="1"/>
      <c r="DWJ31" s="1"/>
      <c r="DWK31" s="1"/>
      <c r="DWL31" s="1"/>
      <c r="DWM31" s="1"/>
      <c r="DWN31" s="1"/>
      <c r="DWO31" s="1"/>
      <c r="DWP31" s="1"/>
      <c r="DWQ31" s="1"/>
      <c r="DWR31" s="1"/>
      <c r="DWS31" s="1"/>
      <c r="DWT31" s="1"/>
      <c r="DWU31" s="1"/>
      <c r="DWV31" s="1"/>
      <c r="DWW31" s="1"/>
      <c r="DWX31" s="1"/>
      <c r="DWY31" s="1"/>
      <c r="DWZ31" s="1"/>
      <c r="DXA31" s="1"/>
      <c r="DXB31" s="1"/>
      <c r="DXC31" s="1"/>
      <c r="DXD31" s="1"/>
      <c r="DXE31" s="1"/>
      <c r="DXF31" s="1"/>
      <c r="DXG31" s="1"/>
      <c r="DXH31" s="1"/>
      <c r="DXI31" s="1"/>
      <c r="DXJ31" s="1"/>
      <c r="DXK31" s="1"/>
      <c r="DXL31" s="1"/>
      <c r="DXM31" s="1"/>
      <c r="DXN31" s="1"/>
      <c r="DXO31" s="1"/>
      <c r="DXP31" s="1"/>
      <c r="DXQ31" s="1"/>
      <c r="DXR31" s="1"/>
      <c r="DXS31" s="1"/>
      <c r="DXT31" s="1"/>
      <c r="DXU31" s="1"/>
      <c r="DXV31" s="1"/>
      <c r="DXW31" s="1"/>
      <c r="DXX31" s="1"/>
      <c r="DXY31" s="1"/>
      <c r="DXZ31" s="1"/>
      <c r="DYA31" s="1"/>
      <c r="DYB31" s="1"/>
      <c r="DYC31" s="1"/>
      <c r="DYD31" s="1"/>
      <c r="DYE31" s="1"/>
      <c r="DYF31" s="1"/>
      <c r="DYG31" s="1"/>
      <c r="DYH31" s="1"/>
      <c r="DYI31" s="1"/>
      <c r="DYJ31" s="1"/>
      <c r="DYK31" s="1"/>
      <c r="DYL31" s="1"/>
      <c r="DYM31" s="1"/>
      <c r="DYN31" s="1"/>
      <c r="DYO31" s="1"/>
      <c r="DYP31" s="1"/>
      <c r="DYQ31" s="1"/>
      <c r="DYR31" s="1"/>
      <c r="DYS31" s="1"/>
      <c r="DYT31" s="1"/>
      <c r="DYU31" s="1"/>
      <c r="DYV31" s="1"/>
      <c r="DYW31" s="1"/>
      <c r="DYX31" s="1"/>
      <c r="DYY31" s="1"/>
      <c r="DYZ31" s="1"/>
      <c r="DZA31" s="1"/>
      <c r="DZB31" s="1"/>
      <c r="DZC31" s="1"/>
      <c r="DZD31" s="1"/>
      <c r="DZE31" s="1"/>
      <c r="DZF31" s="1"/>
      <c r="DZG31" s="1"/>
      <c r="DZH31" s="1"/>
      <c r="DZI31" s="1"/>
      <c r="DZJ31" s="1"/>
      <c r="DZK31" s="1"/>
      <c r="DZL31" s="1"/>
      <c r="DZM31" s="1"/>
      <c r="DZN31" s="1"/>
      <c r="DZO31" s="1"/>
      <c r="DZP31" s="1"/>
      <c r="DZQ31" s="1"/>
      <c r="DZR31" s="1"/>
      <c r="DZS31" s="1"/>
      <c r="DZT31" s="1"/>
      <c r="DZU31" s="1"/>
      <c r="DZV31" s="1"/>
      <c r="DZW31" s="1"/>
      <c r="DZX31" s="1"/>
      <c r="DZY31" s="1"/>
      <c r="DZZ31" s="1"/>
      <c r="EAA31" s="1"/>
      <c r="EAB31" s="1"/>
      <c r="EAC31" s="1"/>
      <c r="EAD31" s="1"/>
      <c r="EAE31" s="1"/>
      <c r="EAF31" s="1"/>
      <c r="EAG31" s="1"/>
      <c r="EAH31" s="1"/>
      <c r="EAI31" s="1"/>
      <c r="EAJ31" s="1"/>
      <c r="EAK31" s="1"/>
      <c r="EAL31" s="1"/>
      <c r="EAM31" s="1"/>
      <c r="EAN31" s="1"/>
      <c r="EAO31" s="1"/>
      <c r="EAP31" s="1"/>
      <c r="EAQ31" s="1"/>
      <c r="EAR31" s="1"/>
      <c r="EAS31" s="1"/>
      <c r="EAT31" s="1"/>
      <c r="EAU31" s="1"/>
      <c r="EAV31" s="1"/>
      <c r="EAW31" s="1"/>
      <c r="EAX31" s="1"/>
      <c r="EAY31" s="1"/>
      <c r="EAZ31" s="1"/>
      <c r="EBA31" s="1"/>
      <c r="EBB31" s="1"/>
      <c r="EBC31" s="1"/>
      <c r="EBD31" s="1"/>
      <c r="EBE31" s="1"/>
      <c r="EBF31" s="1"/>
      <c r="EBG31" s="1"/>
      <c r="EBH31" s="1"/>
      <c r="EBI31" s="1"/>
      <c r="EBJ31" s="1"/>
      <c r="EBK31" s="1"/>
      <c r="EBL31" s="1"/>
      <c r="EBM31" s="1"/>
      <c r="EBN31" s="1"/>
      <c r="EBO31" s="1"/>
      <c r="EBP31" s="1"/>
      <c r="EBQ31" s="1"/>
      <c r="EBR31" s="1"/>
      <c r="EBS31" s="1"/>
      <c r="EBT31" s="1"/>
      <c r="EBU31" s="1"/>
      <c r="EBV31" s="1"/>
      <c r="EBW31" s="1"/>
      <c r="EBX31" s="1"/>
      <c r="EBY31" s="1"/>
      <c r="EBZ31" s="1"/>
      <c r="ECA31" s="1"/>
      <c r="ECB31" s="1"/>
      <c r="ECC31" s="1"/>
      <c r="ECD31" s="1"/>
      <c r="ECE31" s="1"/>
      <c r="ECF31" s="1"/>
      <c r="ECG31" s="1"/>
      <c r="ECH31" s="1"/>
      <c r="ECI31" s="1"/>
      <c r="ECJ31" s="1"/>
      <c r="ECK31" s="1"/>
      <c r="ECL31" s="1"/>
      <c r="ECM31" s="1"/>
      <c r="ECN31" s="1"/>
      <c r="ECO31" s="1"/>
      <c r="ECP31" s="1"/>
      <c r="ECQ31" s="1"/>
      <c r="ECR31" s="1"/>
      <c r="ECS31" s="1"/>
      <c r="ECT31" s="1"/>
      <c r="ECU31" s="1"/>
      <c r="ECV31" s="1"/>
      <c r="ECW31" s="1"/>
      <c r="ECX31" s="1"/>
      <c r="ECY31" s="1"/>
      <c r="ECZ31" s="1"/>
      <c r="EDA31" s="1"/>
      <c r="EDB31" s="1"/>
      <c r="EDC31" s="1"/>
      <c r="EDD31" s="1"/>
      <c r="EDE31" s="1"/>
      <c r="EDF31" s="1"/>
      <c r="EDG31" s="1"/>
      <c r="EDH31" s="1"/>
      <c r="EDI31" s="1"/>
      <c r="EDJ31" s="1"/>
      <c r="EDK31" s="1"/>
      <c r="EDL31" s="1"/>
      <c r="EDM31" s="1"/>
      <c r="EDN31" s="1"/>
      <c r="EDO31" s="1"/>
      <c r="EDP31" s="1"/>
      <c r="EDQ31" s="1"/>
      <c r="EDR31" s="1"/>
      <c r="EDS31" s="1"/>
      <c r="EDT31" s="1"/>
      <c r="EDU31" s="1"/>
      <c r="EDV31" s="1"/>
      <c r="EDW31" s="1"/>
      <c r="EDX31" s="1"/>
      <c r="EDY31" s="1"/>
      <c r="EDZ31" s="1"/>
      <c r="EEA31" s="1"/>
      <c r="EEB31" s="1"/>
      <c r="EEC31" s="1"/>
      <c r="EED31" s="1"/>
      <c r="EEE31" s="1"/>
      <c r="EEF31" s="1"/>
      <c r="EEG31" s="1"/>
      <c r="EEH31" s="1"/>
      <c r="EEI31" s="1"/>
      <c r="EEJ31" s="1"/>
      <c r="EEK31" s="1"/>
      <c r="EEL31" s="1"/>
      <c r="EEM31" s="1"/>
      <c r="EEN31" s="1"/>
      <c r="EEO31" s="1"/>
      <c r="EEP31" s="1"/>
      <c r="EEQ31" s="1"/>
      <c r="EER31" s="1"/>
      <c r="EES31" s="1"/>
      <c r="EET31" s="1"/>
      <c r="EEU31" s="1"/>
      <c r="EEV31" s="1"/>
      <c r="EEW31" s="1"/>
      <c r="EEX31" s="1"/>
      <c r="EEY31" s="1"/>
      <c r="EEZ31" s="1"/>
      <c r="EFA31" s="1"/>
      <c r="EFB31" s="1"/>
      <c r="EFC31" s="1"/>
      <c r="EFD31" s="1"/>
      <c r="EFE31" s="1"/>
      <c r="EFF31" s="1"/>
      <c r="EFG31" s="1"/>
      <c r="EFH31" s="1"/>
      <c r="EFI31" s="1"/>
      <c r="EFJ31" s="1"/>
      <c r="EFK31" s="1"/>
      <c r="EFL31" s="1"/>
      <c r="EFM31" s="1"/>
      <c r="EFN31" s="1"/>
      <c r="EFO31" s="1"/>
      <c r="EFP31" s="1"/>
      <c r="EFQ31" s="1"/>
      <c r="EFR31" s="1"/>
      <c r="EFS31" s="1"/>
      <c r="EFT31" s="1"/>
      <c r="EFU31" s="1"/>
      <c r="EFV31" s="1"/>
      <c r="EFW31" s="1"/>
      <c r="EFX31" s="1"/>
      <c r="EFY31" s="1"/>
      <c r="EFZ31" s="1"/>
      <c r="EGA31" s="1"/>
      <c r="EGB31" s="1"/>
      <c r="EGC31" s="1"/>
      <c r="EGD31" s="1"/>
      <c r="EGE31" s="1"/>
      <c r="EGF31" s="1"/>
      <c r="EGG31" s="1"/>
      <c r="EGH31" s="1"/>
      <c r="EGI31" s="1"/>
      <c r="EGJ31" s="1"/>
      <c r="EGK31" s="1"/>
      <c r="EGL31" s="1"/>
      <c r="EGM31" s="1"/>
      <c r="EGN31" s="1"/>
      <c r="EGO31" s="1"/>
      <c r="EGP31" s="1"/>
      <c r="EGQ31" s="1"/>
      <c r="EGR31" s="1"/>
      <c r="EGS31" s="1"/>
      <c r="EGT31" s="1"/>
      <c r="EGU31" s="1"/>
      <c r="EGV31" s="1"/>
      <c r="EGW31" s="1"/>
      <c r="EGX31" s="1"/>
      <c r="EGY31" s="1"/>
      <c r="EGZ31" s="1"/>
      <c r="EHA31" s="1"/>
      <c r="EHB31" s="1"/>
      <c r="EHC31" s="1"/>
      <c r="EHD31" s="1"/>
      <c r="EHE31" s="1"/>
      <c r="EHF31" s="1"/>
      <c r="EHG31" s="1"/>
      <c r="EHH31" s="1"/>
      <c r="EHI31" s="1"/>
      <c r="EHJ31" s="1"/>
      <c r="EHK31" s="1"/>
      <c r="EHL31" s="1"/>
      <c r="EHM31" s="1"/>
      <c r="EHN31" s="1"/>
      <c r="EHO31" s="1"/>
      <c r="EHP31" s="1"/>
      <c r="EHQ31" s="1"/>
      <c r="EHR31" s="1"/>
      <c r="EHS31" s="1"/>
      <c r="EHT31" s="1"/>
      <c r="EHU31" s="1"/>
      <c r="EHV31" s="1"/>
      <c r="EHW31" s="1"/>
      <c r="EHX31" s="1"/>
      <c r="EHY31" s="1"/>
      <c r="EHZ31" s="1"/>
      <c r="EIA31" s="1"/>
      <c r="EIB31" s="1"/>
      <c r="EIC31" s="1"/>
      <c r="EID31" s="1"/>
      <c r="EIE31" s="1"/>
      <c r="EIF31" s="1"/>
      <c r="EIG31" s="1"/>
      <c r="EIH31" s="1"/>
      <c r="EII31" s="1"/>
      <c r="EIJ31" s="1"/>
      <c r="EIK31" s="1"/>
      <c r="EIL31" s="1"/>
      <c r="EIM31" s="1"/>
      <c r="EIN31" s="1"/>
      <c r="EIO31" s="1"/>
      <c r="EIP31" s="1"/>
      <c r="EIQ31" s="1"/>
      <c r="EIR31" s="1"/>
      <c r="EIS31" s="1"/>
      <c r="EIT31" s="1"/>
      <c r="EIU31" s="1"/>
      <c r="EIV31" s="1"/>
      <c r="EIW31" s="1"/>
      <c r="EIX31" s="1"/>
      <c r="EIY31" s="1"/>
      <c r="EIZ31" s="1"/>
      <c r="EJA31" s="1"/>
      <c r="EJB31" s="1"/>
      <c r="EJC31" s="1"/>
      <c r="EJD31" s="1"/>
      <c r="EJE31" s="1"/>
      <c r="EJF31" s="1"/>
      <c r="EJG31" s="1"/>
      <c r="EJH31" s="1"/>
      <c r="EJI31" s="1"/>
      <c r="EJJ31" s="1"/>
      <c r="EJK31" s="1"/>
      <c r="EJL31" s="1"/>
      <c r="EJM31" s="1"/>
      <c r="EJN31" s="1"/>
      <c r="EJO31" s="1"/>
      <c r="EJP31" s="1"/>
      <c r="EJQ31" s="1"/>
      <c r="EJR31" s="1"/>
      <c r="EJS31" s="1"/>
      <c r="EJT31" s="1"/>
      <c r="EJU31" s="1"/>
      <c r="EJV31" s="1"/>
      <c r="EJW31" s="1"/>
      <c r="EJX31" s="1"/>
      <c r="EJY31" s="1"/>
      <c r="EJZ31" s="1"/>
      <c r="EKA31" s="1"/>
      <c r="EKB31" s="1"/>
      <c r="EKC31" s="1"/>
      <c r="EKD31" s="1"/>
      <c r="EKE31" s="1"/>
      <c r="EKF31" s="1"/>
      <c r="EKG31" s="1"/>
      <c r="EKH31" s="1"/>
      <c r="EKI31" s="1"/>
      <c r="EKJ31" s="1"/>
      <c r="EKK31" s="1"/>
      <c r="EKL31" s="1"/>
      <c r="EKM31" s="1"/>
      <c r="EKN31" s="1"/>
      <c r="EKO31" s="1"/>
      <c r="EKP31" s="1"/>
      <c r="EKQ31" s="1"/>
      <c r="EKR31" s="1"/>
      <c r="EKS31" s="1"/>
      <c r="EKT31" s="1"/>
      <c r="EKU31" s="1"/>
      <c r="EKV31" s="1"/>
      <c r="EKW31" s="1"/>
      <c r="EKX31" s="1"/>
      <c r="EKY31" s="1"/>
      <c r="EKZ31" s="1"/>
      <c r="ELA31" s="1"/>
      <c r="ELB31" s="1"/>
      <c r="ELC31" s="1"/>
      <c r="ELD31" s="1"/>
      <c r="ELE31" s="1"/>
      <c r="ELF31" s="1"/>
      <c r="ELG31" s="1"/>
      <c r="ELH31" s="1"/>
      <c r="ELI31" s="1"/>
      <c r="ELJ31" s="1"/>
      <c r="ELK31" s="1"/>
      <c r="ELL31" s="1"/>
      <c r="ELM31" s="1"/>
      <c r="ELN31" s="1"/>
      <c r="ELO31" s="1"/>
      <c r="ELP31" s="1"/>
      <c r="ELQ31" s="1"/>
      <c r="ELR31" s="1"/>
      <c r="ELS31" s="1"/>
      <c r="ELT31" s="1"/>
      <c r="ELU31" s="1"/>
      <c r="ELV31" s="1"/>
      <c r="ELW31" s="1"/>
      <c r="ELX31" s="1"/>
      <c r="ELY31" s="1"/>
      <c r="ELZ31" s="1"/>
      <c r="EMA31" s="1"/>
      <c r="EMB31" s="1"/>
      <c r="EMC31" s="1"/>
      <c r="EMD31" s="1"/>
      <c r="EME31" s="1"/>
      <c r="EMF31" s="1"/>
      <c r="EMG31" s="1"/>
      <c r="EMH31" s="1"/>
      <c r="EMI31" s="1"/>
      <c r="EMJ31" s="1"/>
      <c r="EMK31" s="1"/>
      <c r="EML31" s="1"/>
      <c r="EMM31" s="1"/>
      <c r="EMN31" s="1"/>
      <c r="EMO31" s="1"/>
      <c r="EMP31" s="1"/>
      <c r="EMQ31" s="1"/>
      <c r="EMR31" s="1"/>
      <c r="EMS31" s="1"/>
      <c r="EMT31" s="1"/>
      <c r="EMU31" s="1"/>
      <c r="EMV31" s="1"/>
      <c r="EMW31" s="1"/>
      <c r="EMX31" s="1"/>
      <c r="EMY31" s="1"/>
      <c r="EMZ31" s="1"/>
      <c r="ENA31" s="1"/>
      <c r="ENB31" s="1"/>
      <c r="ENC31" s="1"/>
      <c r="END31" s="1"/>
      <c r="ENE31" s="1"/>
      <c r="ENF31" s="1"/>
      <c r="ENG31" s="1"/>
      <c r="ENH31" s="1"/>
      <c r="ENI31" s="1"/>
      <c r="ENJ31" s="1"/>
      <c r="ENK31" s="1"/>
      <c r="ENL31" s="1"/>
      <c r="ENM31" s="1"/>
      <c r="ENN31" s="1"/>
      <c r="ENO31" s="1"/>
      <c r="ENP31" s="1"/>
      <c r="ENQ31" s="1"/>
      <c r="ENR31" s="1"/>
      <c r="ENS31" s="1"/>
      <c r="ENT31" s="1"/>
      <c r="ENU31" s="1"/>
      <c r="ENV31" s="1"/>
      <c r="ENW31" s="1"/>
      <c r="ENX31" s="1"/>
      <c r="ENY31" s="1"/>
      <c r="ENZ31" s="1"/>
      <c r="EOA31" s="1"/>
      <c r="EOB31" s="1"/>
      <c r="EOC31" s="1"/>
      <c r="EOD31" s="1"/>
      <c r="EOE31" s="1"/>
      <c r="EOF31" s="1"/>
      <c r="EOG31" s="1"/>
      <c r="EOH31" s="1"/>
      <c r="EOI31" s="1"/>
      <c r="EOJ31" s="1"/>
      <c r="EOK31" s="1"/>
      <c r="EOL31" s="1"/>
      <c r="EOM31" s="1"/>
      <c r="EON31" s="1"/>
      <c r="EOO31" s="1"/>
      <c r="EOP31" s="1"/>
      <c r="EOQ31" s="1"/>
      <c r="EOR31" s="1"/>
      <c r="EOS31" s="1"/>
      <c r="EOT31" s="1"/>
      <c r="EOU31" s="1"/>
      <c r="EOV31" s="1"/>
      <c r="EOW31" s="1"/>
      <c r="EOX31" s="1"/>
      <c r="EOY31" s="1"/>
      <c r="EOZ31" s="1"/>
      <c r="EPA31" s="1"/>
      <c r="EPB31" s="1"/>
      <c r="EPC31" s="1"/>
      <c r="EPD31" s="1"/>
      <c r="EPE31" s="1"/>
      <c r="EPF31" s="1"/>
      <c r="EPG31" s="1"/>
      <c r="EPH31" s="1"/>
      <c r="EPI31" s="1"/>
      <c r="EPJ31" s="1"/>
      <c r="EPK31" s="1"/>
      <c r="EPL31" s="1"/>
      <c r="EPM31" s="1"/>
      <c r="EPN31" s="1"/>
      <c r="EPO31" s="1"/>
      <c r="EPP31" s="1"/>
      <c r="EPQ31" s="1"/>
      <c r="EPR31" s="1"/>
      <c r="EPS31" s="1"/>
      <c r="EPT31" s="1"/>
      <c r="EPU31" s="1"/>
      <c r="EPV31" s="1"/>
      <c r="EPW31" s="1"/>
      <c r="EPX31" s="1"/>
      <c r="EPY31" s="1"/>
      <c r="EPZ31" s="1"/>
      <c r="EQA31" s="1"/>
      <c r="EQB31" s="1"/>
      <c r="EQC31" s="1"/>
      <c r="EQD31" s="1"/>
      <c r="EQE31" s="1"/>
      <c r="EQF31" s="1"/>
      <c r="EQG31" s="1"/>
      <c r="EQH31" s="1"/>
      <c r="EQI31" s="1"/>
      <c r="EQJ31" s="1"/>
      <c r="EQK31" s="1"/>
      <c r="EQL31" s="1"/>
      <c r="EQM31" s="1"/>
      <c r="EQN31" s="1"/>
      <c r="EQO31" s="1"/>
      <c r="EQP31" s="1"/>
      <c r="EQQ31" s="1"/>
      <c r="EQR31" s="1"/>
      <c r="EQS31" s="1"/>
      <c r="EQT31" s="1"/>
      <c r="EQU31" s="1"/>
      <c r="EQV31" s="1"/>
      <c r="EQW31" s="1"/>
      <c r="EQX31" s="1"/>
      <c r="EQY31" s="1"/>
      <c r="EQZ31" s="1"/>
      <c r="ERA31" s="1"/>
      <c r="ERB31" s="1"/>
      <c r="ERC31" s="1"/>
      <c r="ERD31" s="1"/>
      <c r="ERE31" s="1"/>
      <c r="ERF31" s="1"/>
      <c r="ERG31" s="1"/>
      <c r="ERH31" s="1"/>
      <c r="ERI31" s="1"/>
      <c r="ERJ31" s="1"/>
      <c r="ERK31" s="1"/>
      <c r="ERL31" s="1"/>
      <c r="ERM31" s="1"/>
      <c r="ERN31" s="1"/>
      <c r="ERO31" s="1"/>
      <c r="ERP31" s="1"/>
      <c r="ERQ31" s="1"/>
      <c r="ERR31" s="1"/>
      <c r="ERS31" s="1"/>
      <c r="ERT31" s="1"/>
      <c r="ERU31" s="1"/>
      <c r="ERV31" s="1"/>
      <c r="ERW31" s="1"/>
      <c r="ERX31" s="1"/>
      <c r="ERY31" s="1"/>
      <c r="ERZ31" s="1"/>
      <c r="ESA31" s="1"/>
      <c r="ESB31" s="1"/>
      <c r="ESC31" s="1"/>
      <c r="ESD31" s="1"/>
      <c r="ESE31" s="1"/>
      <c r="ESF31" s="1"/>
      <c r="ESG31" s="1"/>
      <c r="ESH31" s="1"/>
      <c r="ESI31" s="1"/>
      <c r="ESJ31" s="1"/>
      <c r="ESK31" s="1"/>
      <c r="ESL31" s="1"/>
      <c r="ESM31" s="1"/>
      <c r="ESN31" s="1"/>
      <c r="ESO31" s="1"/>
      <c r="ESP31" s="1"/>
      <c r="ESQ31" s="1"/>
      <c r="ESR31" s="1"/>
      <c r="ESS31" s="1"/>
      <c r="EST31" s="1"/>
      <c r="ESU31" s="1"/>
      <c r="ESV31" s="1"/>
      <c r="ESW31" s="1"/>
      <c r="ESX31" s="1"/>
      <c r="ESY31" s="1"/>
      <c r="ESZ31" s="1"/>
      <c r="ETA31" s="1"/>
      <c r="ETB31" s="1"/>
      <c r="ETC31" s="1"/>
      <c r="ETD31" s="1"/>
      <c r="ETE31" s="1"/>
      <c r="ETF31" s="1"/>
      <c r="ETG31" s="1"/>
      <c r="ETH31" s="1"/>
      <c r="ETI31" s="1"/>
      <c r="ETJ31" s="1"/>
      <c r="ETK31" s="1"/>
      <c r="ETL31" s="1"/>
      <c r="ETM31" s="1"/>
      <c r="ETN31" s="1"/>
      <c r="ETO31" s="1"/>
      <c r="ETP31" s="1"/>
      <c r="ETQ31" s="1"/>
      <c r="ETR31" s="1"/>
      <c r="ETS31" s="1"/>
      <c r="ETT31" s="1"/>
      <c r="ETU31" s="1"/>
      <c r="ETV31" s="1"/>
      <c r="ETW31" s="1"/>
      <c r="ETX31" s="1"/>
      <c r="ETY31" s="1"/>
      <c r="ETZ31" s="1"/>
      <c r="EUA31" s="1"/>
      <c r="EUB31" s="1"/>
      <c r="EUC31" s="1"/>
      <c r="EUD31" s="1"/>
      <c r="EUE31" s="1"/>
      <c r="EUF31" s="1"/>
      <c r="EUG31" s="1"/>
      <c r="EUH31" s="1"/>
      <c r="EUI31" s="1"/>
      <c r="EUJ31" s="1"/>
      <c r="EUK31" s="1"/>
      <c r="EUL31" s="1"/>
      <c r="EUM31" s="1"/>
      <c r="EUN31" s="1"/>
      <c r="EUO31" s="1"/>
      <c r="EUP31" s="1"/>
      <c r="EUQ31" s="1"/>
      <c r="EUR31" s="1"/>
      <c r="EUS31" s="1"/>
      <c r="EUT31" s="1"/>
      <c r="EUU31" s="1"/>
      <c r="EUV31" s="1"/>
      <c r="EUW31" s="1"/>
      <c r="EUX31" s="1"/>
      <c r="EUY31" s="1"/>
      <c r="EUZ31" s="1"/>
      <c r="EVA31" s="1"/>
      <c r="EVB31" s="1"/>
      <c r="EVC31" s="1"/>
      <c r="EVD31" s="1"/>
      <c r="EVE31" s="1"/>
      <c r="EVF31" s="1"/>
      <c r="EVG31" s="1"/>
      <c r="EVH31" s="1"/>
      <c r="EVI31" s="1"/>
      <c r="EVJ31" s="1"/>
      <c r="EVK31" s="1"/>
      <c r="EVL31" s="1"/>
      <c r="EVM31" s="1"/>
      <c r="EVN31" s="1"/>
      <c r="EVO31" s="1"/>
      <c r="EVP31" s="1"/>
      <c r="EVQ31" s="1"/>
      <c r="EVR31" s="1"/>
      <c r="EVS31" s="1"/>
      <c r="EVT31" s="1"/>
      <c r="EVU31" s="1"/>
      <c r="EVV31" s="1"/>
      <c r="EVW31" s="1"/>
      <c r="EVX31" s="1"/>
      <c r="EVY31" s="1"/>
      <c r="EVZ31" s="1"/>
      <c r="EWA31" s="1"/>
      <c r="EWB31" s="1"/>
      <c r="EWC31" s="1"/>
      <c r="EWD31" s="1"/>
      <c r="EWE31" s="1"/>
      <c r="EWF31" s="1"/>
      <c r="EWG31" s="1"/>
      <c r="EWH31" s="1"/>
      <c r="EWI31" s="1"/>
      <c r="EWJ31" s="1"/>
      <c r="EWK31" s="1"/>
      <c r="EWL31" s="1"/>
      <c r="EWM31" s="1"/>
      <c r="EWN31" s="1"/>
      <c r="EWO31" s="1"/>
      <c r="EWP31" s="1"/>
      <c r="EWQ31" s="1"/>
      <c r="EWR31" s="1"/>
      <c r="EWS31" s="1"/>
      <c r="EWT31" s="1"/>
      <c r="EWU31" s="1"/>
      <c r="EWV31" s="1"/>
      <c r="EWW31" s="1"/>
      <c r="EWX31" s="1"/>
      <c r="EWY31" s="1"/>
      <c r="EWZ31" s="1"/>
      <c r="EXA31" s="1"/>
      <c r="EXB31" s="1"/>
      <c r="EXC31" s="1"/>
      <c r="EXD31" s="1"/>
      <c r="EXE31" s="1"/>
      <c r="EXF31" s="1"/>
      <c r="EXG31" s="1"/>
      <c r="EXH31" s="1"/>
      <c r="EXI31" s="1"/>
      <c r="EXJ31" s="1"/>
      <c r="EXK31" s="1"/>
      <c r="EXL31" s="1"/>
      <c r="EXM31" s="1"/>
      <c r="EXN31" s="1"/>
      <c r="EXO31" s="1"/>
      <c r="EXP31" s="1"/>
      <c r="EXQ31" s="1"/>
      <c r="EXR31" s="1"/>
      <c r="EXS31" s="1"/>
      <c r="EXT31" s="1"/>
      <c r="EXU31" s="1"/>
      <c r="EXV31" s="1"/>
      <c r="EXW31" s="1"/>
      <c r="EXX31" s="1"/>
      <c r="EXY31" s="1"/>
      <c r="EXZ31" s="1"/>
      <c r="EYA31" s="1"/>
      <c r="EYB31" s="1"/>
      <c r="EYC31" s="1"/>
      <c r="EYD31" s="1"/>
      <c r="EYE31" s="1"/>
      <c r="EYF31" s="1"/>
      <c r="EYG31" s="1"/>
      <c r="EYH31" s="1"/>
      <c r="EYI31" s="1"/>
      <c r="EYJ31" s="1"/>
      <c r="EYK31" s="1"/>
      <c r="EYL31" s="1"/>
      <c r="EYM31" s="1"/>
      <c r="EYN31" s="1"/>
      <c r="EYO31" s="1"/>
      <c r="EYP31" s="1"/>
      <c r="EYQ31" s="1"/>
      <c r="EYR31" s="1"/>
      <c r="EYS31" s="1"/>
      <c r="EYT31" s="1"/>
      <c r="EYU31" s="1"/>
      <c r="EYV31" s="1"/>
      <c r="EYW31" s="1"/>
      <c r="EYX31" s="1"/>
      <c r="EYY31" s="1"/>
      <c r="EYZ31" s="1"/>
      <c r="EZA31" s="1"/>
      <c r="EZB31" s="1"/>
      <c r="EZC31" s="1"/>
      <c r="EZD31" s="1"/>
      <c r="EZE31" s="1"/>
      <c r="EZF31" s="1"/>
      <c r="EZG31" s="1"/>
      <c r="EZH31" s="1"/>
      <c r="EZI31" s="1"/>
      <c r="EZJ31" s="1"/>
      <c r="EZK31" s="1"/>
      <c r="EZL31" s="1"/>
      <c r="EZM31" s="1"/>
      <c r="EZN31" s="1"/>
      <c r="EZO31" s="1"/>
      <c r="EZP31" s="1"/>
      <c r="EZQ31" s="1"/>
      <c r="EZR31" s="1"/>
      <c r="EZS31" s="1"/>
      <c r="EZT31" s="1"/>
      <c r="EZU31" s="1"/>
      <c r="EZV31" s="1"/>
      <c r="EZW31" s="1"/>
      <c r="EZX31" s="1"/>
      <c r="EZY31" s="1"/>
      <c r="EZZ31" s="1"/>
      <c r="FAA31" s="1"/>
      <c r="FAB31" s="1"/>
      <c r="FAC31" s="1"/>
      <c r="FAD31" s="1"/>
      <c r="FAE31" s="1"/>
      <c r="FAF31" s="1"/>
      <c r="FAG31" s="1"/>
      <c r="FAH31" s="1"/>
      <c r="FAI31" s="1"/>
      <c r="FAJ31" s="1"/>
      <c r="FAK31" s="1"/>
      <c r="FAL31" s="1"/>
      <c r="FAM31" s="1"/>
      <c r="FAN31" s="1"/>
      <c r="FAO31" s="1"/>
      <c r="FAP31" s="1"/>
      <c r="FAQ31" s="1"/>
      <c r="FAR31" s="1"/>
      <c r="FAS31" s="1"/>
      <c r="FAT31" s="1"/>
      <c r="FAU31" s="1"/>
      <c r="FAV31" s="1"/>
      <c r="FAW31" s="1"/>
      <c r="FAX31" s="1"/>
      <c r="FAY31" s="1"/>
      <c r="FAZ31" s="1"/>
      <c r="FBA31" s="1"/>
      <c r="FBB31" s="1"/>
      <c r="FBC31" s="1"/>
      <c r="FBD31" s="1"/>
      <c r="FBE31" s="1"/>
      <c r="FBF31" s="1"/>
      <c r="FBG31" s="1"/>
      <c r="FBH31" s="1"/>
      <c r="FBI31" s="1"/>
      <c r="FBJ31" s="1"/>
      <c r="FBK31" s="1"/>
      <c r="FBL31" s="1"/>
      <c r="FBM31" s="1"/>
      <c r="FBN31" s="1"/>
      <c r="FBO31" s="1"/>
      <c r="FBP31" s="1"/>
      <c r="FBQ31" s="1"/>
      <c r="FBR31" s="1"/>
      <c r="FBS31" s="1"/>
      <c r="FBT31" s="1"/>
      <c r="FBU31" s="1"/>
      <c r="FBV31" s="1"/>
      <c r="FBW31" s="1"/>
      <c r="FBX31" s="1"/>
      <c r="FBY31" s="1"/>
      <c r="FBZ31" s="1"/>
      <c r="FCA31" s="1"/>
      <c r="FCB31" s="1"/>
      <c r="FCC31" s="1"/>
      <c r="FCD31" s="1"/>
      <c r="FCE31" s="1"/>
      <c r="FCF31" s="1"/>
      <c r="FCG31" s="1"/>
      <c r="FCH31" s="1"/>
      <c r="FCI31" s="1"/>
      <c r="FCJ31" s="1"/>
      <c r="FCK31" s="1"/>
      <c r="FCL31" s="1"/>
      <c r="FCM31" s="1"/>
      <c r="FCN31" s="1"/>
      <c r="FCO31" s="1"/>
      <c r="FCP31" s="1"/>
      <c r="FCQ31" s="1"/>
      <c r="FCR31" s="1"/>
      <c r="FCS31" s="1"/>
      <c r="FCT31" s="1"/>
      <c r="FCU31" s="1"/>
      <c r="FCV31" s="1"/>
      <c r="FCW31" s="1"/>
      <c r="FCX31" s="1"/>
      <c r="FCY31" s="1"/>
      <c r="FCZ31" s="1"/>
      <c r="FDA31" s="1"/>
      <c r="FDB31" s="1"/>
      <c r="FDC31" s="1"/>
      <c r="FDD31" s="1"/>
      <c r="FDE31" s="1"/>
      <c r="FDF31" s="1"/>
      <c r="FDG31" s="1"/>
      <c r="FDH31" s="1"/>
      <c r="FDI31" s="1"/>
      <c r="FDJ31" s="1"/>
      <c r="FDK31" s="1"/>
      <c r="FDL31" s="1"/>
      <c r="FDM31" s="1"/>
      <c r="FDN31" s="1"/>
      <c r="FDO31" s="1"/>
      <c r="FDP31" s="1"/>
      <c r="FDQ31" s="1"/>
      <c r="FDR31" s="1"/>
      <c r="FDS31" s="1"/>
      <c r="FDT31" s="1"/>
      <c r="FDU31" s="1"/>
      <c r="FDV31" s="1"/>
      <c r="FDW31" s="1"/>
      <c r="FDX31" s="1"/>
      <c r="FDY31" s="1"/>
      <c r="FDZ31" s="1"/>
      <c r="FEA31" s="1"/>
      <c r="FEB31" s="1"/>
      <c r="FEC31" s="1"/>
      <c r="FED31" s="1"/>
      <c r="FEE31" s="1"/>
      <c r="FEF31" s="1"/>
      <c r="FEG31" s="1"/>
      <c r="FEH31" s="1"/>
      <c r="FEI31" s="1"/>
      <c r="FEJ31" s="1"/>
      <c r="FEK31" s="1"/>
      <c r="FEL31" s="1"/>
      <c r="FEM31" s="1"/>
      <c r="FEN31" s="1"/>
      <c r="FEO31" s="1"/>
      <c r="FEP31" s="1"/>
      <c r="FEQ31" s="1"/>
      <c r="FER31" s="1"/>
      <c r="FES31" s="1"/>
      <c r="FET31" s="1"/>
      <c r="FEU31" s="1"/>
      <c r="FEV31" s="1"/>
      <c r="FEW31" s="1"/>
      <c r="FEX31" s="1"/>
      <c r="FEY31" s="1"/>
      <c r="FEZ31" s="1"/>
      <c r="FFA31" s="1"/>
      <c r="FFB31" s="1"/>
      <c r="FFC31" s="1"/>
      <c r="FFD31" s="1"/>
      <c r="FFE31" s="1"/>
      <c r="FFF31" s="1"/>
      <c r="FFG31" s="1"/>
      <c r="FFH31" s="1"/>
      <c r="FFI31" s="1"/>
      <c r="FFJ31" s="1"/>
      <c r="FFK31" s="1"/>
      <c r="FFL31" s="1"/>
      <c r="FFM31" s="1"/>
      <c r="FFN31" s="1"/>
      <c r="FFO31" s="1"/>
      <c r="FFP31" s="1"/>
      <c r="FFQ31" s="1"/>
      <c r="FFR31" s="1"/>
      <c r="FFS31" s="1"/>
      <c r="FFT31" s="1"/>
      <c r="FFU31" s="1"/>
      <c r="FFV31" s="1"/>
      <c r="FFW31" s="1"/>
      <c r="FFX31" s="1"/>
      <c r="FFY31" s="1"/>
      <c r="FFZ31" s="1"/>
      <c r="FGA31" s="1"/>
      <c r="FGB31" s="1"/>
      <c r="FGC31" s="1"/>
      <c r="FGD31" s="1"/>
      <c r="FGE31" s="1"/>
      <c r="FGF31" s="1"/>
      <c r="FGG31" s="1"/>
      <c r="FGH31" s="1"/>
      <c r="FGI31" s="1"/>
      <c r="FGJ31" s="1"/>
      <c r="FGK31" s="1"/>
      <c r="FGL31" s="1"/>
      <c r="FGM31" s="1"/>
      <c r="FGN31" s="1"/>
      <c r="FGO31" s="1"/>
      <c r="FGP31" s="1"/>
      <c r="FGQ31" s="1"/>
      <c r="FGR31" s="1"/>
      <c r="FGS31" s="1"/>
      <c r="FGT31" s="1"/>
      <c r="FGU31" s="1"/>
      <c r="FGV31" s="1"/>
      <c r="FGW31" s="1"/>
      <c r="FGX31" s="1"/>
      <c r="FGY31" s="1"/>
      <c r="FGZ31" s="1"/>
      <c r="FHA31" s="1"/>
      <c r="FHB31" s="1"/>
      <c r="FHC31" s="1"/>
      <c r="FHD31" s="1"/>
      <c r="FHE31" s="1"/>
      <c r="FHF31" s="1"/>
      <c r="FHG31" s="1"/>
      <c r="FHH31" s="1"/>
      <c r="FHI31" s="1"/>
      <c r="FHJ31" s="1"/>
      <c r="FHK31" s="1"/>
      <c r="FHL31" s="1"/>
      <c r="FHM31" s="1"/>
      <c r="FHN31" s="1"/>
      <c r="FHO31" s="1"/>
      <c r="FHP31" s="1"/>
      <c r="FHQ31" s="1"/>
      <c r="FHR31" s="1"/>
      <c r="FHS31" s="1"/>
      <c r="FHT31" s="1"/>
      <c r="FHU31" s="1"/>
      <c r="FHV31" s="1"/>
      <c r="FHW31" s="1"/>
      <c r="FHX31" s="1"/>
      <c r="FHY31" s="1"/>
      <c r="FHZ31" s="1"/>
      <c r="FIA31" s="1"/>
      <c r="FIB31" s="1"/>
      <c r="FIC31" s="1"/>
      <c r="FID31" s="1"/>
      <c r="FIE31" s="1"/>
      <c r="FIF31" s="1"/>
      <c r="FIG31" s="1"/>
      <c r="FIH31" s="1"/>
      <c r="FII31" s="1"/>
      <c r="FIJ31" s="1"/>
      <c r="FIK31" s="1"/>
      <c r="FIL31" s="1"/>
      <c r="FIM31" s="1"/>
      <c r="FIN31" s="1"/>
      <c r="FIO31" s="1"/>
      <c r="FIP31" s="1"/>
      <c r="FIQ31" s="1"/>
      <c r="FIR31" s="1"/>
      <c r="FIS31" s="1"/>
      <c r="FIT31" s="1"/>
      <c r="FIU31" s="1"/>
      <c r="FIV31" s="1"/>
      <c r="FIW31" s="1"/>
      <c r="FIX31" s="1"/>
      <c r="FIY31" s="1"/>
      <c r="FIZ31" s="1"/>
      <c r="FJA31" s="1"/>
      <c r="FJB31" s="1"/>
      <c r="FJC31" s="1"/>
      <c r="FJD31" s="1"/>
      <c r="FJE31" s="1"/>
      <c r="FJF31" s="1"/>
      <c r="FJG31" s="1"/>
      <c r="FJH31" s="1"/>
      <c r="FJI31" s="1"/>
      <c r="FJJ31" s="1"/>
      <c r="FJK31" s="1"/>
      <c r="FJL31" s="1"/>
      <c r="FJM31" s="1"/>
      <c r="FJN31" s="1"/>
      <c r="FJO31" s="1"/>
      <c r="FJP31" s="1"/>
      <c r="FJQ31" s="1"/>
      <c r="FJR31" s="1"/>
      <c r="FJS31" s="1"/>
      <c r="FJT31" s="1"/>
      <c r="FJU31" s="1"/>
      <c r="FJV31" s="1"/>
      <c r="FJW31" s="1"/>
      <c r="FJX31" s="1"/>
      <c r="FJY31" s="1"/>
      <c r="FJZ31" s="1"/>
      <c r="FKA31" s="1"/>
      <c r="FKB31" s="1"/>
      <c r="FKC31" s="1"/>
      <c r="FKD31" s="1"/>
      <c r="FKE31" s="1"/>
      <c r="FKF31" s="1"/>
      <c r="FKG31" s="1"/>
      <c r="FKH31" s="1"/>
      <c r="FKI31" s="1"/>
      <c r="FKJ31" s="1"/>
      <c r="FKK31" s="1"/>
      <c r="FKL31" s="1"/>
      <c r="FKM31" s="1"/>
      <c r="FKN31" s="1"/>
      <c r="FKO31" s="1"/>
      <c r="FKP31" s="1"/>
      <c r="FKQ31" s="1"/>
      <c r="FKR31" s="1"/>
      <c r="FKS31" s="1"/>
      <c r="FKT31" s="1"/>
      <c r="FKU31" s="1"/>
      <c r="FKV31" s="1"/>
      <c r="FKW31" s="1"/>
      <c r="FKX31" s="1"/>
      <c r="FKY31" s="1"/>
      <c r="FKZ31" s="1"/>
      <c r="FLA31" s="1"/>
      <c r="FLB31" s="1"/>
      <c r="FLC31" s="1"/>
      <c r="FLD31" s="1"/>
      <c r="FLE31" s="1"/>
      <c r="FLF31" s="1"/>
      <c r="FLG31" s="1"/>
      <c r="FLH31" s="1"/>
      <c r="FLI31" s="1"/>
      <c r="FLJ31" s="1"/>
      <c r="FLK31" s="1"/>
      <c r="FLL31" s="1"/>
      <c r="FLM31" s="1"/>
      <c r="FLN31" s="1"/>
      <c r="FLO31" s="1"/>
      <c r="FLP31" s="1"/>
      <c r="FLQ31" s="1"/>
      <c r="FLR31" s="1"/>
      <c r="FLS31" s="1"/>
      <c r="FLT31" s="1"/>
      <c r="FLU31" s="1"/>
      <c r="FLV31" s="1"/>
      <c r="FLW31" s="1"/>
      <c r="FLX31" s="1"/>
      <c r="FLY31" s="1"/>
      <c r="FLZ31" s="1"/>
      <c r="FMA31" s="1"/>
      <c r="FMB31" s="1"/>
      <c r="FMC31" s="1"/>
      <c r="FMD31" s="1"/>
      <c r="FME31" s="1"/>
      <c r="FMF31" s="1"/>
      <c r="FMG31" s="1"/>
      <c r="FMH31" s="1"/>
      <c r="FMI31" s="1"/>
      <c r="FMJ31" s="1"/>
      <c r="FMK31" s="1"/>
      <c r="FML31" s="1"/>
      <c r="FMM31" s="1"/>
      <c r="FMN31" s="1"/>
      <c r="FMO31" s="1"/>
      <c r="FMP31" s="1"/>
      <c r="FMQ31" s="1"/>
      <c r="FMR31" s="1"/>
      <c r="FMS31" s="1"/>
      <c r="FMT31" s="1"/>
      <c r="FMU31" s="1"/>
      <c r="FMV31" s="1"/>
      <c r="FMW31" s="1"/>
      <c r="FMX31" s="1"/>
      <c r="FMY31" s="1"/>
      <c r="FMZ31" s="1"/>
      <c r="FNA31" s="1"/>
      <c r="FNB31" s="1"/>
      <c r="FNC31" s="1"/>
      <c r="FND31" s="1"/>
      <c r="FNE31" s="1"/>
      <c r="FNF31" s="1"/>
      <c r="FNG31" s="1"/>
      <c r="FNH31" s="1"/>
      <c r="FNI31" s="1"/>
      <c r="FNJ31" s="1"/>
      <c r="FNK31" s="1"/>
      <c r="FNL31" s="1"/>
      <c r="FNM31" s="1"/>
      <c r="FNN31" s="1"/>
      <c r="FNO31" s="1"/>
      <c r="FNP31" s="1"/>
      <c r="FNQ31" s="1"/>
      <c r="FNR31" s="1"/>
      <c r="FNS31" s="1"/>
      <c r="FNT31" s="1"/>
      <c r="FNU31" s="1"/>
      <c r="FNV31" s="1"/>
      <c r="FNW31" s="1"/>
      <c r="FNX31" s="1"/>
      <c r="FNY31" s="1"/>
      <c r="FNZ31" s="1"/>
      <c r="FOA31" s="1"/>
      <c r="FOB31" s="1"/>
      <c r="FOC31" s="1"/>
      <c r="FOD31" s="1"/>
      <c r="FOE31" s="1"/>
      <c r="FOF31" s="1"/>
      <c r="FOG31" s="1"/>
      <c r="FOH31" s="1"/>
      <c r="FOI31" s="1"/>
      <c r="FOJ31" s="1"/>
      <c r="FOK31" s="1"/>
      <c r="FOL31" s="1"/>
      <c r="FOM31" s="1"/>
      <c r="FON31" s="1"/>
      <c r="FOO31" s="1"/>
      <c r="FOP31" s="1"/>
      <c r="FOQ31" s="1"/>
      <c r="FOR31" s="1"/>
      <c r="FOS31" s="1"/>
      <c r="FOT31" s="1"/>
      <c r="FOU31" s="1"/>
      <c r="FOV31" s="1"/>
      <c r="FOW31" s="1"/>
      <c r="FOX31" s="1"/>
      <c r="FOY31" s="1"/>
      <c r="FOZ31" s="1"/>
      <c r="FPA31" s="1"/>
      <c r="FPB31" s="1"/>
      <c r="FPC31" s="1"/>
      <c r="FPD31" s="1"/>
      <c r="FPE31" s="1"/>
      <c r="FPF31" s="1"/>
      <c r="FPG31" s="1"/>
      <c r="FPH31" s="1"/>
      <c r="FPI31" s="1"/>
      <c r="FPJ31" s="1"/>
      <c r="FPK31" s="1"/>
      <c r="FPL31" s="1"/>
      <c r="FPM31" s="1"/>
      <c r="FPN31" s="1"/>
      <c r="FPO31" s="1"/>
      <c r="FPP31" s="1"/>
      <c r="FPQ31" s="1"/>
      <c r="FPR31" s="1"/>
      <c r="FPS31" s="1"/>
      <c r="FPT31" s="1"/>
      <c r="FPU31" s="1"/>
      <c r="FPV31" s="1"/>
      <c r="FPW31" s="1"/>
      <c r="FPX31" s="1"/>
      <c r="FPY31" s="1"/>
      <c r="FPZ31" s="1"/>
      <c r="FQA31" s="1"/>
      <c r="FQB31" s="1"/>
      <c r="FQC31" s="1"/>
      <c r="FQD31" s="1"/>
      <c r="FQE31" s="1"/>
      <c r="FQF31" s="1"/>
      <c r="FQG31" s="1"/>
      <c r="FQH31" s="1"/>
      <c r="FQI31" s="1"/>
      <c r="FQJ31" s="1"/>
      <c r="FQK31" s="1"/>
      <c r="FQL31" s="1"/>
      <c r="FQM31" s="1"/>
      <c r="FQN31" s="1"/>
      <c r="FQO31" s="1"/>
      <c r="FQP31" s="1"/>
      <c r="FQQ31" s="1"/>
      <c r="FQR31" s="1"/>
      <c r="FQS31" s="1"/>
      <c r="FQT31" s="1"/>
      <c r="FQU31" s="1"/>
      <c r="FQV31" s="1"/>
      <c r="FQW31" s="1"/>
      <c r="FQX31" s="1"/>
      <c r="FQY31" s="1"/>
      <c r="FQZ31" s="1"/>
      <c r="FRA31" s="1"/>
      <c r="FRB31" s="1"/>
      <c r="FRC31" s="1"/>
      <c r="FRD31" s="1"/>
      <c r="FRE31" s="1"/>
      <c r="FRF31" s="1"/>
      <c r="FRG31" s="1"/>
      <c r="FRH31" s="1"/>
      <c r="FRI31" s="1"/>
      <c r="FRJ31" s="1"/>
      <c r="FRK31" s="1"/>
      <c r="FRL31" s="1"/>
      <c r="FRM31" s="1"/>
      <c r="FRN31" s="1"/>
      <c r="FRO31" s="1"/>
      <c r="FRP31" s="1"/>
      <c r="FRQ31" s="1"/>
      <c r="FRR31" s="1"/>
      <c r="FRS31" s="1"/>
      <c r="FRT31" s="1"/>
      <c r="FRU31" s="1"/>
      <c r="FRV31" s="1"/>
      <c r="FRW31" s="1"/>
      <c r="FRX31" s="1"/>
      <c r="FRY31" s="1"/>
      <c r="FRZ31" s="1"/>
      <c r="FSA31" s="1"/>
      <c r="FSB31" s="1"/>
      <c r="FSC31" s="1"/>
      <c r="FSD31" s="1"/>
      <c r="FSE31" s="1"/>
      <c r="FSF31" s="1"/>
      <c r="FSG31" s="1"/>
      <c r="FSH31" s="1"/>
      <c r="FSI31" s="1"/>
      <c r="FSJ31" s="1"/>
      <c r="FSK31" s="1"/>
      <c r="FSL31" s="1"/>
      <c r="FSM31" s="1"/>
      <c r="FSN31" s="1"/>
      <c r="FSO31" s="1"/>
      <c r="FSP31" s="1"/>
      <c r="FSQ31" s="1"/>
      <c r="FSR31" s="1"/>
      <c r="FSS31" s="1"/>
      <c r="FST31" s="1"/>
      <c r="FSU31" s="1"/>
      <c r="FSV31" s="1"/>
      <c r="FSW31" s="1"/>
      <c r="FSX31" s="1"/>
      <c r="FSY31" s="1"/>
      <c r="FSZ31" s="1"/>
      <c r="FTA31" s="1"/>
      <c r="FTB31" s="1"/>
      <c r="FTC31" s="1"/>
      <c r="FTD31" s="1"/>
      <c r="FTE31" s="1"/>
      <c r="FTF31" s="1"/>
      <c r="FTG31" s="1"/>
      <c r="FTH31" s="1"/>
      <c r="FTI31" s="1"/>
      <c r="FTJ31" s="1"/>
      <c r="FTK31" s="1"/>
      <c r="FTL31" s="1"/>
      <c r="FTM31" s="1"/>
      <c r="FTN31" s="1"/>
      <c r="FTO31" s="1"/>
      <c r="FTP31" s="1"/>
      <c r="FTQ31" s="1"/>
      <c r="FTR31" s="1"/>
      <c r="FTS31" s="1"/>
      <c r="FTT31" s="1"/>
      <c r="FTU31" s="1"/>
      <c r="FTV31" s="1"/>
      <c r="FTW31" s="1"/>
      <c r="FTX31" s="1"/>
      <c r="FTY31" s="1"/>
      <c r="FTZ31" s="1"/>
      <c r="FUA31" s="1"/>
      <c r="FUB31" s="1"/>
      <c r="FUC31" s="1"/>
      <c r="FUD31" s="1"/>
      <c r="FUE31" s="1"/>
      <c r="FUF31" s="1"/>
      <c r="FUG31" s="1"/>
      <c r="FUH31" s="1"/>
      <c r="FUI31" s="1"/>
      <c r="FUJ31" s="1"/>
      <c r="FUK31" s="1"/>
      <c r="FUL31" s="1"/>
      <c r="FUM31" s="1"/>
      <c r="FUN31" s="1"/>
      <c r="FUO31" s="1"/>
      <c r="FUP31" s="1"/>
      <c r="FUQ31" s="1"/>
      <c r="FUR31" s="1"/>
      <c r="FUS31" s="1"/>
      <c r="FUT31" s="1"/>
      <c r="FUU31" s="1"/>
      <c r="FUV31" s="1"/>
      <c r="FUW31" s="1"/>
      <c r="FUX31" s="1"/>
      <c r="FUY31" s="1"/>
      <c r="FUZ31" s="1"/>
      <c r="FVA31" s="1"/>
      <c r="FVB31" s="1"/>
      <c r="FVC31" s="1"/>
      <c r="FVD31" s="1"/>
      <c r="FVE31" s="1"/>
      <c r="FVF31" s="1"/>
      <c r="FVG31" s="1"/>
      <c r="FVH31" s="1"/>
      <c r="FVI31" s="1"/>
      <c r="FVJ31" s="1"/>
      <c r="FVK31" s="1"/>
      <c r="FVL31" s="1"/>
      <c r="FVM31" s="1"/>
      <c r="FVN31" s="1"/>
      <c r="FVO31" s="1"/>
      <c r="FVP31" s="1"/>
      <c r="FVQ31" s="1"/>
      <c r="FVR31" s="1"/>
      <c r="FVS31" s="1"/>
      <c r="FVT31" s="1"/>
      <c r="FVU31" s="1"/>
      <c r="FVV31" s="1"/>
      <c r="FVW31" s="1"/>
      <c r="FVX31" s="1"/>
      <c r="FVY31" s="1"/>
      <c r="FVZ31" s="1"/>
      <c r="FWA31" s="1"/>
      <c r="FWB31" s="1"/>
      <c r="FWC31" s="1"/>
      <c r="FWD31" s="1"/>
      <c r="FWE31" s="1"/>
      <c r="FWF31" s="1"/>
      <c r="FWG31" s="1"/>
      <c r="FWH31" s="1"/>
      <c r="FWI31" s="1"/>
      <c r="FWJ31" s="1"/>
      <c r="FWK31" s="1"/>
      <c r="FWL31" s="1"/>
      <c r="FWM31" s="1"/>
      <c r="FWN31" s="1"/>
      <c r="FWO31" s="1"/>
      <c r="FWP31" s="1"/>
      <c r="FWQ31" s="1"/>
      <c r="FWR31" s="1"/>
      <c r="FWS31" s="1"/>
      <c r="FWT31" s="1"/>
      <c r="FWU31" s="1"/>
      <c r="FWV31" s="1"/>
      <c r="FWW31" s="1"/>
      <c r="FWX31" s="1"/>
      <c r="FWY31" s="1"/>
      <c r="FWZ31" s="1"/>
      <c r="FXA31" s="1"/>
      <c r="FXB31" s="1"/>
      <c r="FXC31" s="1"/>
      <c r="FXD31" s="1"/>
      <c r="FXE31" s="1"/>
      <c r="FXF31" s="1"/>
      <c r="FXG31" s="1"/>
      <c r="FXH31" s="1"/>
      <c r="FXI31" s="1"/>
      <c r="FXJ31" s="1"/>
      <c r="FXK31" s="1"/>
      <c r="FXL31" s="1"/>
      <c r="FXM31" s="1"/>
      <c r="FXN31" s="1"/>
      <c r="FXO31" s="1"/>
      <c r="FXP31" s="1"/>
      <c r="FXQ31" s="1"/>
      <c r="FXR31" s="1"/>
      <c r="FXS31" s="1"/>
      <c r="FXT31" s="1"/>
      <c r="FXU31" s="1"/>
      <c r="FXV31" s="1"/>
      <c r="FXW31" s="1"/>
      <c r="FXX31" s="1"/>
      <c r="FXY31" s="1"/>
      <c r="FXZ31" s="1"/>
      <c r="FYA31" s="1"/>
      <c r="FYB31" s="1"/>
      <c r="FYC31" s="1"/>
      <c r="FYD31" s="1"/>
      <c r="FYE31" s="1"/>
      <c r="FYF31" s="1"/>
      <c r="FYG31" s="1"/>
      <c r="FYH31" s="1"/>
      <c r="FYI31" s="1"/>
      <c r="FYJ31" s="1"/>
      <c r="FYK31" s="1"/>
      <c r="FYL31" s="1"/>
      <c r="FYM31" s="1"/>
      <c r="FYN31" s="1"/>
      <c r="FYO31" s="1"/>
      <c r="FYP31" s="1"/>
      <c r="FYQ31" s="1"/>
      <c r="FYR31" s="1"/>
      <c r="FYS31" s="1"/>
      <c r="FYT31" s="1"/>
      <c r="FYU31" s="1"/>
      <c r="FYV31" s="1"/>
      <c r="FYW31" s="1"/>
      <c r="FYX31" s="1"/>
      <c r="FYY31" s="1"/>
      <c r="FYZ31" s="1"/>
      <c r="FZA31" s="1"/>
      <c r="FZB31" s="1"/>
      <c r="FZC31" s="1"/>
      <c r="FZD31" s="1"/>
      <c r="FZE31" s="1"/>
      <c r="FZF31" s="1"/>
      <c r="FZG31" s="1"/>
      <c r="FZH31" s="1"/>
      <c r="FZI31" s="1"/>
      <c r="FZJ31" s="1"/>
      <c r="FZK31" s="1"/>
      <c r="FZL31" s="1"/>
      <c r="FZM31" s="1"/>
      <c r="FZN31" s="1"/>
      <c r="FZO31" s="1"/>
      <c r="FZP31" s="1"/>
      <c r="FZQ31" s="1"/>
      <c r="FZR31" s="1"/>
      <c r="FZS31" s="1"/>
      <c r="FZT31" s="1"/>
      <c r="FZU31" s="1"/>
      <c r="FZV31" s="1"/>
      <c r="FZW31" s="1"/>
      <c r="FZX31" s="1"/>
      <c r="FZY31" s="1"/>
      <c r="FZZ31" s="1"/>
      <c r="GAA31" s="1"/>
      <c r="GAB31" s="1"/>
      <c r="GAC31" s="1"/>
      <c r="GAD31" s="1"/>
      <c r="GAE31" s="1"/>
      <c r="GAF31" s="1"/>
      <c r="GAG31" s="1"/>
      <c r="GAH31" s="1"/>
      <c r="GAI31" s="1"/>
      <c r="GAJ31" s="1"/>
      <c r="GAK31" s="1"/>
      <c r="GAL31" s="1"/>
      <c r="GAM31" s="1"/>
      <c r="GAN31" s="1"/>
      <c r="GAO31" s="1"/>
      <c r="GAP31" s="1"/>
      <c r="GAQ31" s="1"/>
      <c r="GAR31" s="1"/>
      <c r="GAS31" s="1"/>
      <c r="GAT31" s="1"/>
      <c r="GAU31" s="1"/>
      <c r="GAV31" s="1"/>
      <c r="GAW31" s="1"/>
      <c r="GAX31" s="1"/>
      <c r="GAY31" s="1"/>
      <c r="GAZ31" s="1"/>
      <c r="GBA31" s="1"/>
      <c r="GBB31" s="1"/>
      <c r="GBC31" s="1"/>
      <c r="GBD31" s="1"/>
      <c r="GBE31" s="1"/>
      <c r="GBF31" s="1"/>
      <c r="GBG31" s="1"/>
      <c r="GBH31" s="1"/>
      <c r="GBI31" s="1"/>
      <c r="GBJ31" s="1"/>
      <c r="GBK31" s="1"/>
      <c r="GBL31" s="1"/>
      <c r="GBM31" s="1"/>
      <c r="GBN31" s="1"/>
      <c r="GBO31" s="1"/>
      <c r="GBP31" s="1"/>
      <c r="GBQ31" s="1"/>
      <c r="GBR31" s="1"/>
      <c r="GBS31" s="1"/>
      <c r="GBT31" s="1"/>
      <c r="GBU31" s="1"/>
      <c r="GBV31" s="1"/>
      <c r="GBW31" s="1"/>
      <c r="GBX31" s="1"/>
      <c r="GBY31" s="1"/>
      <c r="GBZ31" s="1"/>
      <c r="GCA31" s="1"/>
      <c r="GCB31" s="1"/>
      <c r="GCC31" s="1"/>
      <c r="GCD31" s="1"/>
      <c r="GCE31" s="1"/>
      <c r="GCF31" s="1"/>
      <c r="GCG31" s="1"/>
      <c r="GCH31" s="1"/>
      <c r="GCI31" s="1"/>
      <c r="GCJ31" s="1"/>
      <c r="GCK31" s="1"/>
      <c r="GCL31" s="1"/>
      <c r="GCM31" s="1"/>
      <c r="GCN31" s="1"/>
      <c r="GCO31" s="1"/>
      <c r="GCP31" s="1"/>
      <c r="GCQ31" s="1"/>
      <c r="GCR31" s="1"/>
      <c r="GCS31" s="1"/>
      <c r="GCT31" s="1"/>
      <c r="GCU31" s="1"/>
      <c r="GCV31" s="1"/>
      <c r="GCW31" s="1"/>
      <c r="GCX31" s="1"/>
      <c r="GCY31" s="1"/>
      <c r="GCZ31" s="1"/>
      <c r="GDA31" s="1"/>
      <c r="GDB31" s="1"/>
      <c r="GDC31" s="1"/>
      <c r="GDD31" s="1"/>
      <c r="GDE31" s="1"/>
      <c r="GDF31" s="1"/>
      <c r="GDG31" s="1"/>
      <c r="GDH31" s="1"/>
      <c r="GDI31" s="1"/>
      <c r="GDJ31" s="1"/>
      <c r="GDK31" s="1"/>
      <c r="GDL31" s="1"/>
      <c r="GDM31" s="1"/>
      <c r="GDN31" s="1"/>
      <c r="GDO31" s="1"/>
      <c r="GDP31" s="1"/>
      <c r="GDQ31" s="1"/>
      <c r="GDR31" s="1"/>
      <c r="GDS31" s="1"/>
      <c r="GDT31" s="1"/>
      <c r="GDU31" s="1"/>
      <c r="GDV31" s="1"/>
      <c r="GDW31" s="1"/>
      <c r="GDX31" s="1"/>
      <c r="GDY31" s="1"/>
      <c r="GDZ31" s="1"/>
      <c r="GEA31" s="1"/>
      <c r="GEB31" s="1"/>
      <c r="GEC31" s="1"/>
      <c r="GED31" s="1"/>
      <c r="GEE31" s="1"/>
      <c r="GEF31" s="1"/>
      <c r="GEG31" s="1"/>
      <c r="GEH31" s="1"/>
      <c r="GEI31" s="1"/>
      <c r="GEJ31" s="1"/>
      <c r="GEK31" s="1"/>
      <c r="GEL31" s="1"/>
      <c r="GEM31" s="1"/>
      <c r="GEN31" s="1"/>
      <c r="GEO31" s="1"/>
      <c r="GEP31" s="1"/>
      <c r="GEQ31" s="1"/>
      <c r="GER31" s="1"/>
      <c r="GES31" s="1"/>
      <c r="GET31" s="1"/>
      <c r="GEU31" s="1"/>
      <c r="GEV31" s="1"/>
      <c r="GEW31" s="1"/>
      <c r="GEX31" s="1"/>
      <c r="GEY31" s="1"/>
      <c r="GEZ31" s="1"/>
      <c r="GFA31" s="1"/>
      <c r="GFB31" s="1"/>
      <c r="GFC31" s="1"/>
      <c r="GFD31" s="1"/>
      <c r="GFE31" s="1"/>
      <c r="GFF31" s="1"/>
      <c r="GFG31" s="1"/>
      <c r="GFH31" s="1"/>
      <c r="GFI31" s="1"/>
      <c r="GFJ31" s="1"/>
      <c r="GFK31" s="1"/>
      <c r="GFL31" s="1"/>
      <c r="GFM31" s="1"/>
      <c r="GFN31" s="1"/>
      <c r="GFO31" s="1"/>
      <c r="GFP31" s="1"/>
      <c r="GFQ31" s="1"/>
      <c r="GFR31" s="1"/>
      <c r="GFS31" s="1"/>
      <c r="GFT31" s="1"/>
      <c r="GFU31" s="1"/>
      <c r="GFV31" s="1"/>
      <c r="GFW31" s="1"/>
      <c r="GFX31" s="1"/>
      <c r="GFY31" s="1"/>
      <c r="GFZ31" s="1"/>
      <c r="GGA31" s="1"/>
      <c r="GGB31" s="1"/>
      <c r="GGC31" s="1"/>
      <c r="GGD31" s="1"/>
      <c r="GGE31" s="1"/>
      <c r="GGF31" s="1"/>
      <c r="GGG31" s="1"/>
      <c r="GGH31" s="1"/>
      <c r="GGI31" s="1"/>
      <c r="GGJ31" s="1"/>
      <c r="GGK31" s="1"/>
      <c r="GGL31" s="1"/>
      <c r="GGM31" s="1"/>
      <c r="GGN31" s="1"/>
      <c r="GGO31" s="1"/>
      <c r="GGP31" s="1"/>
      <c r="GGQ31" s="1"/>
      <c r="GGR31" s="1"/>
      <c r="GGS31" s="1"/>
      <c r="GGT31" s="1"/>
      <c r="GGU31" s="1"/>
      <c r="GGV31" s="1"/>
      <c r="GGW31" s="1"/>
      <c r="GGX31" s="1"/>
      <c r="GGY31" s="1"/>
      <c r="GGZ31" s="1"/>
      <c r="GHA31" s="1"/>
      <c r="GHB31" s="1"/>
      <c r="GHC31" s="1"/>
      <c r="GHD31" s="1"/>
      <c r="GHE31" s="1"/>
      <c r="GHF31" s="1"/>
      <c r="GHG31" s="1"/>
      <c r="GHH31" s="1"/>
      <c r="GHI31" s="1"/>
      <c r="GHJ31" s="1"/>
      <c r="GHK31" s="1"/>
      <c r="GHL31" s="1"/>
      <c r="GHM31" s="1"/>
      <c r="GHN31" s="1"/>
      <c r="GHO31" s="1"/>
      <c r="GHP31" s="1"/>
      <c r="GHQ31" s="1"/>
      <c r="GHR31" s="1"/>
      <c r="GHS31" s="1"/>
      <c r="GHT31" s="1"/>
      <c r="GHU31" s="1"/>
      <c r="GHV31" s="1"/>
      <c r="GHW31" s="1"/>
      <c r="GHX31" s="1"/>
      <c r="GHY31" s="1"/>
      <c r="GHZ31" s="1"/>
      <c r="GIA31" s="1"/>
      <c r="GIB31" s="1"/>
      <c r="GIC31" s="1"/>
      <c r="GID31" s="1"/>
      <c r="GIE31" s="1"/>
      <c r="GIF31" s="1"/>
      <c r="GIG31" s="1"/>
      <c r="GIH31" s="1"/>
      <c r="GII31" s="1"/>
      <c r="GIJ31" s="1"/>
      <c r="GIK31" s="1"/>
      <c r="GIL31" s="1"/>
      <c r="GIM31" s="1"/>
      <c r="GIN31" s="1"/>
      <c r="GIO31" s="1"/>
      <c r="GIP31" s="1"/>
      <c r="GIQ31" s="1"/>
      <c r="GIR31" s="1"/>
      <c r="GIS31" s="1"/>
      <c r="GIT31" s="1"/>
      <c r="GIU31" s="1"/>
      <c r="GIV31" s="1"/>
      <c r="GIW31" s="1"/>
      <c r="GIX31" s="1"/>
      <c r="GIY31" s="1"/>
      <c r="GIZ31" s="1"/>
      <c r="GJA31" s="1"/>
      <c r="GJB31" s="1"/>
      <c r="GJC31" s="1"/>
      <c r="GJD31" s="1"/>
      <c r="GJE31" s="1"/>
      <c r="GJF31" s="1"/>
      <c r="GJG31" s="1"/>
      <c r="GJH31" s="1"/>
      <c r="GJI31" s="1"/>
      <c r="GJJ31" s="1"/>
      <c r="GJK31" s="1"/>
      <c r="GJL31" s="1"/>
      <c r="GJM31" s="1"/>
      <c r="GJN31" s="1"/>
      <c r="GJO31" s="1"/>
      <c r="GJP31" s="1"/>
      <c r="GJQ31" s="1"/>
      <c r="GJR31" s="1"/>
      <c r="GJS31" s="1"/>
      <c r="GJT31" s="1"/>
      <c r="GJU31" s="1"/>
      <c r="GJV31" s="1"/>
      <c r="GJW31" s="1"/>
      <c r="GJX31" s="1"/>
      <c r="GJY31" s="1"/>
      <c r="GJZ31" s="1"/>
      <c r="GKA31" s="1"/>
      <c r="GKB31" s="1"/>
      <c r="GKC31" s="1"/>
      <c r="GKD31" s="1"/>
      <c r="GKE31" s="1"/>
      <c r="GKF31" s="1"/>
      <c r="GKG31" s="1"/>
      <c r="GKH31" s="1"/>
      <c r="GKI31" s="1"/>
      <c r="GKJ31" s="1"/>
      <c r="GKK31" s="1"/>
      <c r="GKL31" s="1"/>
      <c r="GKM31" s="1"/>
      <c r="GKN31" s="1"/>
      <c r="GKO31" s="1"/>
      <c r="GKP31" s="1"/>
      <c r="GKQ31" s="1"/>
      <c r="GKR31" s="1"/>
      <c r="GKS31" s="1"/>
      <c r="GKT31" s="1"/>
      <c r="GKU31" s="1"/>
      <c r="GKV31" s="1"/>
      <c r="GKW31" s="1"/>
      <c r="GKX31" s="1"/>
      <c r="GKY31" s="1"/>
      <c r="GKZ31" s="1"/>
      <c r="GLA31" s="1"/>
      <c r="GLB31" s="1"/>
      <c r="GLC31" s="1"/>
      <c r="GLD31" s="1"/>
      <c r="GLE31" s="1"/>
      <c r="GLF31" s="1"/>
      <c r="GLG31" s="1"/>
      <c r="GLH31" s="1"/>
      <c r="GLI31" s="1"/>
      <c r="GLJ31" s="1"/>
      <c r="GLK31" s="1"/>
      <c r="GLL31" s="1"/>
      <c r="GLM31" s="1"/>
      <c r="GLN31" s="1"/>
      <c r="GLO31" s="1"/>
      <c r="GLP31" s="1"/>
      <c r="GLQ31" s="1"/>
      <c r="GLR31" s="1"/>
      <c r="GLS31" s="1"/>
      <c r="GLT31" s="1"/>
      <c r="GLU31" s="1"/>
      <c r="GLV31" s="1"/>
      <c r="GLW31" s="1"/>
      <c r="GLX31" s="1"/>
      <c r="GLY31" s="1"/>
      <c r="GLZ31" s="1"/>
      <c r="GMA31" s="1"/>
      <c r="GMB31" s="1"/>
      <c r="GMC31" s="1"/>
      <c r="GMD31" s="1"/>
      <c r="GME31" s="1"/>
      <c r="GMF31" s="1"/>
      <c r="GMG31" s="1"/>
      <c r="GMH31" s="1"/>
      <c r="GMI31" s="1"/>
      <c r="GMJ31" s="1"/>
      <c r="GMK31" s="1"/>
      <c r="GML31" s="1"/>
      <c r="GMM31" s="1"/>
      <c r="GMN31" s="1"/>
      <c r="GMO31" s="1"/>
      <c r="GMP31" s="1"/>
      <c r="GMQ31" s="1"/>
      <c r="GMR31" s="1"/>
      <c r="GMS31" s="1"/>
      <c r="GMT31" s="1"/>
      <c r="GMU31" s="1"/>
      <c r="GMV31" s="1"/>
      <c r="GMW31" s="1"/>
      <c r="GMX31" s="1"/>
      <c r="GMY31" s="1"/>
      <c r="GMZ31" s="1"/>
      <c r="GNA31" s="1"/>
      <c r="GNB31" s="1"/>
      <c r="GNC31" s="1"/>
      <c r="GND31" s="1"/>
      <c r="GNE31" s="1"/>
      <c r="GNF31" s="1"/>
      <c r="GNG31" s="1"/>
      <c r="GNH31" s="1"/>
      <c r="GNI31" s="1"/>
      <c r="GNJ31" s="1"/>
      <c r="GNK31" s="1"/>
      <c r="GNL31" s="1"/>
      <c r="GNM31" s="1"/>
      <c r="GNN31" s="1"/>
      <c r="GNO31" s="1"/>
      <c r="GNP31" s="1"/>
      <c r="GNQ31" s="1"/>
      <c r="GNR31" s="1"/>
      <c r="GNS31" s="1"/>
      <c r="GNT31" s="1"/>
      <c r="GNU31" s="1"/>
      <c r="GNV31" s="1"/>
      <c r="GNW31" s="1"/>
      <c r="GNX31" s="1"/>
      <c r="GNY31" s="1"/>
      <c r="GNZ31" s="1"/>
      <c r="GOA31" s="1"/>
      <c r="GOB31" s="1"/>
      <c r="GOC31" s="1"/>
      <c r="GOD31" s="1"/>
      <c r="GOE31" s="1"/>
      <c r="GOF31" s="1"/>
      <c r="GOG31" s="1"/>
      <c r="GOH31" s="1"/>
      <c r="GOI31" s="1"/>
      <c r="GOJ31" s="1"/>
      <c r="GOK31" s="1"/>
      <c r="GOL31" s="1"/>
      <c r="GOM31" s="1"/>
      <c r="GON31" s="1"/>
      <c r="GOO31" s="1"/>
      <c r="GOP31" s="1"/>
      <c r="GOQ31" s="1"/>
      <c r="GOR31" s="1"/>
      <c r="GOS31" s="1"/>
      <c r="GOT31" s="1"/>
      <c r="GOU31" s="1"/>
      <c r="GOV31" s="1"/>
      <c r="GOW31" s="1"/>
      <c r="GOX31" s="1"/>
      <c r="GOY31" s="1"/>
      <c r="GOZ31" s="1"/>
      <c r="GPA31" s="1"/>
      <c r="GPB31" s="1"/>
      <c r="GPC31" s="1"/>
      <c r="GPD31" s="1"/>
      <c r="GPE31" s="1"/>
      <c r="GPF31" s="1"/>
      <c r="GPG31" s="1"/>
      <c r="GPH31" s="1"/>
      <c r="GPI31" s="1"/>
      <c r="GPJ31" s="1"/>
      <c r="GPK31" s="1"/>
      <c r="GPL31" s="1"/>
      <c r="GPM31" s="1"/>
      <c r="GPN31" s="1"/>
      <c r="GPO31" s="1"/>
      <c r="GPP31" s="1"/>
      <c r="GPQ31" s="1"/>
      <c r="GPR31" s="1"/>
      <c r="GPS31" s="1"/>
      <c r="GPT31" s="1"/>
      <c r="GPU31" s="1"/>
      <c r="GPV31" s="1"/>
      <c r="GPW31" s="1"/>
      <c r="GPX31" s="1"/>
      <c r="GPY31" s="1"/>
      <c r="GPZ31" s="1"/>
      <c r="GQA31" s="1"/>
      <c r="GQB31" s="1"/>
      <c r="GQC31" s="1"/>
      <c r="GQD31" s="1"/>
      <c r="GQE31" s="1"/>
      <c r="GQF31" s="1"/>
      <c r="GQG31" s="1"/>
      <c r="GQH31" s="1"/>
      <c r="GQI31" s="1"/>
      <c r="GQJ31" s="1"/>
      <c r="GQK31" s="1"/>
      <c r="GQL31" s="1"/>
      <c r="GQM31" s="1"/>
      <c r="GQN31" s="1"/>
      <c r="GQO31" s="1"/>
      <c r="GQP31" s="1"/>
      <c r="GQQ31" s="1"/>
      <c r="GQR31" s="1"/>
      <c r="GQS31" s="1"/>
      <c r="GQT31" s="1"/>
      <c r="GQU31" s="1"/>
      <c r="GQV31" s="1"/>
      <c r="GQW31" s="1"/>
      <c r="GQX31" s="1"/>
      <c r="GQY31" s="1"/>
      <c r="GQZ31" s="1"/>
      <c r="GRA31" s="1"/>
      <c r="GRB31" s="1"/>
      <c r="GRC31" s="1"/>
      <c r="GRD31" s="1"/>
      <c r="GRE31" s="1"/>
      <c r="GRF31" s="1"/>
      <c r="GRG31" s="1"/>
      <c r="GRH31" s="1"/>
      <c r="GRI31" s="1"/>
      <c r="GRJ31" s="1"/>
      <c r="GRK31" s="1"/>
      <c r="GRL31" s="1"/>
      <c r="GRM31" s="1"/>
      <c r="GRN31" s="1"/>
      <c r="GRO31" s="1"/>
      <c r="GRP31" s="1"/>
      <c r="GRQ31" s="1"/>
      <c r="GRR31" s="1"/>
      <c r="GRS31" s="1"/>
      <c r="GRT31" s="1"/>
      <c r="GRU31" s="1"/>
      <c r="GRV31" s="1"/>
      <c r="GRW31" s="1"/>
      <c r="GRX31" s="1"/>
      <c r="GRY31" s="1"/>
      <c r="GRZ31" s="1"/>
      <c r="GSA31" s="1"/>
      <c r="GSB31" s="1"/>
      <c r="GSC31" s="1"/>
      <c r="GSD31" s="1"/>
      <c r="GSE31" s="1"/>
      <c r="GSF31" s="1"/>
      <c r="GSG31" s="1"/>
      <c r="GSH31" s="1"/>
      <c r="GSI31" s="1"/>
      <c r="GSJ31" s="1"/>
      <c r="GSK31" s="1"/>
      <c r="GSL31" s="1"/>
      <c r="GSM31" s="1"/>
      <c r="GSN31" s="1"/>
      <c r="GSO31" s="1"/>
      <c r="GSP31" s="1"/>
      <c r="GSQ31" s="1"/>
      <c r="GSR31" s="1"/>
      <c r="GSS31" s="1"/>
      <c r="GST31" s="1"/>
      <c r="GSU31" s="1"/>
      <c r="GSV31" s="1"/>
      <c r="GSW31" s="1"/>
      <c r="GSX31" s="1"/>
      <c r="GSY31" s="1"/>
      <c r="GSZ31" s="1"/>
      <c r="GTA31" s="1"/>
      <c r="GTB31" s="1"/>
      <c r="GTC31" s="1"/>
      <c r="GTD31" s="1"/>
      <c r="GTE31" s="1"/>
      <c r="GTF31" s="1"/>
      <c r="GTG31" s="1"/>
      <c r="GTH31" s="1"/>
      <c r="GTI31" s="1"/>
      <c r="GTJ31" s="1"/>
      <c r="GTK31" s="1"/>
      <c r="GTL31" s="1"/>
      <c r="GTM31" s="1"/>
      <c r="GTN31" s="1"/>
      <c r="GTO31" s="1"/>
      <c r="GTP31" s="1"/>
      <c r="GTQ31" s="1"/>
      <c r="GTR31" s="1"/>
      <c r="GTS31" s="1"/>
      <c r="GTT31" s="1"/>
      <c r="GTU31" s="1"/>
      <c r="GTV31" s="1"/>
      <c r="GTW31" s="1"/>
      <c r="GTX31" s="1"/>
      <c r="GTY31" s="1"/>
      <c r="GTZ31" s="1"/>
      <c r="GUA31" s="1"/>
      <c r="GUB31" s="1"/>
      <c r="GUC31" s="1"/>
      <c r="GUD31" s="1"/>
      <c r="GUE31" s="1"/>
      <c r="GUF31" s="1"/>
      <c r="GUG31" s="1"/>
      <c r="GUH31" s="1"/>
      <c r="GUI31" s="1"/>
      <c r="GUJ31" s="1"/>
      <c r="GUK31" s="1"/>
      <c r="GUL31" s="1"/>
      <c r="GUM31" s="1"/>
      <c r="GUN31" s="1"/>
      <c r="GUO31" s="1"/>
      <c r="GUP31" s="1"/>
      <c r="GUQ31" s="1"/>
      <c r="GUR31" s="1"/>
      <c r="GUS31" s="1"/>
      <c r="GUT31" s="1"/>
      <c r="GUU31" s="1"/>
      <c r="GUV31" s="1"/>
      <c r="GUW31" s="1"/>
      <c r="GUX31" s="1"/>
      <c r="GUY31" s="1"/>
      <c r="GUZ31" s="1"/>
      <c r="GVA31" s="1"/>
      <c r="GVB31" s="1"/>
      <c r="GVC31" s="1"/>
      <c r="GVD31" s="1"/>
      <c r="GVE31" s="1"/>
      <c r="GVF31" s="1"/>
      <c r="GVG31" s="1"/>
      <c r="GVH31" s="1"/>
      <c r="GVI31" s="1"/>
      <c r="GVJ31" s="1"/>
      <c r="GVK31" s="1"/>
      <c r="GVL31" s="1"/>
      <c r="GVM31" s="1"/>
      <c r="GVN31" s="1"/>
      <c r="GVO31" s="1"/>
      <c r="GVP31" s="1"/>
      <c r="GVQ31" s="1"/>
      <c r="GVR31" s="1"/>
      <c r="GVS31" s="1"/>
      <c r="GVT31" s="1"/>
      <c r="GVU31" s="1"/>
      <c r="GVV31" s="1"/>
      <c r="GVW31" s="1"/>
      <c r="GVX31" s="1"/>
      <c r="GVY31" s="1"/>
      <c r="GVZ31" s="1"/>
      <c r="GWA31" s="1"/>
      <c r="GWB31" s="1"/>
      <c r="GWC31" s="1"/>
      <c r="GWD31" s="1"/>
      <c r="GWE31" s="1"/>
      <c r="GWF31" s="1"/>
      <c r="GWG31" s="1"/>
      <c r="GWH31" s="1"/>
      <c r="GWI31" s="1"/>
      <c r="GWJ31" s="1"/>
      <c r="GWK31" s="1"/>
      <c r="GWL31" s="1"/>
      <c r="GWM31" s="1"/>
      <c r="GWN31" s="1"/>
      <c r="GWO31" s="1"/>
      <c r="GWP31" s="1"/>
      <c r="GWQ31" s="1"/>
      <c r="GWR31" s="1"/>
      <c r="GWS31" s="1"/>
      <c r="GWT31" s="1"/>
      <c r="GWU31" s="1"/>
      <c r="GWV31" s="1"/>
      <c r="GWW31" s="1"/>
      <c r="GWX31" s="1"/>
      <c r="GWY31" s="1"/>
      <c r="GWZ31" s="1"/>
      <c r="GXA31" s="1"/>
      <c r="GXB31" s="1"/>
      <c r="GXC31" s="1"/>
      <c r="GXD31" s="1"/>
      <c r="GXE31" s="1"/>
      <c r="GXF31" s="1"/>
      <c r="GXG31" s="1"/>
      <c r="GXH31" s="1"/>
      <c r="GXI31" s="1"/>
      <c r="GXJ31" s="1"/>
      <c r="GXK31" s="1"/>
      <c r="GXL31" s="1"/>
      <c r="GXM31" s="1"/>
      <c r="GXN31" s="1"/>
      <c r="GXO31" s="1"/>
      <c r="GXP31" s="1"/>
      <c r="GXQ31" s="1"/>
      <c r="GXR31" s="1"/>
      <c r="GXS31" s="1"/>
      <c r="GXT31" s="1"/>
      <c r="GXU31" s="1"/>
      <c r="GXV31" s="1"/>
      <c r="GXW31" s="1"/>
      <c r="GXX31" s="1"/>
      <c r="GXY31" s="1"/>
      <c r="GXZ31" s="1"/>
      <c r="GYA31" s="1"/>
      <c r="GYB31" s="1"/>
      <c r="GYC31" s="1"/>
      <c r="GYD31" s="1"/>
      <c r="GYE31" s="1"/>
      <c r="GYF31" s="1"/>
      <c r="GYG31" s="1"/>
      <c r="GYH31" s="1"/>
      <c r="GYI31" s="1"/>
      <c r="GYJ31" s="1"/>
      <c r="GYK31" s="1"/>
      <c r="GYL31" s="1"/>
      <c r="GYM31" s="1"/>
      <c r="GYN31" s="1"/>
      <c r="GYO31" s="1"/>
      <c r="GYP31" s="1"/>
      <c r="GYQ31" s="1"/>
      <c r="GYR31" s="1"/>
      <c r="GYS31" s="1"/>
      <c r="GYT31" s="1"/>
      <c r="GYU31" s="1"/>
      <c r="GYV31" s="1"/>
      <c r="GYW31" s="1"/>
      <c r="GYX31" s="1"/>
      <c r="GYY31" s="1"/>
      <c r="GYZ31" s="1"/>
      <c r="GZA31" s="1"/>
      <c r="GZB31" s="1"/>
      <c r="GZC31" s="1"/>
      <c r="GZD31" s="1"/>
      <c r="GZE31" s="1"/>
      <c r="GZF31" s="1"/>
      <c r="GZG31" s="1"/>
      <c r="GZH31" s="1"/>
      <c r="GZI31" s="1"/>
      <c r="GZJ31" s="1"/>
      <c r="GZK31" s="1"/>
      <c r="GZL31" s="1"/>
      <c r="GZM31" s="1"/>
      <c r="GZN31" s="1"/>
      <c r="GZO31" s="1"/>
      <c r="GZP31" s="1"/>
      <c r="GZQ31" s="1"/>
      <c r="GZR31" s="1"/>
      <c r="GZS31" s="1"/>
      <c r="GZT31" s="1"/>
      <c r="GZU31" s="1"/>
      <c r="GZV31" s="1"/>
      <c r="GZW31" s="1"/>
      <c r="GZX31" s="1"/>
      <c r="GZY31" s="1"/>
      <c r="GZZ31" s="1"/>
      <c r="HAA31" s="1"/>
      <c r="HAB31" s="1"/>
      <c r="HAC31" s="1"/>
      <c r="HAD31" s="1"/>
      <c r="HAE31" s="1"/>
      <c r="HAF31" s="1"/>
      <c r="HAG31" s="1"/>
      <c r="HAH31" s="1"/>
      <c r="HAI31" s="1"/>
      <c r="HAJ31" s="1"/>
      <c r="HAK31" s="1"/>
      <c r="HAL31" s="1"/>
      <c r="HAM31" s="1"/>
      <c r="HAN31" s="1"/>
      <c r="HAO31" s="1"/>
      <c r="HAP31" s="1"/>
      <c r="HAQ31" s="1"/>
      <c r="HAR31" s="1"/>
      <c r="HAS31" s="1"/>
      <c r="HAT31" s="1"/>
      <c r="HAU31" s="1"/>
      <c r="HAV31" s="1"/>
      <c r="HAW31" s="1"/>
      <c r="HAX31" s="1"/>
      <c r="HAY31" s="1"/>
      <c r="HAZ31" s="1"/>
      <c r="HBA31" s="1"/>
      <c r="HBB31" s="1"/>
      <c r="HBC31" s="1"/>
      <c r="HBD31" s="1"/>
      <c r="HBE31" s="1"/>
      <c r="HBF31" s="1"/>
      <c r="HBG31" s="1"/>
      <c r="HBH31" s="1"/>
      <c r="HBI31" s="1"/>
      <c r="HBJ31" s="1"/>
      <c r="HBK31" s="1"/>
      <c r="HBL31" s="1"/>
      <c r="HBM31" s="1"/>
      <c r="HBN31" s="1"/>
      <c r="HBO31" s="1"/>
      <c r="HBP31" s="1"/>
      <c r="HBQ31" s="1"/>
      <c r="HBR31" s="1"/>
      <c r="HBS31" s="1"/>
      <c r="HBT31" s="1"/>
      <c r="HBU31" s="1"/>
      <c r="HBV31" s="1"/>
      <c r="HBW31" s="1"/>
      <c r="HBX31" s="1"/>
      <c r="HBY31" s="1"/>
      <c r="HBZ31" s="1"/>
      <c r="HCA31" s="1"/>
      <c r="HCB31" s="1"/>
      <c r="HCC31" s="1"/>
      <c r="HCD31" s="1"/>
      <c r="HCE31" s="1"/>
      <c r="HCF31" s="1"/>
      <c r="HCG31" s="1"/>
      <c r="HCH31" s="1"/>
      <c r="HCI31" s="1"/>
      <c r="HCJ31" s="1"/>
      <c r="HCK31" s="1"/>
      <c r="HCL31" s="1"/>
      <c r="HCM31" s="1"/>
      <c r="HCN31" s="1"/>
      <c r="HCO31" s="1"/>
      <c r="HCP31" s="1"/>
      <c r="HCQ31" s="1"/>
      <c r="HCR31" s="1"/>
      <c r="HCS31" s="1"/>
      <c r="HCT31" s="1"/>
      <c r="HCU31" s="1"/>
      <c r="HCV31" s="1"/>
      <c r="HCW31" s="1"/>
      <c r="HCX31" s="1"/>
      <c r="HCY31" s="1"/>
      <c r="HCZ31" s="1"/>
      <c r="HDA31" s="1"/>
      <c r="HDB31" s="1"/>
      <c r="HDC31" s="1"/>
      <c r="HDD31" s="1"/>
      <c r="HDE31" s="1"/>
      <c r="HDF31" s="1"/>
      <c r="HDG31" s="1"/>
      <c r="HDH31" s="1"/>
      <c r="HDI31" s="1"/>
      <c r="HDJ31" s="1"/>
      <c r="HDK31" s="1"/>
      <c r="HDL31" s="1"/>
      <c r="HDM31" s="1"/>
      <c r="HDN31" s="1"/>
      <c r="HDO31" s="1"/>
      <c r="HDP31" s="1"/>
      <c r="HDQ31" s="1"/>
      <c r="HDR31" s="1"/>
      <c r="HDS31" s="1"/>
      <c r="HDT31" s="1"/>
      <c r="HDU31" s="1"/>
      <c r="HDV31" s="1"/>
      <c r="HDW31" s="1"/>
      <c r="HDX31" s="1"/>
      <c r="HDY31" s="1"/>
      <c r="HDZ31" s="1"/>
      <c r="HEA31" s="1"/>
      <c r="HEB31" s="1"/>
      <c r="HEC31" s="1"/>
      <c r="HED31" s="1"/>
      <c r="HEE31" s="1"/>
      <c r="HEF31" s="1"/>
      <c r="HEG31" s="1"/>
      <c r="HEH31" s="1"/>
      <c r="HEI31" s="1"/>
      <c r="HEJ31" s="1"/>
      <c r="HEK31" s="1"/>
      <c r="HEL31" s="1"/>
      <c r="HEM31" s="1"/>
      <c r="HEN31" s="1"/>
      <c r="HEO31" s="1"/>
      <c r="HEP31" s="1"/>
      <c r="HEQ31" s="1"/>
      <c r="HER31" s="1"/>
      <c r="HES31" s="1"/>
      <c r="HET31" s="1"/>
      <c r="HEU31" s="1"/>
      <c r="HEV31" s="1"/>
      <c r="HEW31" s="1"/>
      <c r="HEX31" s="1"/>
      <c r="HEY31" s="1"/>
      <c r="HEZ31" s="1"/>
      <c r="HFA31" s="1"/>
      <c r="HFB31" s="1"/>
      <c r="HFC31" s="1"/>
      <c r="HFD31" s="1"/>
      <c r="HFE31" s="1"/>
      <c r="HFF31" s="1"/>
      <c r="HFG31" s="1"/>
      <c r="HFH31" s="1"/>
      <c r="HFI31" s="1"/>
      <c r="HFJ31" s="1"/>
      <c r="HFK31" s="1"/>
      <c r="HFL31" s="1"/>
      <c r="HFM31" s="1"/>
      <c r="HFN31" s="1"/>
      <c r="HFO31" s="1"/>
      <c r="HFP31" s="1"/>
      <c r="HFQ31" s="1"/>
      <c r="HFR31" s="1"/>
      <c r="HFS31" s="1"/>
      <c r="HFT31" s="1"/>
      <c r="HFU31" s="1"/>
      <c r="HFV31" s="1"/>
      <c r="HFW31" s="1"/>
      <c r="HFX31" s="1"/>
      <c r="HFY31" s="1"/>
      <c r="HFZ31" s="1"/>
      <c r="HGA31" s="1"/>
      <c r="HGB31" s="1"/>
      <c r="HGC31" s="1"/>
      <c r="HGD31" s="1"/>
      <c r="HGE31" s="1"/>
      <c r="HGF31" s="1"/>
      <c r="HGG31" s="1"/>
      <c r="HGH31" s="1"/>
      <c r="HGI31" s="1"/>
      <c r="HGJ31" s="1"/>
      <c r="HGK31" s="1"/>
      <c r="HGL31" s="1"/>
      <c r="HGM31" s="1"/>
      <c r="HGN31" s="1"/>
      <c r="HGO31" s="1"/>
      <c r="HGP31" s="1"/>
      <c r="HGQ31" s="1"/>
      <c r="HGR31" s="1"/>
      <c r="HGS31" s="1"/>
      <c r="HGT31" s="1"/>
      <c r="HGU31" s="1"/>
      <c r="HGV31" s="1"/>
      <c r="HGW31" s="1"/>
      <c r="HGX31" s="1"/>
      <c r="HGY31" s="1"/>
      <c r="HGZ31" s="1"/>
      <c r="HHA31" s="1"/>
      <c r="HHB31" s="1"/>
      <c r="HHC31" s="1"/>
      <c r="HHD31" s="1"/>
      <c r="HHE31" s="1"/>
      <c r="HHF31" s="1"/>
      <c r="HHG31" s="1"/>
      <c r="HHH31" s="1"/>
      <c r="HHI31" s="1"/>
      <c r="HHJ31" s="1"/>
      <c r="HHK31" s="1"/>
      <c r="HHL31" s="1"/>
      <c r="HHM31" s="1"/>
      <c r="HHN31" s="1"/>
      <c r="HHO31" s="1"/>
      <c r="HHP31" s="1"/>
      <c r="HHQ31" s="1"/>
      <c r="HHR31" s="1"/>
      <c r="HHS31" s="1"/>
      <c r="HHT31" s="1"/>
      <c r="HHU31" s="1"/>
      <c r="HHV31" s="1"/>
      <c r="HHW31" s="1"/>
      <c r="HHX31" s="1"/>
      <c r="HHY31" s="1"/>
      <c r="HHZ31" s="1"/>
      <c r="HIA31" s="1"/>
      <c r="HIB31" s="1"/>
      <c r="HIC31" s="1"/>
      <c r="HID31" s="1"/>
      <c r="HIE31" s="1"/>
      <c r="HIF31" s="1"/>
      <c r="HIG31" s="1"/>
      <c r="HIH31" s="1"/>
      <c r="HII31" s="1"/>
      <c r="HIJ31" s="1"/>
      <c r="HIK31" s="1"/>
      <c r="HIL31" s="1"/>
      <c r="HIM31" s="1"/>
      <c r="HIN31" s="1"/>
      <c r="HIO31" s="1"/>
      <c r="HIP31" s="1"/>
      <c r="HIQ31" s="1"/>
      <c r="HIR31" s="1"/>
      <c r="HIS31" s="1"/>
      <c r="HIT31" s="1"/>
      <c r="HIU31" s="1"/>
      <c r="HIV31" s="1"/>
      <c r="HIW31" s="1"/>
      <c r="HIX31" s="1"/>
      <c r="HIY31" s="1"/>
      <c r="HIZ31" s="1"/>
      <c r="HJA31" s="1"/>
      <c r="HJB31" s="1"/>
      <c r="HJC31" s="1"/>
      <c r="HJD31" s="1"/>
      <c r="HJE31" s="1"/>
      <c r="HJF31" s="1"/>
      <c r="HJG31" s="1"/>
      <c r="HJH31" s="1"/>
      <c r="HJI31" s="1"/>
      <c r="HJJ31" s="1"/>
      <c r="HJK31" s="1"/>
      <c r="HJL31" s="1"/>
      <c r="HJM31" s="1"/>
      <c r="HJN31" s="1"/>
      <c r="HJO31" s="1"/>
      <c r="HJP31" s="1"/>
      <c r="HJQ31" s="1"/>
      <c r="HJR31" s="1"/>
      <c r="HJS31" s="1"/>
      <c r="HJT31" s="1"/>
      <c r="HJU31" s="1"/>
      <c r="HJV31" s="1"/>
      <c r="HJW31" s="1"/>
      <c r="HJX31" s="1"/>
      <c r="HJY31" s="1"/>
      <c r="HJZ31" s="1"/>
      <c r="HKA31" s="1"/>
      <c r="HKB31" s="1"/>
      <c r="HKC31" s="1"/>
      <c r="HKD31" s="1"/>
      <c r="HKE31" s="1"/>
      <c r="HKF31" s="1"/>
      <c r="HKG31" s="1"/>
      <c r="HKH31" s="1"/>
      <c r="HKI31" s="1"/>
      <c r="HKJ31" s="1"/>
      <c r="HKK31" s="1"/>
      <c r="HKL31" s="1"/>
      <c r="HKM31" s="1"/>
      <c r="HKN31" s="1"/>
      <c r="HKO31" s="1"/>
      <c r="HKP31" s="1"/>
      <c r="HKQ31" s="1"/>
      <c r="HKR31" s="1"/>
      <c r="HKS31" s="1"/>
      <c r="HKT31" s="1"/>
      <c r="HKU31" s="1"/>
      <c r="HKV31" s="1"/>
      <c r="HKW31" s="1"/>
      <c r="HKX31" s="1"/>
      <c r="HKY31" s="1"/>
      <c r="HKZ31" s="1"/>
      <c r="HLA31" s="1"/>
      <c r="HLB31" s="1"/>
      <c r="HLC31" s="1"/>
      <c r="HLD31" s="1"/>
      <c r="HLE31" s="1"/>
      <c r="HLF31" s="1"/>
      <c r="HLG31" s="1"/>
      <c r="HLH31" s="1"/>
      <c r="HLI31" s="1"/>
      <c r="HLJ31" s="1"/>
      <c r="HLK31" s="1"/>
      <c r="HLL31" s="1"/>
      <c r="HLM31" s="1"/>
      <c r="HLN31" s="1"/>
      <c r="HLO31" s="1"/>
      <c r="HLP31" s="1"/>
      <c r="HLQ31" s="1"/>
      <c r="HLR31" s="1"/>
      <c r="HLS31" s="1"/>
      <c r="HLT31" s="1"/>
      <c r="HLU31" s="1"/>
      <c r="HLV31" s="1"/>
      <c r="HLW31" s="1"/>
      <c r="HLX31" s="1"/>
      <c r="HLY31" s="1"/>
      <c r="HLZ31" s="1"/>
      <c r="HMA31" s="1"/>
      <c r="HMB31" s="1"/>
      <c r="HMC31" s="1"/>
      <c r="HMD31" s="1"/>
      <c r="HME31" s="1"/>
      <c r="HMF31" s="1"/>
      <c r="HMG31" s="1"/>
      <c r="HMH31" s="1"/>
      <c r="HMI31" s="1"/>
      <c r="HMJ31" s="1"/>
      <c r="HMK31" s="1"/>
      <c r="HML31" s="1"/>
      <c r="HMM31" s="1"/>
      <c r="HMN31" s="1"/>
      <c r="HMO31" s="1"/>
      <c r="HMP31" s="1"/>
      <c r="HMQ31" s="1"/>
      <c r="HMR31" s="1"/>
      <c r="HMS31" s="1"/>
      <c r="HMT31" s="1"/>
      <c r="HMU31" s="1"/>
      <c r="HMV31" s="1"/>
      <c r="HMW31" s="1"/>
      <c r="HMX31" s="1"/>
      <c r="HMY31" s="1"/>
      <c r="HMZ31" s="1"/>
      <c r="HNA31" s="1"/>
      <c r="HNB31" s="1"/>
      <c r="HNC31" s="1"/>
      <c r="HND31" s="1"/>
      <c r="HNE31" s="1"/>
      <c r="HNF31" s="1"/>
      <c r="HNG31" s="1"/>
      <c r="HNH31" s="1"/>
      <c r="HNI31" s="1"/>
      <c r="HNJ31" s="1"/>
      <c r="HNK31" s="1"/>
      <c r="HNL31" s="1"/>
      <c r="HNM31" s="1"/>
      <c r="HNN31" s="1"/>
      <c r="HNO31" s="1"/>
      <c r="HNP31" s="1"/>
      <c r="HNQ31" s="1"/>
      <c r="HNR31" s="1"/>
      <c r="HNS31" s="1"/>
      <c r="HNT31" s="1"/>
      <c r="HNU31" s="1"/>
      <c r="HNV31" s="1"/>
      <c r="HNW31" s="1"/>
      <c r="HNX31" s="1"/>
      <c r="HNY31" s="1"/>
      <c r="HNZ31" s="1"/>
      <c r="HOA31" s="1"/>
      <c r="HOB31" s="1"/>
      <c r="HOC31" s="1"/>
      <c r="HOD31" s="1"/>
      <c r="HOE31" s="1"/>
      <c r="HOF31" s="1"/>
      <c r="HOG31" s="1"/>
      <c r="HOH31" s="1"/>
      <c r="HOI31" s="1"/>
      <c r="HOJ31" s="1"/>
      <c r="HOK31" s="1"/>
      <c r="HOL31" s="1"/>
      <c r="HOM31" s="1"/>
      <c r="HON31" s="1"/>
      <c r="HOO31" s="1"/>
      <c r="HOP31" s="1"/>
      <c r="HOQ31" s="1"/>
      <c r="HOR31" s="1"/>
      <c r="HOS31" s="1"/>
      <c r="HOT31" s="1"/>
      <c r="HOU31" s="1"/>
      <c r="HOV31" s="1"/>
      <c r="HOW31" s="1"/>
      <c r="HOX31" s="1"/>
      <c r="HOY31" s="1"/>
      <c r="HOZ31" s="1"/>
      <c r="HPA31" s="1"/>
      <c r="HPB31" s="1"/>
      <c r="HPC31" s="1"/>
      <c r="HPD31" s="1"/>
      <c r="HPE31" s="1"/>
      <c r="HPF31" s="1"/>
      <c r="HPG31" s="1"/>
      <c r="HPH31" s="1"/>
      <c r="HPI31" s="1"/>
      <c r="HPJ31" s="1"/>
      <c r="HPK31" s="1"/>
      <c r="HPL31" s="1"/>
      <c r="HPM31" s="1"/>
      <c r="HPN31" s="1"/>
      <c r="HPO31" s="1"/>
      <c r="HPP31" s="1"/>
      <c r="HPQ31" s="1"/>
      <c r="HPR31" s="1"/>
      <c r="HPS31" s="1"/>
      <c r="HPT31" s="1"/>
      <c r="HPU31" s="1"/>
      <c r="HPV31" s="1"/>
      <c r="HPW31" s="1"/>
      <c r="HPX31" s="1"/>
      <c r="HPY31" s="1"/>
      <c r="HPZ31" s="1"/>
      <c r="HQA31" s="1"/>
      <c r="HQB31" s="1"/>
      <c r="HQC31" s="1"/>
      <c r="HQD31" s="1"/>
      <c r="HQE31" s="1"/>
      <c r="HQF31" s="1"/>
      <c r="HQG31" s="1"/>
      <c r="HQH31" s="1"/>
      <c r="HQI31" s="1"/>
      <c r="HQJ31" s="1"/>
      <c r="HQK31" s="1"/>
      <c r="HQL31" s="1"/>
      <c r="HQM31" s="1"/>
      <c r="HQN31" s="1"/>
      <c r="HQO31" s="1"/>
      <c r="HQP31" s="1"/>
      <c r="HQQ31" s="1"/>
      <c r="HQR31" s="1"/>
      <c r="HQS31" s="1"/>
      <c r="HQT31" s="1"/>
      <c r="HQU31" s="1"/>
      <c r="HQV31" s="1"/>
      <c r="HQW31" s="1"/>
      <c r="HQX31" s="1"/>
      <c r="HQY31" s="1"/>
      <c r="HQZ31" s="1"/>
      <c r="HRA31" s="1"/>
      <c r="HRB31" s="1"/>
      <c r="HRC31" s="1"/>
      <c r="HRD31" s="1"/>
      <c r="HRE31" s="1"/>
      <c r="HRF31" s="1"/>
      <c r="HRG31" s="1"/>
      <c r="HRH31" s="1"/>
      <c r="HRI31" s="1"/>
      <c r="HRJ31" s="1"/>
      <c r="HRK31" s="1"/>
      <c r="HRL31" s="1"/>
      <c r="HRM31" s="1"/>
      <c r="HRN31" s="1"/>
      <c r="HRO31" s="1"/>
      <c r="HRP31" s="1"/>
      <c r="HRQ31" s="1"/>
      <c r="HRR31" s="1"/>
      <c r="HRS31" s="1"/>
      <c r="HRT31" s="1"/>
      <c r="HRU31" s="1"/>
      <c r="HRV31" s="1"/>
      <c r="HRW31" s="1"/>
      <c r="HRX31" s="1"/>
      <c r="HRY31" s="1"/>
      <c r="HRZ31" s="1"/>
      <c r="HSA31" s="1"/>
      <c r="HSB31" s="1"/>
      <c r="HSC31" s="1"/>
      <c r="HSD31" s="1"/>
      <c r="HSE31" s="1"/>
      <c r="HSF31" s="1"/>
      <c r="HSG31" s="1"/>
      <c r="HSH31" s="1"/>
      <c r="HSI31" s="1"/>
      <c r="HSJ31" s="1"/>
      <c r="HSK31" s="1"/>
      <c r="HSL31" s="1"/>
      <c r="HSM31" s="1"/>
      <c r="HSN31" s="1"/>
      <c r="HSO31" s="1"/>
      <c r="HSP31" s="1"/>
      <c r="HSQ31" s="1"/>
      <c r="HSR31" s="1"/>
      <c r="HSS31" s="1"/>
      <c r="HST31" s="1"/>
      <c r="HSU31" s="1"/>
      <c r="HSV31" s="1"/>
      <c r="HSW31" s="1"/>
      <c r="HSX31" s="1"/>
      <c r="HSY31" s="1"/>
      <c r="HSZ31" s="1"/>
      <c r="HTA31" s="1"/>
      <c r="HTB31" s="1"/>
      <c r="HTC31" s="1"/>
      <c r="HTD31" s="1"/>
      <c r="HTE31" s="1"/>
      <c r="HTF31" s="1"/>
      <c r="HTG31" s="1"/>
      <c r="HTH31" s="1"/>
      <c r="HTI31" s="1"/>
      <c r="HTJ31" s="1"/>
      <c r="HTK31" s="1"/>
      <c r="HTL31" s="1"/>
      <c r="HTM31" s="1"/>
      <c r="HTN31" s="1"/>
      <c r="HTO31" s="1"/>
      <c r="HTP31" s="1"/>
      <c r="HTQ31" s="1"/>
      <c r="HTR31" s="1"/>
      <c r="HTS31" s="1"/>
      <c r="HTT31" s="1"/>
      <c r="HTU31" s="1"/>
      <c r="HTV31" s="1"/>
      <c r="HTW31" s="1"/>
      <c r="HTX31" s="1"/>
      <c r="HTY31" s="1"/>
      <c r="HTZ31" s="1"/>
      <c r="HUA31" s="1"/>
      <c r="HUB31" s="1"/>
      <c r="HUC31" s="1"/>
      <c r="HUD31" s="1"/>
      <c r="HUE31" s="1"/>
      <c r="HUF31" s="1"/>
      <c r="HUG31" s="1"/>
      <c r="HUH31" s="1"/>
      <c r="HUI31" s="1"/>
      <c r="HUJ31" s="1"/>
      <c r="HUK31" s="1"/>
      <c r="HUL31" s="1"/>
      <c r="HUM31" s="1"/>
      <c r="HUN31" s="1"/>
      <c r="HUO31" s="1"/>
      <c r="HUP31" s="1"/>
      <c r="HUQ31" s="1"/>
      <c r="HUR31" s="1"/>
      <c r="HUS31" s="1"/>
      <c r="HUT31" s="1"/>
      <c r="HUU31" s="1"/>
      <c r="HUV31" s="1"/>
      <c r="HUW31" s="1"/>
      <c r="HUX31" s="1"/>
      <c r="HUY31" s="1"/>
      <c r="HUZ31" s="1"/>
      <c r="HVA31" s="1"/>
      <c r="HVB31" s="1"/>
      <c r="HVC31" s="1"/>
      <c r="HVD31" s="1"/>
      <c r="HVE31" s="1"/>
      <c r="HVF31" s="1"/>
      <c r="HVG31" s="1"/>
      <c r="HVH31" s="1"/>
      <c r="HVI31" s="1"/>
      <c r="HVJ31" s="1"/>
      <c r="HVK31" s="1"/>
      <c r="HVL31" s="1"/>
      <c r="HVM31" s="1"/>
      <c r="HVN31" s="1"/>
      <c r="HVO31" s="1"/>
      <c r="HVP31" s="1"/>
      <c r="HVQ31" s="1"/>
      <c r="HVR31" s="1"/>
      <c r="HVS31" s="1"/>
      <c r="HVT31" s="1"/>
      <c r="HVU31" s="1"/>
      <c r="HVV31" s="1"/>
      <c r="HVW31" s="1"/>
      <c r="HVX31" s="1"/>
      <c r="HVY31" s="1"/>
      <c r="HVZ31" s="1"/>
      <c r="HWA31" s="1"/>
      <c r="HWB31" s="1"/>
      <c r="HWC31" s="1"/>
      <c r="HWD31" s="1"/>
      <c r="HWE31" s="1"/>
      <c r="HWF31" s="1"/>
      <c r="HWG31" s="1"/>
      <c r="HWH31" s="1"/>
      <c r="HWI31" s="1"/>
      <c r="HWJ31" s="1"/>
      <c r="HWK31" s="1"/>
      <c r="HWL31" s="1"/>
      <c r="HWM31" s="1"/>
      <c r="HWN31" s="1"/>
      <c r="HWO31" s="1"/>
      <c r="HWP31" s="1"/>
      <c r="HWQ31" s="1"/>
      <c r="HWR31" s="1"/>
      <c r="HWS31" s="1"/>
      <c r="HWT31" s="1"/>
      <c r="HWU31" s="1"/>
      <c r="HWV31" s="1"/>
      <c r="HWW31" s="1"/>
      <c r="HWX31" s="1"/>
      <c r="HWY31" s="1"/>
      <c r="HWZ31" s="1"/>
      <c r="HXA31" s="1"/>
      <c r="HXB31" s="1"/>
      <c r="HXC31" s="1"/>
      <c r="HXD31" s="1"/>
      <c r="HXE31" s="1"/>
      <c r="HXF31" s="1"/>
      <c r="HXG31" s="1"/>
      <c r="HXH31" s="1"/>
      <c r="HXI31" s="1"/>
      <c r="HXJ31" s="1"/>
      <c r="HXK31" s="1"/>
      <c r="HXL31" s="1"/>
      <c r="HXM31" s="1"/>
      <c r="HXN31" s="1"/>
      <c r="HXO31" s="1"/>
      <c r="HXP31" s="1"/>
      <c r="HXQ31" s="1"/>
      <c r="HXR31" s="1"/>
      <c r="HXS31" s="1"/>
      <c r="HXT31" s="1"/>
      <c r="HXU31" s="1"/>
      <c r="HXV31" s="1"/>
      <c r="HXW31" s="1"/>
      <c r="HXX31" s="1"/>
      <c r="HXY31" s="1"/>
      <c r="HXZ31" s="1"/>
      <c r="HYA31" s="1"/>
      <c r="HYB31" s="1"/>
      <c r="HYC31" s="1"/>
      <c r="HYD31" s="1"/>
      <c r="HYE31" s="1"/>
      <c r="HYF31" s="1"/>
      <c r="HYG31" s="1"/>
      <c r="HYH31" s="1"/>
      <c r="HYI31" s="1"/>
      <c r="HYJ31" s="1"/>
      <c r="HYK31" s="1"/>
      <c r="HYL31" s="1"/>
      <c r="HYM31" s="1"/>
      <c r="HYN31" s="1"/>
      <c r="HYO31" s="1"/>
      <c r="HYP31" s="1"/>
      <c r="HYQ31" s="1"/>
      <c r="HYR31" s="1"/>
      <c r="HYS31" s="1"/>
      <c r="HYT31" s="1"/>
      <c r="HYU31" s="1"/>
      <c r="HYV31" s="1"/>
      <c r="HYW31" s="1"/>
      <c r="HYX31" s="1"/>
      <c r="HYY31" s="1"/>
      <c r="HYZ31" s="1"/>
      <c r="HZA31" s="1"/>
      <c r="HZB31" s="1"/>
      <c r="HZC31" s="1"/>
      <c r="HZD31" s="1"/>
      <c r="HZE31" s="1"/>
      <c r="HZF31" s="1"/>
      <c r="HZG31" s="1"/>
      <c r="HZH31" s="1"/>
      <c r="HZI31" s="1"/>
      <c r="HZJ31" s="1"/>
      <c r="HZK31" s="1"/>
      <c r="HZL31" s="1"/>
      <c r="HZM31" s="1"/>
      <c r="HZN31" s="1"/>
      <c r="HZO31" s="1"/>
      <c r="HZP31" s="1"/>
      <c r="HZQ31" s="1"/>
      <c r="HZR31" s="1"/>
      <c r="HZS31" s="1"/>
      <c r="HZT31" s="1"/>
      <c r="HZU31" s="1"/>
      <c r="HZV31" s="1"/>
      <c r="HZW31" s="1"/>
      <c r="HZX31" s="1"/>
      <c r="HZY31" s="1"/>
      <c r="HZZ31" s="1"/>
      <c r="IAA31" s="1"/>
      <c r="IAB31" s="1"/>
      <c r="IAC31" s="1"/>
      <c r="IAD31" s="1"/>
      <c r="IAE31" s="1"/>
      <c r="IAF31" s="1"/>
      <c r="IAG31" s="1"/>
      <c r="IAH31" s="1"/>
      <c r="IAI31" s="1"/>
      <c r="IAJ31" s="1"/>
      <c r="IAK31" s="1"/>
      <c r="IAL31" s="1"/>
      <c r="IAM31" s="1"/>
      <c r="IAN31" s="1"/>
      <c r="IAO31" s="1"/>
      <c r="IAP31" s="1"/>
      <c r="IAQ31" s="1"/>
      <c r="IAR31" s="1"/>
      <c r="IAS31" s="1"/>
      <c r="IAT31" s="1"/>
      <c r="IAU31" s="1"/>
      <c r="IAV31" s="1"/>
      <c r="IAW31" s="1"/>
      <c r="IAX31" s="1"/>
      <c r="IAY31" s="1"/>
      <c r="IAZ31" s="1"/>
      <c r="IBA31" s="1"/>
      <c r="IBB31" s="1"/>
      <c r="IBC31" s="1"/>
      <c r="IBD31" s="1"/>
      <c r="IBE31" s="1"/>
      <c r="IBF31" s="1"/>
      <c r="IBG31" s="1"/>
      <c r="IBH31" s="1"/>
      <c r="IBI31" s="1"/>
      <c r="IBJ31" s="1"/>
      <c r="IBK31" s="1"/>
      <c r="IBL31" s="1"/>
      <c r="IBM31" s="1"/>
      <c r="IBN31" s="1"/>
      <c r="IBO31" s="1"/>
      <c r="IBP31" s="1"/>
      <c r="IBQ31" s="1"/>
      <c r="IBR31" s="1"/>
      <c r="IBS31" s="1"/>
      <c r="IBT31" s="1"/>
      <c r="IBU31" s="1"/>
      <c r="IBV31" s="1"/>
      <c r="IBW31" s="1"/>
      <c r="IBX31" s="1"/>
      <c r="IBY31" s="1"/>
      <c r="IBZ31" s="1"/>
      <c r="ICA31" s="1"/>
      <c r="ICB31" s="1"/>
      <c r="ICC31" s="1"/>
      <c r="ICD31" s="1"/>
      <c r="ICE31" s="1"/>
      <c r="ICF31" s="1"/>
      <c r="ICG31" s="1"/>
      <c r="ICH31" s="1"/>
      <c r="ICI31" s="1"/>
      <c r="ICJ31" s="1"/>
      <c r="ICK31" s="1"/>
      <c r="ICL31" s="1"/>
      <c r="ICM31" s="1"/>
      <c r="ICN31" s="1"/>
      <c r="ICO31" s="1"/>
      <c r="ICP31" s="1"/>
      <c r="ICQ31" s="1"/>
      <c r="ICR31" s="1"/>
      <c r="ICS31" s="1"/>
      <c r="ICT31" s="1"/>
      <c r="ICU31" s="1"/>
      <c r="ICV31" s="1"/>
      <c r="ICW31" s="1"/>
      <c r="ICX31" s="1"/>
      <c r="ICY31" s="1"/>
      <c r="ICZ31" s="1"/>
      <c r="IDA31" s="1"/>
      <c r="IDB31" s="1"/>
      <c r="IDC31" s="1"/>
      <c r="IDD31" s="1"/>
      <c r="IDE31" s="1"/>
      <c r="IDF31" s="1"/>
      <c r="IDG31" s="1"/>
      <c r="IDH31" s="1"/>
      <c r="IDI31" s="1"/>
      <c r="IDJ31" s="1"/>
      <c r="IDK31" s="1"/>
      <c r="IDL31" s="1"/>
      <c r="IDM31" s="1"/>
      <c r="IDN31" s="1"/>
      <c r="IDO31" s="1"/>
      <c r="IDP31" s="1"/>
      <c r="IDQ31" s="1"/>
      <c r="IDR31" s="1"/>
      <c r="IDS31" s="1"/>
      <c r="IDT31" s="1"/>
      <c r="IDU31" s="1"/>
      <c r="IDV31" s="1"/>
      <c r="IDW31" s="1"/>
      <c r="IDX31" s="1"/>
      <c r="IDY31" s="1"/>
      <c r="IDZ31" s="1"/>
      <c r="IEA31" s="1"/>
      <c r="IEB31" s="1"/>
      <c r="IEC31" s="1"/>
      <c r="IED31" s="1"/>
      <c r="IEE31" s="1"/>
      <c r="IEF31" s="1"/>
      <c r="IEG31" s="1"/>
      <c r="IEH31" s="1"/>
      <c r="IEI31" s="1"/>
      <c r="IEJ31" s="1"/>
      <c r="IEK31" s="1"/>
      <c r="IEL31" s="1"/>
      <c r="IEM31" s="1"/>
      <c r="IEN31" s="1"/>
      <c r="IEO31" s="1"/>
      <c r="IEP31" s="1"/>
      <c r="IEQ31" s="1"/>
      <c r="IER31" s="1"/>
      <c r="IES31" s="1"/>
      <c r="IET31" s="1"/>
      <c r="IEU31" s="1"/>
      <c r="IEV31" s="1"/>
      <c r="IEW31" s="1"/>
      <c r="IEX31" s="1"/>
      <c r="IEY31" s="1"/>
      <c r="IEZ31" s="1"/>
      <c r="IFA31" s="1"/>
      <c r="IFB31" s="1"/>
      <c r="IFC31" s="1"/>
      <c r="IFD31" s="1"/>
      <c r="IFE31" s="1"/>
      <c r="IFF31" s="1"/>
      <c r="IFG31" s="1"/>
      <c r="IFH31" s="1"/>
      <c r="IFI31" s="1"/>
      <c r="IFJ31" s="1"/>
      <c r="IFK31" s="1"/>
      <c r="IFL31" s="1"/>
      <c r="IFM31" s="1"/>
      <c r="IFN31" s="1"/>
      <c r="IFO31" s="1"/>
      <c r="IFP31" s="1"/>
      <c r="IFQ31" s="1"/>
      <c r="IFR31" s="1"/>
      <c r="IFS31" s="1"/>
      <c r="IFT31" s="1"/>
      <c r="IFU31" s="1"/>
      <c r="IFV31" s="1"/>
      <c r="IFW31" s="1"/>
      <c r="IFX31" s="1"/>
      <c r="IFY31" s="1"/>
      <c r="IFZ31" s="1"/>
      <c r="IGA31" s="1"/>
      <c r="IGB31" s="1"/>
      <c r="IGC31" s="1"/>
      <c r="IGD31" s="1"/>
      <c r="IGE31" s="1"/>
      <c r="IGF31" s="1"/>
      <c r="IGG31" s="1"/>
      <c r="IGH31" s="1"/>
      <c r="IGI31" s="1"/>
      <c r="IGJ31" s="1"/>
      <c r="IGK31" s="1"/>
      <c r="IGL31" s="1"/>
      <c r="IGM31" s="1"/>
      <c r="IGN31" s="1"/>
      <c r="IGO31" s="1"/>
      <c r="IGP31" s="1"/>
      <c r="IGQ31" s="1"/>
      <c r="IGR31" s="1"/>
      <c r="IGS31" s="1"/>
      <c r="IGT31" s="1"/>
      <c r="IGU31" s="1"/>
      <c r="IGV31" s="1"/>
      <c r="IGW31" s="1"/>
      <c r="IGX31" s="1"/>
      <c r="IGY31" s="1"/>
      <c r="IGZ31" s="1"/>
      <c r="IHA31" s="1"/>
      <c r="IHB31" s="1"/>
      <c r="IHC31" s="1"/>
      <c r="IHD31" s="1"/>
      <c r="IHE31" s="1"/>
      <c r="IHF31" s="1"/>
      <c r="IHG31" s="1"/>
      <c r="IHH31" s="1"/>
      <c r="IHI31" s="1"/>
      <c r="IHJ31" s="1"/>
      <c r="IHK31" s="1"/>
      <c r="IHL31" s="1"/>
      <c r="IHM31" s="1"/>
      <c r="IHN31" s="1"/>
      <c r="IHO31" s="1"/>
      <c r="IHP31" s="1"/>
      <c r="IHQ31" s="1"/>
      <c r="IHR31" s="1"/>
      <c r="IHS31" s="1"/>
      <c r="IHT31" s="1"/>
      <c r="IHU31" s="1"/>
      <c r="IHV31" s="1"/>
      <c r="IHW31" s="1"/>
      <c r="IHX31" s="1"/>
      <c r="IHY31" s="1"/>
      <c r="IHZ31" s="1"/>
      <c r="IIA31" s="1"/>
      <c r="IIB31" s="1"/>
      <c r="IIC31" s="1"/>
      <c r="IID31" s="1"/>
      <c r="IIE31" s="1"/>
      <c r="IIF31" s="1"/>
      <c r="IIG31" s="1"/>
      <c r="IIH31" s="1"/>
      <c r="III31" s="1"/>
      <c r="IIJ31" s="1"/>
      <c r="IIK31" s="1"/>
      <c r="IIL31" s="1"/>
      <c r="IIM31" s="1"/>
      <c r="IIN31" s="1"/>
      <c r="IIO31" s="1"/>
      <c r="IIP31" s="1"/>
      <c r="IIQ31" s="1"/>
      <c r="IIR31" s="1"/>
      <c r="IIS31" s="1"/>
      <c r="IIT31" s="1"/>
      <c r="IIU31" s="1"/>
      <c r="IIV31" s="1"/>
      <c r="IIW31" s="1"/>
      <c r="IIX31" s="1"/>
      <c r="IIY31" s="1"/>
      <c r="IIZ31" s="1"/>
      <c r="IJA31" s="1"/>
      <c r="IJB31" s="1"/>
      <c r="IJC31" s="1"/>
      <c r="IJD31" s="1"/>
      <c r="IJE31" s="1"/>
      <c r="IJF31" s="1"/>
      <c r="IJG31" s="1"/>
      <c r="IJH31" s="1"/>
      <c r="IJI31" s="1"/>
      <c r="IJJ31" s="1"/>
      <c r="IJK31" s="1"/>
      <c r="IJL31" s="1"/>
      <c r="IJM31" s="1"/>
      <c r="IJN31" s="1"/>
      <c r="IJO31" s="1"/>
      <c r="IJP31" s="1"/>
      <c r="IJQ31" s="1"/>
      <c r="IJR31" s="1"/>
      <c r="IJS31" s="1"/>
      <c r="IJT31" s="1"/>
      <c r="IJU31" s="1"/>
      <c r="IJV31" s="1"/>
      <c r="IJW31" s="1"/>
      <c r="IJX31" s="1"/>
      <c r="IJY31" s="1"/>
      <c r="IJZ31" s="1"/>
      <c r="IKA31" s="1"/>
      <c r="IKB31" s="1"/>
      <c r="IKC31" s="1"/>
      <c r="IKD31" s="1"/>
      <c r="IKE31" s="1"/>
      <c r="IKF31" s="1"/>
      <c r="IKG31" s="1"/>
      <c r="IKH31" s="1"/>
      <c r="IKI31" s="1"/>
      <c r="IKJ31" s="1"/>
      <c r="IKK31" s="1"/>
      <c r="IKL31" s="1"/>
      <c r="IKM31" s="1"/>
      <c r="IKN31" s="1"/>
      <c r="IKO31" s="1"/>
      <c r="IKP31" s="1"/>
      <c r="IKQ31" s="1"/>
      <c r="IKR31" s="1"/>
      <c r="IKS31" s="1"/>
      <c r="IKT31" s="1"/>
      <c r="IKU31" s="1"/>
      <c r="IKV31" s="1"/>
      <c r="IKW31" s="1"/>
      <c r="IKX31" s="1"/>
      <c r="IKY31" s="1"/>
      <c r="IKZ31" s="1"/>
      <c r="ILA31" s="1"/>
      <c r="ILB31" s="1"/>
      <c r="ILC31" s="1"/>
      <c r="ILD31" s="1"/>
      <c r="ILE31" s="1"/>
      <c r="ILF31" s="1"/>
      <c r="ILG31" s="1"/>
      <c r="ILH31" s="1"/>
      <c r="ILI31" s="1"/>
      <c r="ILJ31" s="1"/>
      <c r="ILK31" s="1"/>
      <c r="ILL31" s="1"/>
      <c r="ILM31" s="1"/>
      <c r="ILN31" s="1"/>
      <c r="ILO31" s="1"/>
      <c r="ILP31" s="1"/>
      <c r="ILQ31" s="1"/>
      <c r="ILR31" s="1"/>
      <c r="ILS31" s="1"/>
      <c r="ILT31" s="1"/>
      <c r="ILU31" s="1"/>
      <c r="ILV31" s="1"/>
      <c r="ILW31" s="1"/>
      <c r="ILX31" s="1"/>
      <c r="ILY31" s="1"/>
      <c r="ILZ31" s="1"/>
      <c r="IMA31" s="1"/>
      <c r="IMB31" s="1"/>
      <c r="IMC31" s="1"/>
      <c r="IMD31" s="1"/>
      <c r="IME31" s="1"/>
      <c r="IMF31" s="1"/>
      <c r="IMG31" s="1"/>
      <c r="IMH31" s="1"/>
      <c r="IMI31" s="1"/>
      <c r="IMJ31" s="1"/>
      <c r="IMK31" s="1"/>
      <c r="IML31" s="1"/>
      <c r="IMM31" s="1"/>
      <c r="IMN31" s="1"/>
      <c r="IMO31" s="1"/>
      <c r="IMP31" s="1"/>
      <c r="IMQ31" s="1"/>
      <c r="IMR31" s="1"/>
      <c r="IMS31" s="1"/>
      <c r="IMT31" s="1"/>
      <c r="IMU31" s="1"/>
      <c r="IMV31" s="1"/>
      <c r="IMW31" s="1"/>
      <c r="IMX31" s="1"/>
      <c r="IMY31" s="1"/>
      <c r="IMZ31" s="1"/>
      <c r="INA31" s="1"/>
      <c r="INB31" s="1"/>
      <c r="INC31" s="1"/>
      <c r="IND31" s="1"/>
      <c r="INE31" s="1"/>
      <c r="INF31" s="1"/>
      <c r="ING31" s="1"/>
      <c r="INH31" s="1"/>
      <c r="INI31" s="1"/>
      <c r="INJ31" s="1"/>
      <c r="INK31" s="1"/>
      <c r="INL31" s="1"/>
      <c r="INM31" s="1"/>
      <c r="INN31" s="1"/>
      <c r="INO31" s="1"/>
      <c r="INP31" s="1"/>
      <c r="INQ31" s="1"/>
      <c r="INR31" s="1"/>
      <c r="INS31" s="1"/>
      <c r="INT31" s="1"/>
      <c r="INU31" s="1"/>
      <c r="INV31" s="1"/>
      <c r="INW31" s="1"/>
      <c r="INX31" s="1"/>
      <c r="INY31" s="1"/>
      <c r="INZ31" s="1"/>
      <c r="IOA31" s="1"/>
      <c r="IOB31" s="1"/>
      <c r="IOC31" s="1"/>
      <c r="IOD31" s="1"/>
      <c r="IOE31" s="1"/>
      <c r="IOF31" s="1"/>
      <c r="IOG31" s="1"/>
      <c r="IOH31" s="1"/>
      <c r="IOI31" s="1"/>
      <c r="IOJ31" s="1"/>
      <c r="IOK31" s="1"/>
      <c r="IOL31" s="1"/>
      <c r="IOM31" s="1"/>
      <c r="ION31" s="1"/>
      <c r="IOO31" s="1"/>
      <c r="IOP31" s="1"/>
      <c r="IOQ31" s="1"/>
      <c r="IOR31" s="1"/>
      <c r="IOS31" s="1"/>
      <c r="IOT31" s="1"/>
      <c r="IOU31" s="1"/>
      <c r="IOV31" s="1"/>
      <c r="IOW31" s="1"/>
      <c r="IOX31" s="1"/>
      <c r="IOY31" s="1"/>
      <c r="IOZ31" s="1"/>
      <c r="IPA31" s="1"/>
      <c r="IPB31" s="1"/>
      <c r="IPC31" s="1"/>
      <c r="IPD31" s="1"/>
      <c r="IPE31" s="1"/>
      <c r="IPF31" s="1"/>
      <c r="IPG31" s="1"/>
      <c r="IPH31" s="1"/>
      <c r="IPI31" s="1"/>
      <c r="IPJ31" s="1"/>
      <c r="IPK31" s="1"/>
      <c r="IPL31" s="1"/>
      <c r="IPM31" s="1"/>
      <c r="IPN31" s="1"/>
      <c r="IPO31" s="1"/>
      <c r="IPP31" s="1"/>
      <c r="IPQ31" s="1"/>
      <c r="IPR31" s="1"/>
      <c r="IPS31" s="1"/>
      <c r="IPT31" s="1"/>
      <c r="IPU31" s="1"/>
      <c r="IPV31" s="1"/>
      <c r="IPW31" s="1"/>
      <c r="IPX31" s="1"/>
      <c r="IPY31" s="1"/>
      <c r="IPZ31" s="1"/>
      <c r="IQA31" s="1"/>
      <c r="IQB31" s="1"/>
      <c r="IQC31" s="1"/>
      <c r="IQD31" s="1"/>
      <c r="IQE31" s="1"/>
      <c r="IQF31" s="1"/>
      <c r="IQG31" s="1"/>
      <c r="IQH31" s="1"/>
      <c r="IQI31" s="1"/>
      <c r="IQJ31" s="1"/>
      <c r="IQK31" s="1"/>
      <c r="IQL31" s="1"/>
      <c r="IQM31" s="1"/>
      <c r="IQN31" s="1"/>
      <c r="IQO31" s="1"/>
      <c r="IQP31" s="1"/>
      <c r="IQQ31" s="1"/>
      <c r="IQR31" s="1"/>
      <c r="IQS31" s="1"/>
      <c r="IQT31" s="1"/>
      <c r="IQU31" s="1"/>
      <c r="IQV31" s="1"/>
      <c r="IQW31" s="1"/>
      <c r="IQX31" s="1"/>
      <c r="IQY31" s="1"/>
      <c r="IQZ31" s="1"/>
      <c r="IRA31" s="1"/>
      <c r="IRB31" s="1"/>
      <c r="IRC31" s="1"/>
      <c r="IRD31" s="1"/>
      <c r="IRE31" s="1"/>
      <c r="IRF31" s="1"/>
      <c r="IRG31" s="1"/>
      <c r="IRH31" s="1"/>
      <c r="IRI31" s="1"/>
      <c r="IRJ31" s="1"/>
      <c r="IRK31" s="1"/>
      <c r="IRL31" s="1"/>
      <c r="IRM31" s="1"/>
      <c r="IRN31" s="1"/>
      <c r="IRO31" s="1"/>
      <c r="IRP31" s="1"/>
      <c r="IRQ31" s="1"/>
      <c r="IRR31" s="1"/>
      <c r="IRS31" s="1"/>
      <c r="IRT31" s="1"/>
      <c r="IRU31" s="1"/>
      <c r="IRV31" s="1"/>
      <c r="IRW31" s="1"/>
      <c r="IRX31" s="1"/>
      <c r="IRY31" s="1"/>
      <c r="IRZ31" s="1"/>
      <c r="ISA31" s="1"/>
      <c r="ISB31" s="1"/>
      <c r="ISC31" s="1"/>
      <c r="ISD31" s="1"/>
      <c r="ISE31" s="1"/>
      <c r="ISF31" s="1"/>
      <c r="ISG31" s="1"/>
      <c r="ISH31" s="1"/>
      <c r="ISI31" s="1"/>
      <c r="ISJ31" s="1"/>
      <c r="ISK31" s="1"/>
      <c r="ISL31" s="1"/>
      <c r="ISM31" s="1"/>
      <c r="ISN31" s="1"/>
      <c r="ISO31" s="1"/>
      <c r="ISP31" s="1"/>
      <c r="ISQ31" s="1"/>
      <c r="ISR31" s="1"/>
      <c r="ISS31" s="1"/>
      <c r="IST31" s="1"/>
      <c r="ISU31" s="1"/>
      <c r="ISV31" s="1"/>
      <c r="ISW31" s="1"/>
      <c r="ISX31" s="1"/>
      <c r="ISY31" s="1"/>
      <c r="ISZ31" s="1"/>
      <c r="ITA31" s="1"/>
      <c r="ITB31" s="1"/>
      <c r="ITC31" s="1"/>
      <c r="ITD31" s="1"/>
      <c r="ITE31" s="1"/>
      <c r="ITF31" s="1"/>
      <c r="ITG31" s="1"/>
      <c r="ITH31" s="1"/>
      <c r="ITI31" s="1"/>
      <c r="ITJ31" s="1"/>
      <c r="ITK31" s="1"/>
      <c r="ITL31" s="1"/>
      <c r="ITM31" s="1"/>
      <c r="ITN31" s="1"/>
      <c r="ITO31" s="1"/>
      <c r="ITP31" s="1"/>
      <c r="ITQ31" s="1"/>
      <c r="ITR31" s="1"/>
      <c r="ITS31" s="1"/>
      <c r="ITT31" s="1"/>
      <c r="ITU31" s="1"/>
      <c r="ITV31" s="1"/>
      <c r="ITW31" s="1"/>
      <c r="ITX31" s="1"/>
      <c r="ITY31" s="1"/>
      <c r="ITZ31" s="1"/>
      <c r="IUA31" s="1"/>
      <c r="IUB31" s="1"/>
      <c r="IUC31" s="1"/>
      <c r="IUD31" s="1"/>
      <c r="IUE31" s="1"/>
      <c r="IUF31" s="1"/>
      <c r="IUG31" s="1"/>
      <c r="IUH31" s="1"/>
      <c r="IUI31" s="1"/>
      <c r="IUJ31" s="1"/>
      <c r="IUK31" s="1"/>
      <c r="IUL31" s="1"/>
      <c r="IUM31" s="1"/>
      <c r="IUN31" s="1"/>
      <c r="IUO31" s="1"/>
      <c r="IUP31" s="1"/>
      <c r="IUQ31" s="1"/>
      <c r="IUR31" s="1"/>
      <c r="IUS31" s="1"/>
      <c r="IUT31" s="1"/>
      <c r="IUU31" s="1"/>
      <c r="IUV31" s="1"/>
      <c r="IUW31" s="1"/>
      <c r="IUX31" s="1"/>
      <c r="IUY31" s="1"/>
      <c r="IUZ31" s="1"/>
      <c r="IVA31" s="1"/>
      <c r="IVB31" s="1"/>
      <c r="IVC31" s="1"/>
      <c r="IVD31" s="1"/>
      <c r="IVE31" s="1"/>
      <c r="IVF31" s="1"/>
      <c r="IVG31" s="1"/>
      <c r="IVH31" s="1"/>
      <c r="IVI31" s="1"/>
      <c r="IVJ31" s="1"/>
      <c r="IVK31" s="1"/>
      <c r="IVL31" s="1"/>
      <c r="IVM31" s="1"/>
      <c r="IVN31" s="1"/>
      <c r="IVO31" s="1"/>
      <c r="IVP31" s="1"/>
      <c r="IVQ31" s="1"/>
      <c r="IVR31" s="1"/>
      <c r="IVS31" s="1"/>
      <c r="IVT31" s="1"/>
      <c r="IVU31" s="1"/>
      <c r="IVV31" s="1"/>
      <c r="IVW31" s="1"/>
      <c r="IVX31" s="1"/>
      <c r="IVY31" s="1"/>
      <c r="IVZ31" s="1"/>
      <c r="IWA31" s="1"/>
      <c r="IWB31" s="1"/>
      <c r="IWC31" s="1"/>
      <c r="IWD31" s="1"/>
      <c r="IWE31" s="1"/>
      <c r="IWF31" s="1"/>
      <c r="IWG31" s="1"/>
      <c r="IWH31" s="1"/>
      <c r="IWI31" s="1"/>
      <c r="IWJ31" s="1"/>
      <c r="IWK31" s="1"/>
      <c r="IWL31" s="1"/>
      <c r="IWM31" s="1"/>
      <c r="IWN31" s="1"/>
      <c r="IWO31" s="1"/>
      <c r="IWP31" s="1"/>
      <c r="IWQ31" s="1"/>
      <c r="IWR31" s="1"/>
      <c r="IWS31" s="1"/>
      <c r="IWT31" s="1"/>
      <c r="IWU31" s="1"/>
      <c r="IWV31" s="1"/>
      <c r="IWW31" s="1"/>
      <c r="IWX31" s="1"/>
      <c r="IWY31" s="1"/>
      <c r="IWZ31" s="1"/>
      <c r="IXA31" s="1"/>
      <c r="IXB31" s="1"/>
      <c r="IXC31" s="1"/>
      <c r="IXD31" s="1"/>
      <c r="IXE31" s="1"/>
      <c r="IXF31" s="1"/>
      <c r="IXG31" s="1"/>
      <c r="IXH31" s="1"/>
      <c r="IXI31" s="1"/>
      <c r="IXJ31" s="1"/>
      <c r="IXK31" s="1"/>
      <c r="IXL31" s="1"/>
      <c r="IXM31" s="1"/>
      <c r="IXN31" s="1"/>
      <c r="IXO31" s="1"/>
      <c r="IXP31" s="1"/>
      <c r="IXQ31" s="1"/>
      <c r="IXR31" s="1"/>
      <c r="IXS31" s="1"/>
      <c r="IXT31" s="1"/>
      <c r="IXU31" s="1"/>
      <c r="IXV31" s="1"/>
      <c r="IXW31" s="1"/>
      <c r="IXX31" s="1"/>
      <c r="IXY31" s="1"/>
      <c r="IXZ31" s="1"/>
      <c r="IYA31" s="1"/>
      <c r="IYB31" s="1"/>
      <c r="IYC31" s="1"/>
      <c r="IYD31" s="1"/>
      <c r="IYE31" s="1"/>
      <c r="IYF31" s="1"/>
      <c r="IYG31" s="1"/>
      <c r="IYH31" s="1"/>
      <c r="IYI31" s="1"/>
      <c r="IYJ31" s="1"/>
      <c r="IYK31" s="1"/>
      <c r="IYL31" s="1"/>
      <c r="IYM31" s="1"/>
      <c r="IYN31" s="1"/>
      <c r="IYO31" s="1"/>
      <c r="IYP31" s="1"/>
      <c r="IYQ31" s="1"/>
      <c r="IYR31" s="1"/>
      <c r="IYS31" s="1"/>
      <c r="IYT31" s="1"/>
      <c r="IYU31" s="1"/>
      <c r="IYV31" s="1"/>
      <c r="IYW31" s="1"/>
      <c r="IYX31" s="1"/>
      <c r="IYY31" s="1"/>
      <c r="IYZ31" s="1"/>
      <c r="IZA31" s="1"/>
      <c r="IZB31" s="1"/>
      <c r="IZC31" s="1"/>
      <c r="IZD31" s="1"/>
      <c r="IZE31" s="1"/>
      <c r="IZF31" s="1"/>
      <c r="IZG31" s="1"/>
      <c r="IZH31" s="1"/>
      <c r="IZI31" s="1"/>
      <c r="IZJ31" s="1"/>
      <c r="IZK31" s="1"/>
      <c r="IZL31" s="1"/>
      <c r="IZM31" s="1"/>
      <c r="IZN31" s="1"/>
      <c r="IZO31" s="1"/>
      <c r="IZP31" s="1"/>
      <c r="IZQ31" s="1"/>
      <c r="IZR31" s="1"/>
      <c r="IZS31" s="1"/>
      <c r="IZT31" s="1"/>
      <c r="IZU31" s="1"/>
      <c r="IZV31" s="1"/>
      <c r="IZW31" s="1"/>
      <c r="IZX31" s="1"/>
      <c r="IZY31" s="1"/>
      <c r="IZZ31" s="1"/>
      <c r="JAA31" s="1"/>
      <c r="JAB31" s="1"/>
      <c r="JAC31" s="1"/>
      <c r="JAD31" s="1"/>
      <c r="JAE31" s="1"/>
      <c r="JAF31" s="1"/>
      <c r="JAG31" s="1"/>
      <c r="JAH31" s="1"/>
      <c r="JAI31" s="1"/>
      <c r="JAJ31" s="1"/>
      <c r="JAK31" s="1"/>
      <c r="JAL31" s="1"/>
      <c r="JAM31" s="1"/>
      <c r="JAN31" s="1"/>
      <c r="JAO31" s="1"/>
      <c r="JAP31" s="1"/>
      <c r="JAQ31" s="1"/>
      <c r="JAR31" s="1"/>
      <c r="JAS31" s="1"/>
      <c r="JAT31" s="1"/>
      <c r="JAU31" s="1"/>
      <c r="JAV31" s="1"/>
      <c r="JAW31" s="1"/>
      <c r="JAX31" s="1"/>
      <c r="JAY31" s="1"/>
      <c r="JAZ31" s="1"/>
      <c r="JBA31" s="1"/>
      <c r="JBB31" s="1"/>
      <c r="JBC31" s="1"/>
      <c r="JBD31" s="1"/>
      <c r="JBE31" s="1"/>
      <c r="JBF31" s="1"/>
      <c r="JBG31" s="1"/>
      <c r="JBH31" s="1"/>
      <c r="JBI31" s="1"/>
      <c r="JBJ31" s="1"/>
      <c r="JBK31" s="1"/>
      <c r="JBL31" s="1"/>
      <c r="JBM31" s="1"/>
      <c r="JBN31" s="1"/>
      <c r="JBO31" s="1"/>
      <c r="JBP31" s="1"/>
      <c r="JBQ31" s="1"/>
      <c r="JBR31" s="1"/>
      <c r="JBS31" s="1"/>
      <c r="JBT31" s="1"/>
      <c r="JBU31" s="1"/>
      <c r="JBV31" s="1"/>
      <c r="JBW31" s="1"/>
      <c r="JBX31" s="1"/>
      <c r="JBY31" s="1"/>
      <c r="JBZ31" s="1"/>
      <c r="JCA31" s="1"/>
      <c r="JCB31" s="1"/>
      <c r="JCC31" s="1"/>
      <c r="JCD31" s="1"/>
      <c r="JCE31" s="1"/>
      <c r="JCF31" s="1"/>
      <c r="JCG31" s="1"/>
      <c r="JCH31" s="1"/>
      <c r="JCI31" s="1"/>
      <c r="JCJ31" s="1"/>
      <c r="JCK31" s="1"/>
      <c r="JCL31" s="1"/>
      <c r="JCM31" s="1"/>
      <c r="JCN31" s="1"/>
      <c r="JCO31" s="1"/>
      <c r="JCP31" s="1"/>
      <c r="JCQ31" s="1"/>
      <c r="JCR31" s="1"/>
      <c r="JCS31" s="1"/>
      <c r="JCT31" s="1"/>
      <c r="JCU31" s="1"/>
      <c r="JCV31" s="1"/>
      <c r="JCW31" s="1"/>
      <c r="JCX31" s="1"/>
      <c r="JCY31" s="1"/>
      <c r="JCZ31" s="1"/>
      <c r="JDA31" s="1"/>
      <c r="JDB31" s="1"/>
      <c r="JDC31" s="1"/>
      <c r="JDD31" s="1"/>
      <c r="JDE31" s="1"/>
      <c r="JDF31" s="1"/>
      <c r="JDG31" s="1"/>
      <c r="JDH31" s="1"/>
      <c r="JDI31" s="1"/>
      <c r="JDJ31" s="1"/>
      <c r="JDK31" s="1"/>
      <c r="JDL31" s="1"/>
      <c r="JDM31" s="1"/>
      <c r="JDN31" s="1"/>
      <c r="JDO31" s="1"/>
      <c r="JDP31" s="1"/>
      <c r="JDQ31" s="1"/>
      <c r="JDR31" s="1"/>
      <c r="JDS31" s="1"/>
      <c r="JDT31" s="1"/>
      <c r="JDU31" s="1"/>
      <c r="JDV31" s="1"/>
      <c r="JDW31" s="1"/>
      <c r="JDX31" s="1"/>
      <c r="JDY31" s="1"/>
      <c r="JDZ31" s="1"/>
      <c r="JEA31" s="1"/>
      <c r="JEB31" s="1"/>
      <c r="JEC31" s="1"/>
      <c r="JED31" s="1"/>
      <c r="JEE31" s="1"/>
      <c r="JEF31" s="1"/>
      <c r="JEG31" s="1"/>
      <c r="JEH31" s="1"/>
      <c r="JEI31" s="1"/>
      <c r="JEJ31" s="1"/>
      <c r="JEK31" s="1"/>
      <c r="JEL31" s="1"/>
      <c r="JEM31" s="1"/>
      <c r="JEN31" s="1"/>
      <c r="JEO31" s="1"/>
      <c r="JEP31" s="1"/>
      <c r="JEQ31" s="1"/>
      <c r="JER31" s="1"/>
      <c r="JES31" s="1"/>
      <c r="JET31" s="1"/>
      <c r="JEU31" s="1"/>
      <c r="JEV31" s="1"/>
      <c r="JEW31" s="1"/>
      <c r="JEX31" s="1"/>
      <c r="JEY31" s="1"/>
      <c r="JEZ31" s="1"/>
      <c r="JFA31" s="1"/>
      <c r="JFB31" s="1"/>
      <c r="JFC31" s="1"/>
      <c r="JFD31" s="1"/>
      <c r="JFE31" s="1"/>
      <c r="JFF31" s="1"/>
      <c r="JFG31" s="1"/>
      <c r="JFH31" s="1"/>
      <c r="JFI31" s="1"/>
      <c r="JFJ31" s="1"/>
      <c r="JFK31" s="1"/>
      <c r="JFL31" s="1"/>
      <c r="JFM31" s="1"/>
      <c r="JFN31" s="1"/>
      <c r="JFO31" s="1"/>
      <c r="JFP31" s="1"/>
      <c r="JFQ31" s="1"/>
      <c r="JFR31" s="1"/>
      <c r="JFS31" s="1"/>
      <c r="JFT31" s="1"/>
      <c r="JFU31" s="1"/>
      <c r="JFV31" s="1"/>
      <c r="JFW31" s="1"/>
      <c r="JFX31" s="1"/>
      <c r="JFY31" s="1"/>
      <c r="JFZ31" s="1"/>
      <c r="JGA31" s="1"/>
      <c r="JGB31" s="1"/>
      <c r="JGC31" s="1"/>
      <c r="JGD31" s="1"/>
      <c r="JGE31" s="1"/>
      <c r="JGF31" s="1"/>
      <c r="JGG31" s="1"/>
      <c r="JGH31" s="1"/>
      <c r="JGI31" s="1"/>
      <c r="JGJ31" s="1"/>
      <c r="JGK31" s="1"/>
      <c r="JGL31" s="1"/>
      <c r="JGM31" s="1"/>
      <c r="JGN31" s="1"/>
      <c r="JGO31" s="1"/>
      <c r="JGP31" s="1"/>
      <c r="JGQ31" s="1"/>
      <c r="JGR31" s="1"/>
      <c r="JGS31" s="1"/>
      <c r="JGT31" s="1"/>
      <c r="JGU31" s="1"/>
      <c r="JGV31" s="1"/>
      <c r="JGW31" s="1"/>
      <c r="JGX31" s="1"/>
      <c r="JGY31" s="1"/>
      <c r="JGZ31" s="1"/>
      <c r="JHA31" s="1"/>
      <c r="JHB31" s="1"/>
      <c r="JHC31" s="1"/>
      <c r="JHD31" s="1"/>
      <c r="JHE31" s="1"/>
      <c r="JHF31" s="1"/>
      <c r="JHG31" s="1"/>
      <c r="JHH31" s="1"/>
      <c r="JHI31" s="1"/>
      <c r="JHJ31" s="1"/>
      <c r="JHK31" s="1"/>
      <c r="JHL31" s="1"/>
      <c r="JHM31" s="1"/>
      <c r="JHN31" s="1"/>
      <c r="JHO31" s="1"/>
      <c r="JHP31" s="1"/>
      <c r="JHQ31" s="1"/>
      <c r="JHR31" s="1"/>
      <c r="JHS31" s="1"/>
      <c r="JHT31" s="1"/>
      <c r="JHU31" s="1"/>
      <c r="JHV31" s="1"/>
      <c r="JHW31" s="1"/>
      <c r="JHX31" s="1"/>
      <c r="JHY31" s="1"/>
      <c r="JHZ31" s="1"/>
      <c r="JIA31" s="1"/>
      <c r="JIB31" s="1"/>
      <c r="JIC31" s="1"/>
      <c r="JID31" s="1"/>
      <c r="JIE31" s="1"/>
      <c r="JIF31" s="1"/>
      <c r="JIG31" s="1"/>
      <c r="JIH31" s="1"/>
      <c r="JII31" s="1"/>
      <c r="JIJ31" s="1"/>
      <c r="JIK31" s="1"/>
      <c r="JIL31" s="1"/>
      <c r="JIM31" s="1"/>
      <c r="JIN31" s="1"/>
      <c r="JIO31" s="1"/>
      <c r="JIP31" s="1"/>
      <c r="JIQ31" s="1"/>
      <c r="JIR31" s="1"/>
      <c r="JIS31" s="1"/>
      <c r="JIT31" s="1"/>
      <c r="JIU31" s="1"/>
      <c r="JIV31" s="1"/>
      <c r="JIW31" s="1"/>
      <c r="JIX31" s="1"/>
      <c r="JIY31" s="1"/>
      <c r="JIZ31" s="1"/>
      <c r="JJA31" s="1"/>
      <c r="JJB31" s="1"/>
      <c r="JJC31" s="1"/>
      <c r="JJD31" s="1"/>
      <c r="JJE31" s="1"/>
      <c r="JJF31" s="1"/>
      <c r="JJG31" s="1"/>
      <c r="JJH31" s="1"/>
      <c r="JJI31" s="1"/>
      <c r="JJJ31" s="1"/>
      <c r="JJK31" s="1"/>
      <c r="JJL31" s="1"/>
      <c r="JJM31" s="1"/>
      <c r="JJN31" s="1"/>
      <c r="JJO31" s="1"/>
      <c r="JJP31" s="1"/>
      <c r="JJQ31" s="1"/>
      <c r="JJR31" s="1"/>
      <c r="JJS31" s="1"/>
      <c r="JJT31" s="1"/>
      <c r="JJU31" s="1"/>
      <c r="JJV31" s="1"/>
      <c r="JJW31" s="1"/>
      <c r="JJX31" s="1"/>
      <c r="JJY31" s="1"/>
      <c r="JJZ31" s="1"/>
      <c r="JKA31" s="1"/>
      <c r="JKB31" s="1"/>
      <c r="JKC31" s="1"/>
      <c r="JKD31" s="1"/>
      <c r="JKE31" s="1"/>
      <c r="JKF31" s="1"/>
      <c r="JKG31" s="1"/>
      <c r="JKH31" s="1"/>
      <c r="JKI31" s="1"/>
      <c r="JKJ31" s="1"/>
      <c r="JKK31" s="1"/>
      <c r="JKL31" s="1"/>
      <c r="JKM31" s="1"/>
      <c r="JKN31" s="1"/>
      <c r="JKO31" s="1"/>
      <c r="JKP31" s="1"/>
      <c r="JKQ31" s="1"/>
      <c r="JKR31" s="1"/>
      <c r="JKS31" s="1"/>
      <c r="JKT31" s="1"/>
      <c r="JKU31" s="1"/>
      <c r="JKV31" s="1"/>
      <c r="JKW31" s="1"/>
      <c r="JKX31" s="1"/>
      <c r="JKY31" s="1"/>
      <c r="JKZ31" s="1"/>
      <c r="JLA31" s="1"/>
      <c r="JLB31" s="1"/>
      <c r="JLC31" s="1"/>
      <c r="JLD31" s="1"/>
      <c r="JLE31" s="1"/>
      <c r="JLF31" s="1"/>
      <c r="JLG31" s="1"/>
      <c r="JLH31" s="1"/>
      <c r="JLI31" s="1"/>
      <c r="JLJ31" s="1"/>
      <c r="JLK31" s="1"/>
      <c r="JLL31" s="1"/>
      <c r="JLM31" s="1"/>
      <c r="JLN31" s="1"/>
      <c r="JLO31" s="1"/>
      <c r="JLP31" s="1"/>
      <c r="JLQ31" s="1"/>
      <c r="JLR31" s="1"/>
      <c r="JLS31" s="1"/>
      <c r="JLT31" s="1"/>
      <c r="JLU31" s="1"/>
      <c r="JLV31" s="1"/>
      <c r="JLW31" s="1"/>
      <c r="JLX31" s="1"/>
      <c r="JLY31" s="1"/>
      <c r="JLZ31" s="1"/>
      <c r="JMA31" s="1"/>
      <c r="JMB31" s="1"/>
      <c r="JMC31" s="1"/>
      <c r="JMD31" s="1"/>
      <c r="JME31" s="1"/>
      <c r="JMF31" s="1"/>
      <c r="JMG31" s="1"/>
      <c r="JMH31" s="1"/>
      <c r="JMI31" s="1"/>
      <c r="JMJ31" s="1"/>
      <c r="JMK31" s="1"/>
      <c r="JML31" s="1"/>
      <c r="JMM31" s="1"/>
      <c r="JMN31" s="1"/>
      <c r="JMO31" s="1"/>
      <c r="JMP31" s="1"/>
      <c r="JMQ31" s="1"/>
      <c r="JMR31" s="1"/>
      <c r="JMS31" s="1"/>
      <c r="JMT31" s="1"/>
      <c r="JMU31" s="1"/>
      <c r="JMV31" s="1"/>
      <c r="JMW31" s="1"/>
      <c r="JMX31" s="1"/>
      <c r="JMY31" s="1"/>
      <c r="JMZ31" s="1"/>
      <c r="JNA31" s="1"/>
      <c r="JNB31" s="1"/>
      <c r="JNC31" s="1"/>
      <c r="JND31" s="1"/>
      <c r="JNE31" s="1"/>
      <c r="JNF31" s="1"/>
      <c r="JNG31" s="1"/>
      <c r="JNH31" s="1"/>
      <c r="JNI31" s="1"/>
      <c r="JNJ31" s="1"/>
      <c r="JNK31" s="1"/>
      <c r="JNL31" s="1"/>
      <c r="JNM31" s="1"/>
      <c r="JNN31" s="1"/>
      <c r="JNO31" s="1"/>
      <c r="JNP31" s="1"/>
      <c r="JNQ31" s="1"/>
      <c r="JNR31" s="1"/>
      <c r="JNS31" s="1"/>
      <c r="JNT31" s="1"/>
      <c r="JNU31" s="1"/>
      <c r="JNV31" s="1"/>
      <c r="JNW31" s="1"/>
      <c r="JNX31" s="1"/>
      <c r="JNY31" s="1"/>
      <c r="JNZ31" s="1"/>
      <c r="JOA31" s="1"/>
      <c r="JOB31" s="1"/>
      <c r="JOC31" s="1"/>
      <c r="JOD31" s="1"/>
      <c r="JOE31" s="1"/>
      <c r="JOF31" s="1"/>
      <c r="JOG31" s="1"/>
      <c r="JOH31" s="1"/>
      <c r="JOI31" s="1"/>
      <c r="JOJ31" s="1"/>
      <c r="JOK31" s="1"/>
      <c r="JOL31" s="1"/>
      <c r="JOM31" s="1"/>
      <c r="JON31" s="1"/>
      <c r="JOO31" s="1"/>
      <c r="JOP31" s="1"/>
      <c r="JOQ31" s="1"/>
      <c r="JOR31" s="1"/>
      <c r="JOS31" s="1"/>
      <c r="JOT31" s="1"/>
      <c r="JOU31" s="1"/>
      <c r="JOV31" s="1"/>
      <c r="JOW31" s="1"/>
      <c r="JOX31" s="1"/>
      <c r="JOY31" s="1"/>
      <c r="JOZ31" s="1"/>
      <c r="JPA31" s="1"/>
      <c r="JPB31" s="1"/>
      <c r="JPC31" s="1"/>
      <c r="JPD31" s="1"/>
      <c r="JPE31" s="1"/>
      <c r="JPF31" s="1"/>
      <c r="JPG31" s="1"/>
      <c r="JPH31" s="1"/>
      <c r="JPI31" s="1"/>
      <c r="JPJ31" s="1"/>
      <c r="JPK31" s="1"/>
      <c r="JPL31" s="1"/>
      <c r="JPM31" s="1"/>
      <c r="JPN31" s="1"/>
      <c r="JPO31" s="1"/>
      <c r="JPP31" s="1"/>
      <c r="JPQ31" s="1"/>
      <c r="JPR31" s="1"/>
      <c r="JPS31" s="1"/>
      <c r="JPT31" s="1"/>
      <c r="JPU31" s="1"/>
      <c r="JPV31" s="1"/>
      <c r="JPW31" s="1"/>
      <c r="JPX31" s="1"/>
      <c r="JPY31" s="1"/>
      <c r="JPZ31" s="1"/>
      <c r="JQA31" s="1"/>
      <c r="JQB31" s="1"/>
      <c r="JQC31" s="1"/>
      <c r="JQD31" s="1"/>
      <c r="JQE31" s="1"/>
      <c r="JQF31" s="1"/>
      <c r="JQG31" s="1"/>
      <c r="JQH31" s="1"/>
      <c r="JQI31" s="1"/>
      <c r="JQJ31" s="1"/>
      <c r="JQK31" s="1"/>
      <c r="JQL31" s="1"/>
      <c r="JQM31" s="1"/>
      <c r="JQN31" s="1"/>
      <c r="JQO31" s="1"/>
      <c r="JQP31" s="1"/>
      <c r="JQQ31" s="1"/>
      <c r="JQR31" s="1"/>
      <c r="JQS31" s="1"/>
      <c r="JQT31" s="1"/>
      <c r="JQU31" s="1"/>
      <c r="JQV31" s="1"/>
      <c r="JQW31" s="1"/>
      <c r="JQX31" s="1"/>
      <c r="JQY31" s="1"/>
      <c r="JQZ31" s="1"/>
      <c r="JRA31" s="1"/>
      <c r="JRB31" s="1"/>
      <c r="JRC31" s="1"/>
      <c r="JRD31" s="1"/>
      <c r="JRE31" s="1"/>
      <c r="JRF31" s="1"/>
      <c r="JRG31" s="1"/>
      <c r="JRH31" s="1"/>
      <c r="JRI31" s="1"/>
      <c r="JRJ31" s="1"/>
      <c r="JRK31" s="1"/>
      <c r="JRL31" s="1"/>
      <c r="JRM31" s="1"/>
      <c r="JRN31" s="1"/>
      <c r="JRO31" s="1"/>
      <c r="JRP31" s="1"/>
      <c r="JRQ31" s="1"/>
      <c r="JRR31" s="1"/>
      <c r="JRS31" s="1"/>
      <c r="JRT31" s="1"/>
      <c r="JRU31" s="1"/>
      <c r="JRV31" s="1"/>
      <c r="JRW31" s="1"/>
      <c r="JRX31" s="1"/>
      <c r="JRY31" s="1"/>
      <c r="JRZ31" s="1"/>
      <c r="JSA31" s="1"/>
      <c r="JSB31" s="1"/>
      <c r="JSC31" s="1"/>
      <c r="JSD31" s="1"/>
      <c r="JSE31" s="1"/>
      <c r="JSF31" s="1"/>
      <c r="JSG31" s="1"/>
      <c r="JSH31" s="1"/>
      <c r="JSI31" s="1"/>
      <c r="JSJ31" s="1"/>
      <c r="JSK31" s="1"/>
      <c r="JSL31" s="1"/>
      <c r="JSM31" s="1"/>
      <c r="JSN31" s="1"/>
      <c r="JSO31" s="1"/>
      <c r="JSP31" s="1"/>
      <c r="JSQ31" s="1"/>
      <c r="JSR31" s="1"/>
      <c r="JSS31" s="1"/>
      <c r="JST31" s="1"/>
      <c r="JSU31" s="1"/>
      <c r="JSV31" s="1"/>
      <c r="JSW31" s="1"/>
      <c r="JSX31" s="1"/>
      <c r="JSY31" s="1"/>
      <c r="JSZ31" s="1"/>
      <c r="JTA31" s="1"/>
      <c r="JTB31" s="1"/>
      <c r="JTC31" s="1"/>
      <c r="JTD31" s="1"/>
      <c r="JTE31" s="1"/>
      <c r="JTF31" s="1"/>
      <c r="JTG31" s="1"/>
      <c r="JTH31" s="1"/>
      <c r="JTI31" s="1"/>
      <c r="JTJ31" s="1"/>
      <c r="JTK31" s="1"/>
      <c r="JTL31" s="1"/>
      <c r="JTM31" s="1"/>
      <c r="JTN31" s="1"/>
      <c r="JTO31" s="1"/>
      <c r="JTP31" s="1"/>
      <c r="JTQ31" s="1"/>
      <c r="JTR31" s="1"/>
      <c r="JTS31" s="1"/>
      <c r="JTT31" s="1"/>
      <c r="JTU31" s="1"/>
      <c r="JTV31" s="1"/>
      <c r="JTW31" s="1"/>
      <c r="JTX31" s="1"/>
      <c r="JTY31" s="1"/>
      <c r="JTZ31" s="1"/>
      <c r="JUA31" s="1"/>
      <c r="JUB31" s="1"/>
      <c r="JUC31" s="1"/>
      <c r="JUD31" s="1"/>
      <c r="JUE31" s="1"/>
      <c r="JUF31" s="1"/>
      <c r="JUG31" s="1"/>
      <c r="JUH31" s="1"/>
      <c r="JUI31" s="1"/>
      <c r="JUJ31" s="1"/>
      <c r="JUK31" s="1"/>
      <c r="JUL31" s="1"/>
      <c r="JUM31" s="1"/>
      <c r="JUN31" s="1"/>
      <c r="JUO31" s="1"/>
      <c r="JUP31" s="1"/>
      <c r="JUQ31" s="1"/>
      <c r="JUR31" s="1"/>
      <c r="JUS31" s="1"/>
      <c r="JUT31" s="1"/>
      <c r="JUU31" s="1"/>
      <c r="JUV31" s="1"/>
      <c r="JUW31" s="1"/>
      <c r="JUX31" s="1"/>
      <c r="JUY31" s="1"/>
      <c r="JUZ31" s="1"/>
      <c r="JVA31" s="1"/>
      <c r="JVB31" s="1"/>
      <c r="JVC31" s="1"/>
      <c r="JVD31" s="1"/>
      <c r="JVE31" s="1"/>
      <c r="JVF31" s="1"/>
      <c r="JVG31" s="1"/>
      <c r="JVH31" s="1"/>
      <c r="JVI31" s="1"/>
      <c r="JVJ31" s="1"/>
      <c r="JVK31" s="1"/>
      <c r="JVL31" s="1"/>
      <c r="JVM31" s="1"/>
      <c r="JVN31" s="1"/>
      <c r="JVO31" s="1"/>
      <c r="JVP31" s="1"/>
      <c r="JVQ31" s="1"/>
      <c r="JVR31" s="1"/>
      <c r="JVS31" s="1"/>
      <c r="JVT31" s="1"/>
      <c r="JVU31" s="1"/>
      <c r="JVV31" s="1"/>
      <c r="JVW31" s="1"/>
      <c r="JVX31" s="1"/>
      <c r="JVY31" s="1"/>
      <c r="JVZ31" s="1"/>
      <c r="JWA31" s="1"/>
      <c r="JWB31" s="1"/>
      <c r="JWC31" s="1"/>
      <c r="JWD31" s="1"/>
      <c r="JWE31" s="1"/>
      <c r="JWF31" s="1"/>
      <c r="JWG31" s="1"/>
      <c r="JWH31" s="1"/>
      <c r="JWI31" s="1"/>
      <c r="JWJ31" s="1"/>
      <c r="JWK31" s="1"/>
      <c r="JWL31" s="1"/>
      <c r="JWM31" s="1"/>
      <c r="JWN31" s="1"/>
      <c r="JWO31" s="1"/>
      <c r="JWP31" s="1"/>
      <c r="JWQ31" s="1"/>
      <c r="JWR31" s="1"/>
      <c r="JWS31" s="1"/>
      <c r="JWT31" s="1"/>
      <c r="JWU31" s="1"/>
      <c r="JWV31" s="1"/>
      <c r="JWW31" s="1"/>
      <c r="JWX31" s="1"/>
      <c r="JWY31" s="1"/>
      <c r="JWZ31" s="1"/>
      <c r="JXA31" s="1"/>
      <c r="JXB31" s="1"/>
      <c r="JXC31" s="1"/>
      <c r="JXD31" s="1"/>
      <c r="JXE31" s="1"/>
      <c r="JXF31" s="1"/>
      <c r="JXG31" s="1"/>
      <c r="JXH31" s="1"/>
      <c r="JXI31" s="1"/>
      <c r="JXJ31" s="1"/>
      <c r="JXK31" s="1"/>
      <c r="JXL31" s="1"/>
      <c r="JXM31" s="1"/>
      <c r="JXN31" s="1"/>
      <c r="JXO31" s="1"/>
      <c r="JXP31" s="1"/>
      <c r="JXQ31" s="1"/>
      <c r="JXR31" s="1"/>
      <c r="JXS31" s="1"/>
      <c r="JXT31" s="1"/>
      <c r="JXU31" s="1"/>
      <c r="JXV31" s="1"/>
      <c r="JXW31" s="1"/>
      <c r="JXX31" s="1"/>
      <c r="JXY31" s="1"/>
      <c r="JXZ31" s="1"/>
      <c r="JYA31" s="1"/>
      <c r="JYB31" s="1"/>
      <c r="JYC31" s="1"/>
      <c r="JYD31" s="1"/>
      <c r="JYE31" s="1"/>
      <c r="JYF31" s="1"/>
      <c r="JYG31" s="1"/>
      <c r="JYH31" s="1"/>
      <c r="JYI31" s="1"/>
      <c r="JYJ31" s="1"/>
      <c r="JYK31" s="1"/>
      <c r="JYL31" s="1"/>
      <c r="JYM31" s="1"/>
      <c r="JYN31" s="1"/>
      <c r="JYO31" s="1"/>
      <c r="JYP31" s="1"/>
      <c r="JYQ31" s="1"/>
      <c r="JYR31" s="1"/>
      <c r="JYS31" s="1"/>
      <c r="JYT31" s="1"/>
      <c r="JYU31" s="1"/>
      <c r="JYV31" s="1"/>
      <c r="JYW31" s="1"/>
      <c r="JYX31" s="1"/>
      <c r="JYY31" s="1"/>
      <c r="JYZ31" s="1"/>
      <c r="JZA31" s="1"/>
      <c r="JZB31" s="1"/>
      <c r="JZC31" s="1"/>
      <c r="JZD31" s="1"/>
      <c r="JZE31" s="1"/>
      <c r="JZF31" s="1"/>
      <c r="JZG31" s="1"/>
      <c r="JZH31" s="1"/>
      <c r="JZI31" s="1"/>
      <c r="JZJ31" s="1"/>
      <c r="JZK31" s="1"/>
      <c r="JZL31" s="1"/>
      <c r="JZM31" s="1"/>
      <c r="JZN31" s="1"/>
      <c r="JZO31" s="1"/>
      <c r="JZP31" s="1"/>
      <c r="JZQ31" s="1"/>
      <c r="JZR31" s="1"/>
      <c r="JZS31" s="1"/>
      <c r="JZT31" s="1"/>
      <c r="JZU31" s="1"/>
      <c r="JZV31" s="1"/>
      <c r="JZW31" s="1"/>
      <c r="JZX31" s="1"/>
      <c r="JZY31" s="1"/>
      <c r="JZZ31" s="1"/>
      <c r="KAA31" s="1"/>
      <c r="KAB31" s="1"/>
      <c r="KAC31" s="1"/>
      <c r="KAD31" s="1"/>
      <c r="KAE31" s="1"/>
      <c r="KAF31" s="1"/>
      <c r="KAG31" s="1"/>
      <c r="KAH31" s="1"/>
      <c r="KAI31" s="1"/>
      <c r="KAJ31" s="1"/>
      <c r="KAK31" s="1"/>
      <c r="KAL31" s="1"/>
      <c r="KAM31" s="1"/>
      <c r="KAN31" s="1"/>
      <c r="KAO31" s="1"/>
      <c r="KAP31" s="1"/>
      <c r="KAQ31" s="1"/>
      <c r="KAR31" s="1"/>
      <c r="KAS31" s="1"/>
      <c r="KAT31" s="1"/>
      <c r="KAU31" s="1"/>
      <c r="KAV31" s="1"/>
      <c r="KAW31" s="1"/>
      <c r="KAX31" s="1"/>
      <c r="KAY31" s="1"/>
      <c r="KAZ31" s="1"/>
      <c r="KBA31" s="1"/>
      <c r="KBB31" s="1"/>
      <c r="KBC31" s="1"/>
      <c r="KBD31" s="1"/>
      <c r="KBE31" s="1"/>
      <c r="KBF31" s="1"/>
      <c r="KBG31" s="1"/>
      <c r="KBH31" s="1"/>
      <c r="KBI31" s="1"/>
      <c r="KBJ31" s="1"/>
      <c r="KBK31" s="1"/>
      <c r="KBL31" s="1"/>
      <c r="KBM31" s="1"/>
      <c r="KBN31" s="1"/>
      <c r="KBO31" s="1"/>
      <c r="KBP31" s="1"/>
      <c r="KBQ31" s="1"/>
      <c r="KBR31" s="1"/>
      <c r="KBS31" s="1"/>
      <c r="KBT31" s="1"/>
      <c r="KBU31" s="1"/>
      <c r="KBV31" s="1"/>
      <c r="KBW31" s="1"/>
      <c r="KBX31" s="1"/>
      <c r="KBY31" s="1"/>
      <c r="KBZ31" s="1"/>
      <c r="KCA31" s="1"/>
      <c r="KCB31" s="1"/>
      <c r="KCC31" s="1"/>
      <c r="KCD31" s="1"/>
      <c r="KCE31" s="1"/>
      <c r="KCF31" s="1"/>
      <c r="KCG31" s="1"/>
      <c r="KCH31" s="1"/>
      <c r="KCI31" s="1"/>
      <c r="KCJ31" s="1"/>
      <c r="KCK31" s="1"/>
      <c r="KCL31" s="1"/>
      <c r="KCM31" s="1"/>
      <c r="KCN31" s="1"/>
      <c r="KCO31" s="1"/>
      <c r="KCP31" s="1"/>
      <c r="KCQ31" s="1"/>
      <c r="KCR31" s="1"/>
      <c r="KCS31" s="1"/>
      <c r="KCT31" s="1"/>
      <c r="KCU31" s="1"/>
      <c r="KCV31" s="1"/>
      <c r="KCW31" s="1"/>
      <c r="KCX31" s="1"/>
      <c r="KCY31" s="1"/>
      <c r="KCZ31" s="1"/>
      <c r="KDA31" s="1"/>
      <c r="KDB31" s="1"/>
      <c r="KDC31" s="1"/>
      <c r="KDD31" s="1"/>
      <c r="KDE31" s="1"/>
      <c r="KDF31" s="1"/>
      <c r="KDG31" s="1"/>
      <c r="KDH31" s="1"/>
      <c r="KDI31" s="1"/>
      <c r="KDJ31" s="1"/>
      <c r="KDK31" s="1"/>
      <c r="KDL31" s="1"/>
      <c r="KDM31" s="1"/>
      <c r="KDN31" s="1"/>
      <c r="KDO31" s="1"/>
      <c r="KDP31" s="1"/>
      <c r="KDQ31" s="1"/>
      <c r="KDR31" s="1"/>
      <c r="KDS31" s="1"/>
      <c r="KDT31" s="1"/>
      <c r="KDU31" s="1"/>
      <c r="KDV31" s="1"/>
      <c r="KDW31" s="1"/>
      <c r="KDX31" s="1"/>
      <c r="KDY31" s="1"/>
      <c r="KDZ31" s="1"/>
      <c r="KEA31" s="1"/>
      <c r="KEB31" s="1"/>
      <c r="KEC31" s="1"/>
      <c r="KED31" s="1"/>
      <c r="KEE31" s="1"/>
      <c r="KEF31" s="1"/>
      <c r="KEG31" s="1"/>
      <c r="KEH31" s="1"/>
      <c r="KEI31" s="1"/>
      <c r="KEJ31" s="1"/>
      <c r="KEK31" s="1"/>
      <c r="KEL31" s="1"/>
      <c r="KEM31" s="1"/>
      <c r="KEN31" s="1"/>
      <c r="KEO31" s="1"/>
      <c r="KEP31" s="1"/>
      <c r="KEQ31" s="1"/>
      <c r="KER31" s="1"/>
      <c r="KES31" s="1"/>
      <c r="KET31" s="1"/>
      <c r="KEU31" s="1"/>
      <c r="KEV31" s="1"/>
      <c r="KEW31" s="1"/>
      <c r="KEX31" s="1"/>
      <c r="KEY31" s="1"/>
      <c r="KEZ31" s="1"/>
      <c r="KFA31" s="1"/>
      <c r="KFB31" s="1"/>
      <c r="KFC31" s="1"/>
      <c r="KFD31" s="1"/>
      <c r="KFE31" s="1"/>
      <c r="KFF31" s="1"/>
      <c r="KFG31" s="1"/>
      <c r="KFH31" s="1"/>
      <c r="KFI31" s="1"/>
      <c r="KFJ31" s="1"/>
      <c r="KFK31" s="1"/>
      <c r="KFL31" s="1"/>
      <c r="KFM31" s="1"/>
      <c r="KFN31" s="1"/>
      <c r="KFO31" s="1"/>
      <c r="KFP31" s="1"/>
      <c r="KFQ31" s="1"/>
      <c r="KFR31" s="1"/>
      <c r="KFS31" s="1"/>
      <c r="KFT31" s="1"/>
      <c r="KFU31" s="1"/>
      <c r="KFV31" s="1"/>
      <c r="KFW31" s="1"/>
      <c r="KFX31" s="1"/>
      <c r="KFY31" s="1"/>
      <c r="KFZ31" s="1"/>
      <c r="KGA31" s="1"/>
      <c r="KGB31" s="1"/>
      <c r="KGC31" s="1"/>
      <c r="KGD31" s="1"/>
      <c r="KGE31" s="1"/>
      <c r="KGF31" s="1"/>
      <c r="KGG31" s="1"/>
      <c r="KGH31" s="1"/>
      <c r="KGI31" s="1"/>
      <c r="KGJ31" s="1"/>
      <c r="KGK31" s="1"/>
      <c r="KGL31" s="1"/>
      <c r="KGM31" s="1"/>
      <c r="KGN31" s="1"/>
      <c r="KGO31" s="1"/>
      <c r="KGP31" s="1"/>
      <c r="KGQ31" s="1"/>
      <c r="KGR31" s="1"/>
      <c r="KGS31" s="1"/>
      <c r="KGT31" s="1"/>
      <c r="KGU31" s="1"/>
      <c r="KGV31" s="1"/>
      <c r="KGW31" s="1"/>
      <c r="KGX31" s="1"/>
      <c r="KGY31" s="1"/>
      <c r="KGZ31" s="1"/>
      <c r="KHA31" s="1"/>
      <c r="KHB31" s="1"/>
      <c r="KHC31" s="1"/>
      <c r="KHD31" s="1"/>
      <c r="KHE31" s="1"/>
      <c r="KHF31" s="1"/>
      <c r="KHG31" s="1"/>
      <c r="KHH31" s="1"/>
      <c r="KHI31" s="1"/>
      <c r="KHJ31" s="1"/>
      <c r="KHK31" s="1"/>
      <c r="KHL31" s="1"/>
      <c r="KHM31" s="1"/>
      <c r="KHN31" s="1"/>
      <c r="KHO31" s="1"/>
      <c r="KHP31" s="1"/>
      <c r="KHQ31" s="1"/>
      <c r="KHR31" s="1"/>
      <c r="KHS31" s="1"/>
      <c r="KHT31" s="1"/>
      <c r="KHU31" s="1"/>
      <c r="KHV31" s="1"/>
      <c r="KHW31" s="1"/>
      <c r="KHX31" s="1"/>
      <c r="KHY31" s="1"/>
      <c r="KHZ31" s="1"/>
      <c r="KIA31" s="1"/>
      <c r="KIB31" s="1"/>
      <c r="KIC31" s="1"/>
      <c r="KID31" s="1"/>
      <c r="KIE31" s="1"/>
      <c r="KIF31" s="1"/>
      <c r="KIG31" s="1"/>
      <c r="KIH31" s="1"/>
      <c r="KII31" s="1"/>
      <c r="KIJ31" s="1"/>
      <c r="KIK31" s="1"/>
      <c r="KIL31" s="1"/>
      <c r="KIM31" s="1"/>
      <c r="KIN31" s="1"/>
      <c r="KIO31" s="1"/>
      <c r="KIP31" s="1"/>
      <c r="KIQ31" s="1"/>
      <c r="KIR31" s="1"/>
      <c r="KIS31" s="1"/>
      <c r="KIT31" s="1"/>
      <c r="KIU31" s="1"/>
      <c r="KIV31" s="1"/>
      <c r="KIW31" s="1"/>
      <c r="KIX31" s="1"/>
      <c r="KIY31" s="1"/>
      <c r="KIZ31" s="1"/>
      <c r="KJA31" s="1"/>
      <c r="KJB31" s="1"/>
      <c r="KJC31" s="1"/>
      <c r="KJD31" s="1"/>
      <c r="KJE31" s="1"/>
      <c r="KJF31" s="1"/>
      <c r="KJG31" s="1"/>
      <c r="KJH31" s="1"/>
      <c r="KJI31" s="1"/>
      <c r="KJJ31" s="1"/>
      <c r="KJK31" s="1"/>
      <c r="KJL31" s="1"/>
      <c r="KJM31" s="1"/>
      <c r="KJN31" s="1"/>
      <c r="KJO31" s="1"/>
      <c r="KJP31" s="1"/>
      <c r="KJQ31" s="1"/>
      <c r="KJR31" s="1"/>
      <c r="KJS31" s="1"/>
      <c r="KJT31" s="1"/>
      <c r="KJU31" s="1"/>
      <c r="KJV31" s="1"/>
      <c r="KJW31" s="1"/>
      <c r="KJX31" s="1"/>
      <c r="KJY31" s="1"/>
      <c r="KJZ31" s="1"/>
      <c r="KKA31" s="1"/>
      <c r="KKB31" s="1"/>
      <c r="KKC31" s="1"/>
      <c r="KKD31" s="1"/>
      <c r="KKE31" s="1"/>
      <c r="KKF31" s="1"/>
      <c r="KKG31" s="1"/>
      <c r="KKH31" s="1"/>
      <c r="KKI31" s="1"/>
      <c r="KKJ31" s="1"/>
      <c r="KKK31" s="1"/>
      <c r="KKL31" s="1"/>
      <c r="KKM31" s="1"/>
      <c r="KKN31" s="1"/>
      <c r="KKO31" s="1"/>
      <c r="KKP31" s="1"/>
      <c r="KKQ31" s="1"/>
      <c r="KKR31" s="1"/>
      <c r="KKS31" s="1"/>
      <c r="KKT31" s="1"/>
      <c r="KKU31" s="1"/>
      <c r="KKV31" s="1"/>
      <c r="KKW31" s="1"/>
      <c r="KKX31" s="1"/>
      <c r="KKY31" s="1"/>
      <c r="KKZ31" s="1"/>
      <c r="KLA31" s="1"/>
      <c r="KLB31" s="1"/>
      <c r="KLC31" s="1"/>
      <c r="KLD31" s="1"/>
      <c r="KLE31" s="1"/>
      <c r="KLF31" s="1"/>
      <c r="KLG31" s="1"/>
      <c r="KLH31" s="1"/>
      <c r="KLI31" s="1"/>
      <c r="KLJ31" s="1"/>
      <c r="KLK31" s="1"/>
      <c r="KLL31" s="1"/>
      <c r="KLM31" s="1"/>
      <c r="KLN31" s="1"/>
      <c r="KLO31" s="1"/>
      <c r="KLP31" s="1"/>
      <c r="KLQ31" s="1"/>
      <c r="KLR31" s="1"/>
      <c r="KLS31" s="1"/>
      <c r="KLT31" s="1"/>
      <c r="KLU31" s="1"/>
      <c r="KLV31" s="1"/>
      <c r="KLW31" s="1"/>
      <c r="KLX31" s="1"/>
      <c r="KLY31" s="1"/>
      <c r="KLZ31" s="1"/>
      <c r="KMA31" s="1"/>
      <c r="KMB31" s="1"/>
      <c r="KMC31" s="1"/>
      <c r="KMD31" s="1"/>
      <c r="KME31" s="1"/>
      <c r="KMF31" s="1"/>
      <c r="KMG31" s="1"/>
      <c r="KMH31" s="1"/>
      <c r="KMI31" s="1"/>
      <c r="KMJ31" s="1"/>
      <c r="KMK31" s="1"/>
      <c r="KML31" s="1"/>
      <c r="KMM31" s="1"/>
      <c r="KMN31" s="1"/>
      <c r="KMO31" s="1"/>
      <c r="KMP31" s="1"/>
      <c r="KMQ31" s="1"/>
      <c r="KMR31" s="1"/>
      <c r="KMS31" s="1"/>
      <c r="KMT31" s="1"/>
      <c r="KMU31" s="1"/>
      <c r="KMV31" s="1"/>
      <c r="KMW31" s="1"/>
      <c r="KMX31" s="1"/>
      <c r="KMY31" s="1"/>
      <c r="KMZ31" s="1"/>
      <c r="KNA31" s="1"/>
      <c r="KNB31" s="1"/>
      <c r="KNC31" s="1"/>
      <c r="KND31" s="1"/>
      <c r="KNE31" s="1"/>
      <c r="KNF31" s="1"/>
      <c r="KNG31" s="1"/>
      <c r="KNH31" s="1"/>
      <c r="KNI31" s="1"/>
      <c r="KNJ31" s="1"/>
      <c r="KNK31" s="1"/>
      <c r="KNL31" s="1"/>
      <c r="KNM31" s="1"/>
      <c r="KNN31" s="1"/>
      <c r="KNO31" s="1"/>
      <c r="KNP31" s="1"/>
      <c r="KNQ31" s="1"/>
      <c r="KNR31" s="1"/>
      <c r="KNS31" s="1"/>
      <c r="KNT31" s="1"/>
      <c r="KNU31" s="1"/>
      <c r="KNV31" s="1"/>
      <c r="KNW31" s="1"/>
      <c r="KNX31" s="1"/>
      <c r="KNY31" s="1"/>
      <c r="KNZ31" s="1"/>
      <c r="KOA31" s="1"/>
      <c r="KOB31" s="1"/>
      <c r="KOC31" s="1"/>
      <c r="KOD31" s="1"/>
      <c r="KOE31" s="1"/>
      <c r="KOF31" s="1"/>
      <c r="KOG31" s="1"/>
      <c r="KOH31" s="1"/>
      <c r="KOI31" s="1"/>
      <c r="KOJ31" s="1"/>
      <c r="KOK31" s="1"/>
      <c r="KOL31" s="1"/>
      <c r="KOM31" s="1"/>
      <c r="KON31" s="1"/>
      <c r="KOO31" s="1"/>
      <c r="KOP31" s="1"/>
      <c r="KOQ31" s="1"/>
      <c r="KOR31" s="1"/>
      <c r="KOS31" s="1"/>
      <c r="KOT31" s="1"/>
      <c r="KOU31" s="1"/>
      <c r="KOV31" s="1"/>
      <c r="KOW31" s="1"/>
      <c r="KOX31" s="1"/>
      <c r="KOY31" s="1"/>
      <c r="KOZ31" s="1"/>
      <c r="KPA31" s="1"/>
      <c r="KPB31" s="1"/>
      <c r="KPC31" s="1"/>
      <c r="KPD31" s="1"/>
      <c r="KPE31" s="1"/>
      <c r="KPF31" s="1"/>
      <c r="KPG31" s="1"/>
      <c r="KPH31" s="1"/>
      <c r="KPI31" s="1"/>
      <c r="KPJ31" s="1"/>
      <c r="KPK31" s="1"/>
      <c r="KPL31" s="1"/>
      <c r="KPM31" s="1"/>
      <c r="KPN31" s="1"/>
      <c r="KPO31" s="1"/>
      <c r="KPP31" s="1"/>
      <c r="KPQ31" s="1"/>
      <c r="KPR31" s="1"/>
      <c r="KPS31" s="1"/>
      <c r="KPT31" s="1"/>
      <c r="KPU31" s="1"/>
      <c r="KPV31" s="1"/>
      <c r="KPW31" s="1"/>
      <c r="KPX31" s="1"/>
      <c r="KPY31" s="1"/>
      <c r="KPZ31" s="1"/>
      <c r="KQA31" s="1"/>
      <c r="KQB31" s="1"/>
      <c r="KQC31" s="1"/>
      <c r="KQD31" s="1"/>
      <c r="KQE31" s="1"/>
      <c r="KQF31" s="1"/>
      <c r="KQG31" s="1"/>
      <c r="KQH31" s="1"/>
      <c r="KQI31" s="1"/>
      <c r="KQJ31" s="1"/>
      <c r="KQK31" s="1"/>
      <c r="KQL31" s="1"/>
      <c r="KQM31" s="1"/>
      <c r="KQN31" s="1"/>
      <c r="KQO31" s="1"/>
      <c r="KQP31" s="1"/>
      <c r="KQQ31" s="1"/>
      <c r="KQR31" s="1"/>
      <c r="KQS31" s="1"/>
      <c r="KQT31" s="1"/>
      <c r="KQU31" s="1"/>
      <c r="KQV31" s="1"/>
      <c r="KQW31" s="1"/>
      <c r="KQX31" s="1"/>
      <c r="KQY31" s="1"/>
      <c r="KQZ31" s="1"/>
      <c r="KRA31" s="1"/>
      <c r="KRB31" s="1"/>
      <c r="KRC31" s="1"/>
      <c r="KRD31" s="1"/>
      <c r="KRE31" s="1"/>
      <c r="KRF31" s="1"/>
      <c r="KRG31" s="1"/>
      <c r="KRH31" s="1"/>
      <c r="KRI31" s="1"/>
      <c r="KRJ31" s="1"/>
      <c r="KRK31" s="1"/>
      <c r="KRL31" s="1"/>
      <c r="KRM31" s="1"/>
      <c r="KRN31" s="1"/>
      <c r="KRO31" s="1"/>
      <c r="KRP31" s="1"/>
      <c r="KRQ31" s="1"/>
      <c r="KRR31" s="1"/>
      <c r="KRS31" s="1"/>
      <c r="KRT31" s="1"/>
      <c r="KRU31" s="1"/>
      <c r="KRV31" s="1"/>
      <c r="KRW31" s="1"/>
      <c r="KRX31" s="1"/>
      <c r="KRY31" s="1"/>
      <c r="KRZ31" s="1"/>
      <c r="KSA31" s="1"/>
      <c r="KSB31" s="1"/>
      <c r="KSC31" s="1"/>
      <c r="KSD31" s="1"/>
      <c r="KSE31" s="1"/>
      <c r="KSF31" s="1"/>
      <c r="KSG31" s="1"/>
      <c r="KSH31" s="1"/>
      <c r="KSI31" s="1"/>
      <c r="KSJ31" s="1"/>
      <c r="KSK31" s="1"/>
      <c r="KSL31" s="1"/>
      <c r="KSM31" s="1"/>
      <c r="KSN31" s="1"/>
      <c r="KSO31" s="1"/>
      <c r="KSP31" s="1"/>
      <c r="KSQ31" s="1"/>
      <c r="KSR31" s="1"/>
      <c r="KSS31" s="1"/>
      <c r="KST31" s="1"/>
      <c r="KSU31" s="1"/>
      <c r="KSV31" s="1"/>
      <c r="KSW31" s="1"/>
      <c r="KSX31" s="1"/>
      <c r="KSY31" s="1"/>
      <c r="KSZ31" s="1"/>
      <c r="KTA31" s="1"/>
      <c r="KTB31" s="1"/>
      <c r="KTC31" s="1"/>
      <c r="KTD31" s="1"/>
      <c r="KTE31" s="1"/>
      <c r="KTF31" s="1"/>
      <c r="KTG31" s="1"/>
      <c r="KTH31" s="1"/>
      <c r="KTI31" s="1"/>
      <c r="KTJ31" s="1"/>
      <c r="KTK31" s="1"/>
      <c r="KTL31" s="1"/>
      <c r="KTM31" s="1"/>
      <c r="KTN31" s="1"/>
      <c r="KTO31" s="1"/>
      <c r="KTP31" s="1"/>
      <c r="KTQ31" s="1"/>
      <c r="KTR31" s="1"/>
      <c r="KTS31" s="1"/>
      <c r="KTT31" s="1"/>
      <c r="KTU31" s="1"/>
      <c r="KTV31" s="1"/>
      <c r="KTW31" s="1"/>
      <c r="KTX31" s="1"/>
      <c r="KTY31" s="1"/>
      <c r="KTZ31" s="1"/>
      <c r="KUA31" s="1"/>
      <c r="KUB31" s="1"/>
      <c r="KUC31" s="1"/>
      <c r="KUD31" s="1"/>
      <c r="KUE31" s="1"/>
      <c r="KUF31" s="1"/>
      <c r="KUG31" s="1"/>
      <c r="KUH31" s="1"/>
      <c r="KUI31" s="1"/>
      <c r="KUJ31" s="1"/>
      <c r="KUK31" s="1"/>
      <c r="KUL31" s="1"/>
      <c r="KUM31" s="1"/>
      <c r="KUN31" s="1"/>
      <c r="KUO31" s="1"/>
      <c r="KUP31" s="1"/>
      <c r="KUQ31" s="1"/>
      <c r="KUR31" s="1"/>
      <c r="KUS31" s="1"/>
      <c r="KUT31" s="1"/>
      <c r="KUU31" s="1"/>
      <c r="KUV31" s="1"/>
      <c r="KUW31" s="1"/>
      <c r="KUX31" s="1"/>
      <c r="KUY31" s="1"/>
      <c r="KUZ31" s="1"/>
      <c r="KVA31" s="1"/>
      <c r="KVB31" s="1"/>
      <c r="KVC31" s="1"/>
      <c r="KVD31" s="1"/>
      <c r="KVE31" s="1"/>
      <c r="KVF31" s="1"/>
      <c r="KVG31" s="1"/>
      <c r="KVH31" s="1"/>
      <c r="KVI31" s="1"/>
      <c r="KVJ31" s="1"/>
      <c r="KVK31" s="1"/>
      <c r="KVL31" s="1"/>
      <c r="KVM31" s="1"/>
      <c r="KVN31" s="1"/>
      <c r="KVO31" s="1"/>
      <c r="KVP31" s="1"/>
      <c r="KVQ31" s="1"/>
      <c r="KVR31" s="1"/>
      <c r="KVS31" s="1"/>
      <c r="KVT31" s="1"/>
      <c r="KVU31" s="1"/>
      <c r="KVV31" s="1"/>
      <c r="KVW31" s="1"/>
      <c r="KVX31" s="1"/>
      <c r="KVY31" s="1"/>
      <c r="KVZ31" s="1"/>
      <c r="KWA31" s="1"/>
      <c r="KWB31" s="1"/>
      <c r="KWC31" s="1"/>
      <c r="KWD31" s="1"/>
      <c r="KWE31" s="1"/>
      <c r="KWF31" s="1"/>
      <c r="KWG31" s="1"/>
      <c r="KWH31" s="1"/>
      <c r="KWI31" s="1"/>
      <c r="KWJ31" s="1"/>
      <c r="KWK31" s="1"/>
      <c r="KWL31" s="1"/>
      <c r="KWM31" s="1"/>
      <c r="KWN31" s="1"/>
      <c r="KWO31" s="1"/>
      <c r="KWP31" s="1"/>
      <c r="KWQ31" s="1"/>
      <c r="KWR31" s="1"/>
      <c r="KWS31" s="1"/>
      <c r="KWT31" s="1"/>
      <c r="KWU31" s="1"/>
      <c r="KWV31" s="1"/>
      <c r="KWW31" s="1"/>
      <c r="KWX31" s="1"/>
      <c r="KWY31" s="1"/>
      <c r="KWZ31" s="1"/>
      <c r="KXA31" s="1"/>
      <c r="KXB31" s="1"/>
      <c r="KXC31" s="1"/>
      <c r="KXD31" s="1"/>
      <c r="KXE31" s="1"/>
      <c r="KXF31" s="1"/>
      <c r="KXG31" s="1"/>
      <c r="KXH31" s="1"/>
      <c r="KXI31" s="1"/>
      <c r="KXJ31" s="1"/>
      <c r="KXK31" s="1"/>
      <c r="KXL31" s="1"/>
      <c r="KXM31" s="1"/>
      <c r="KXN31" s="1"/>
      <c r="KXO31" s="1"/>
      <c r="KXP31" s="1"/>
      <c r="KXQ31" s="1"/>
      <c r="KXR31" s="1"/>
      <c r="KXS31" s="1"/>
      <c r="KXT31" s="1"/>
      <c r="KXU31" s="1"/>
      <c r="KXV31" s="1"/>
      <c r="KXW31" s="1"/>
      <c r="KXX31" s="1"/>
      <c r="KXY31" s="1"/>
      <c r="KXZ31" s="1"/>
      <c r="KYA31" s="1"/>
      <c r="KYB31" s="1"/>
      <c r="KYC31" s="1"/>
      <c r="KYD31" s="1"/>
      <c r="KYE31" s="1"/>
      <c r="KYF31" s="1"/>
      <c r="KYG31" s="1"/>
      <c r="KYH31" s="1"/>
      <c r="KYI31" s="1"/>
      <c r="KYJ31" s="1"/>
      <c r="KYK31" s="1"/>
      <c r="KYL31" s="1"/>
      <c r="KYM31" s="1"/>
      <c r="KYN31" s="1"/>
      <c r="KYO31" s="1"/>
      <c r="KYP31" s="1"/>
      <c r="KYQ31" s="1"/>
      <c r="KYR31" s="1"/>
      <c r="KYS31" s="1"/>
      <c r="KYT31" s="1"/>
      <c r="KYU31" s="1"/>
      <c r="KYV31" s="1"/>
      <c r="KYW31" s="1"/>
      <c r="KYX31" s="1"/>
      <c r="KYY31" s="1"/>
      <c r="KYZ31" s="1"/>
      <c r="KZA31" s="1"/>
      <c r="KZB31" s="1"/>
      <c r="KZC31" s="1"/>
      <c r="KZD31" s="1"/>
      <c r="KZE31" s="1"/>
      <c r="KZF31" s="1"/>
      <c r="KZG31" s="1"/>
      <c r="KZH31" s="1"/>
      <c r="KZI31" s="1"/>
      <c r="KZJ31" s="1"/>
      <c r="KZK31" s="1"/>
      <c r="KZL31" s="1"/>
      <c r="KZM31" s="1"/>
      <c r="KZN31" s="1"/>
      <c r="KZO31" s="1"/>
      <c r="KZP31" s="1"/>
      <c r="KZQ31" s="1"/>
      <c r="KZR31" s="1"/>
      <c r="KZS31" s="1"/>
      <c r="KZT31" s="1"/>
      <c r="KZU31" s="1"/>
      <c r="KZV31" s="1"/>
      <c r="KZW31" s="1"/>
      <c r="KZX31" s="1"/>
      <c r="KZY31" s="1"/>
      <c r="KZZ31" s="1"/>
      <c r="LAA31" s="1"/>
      <c r="LAB31" s="1"/>
      <c r="LAC31" s="1"/>
      <c r="LAD31" s="1"/>
      <c r="LAE31" s="1"/>
      <c r="LAF31" s="1"/>
      <c r="LAG31" s="1"/>
      <c r="LAH31" s="1"/>
      <c r="LAI31" s="1"/>
      <c r="LAJ31" s="1"/>
      <c r="LAK31" s="1"/>
      <c r="LAL31" s="1"/>
      <c r="LAM31" s="1"/>
      <c r="LAN31" s="1"/>
      <c r="LAO31" s="1"/>
      <c r="LAP31" s="1"/>
      <c r="LAQ31" s="1"/>
      <c r="LAR31" s="1"/>
      <c r="LAS31" s="1"/>
      <c r="LAT31" s="1"/>
      <c r="LAU31" s="1"/>
      <c r="LAV31" s="1"/>
      <c r="LAW31" s="1"/>
      <c r="LAX31" s="1"/>
      <c r="LAY31" s="1"/>
      <c r="LAZ31" s="1"/>
      <c r="LBA31" s="1"/>
      <c r="LBB31" s="1"/>
      <c r="LBC31" s="1"/>
      <c r="LBD31" s="1"/>
      <c r="LBE31" s="1"/>
      <c r="LBF31" s="1"/>
      <c r="LBG31" s="1"/>
      <c r="LBH31" s="1"/>
      <c r="LBI31" s="1"/>
      <c r="LBJ31" s="1"/>
      <c r="LBK31" s="1"/>
      <c r="LBL31" s="1"/>
      <c r="LBM31" s="1"/>
      <c r="LBN31" s="1"/>
      <c r="LBO31" s="1"/>
      <c r="LBP31" s="1"/>
      <c r="LBQ31" s="1"/>
      <c r="LBR31" s="1"/>
      <c r="LBS31" s="1"/>
      <c r="LBT31" s="1"/>
      <c r="LBU31" s="1"/>
      <c r="LBV31" s="1"/>
      <c r="LBW31" s="1"/>
      <c r="LBX31" s="1"/>
      <c r="LBY31" s="1"/>
      <c r="LBZ31" s="1"/>
      <c r="LCA31" s="1"/>
      <c r="LCB31" s="1"/>
      <c r="LCC31" s="1"/>
      <c r="LCD31" s="1"/>
      <c r="LCE31" s="1"/>
      <c r="LCF31" s="1"/>
      <c r="LCG31" s="1"/>
      <c r="LCH31" s="1"/>
      <c r="LCI31" s="1"/>
      <c r="LCJ31" s="1"/>
      <c r="LCK31" s="1"/>
      <c r="LCL31" s="1"/>
      <c r="LCM31" s="1"/>
      <c r="LCN31" s="1"/>
      <c r="LCO31" s="1"/>
      <c r="LCP31" s="1"/>
      <c r="LCQ31" s="1"/>
      <c r="LCR31" s="1"/>
      <c r="LCS31" s="1"/>
      <c r="LCT31" s="1"/>
      <c r="LCU31" s="1"/>
      <c r="LCV31" s="1"/>
      <c r="LCW31" s="1"/>
      <c r="LCX31" s="1"/>
      <c r="LCY31" s="1"/>
      <c r="LCZ31" s="1"/>
      <c r="LDA31" s="1"/>
      <c r="LDB31" s="1"/>
      <c r="LDC31" s="1"/>
      <c r="LDD31" s="1"/>
      <c r="LDE31" s="1"/>
      <c r="LDF31" s="1"/>
      <c r="LDG31" s="1"/>
      <c r="LDH31" s="1"/>
      <c r="LDI31" s="1"/>
      <c r="LDJ31" s="1"/>
      <c r="LDK31" s="1"/>
      <c r="LDL31" s="1"/>
      <c r="LDM31" s="1"/>
      <c r="LDN31" s="1"/>
      <c r="LDO31" s="1"/>
      <c r="LDP31" s="1"/>
      <c r="LDQ31" s="1"/>
      <c r="LDR31" s="1"/>
      <c r="LDS31" s="1"/>
      <c r="LDT31" s="1"/>
      <c r="LDU31" s="1"/>
      <c r="LDV31" s="1"/>
      <c r="LDW31" s="1"/>
      <c r="LDX31" s="1"/>
      <c r="LDY31" s="1"/>
      <c r="LDZ31" s="1"/>
      <c r="LEA31" s="1"/>
      <c r="LEB31" s="1"/>
      <c r="LEC31" s="1"/>
      <c r="LED31" s="1"/>
      <c r="LEE31" s="1"/>
      <c r="LEF31" s="1"/>
      <c r="LEG31" s="1"/>
      <c r="LEH31" s="1"/>
      <c r="LEI31" s="1"/>
      <c r="LEJ31" s="1"/>
      <c r="LEK31" s="1"/>
      <c r="LEL31" s="1"/>
      <c r="LEM31" s="1"/>
      <c r="LEN31" s="1"/>
      <c r="LEO31" s="1"/>
      <c r="LEP31" s="1"/>
      <c r="LEQ31" s="1"/>
      <c r="LER31" s="1"/>
      <c r="LES31" s="1"/>
      <c r="LET31" s="1"/>
      <c r="LEU31" s="1"/>
      <c r="LEV31" s="1"/>
      <c r="LEW31" s="1"/>
      <c r="LEX31" s="1"/>
      <c r="LEY31" s="1"/>
      <c r="LEZ31" s="1"/>
      <c r="LFA31" s="1"/>
      <c r="LFB31" s="1"/>
      <c r="LFC31" s="1"/>
      <c r="LFD31" s="1"/>
      <c r="LFE31" s="1"/>
      <c r="LFF31" s="1"/>
      <c r="LFG31" s="1"/>
      <c r="LFH31" s="1"/>
      <c r="LFI31" s="1"/>
      <c r="LFJ31" s="1"/>
      <c r="LFK31" s="1"/>
      <c r="LFL31" s="1"/>
      <c r="LFM31" s="1"/>
      <c r="LFN31" s="1"/>
      <c r="LFO31" s="1"/>
      <c r="LFP31" s="1"/>
      <c r="LFQ31" s="1"/>
      <c r="LFR31" s="1"/>
      <c r="LFS31" s="1"/>
      <c r="LFT31" s="1"/>
      <c r="LFU31" s="1"/>
      <c r="LFV31" s="1"/>
      <c r="LFW31" s="1"/>
      <c r="LFX31" s="1"/>
      <c r="LFY31" s="1"/>
      <c r="LFZ31" s="1"/>
      <c r="LGA31" s="1"/>
      <c r="LGB31" s="1"/>
      <c r="LGC31" s="1"/>
      <c r="LGD31" s="1"/>
      <c r="LGE31" s="1"/>
      <c r="LGF31" s="1"/>
      <c r="LGG31" s="1"/>
      <c r="LGH31" s="1"/>
      <c r="LGI31" s="1"/>
      <c r="LGJ31" s="1"/>
      <c r="LGK31" s="1"/>
      <c r="LGL31" s="1"/>
      <c r="LGM31" s="1"/>
      <c r="LGN31" s="1"/>
      <c r="LGO31" s="1"/>
      <c r="LGP31" s="1"/>
      <c r="LGQ31" s="1"/>
      <c r="LGR31" s="1"/>
      <c r="LGS31" s="1"/>
      <c r="LGT31" s="1"/>
      <c r="LGU31" s="1"/>
      <c r="LGV31" s="1"/>
      <c r="LGW31" s="1"/>
      <c r="LGX31" s="1"/>
      <c r="LGY31" s="1"/>
      <c r="LGZ31" s="1"/>
      <c r="LHA31" s="1"/>
      <c r="LHB31" s="1"/>
      <c r="LHC31" s="1"/>
      <c r="LHD31" s="1"/>
      <c r="LHE31" s="1"/>
      <c r="LHF31" s="1"/>
      <c r="LHG31" s="1"/>
      <c r="LHH31" s="1"/>
      <c r="LHI31" s="1"/>
      <c r="LHJ31" s="1"/>
      <c r="LHK31" s="1"/>
      <c r="LHL31" s="1"/>
      <c r="LHM31" s="1"/>
      <c r="LHN31" s="1"/>
      <c r="LHO31" s="1"/>
      <c r="LHP31" s="1"/>
      <c r="LHQ31" s="1"/>
      <c r="LHR31" s="1"/>
      <c r="LHS31" s="1"/>
      <c r="LHT31" s="1"/>
      <c r="LHU31" s="1"/>
      <c r="LHV31" s="1"/>
      <c r="LHW31" s="1"/>
      <c r="LHX31" s="1"/>
      <c r="LHY31" s="1"/>
      <c r="LHZ31" s="1"/>
      <c r="LIA31" s="1"/>
      <c r="LIB31" s="1"/>
      <c r="LIC31" s="1"/>
      <c r="LID31" s="1"/>
      <c r="LIE31" s="1"/>
      <c r="LIF31" s="1"/>
      <c r="LIG31" s="1"/>
      <c r="LIH31" s="1"/>
      <c r="LII31" s="1"/>
      <c r="LIJ31" s="1"/>
      <c r="LIK31" s="1"/>
      <c r="LIL31" s="1"/>
      <c r="LIM31" s="1"/>
      <c r="LIN31" s="1"/>
      <c r="LIO31" s="1"/>
      <c r="LIP31" s="1"/>
      <c r="LIQ31" s="1"/>
      <c r="LIR31" s="1"/>
      <c r="LIS31" s="1"/>
      <c r="LIT31" s="1"/>
      <c r="LIU31" s="1"/>
      <c r="LIV31" s="1"/>
      <c r="LIW31" s="1"/>
      <c r="LIX31" s="1"/>
      <c r="LIY31" s="1"/>
      <c r="LIZ31" s="1"/>
      <c r="LJA31" s="1"/>
      <c r="LJB31" s="1"/>
      <c r="LJC31" s="1"/>
      <c r="LJD31" s="1"/>
      <c r="LJE31" s="1"/>
      <c r="LJF31" s="1"/>
      <c r="LJG31" s="1"/>
      <c r="LJH31" s="1"/>
      <c r="LJI31" s="1"/>
      <c r="LJJ31" s="1"/>
      <c r="LJK31" s="1"/>
      <c r="LJL31" s="1"/>
      <c r="LJM31" s="1"/>
      <c r="LJN31" s="1"/>
      <c r="LJO31" s="1"/>
      <c r="LJP31" s="1"/>
      <c r="LJQ31" s="1"/>
      <c r="LJR31" s="1"/>
      <c r="LJS31" s="1"/>
      <c r="LJT31" s="1"/>
      <c r="LJU31" s="1"/>
      <c r="LJV31" s="1"/>
      <c r="LJW31" s="1"/>
      <c r="LJX31" s="1"/>
      <c r="LJY31" s="1"/>
      <c r="LJZ31" s="1"/>
      <c r="LKA31" s="1"/>
      <c r="LKB31" s="1"/>
      <c r="LKC31" s="1"/>
      <c r="LKD31" s="1"/>
      <c r="LKE31" s="1"/>
      <c r="LKF31" s="1"/>
      <c r="LKG31" s="1"/>
      <c r="LKH31" s="1"/>
      <c r="LKI31" s="1"/>
      <c r="LKJ31" s="1"/>
      <c r="LKK31" s="1"/>
      <c r="LKL31" s="1"/>
      <c r="LKM31" s="1"/>
      <c r="LKN31" s="1"/>
      <c r="LKO31" s="1"/>
      <c r="LKP31" s="1"/>
      <c r="LKQ31" s="1"/>
      <c r="LKR31" s="1"/>
      <c r="LKS31" s="1"/>
      <c r="LKT31" s="1"/>
      <c r="LKU31" s="1"/>
      <c r="LKV31" s="1"/>
      <c r="LKW31" s="1"/>
      <c r="LKX31" s="1"/>
      <c r="LKY31" s="1"/>
      <c r="LKZ31" s="1"/>
      <c r="LLA31" s="1"/>
      <c r="LLB31" s="1"/>
      <c r="LLC31" s="1"/>
      <c r="LLD31" s="1"/>
      <c r="LLE31" s="1"/>
      <c r="LLF31" s="1"/>
      <c r="LLG31" s="1"/>
      <c r="LLH31" s="1"/>
      <c r="LLI31" s="1"/>
      <c r="LLJ31" s="1"/>
      <c r="LLK31" s="1"/>
      <c r="LLL31" s="1"/>
      <c r="LLM31" s="1"/>
      <c r="LLN31" s="1"/>
      <c r="LLO31" s="1"/>
      <c r="LLP31" s="1"/>
      <c r="LLQ31" s="1"/>
      <c r="LLR31" s="1"/>
      <c r="LLS31" s="1"/>
      <c r="LLT31" s="1"/>
      <c r="LLU31" s="1"/>
      <c r="LLV31" s="1"/>
      <c r="LLW31" s="1"/>
      <c r="LLX31" s="1"/>
      <c r="LLY31" s="1"/>
      <c r="LLZ31" s="1"/>
      <c r="LMA31" s="1"/>
      <c r="LMB31" s="1"/>
      <c r="LMC31" s="1"/>
      <c r="LMD31" s="1"/>
      <c r="LME31" s="1"/>
      <c r="LMF31" s="1"/>
      <c r="LMG31" s="1"/>
      <c r="LMH31" s="1"/>
      <c r="LMI31" s="1"/>
      <c r="LMJ31" s="1"/>
      <c r="LMK31" s="1"/>
      <c r="LML31" s="1"/>
      <c r="LMM31" s="1"/>
      <c r="LMN31" s="1"/>
      <c r="LMO31" s="1"/>
      <c r="LMP31" s="1"/>
      <c r="LMQ31" s="1"/>
      <c r="LMR31" s="1"/>
      <c r="LMS31" s="1"/>
      <c r="LMT31" s="1"/>
      <c r="LMU31" s="1"/>
      <c r="LMV31" s="1"/>
      <c r="LMW31" s="1"/>
      <c r="LMX31" s="1"/>
      <c r="LMY31" s="1"/>
      <c r="LMZ31" s="1"/>
      <c r="LNA31" s="1"/>
      <c r="LNB31" s="1"/>
      <c r="LNC31" s="1"/>
      <c r="LND31" s="1"/>
      <c r="LNE31" s="1"/>
      <c r="LNF31" s="1"/>
      <c r="LNG31" s="1"/>
      <c r="LNH31" s="1"/>
      <c r="LNI31" s="1"/>
      <c r="LNJ31" s="1"/>
      <c r="LNK31" s="1"/>
      <c r="LNL31" s="1"/>
      <c r="LNM31" s="1"/>
      <c r="LNN31" s="1"/>
      <c r="LNO31" s="1"/>
      <c r="LNP31" s="1"/>
      <c r="LNQ31" s="1"/>
      <c r="LNR31" s="1"/>
      <c r="LNS31" s="1"/>
      <c r="LNT31" s="1"/>
      <c r="LNU31" s="1"/>
      <c r="LNV31" s="1"/>
      <c r="LNW31" s="1"/>
      <c r="LNX31" s="1"/>
      <c r="LNY31" s="1"/>
      <c r="LNZ31" s="1"/>
      <c r="LOA31" s="1"/>
      <c r="LOB31" s="1"/>
      <c r="LOC31" s="1"/>
      <c r="LOD31" s="1"/>
      <c r="LOE31" s="1"/>
      <c r="LOF31" s="1"/>
      <c r="LOG31" s="1"/>
      <c r="LOH31" s="1"/>
      <c r="LOI31" s="1"/>
      <c r="LOJ31" s="1"/>
      <c r="LOK31" s="1"/>
      <c r="LOL31" s="1"/>
      <c r="LOM31" s="1"/>
      <c r="LON31" s="1"/>
      <c r="LOO31" s="1"/>
      <c r="LOP31" s="1"/>
      <c r="LOQ31" s="1"/>
      <c r="LOR31" s="1"/>
      <c r="LOS31" s="1"/>
      <c r="LOT31" s="1"/>
      <c r="LOU31" s="1"/>
      <c r="LOV31" s="1"/>
      <c r="LOW31" s="1"/>
      <c r="LOX31" s="1"/>
      <c r="LOY31" s="1"/>
      <c r="LOZ31" s="1"/>
      <c r="LPA31" s="1"/>
      <c r="LPB31" s="1"/>
      <c r="LPC31" s="1"/>
      <c r="LPD31" s="1"/>
      <c r="LPE31" s="1"/>
      <c r="LPF31" s="1"/>
      <c r="LPG31" s="1"/>
      <c r="LPH31" s="1"/>
      <c r="LPI31" s="1"/>
      <c r="LPJ31" s="1"/>
      <c r="LPK31" s="1"/>
      <c r="LPL31" s="1"/>
      <c r="LPM31" s="1"/>
      <c r="LPN31" s="1"/>
      <c r="LPO31" s="1"/>
      <c r="LPP31" s="1"/>
      <c r="LPQ31" s="1"/>
      <c r="LPR31" s="1"/>
      <c r="LPS31" s="1"/>
      <c r="LPT31" s="1"/>
      <c r="LPU31" s="1"/>
      <c r="LPV31" s="1"/>
      <c r="LPW31" s="1"/>
      <c r="LPX31" s="1"/>
      <c r="LPY31" s="1"/>
      <c r="LPZ31" s="1"/>
      <c r="LQA31" s="1"/>
      <c r="LQB31" s="1"/>
      <c r="LQC31" s="1"/>
      <c r="LQD31" s="1"/>
      <c r="LQE31" s="1"/>
      <c r="LQF31" s="1"/>
      <c r="LQG31" s="1"/>
      <c r="LQH31" s="1"/>
      <c r="LQI31" s="1"/>
      <c r="LQJ31" s="1"/>
      <c r="LQK31" s="1"/>
      <c r="LQL31" s="1"/>
      <c r="LQM31" s="1"/>
      <c r="LQN31" s="1"/>
      <c r="LQO31" s="1"/>
      <c r="LQP31" s="1"/>
      <c r="LQQ31" s="1"/>
      <c r="LQR31" s="1"/>
      <c r="LQS31" s="1"/>
      <c r="LQT31" s="1"/>
      <c r="LQU31" s="1"/>
      <c r="LQV31" s="1"/>
      <c r="LQW31" s="1"/>
      <c r="LQX31" s="1"/>
      <c r="LQY31" s="1"/>
      <c r="LQZ31" s="1"/>
      <c r="LRA31" s="1"/>
      <c r="LRB31" s="1"/>
      <c r="LRC31" s="1"/>
      <c r="LRD31" s="1"/>
      <c r="LRE31" s="1"/>
      <c r="LRF31" s="1"/>
      <c r="LRG31" s="1"/>
      <c r="LRH31" s="1"/>
      <c r="LRI31" s="1"/>
      <c r="LRJ31" s="1"/>
      <c r="LRK31" s="1"/>
      <c r="LRL31" s="1"/>
      <c r="LRM31" s="1"/>
      <c r="LRN31" s="1"/>
      <c r="LRO31" s="1"/>
      <c r="LRP31" s="1"/>
      <c r="LRQ31" s="1"/>
      <c r="LRR31" s="1"/>
      <c r="LRS31" s="1"/>
      <c r="LRT31" s="1"/>
      <c r="LRU31" s="1"/>
      <c r="LRV31" s="1"/>
      <c r="LRW31" s="1"/>
      <c r="LRX31" s="1"/>
      <c r="LRY31" s="1"/>
      <c r="LRZ31" s="1"/>
      <c r="LSA31" s="1"/>
      <c r="LSB31" s="1"/>
      <c r="LSC31" s="1"/>
      <c r="LSD31" s="1"/>
      <c r="LSE31" s="1"/>
      <c r="LSF31" s="1"/>
      <c r="LSG31" s="1"/>
      <c r="LSH31" s="1"/>
      <c r="LSI31" s="1"/>
      <c r="LSJ31" s="1"/>
      <c r="LSK31" s="1"/>
      <c r="LSL31" s="1"/>
      <c r="LSM31" s="1"/>
      <c r="LSN31" s="1"/>
      <c r="LSO31" s="1"/>
      <c r="LSP31" s="1"/>
      <c r="LSQ31" s="1"/>
      <c r="LSR31" s="1"/>
      <c r="LSS31" s="1"/>
      <c r="LST31" s="1"/>
      <c r="LSU31" s="1"/>
      <c r="LSV31" s="1"/>
      <c r="LSW31" s="1"/>
      <c r="LSX31" s="1"/>
      <c r="LSY31" s="1"/>
      <c r="LSZ31" s="1"/>
      <c r="LTA31" s="1"/>
      <c r="LTB31" s="1"/>
      <c r="LTC31" s="1"/>
      <c r="LTD31" s="1"/>
      <c r="LTE31" s="1"/>
      <c r="LTF31" s="1"/>
      <c r="LTG31" s="1"/>
      <c r="LTH31" s="1"/>
      <c r="LTI31" s="1"/>
      <c r="LTJ31" s="1"/>
      <c r="LTK31" s="1"/>
      <c r="LTL31" s="1"/>
      <c r="LTM31" s="1"/>
      <c r="LTN31" s="1"/>
      <c r="LTO31" s="1"/>
      <c r="LTP31" s="1"/>
      <c r="LTQ31" s="1"/>
      <c r="LTR31" s="1"/>
      <c r="LTS31" s="1"/>
      <c r="LTT31" s="1"/>
      <c r="LTU31" s="1"/>
      <c r="LTV31" s="1"/>
      <c r="LTW31" s="1"/>
      <c r="LTX31" s="1"/>
      <c r="LTY31" s="1"/>
      <c r="LTZ31" s="1"/>
      <c r="LUA31" s="1"/>
      <c r="LUB31" s="1"/>
      <c r="LUC31" s="1"/>
      <c r="LUD31" s="1"/>
      <c r="LUE31" s="1"/>
      <c r="LUF31" s="1"/>
      <c r="LUG31" s="1"/>
      <c r="LUH31" s="1"/>
      <c r="LUI31" s="1"/>
      <c r="LUJ31" s="1"/>
      <c r="LUK31" s="1"/>
      <c r="LUL31" s="1"/>
      <c r="LUM31" s="1"/>
      <c r="LUN31" s="1"/>
      <c r="LUO31" s="1"/>
      <c r="LUP31" s="1"/>
      <c r="LUQ31" s="1"/>
      <c r="LUR31" s="1"/>
      <c r="LUS31" s="1"/>
      <c r="LUT31" s="1"/>
      <c r="LUU31" s="1"/>
      <c r="LUV31" s="1"/>
      <c r="LUW31" s="1"/>
      <c r="LUX31" s="1"/>
      <c r="LUY31" s="1"/>
      <c r="LUZ31" s="1"/>
      <c r="LVA31" s="1"/>
      <c r="LVB31" s="1"/>
      <c r="LVC31" s="1"/>
      <c r="LVD31" s="1"/>
      <c r="LVE31" s="1"/>
      <c r="LVF31" s="1"/>
      <c r="LVG31" s="1"/>
      <c r="LVH31" s="1"/>
      <c r="LVI31" s="1"/>
      <c r="LVJ31" s="1"/>
      <c r="LVK31" s="1"/>
      <c r="LVL31" s="1"/>
      <c r="LVM31" s="1"/>
      <c r="LVN31" s="1"/>
      <c r="LVO31" s="1"/>
      <c r="LVP31" s="1"/>
      <c r="LVQ31" s="1"/>
      <c r="LVR31" s="1"/>
      <c r="LVS31" s="1"/>
      <c r="LVT31" s="1"/>
      <c r="LVU31" s="1"/>
      <c r="LVV31" s="1"/>
      <c r="LVW31" s="1"/>
      <c r="LVX31" s="1"/>
      <c r="LVY31" s="1"/>
      <c r="LVZ31" s="1"/>
      <c r="LWA31" s="1"/>
      <c r="LWB31" s="1"/>
      <c r="LWC31" s="1"/>
      <c r="LWD31" s="1"/>
      <c r="LWE31" s="1"/>
      <c r="LWF31" s="1"/>
      <c r="LWG31" s="1"/>
      <c r="LWH31" s="1"/>
      <c r="LWI31" s="1"/>
      <c r="LWJ31" s="1"/>
      <c r="LWK31" s="1"/>
      <c r="LWL31" s="1"/>
      <c r="LWM31" s="1"/>
      <c r="LWN31" s="1"/>
      <c r="LWO31" s="1"/>
      <c r="LWP31" s="1"/>
      <c r="LWQ31" s="1"/>
      <c r="LWR31" s="1"/>
      <c r="LWS31" s="1"/>
      <c r="LWT31" s="1"/>
      <c r="LWU31" s="1"/>
      <c r="LWV31" s="1"/>
      <c r="LWW31" s="1"/>
      <c r="LWX31" s="1"/>
      <c r="LWY31" s="1"/>
      <c r="LWZ31" s="1"/>
      <c r="LXA31" s="1"/>
      <c r="LXB31" s="1"/>
      <c r="LXC31" s="1"/>
      <c r="LXD31" s="1"/>
      <c r="LXE31" s="1"/>
      <c r="LXF31" s="1"/>
      <c r="LXG31" s="1"/>
      <c r="LXH31" s="1"/>
      <c r="LXI31" s="1"/>
      <c r="LXJ31" s="1"/>
      <c r="LXK31" s="1"/>
      <c r="LXL31" s="1"/>
      <c r="LXM31" s="1"/>
      <c r="LXN31" s="1"/>
      <c r="LXO31" s="1"/>
      <c r="LXP31" s="1"/>
      <c r="LXQ31" s="1"/>
      <c r="LXR31" s="1"/>
      <c r="LXS31" s="1"/>
      <c r="LXT31" s="1"/>
      <c r="LXU31" s="1"/>
      <c r="LXV31" s="1"/>
      <c r="LXW31" s="1"/>
      <c r="LXX31" s="1"/>
      <c r="LXY31" s="1"/>
      <c r="LXZ31" s="1"/>
      <c r="LYA31" s="1"/>
      <c r="LYB31" s="1"/>
      <c r="LYC31" s="1"/>
      <c r="LYD31" s="1"/>
      <c r="LYE31" s="1"/>
      <c r="LYF31" s="1"/>
      <c r="LYG31" s="1"/>
      <c r="LYH31" s="1"/>
      <c r="LYI31" s="1"/>
      <c r="LYJ31" s="1"/>
      <c r="LYK31" s="1"/>
      <c r="LYL31" s="1"/>
      <c r="LYM31" s="1"/>
      <c r="LYN31" s="1"/>
      <c r="LYO31" s="1"/>
      <c r="LYP31" s="1"/>
      <c r="LYQ31" s="1"/>
      <c r="LYR31" s="1"/>
      <c r="LYS31" s="1"/>
      <c r="LYT31" s="1"/>
      <c r="LYU31" s="1"/>
      <c r="LYV31" s="1"/>
      <c r="LYW31" s="1"/>
      <c r="LYX31" s="1"/>
      <c r="LYY31" s="1"/>
      <c r="LYZ31" s="1"/>
      <c r="LZA31" s="1"/>
      <c r="LZB31" s="1"/>
      <c r="LZC31" s="1"/>
      <c r="LZD31" s="1"/>
      <c r="LZE31" s="1"/>
      <c r="LZF31" s="1"/>
      <c r="LZG31" s="1"/>
      <c r="LZH31" s="1"/>
      <c r="LZI31" s="1"/>
      <c r="LZJ31" s="1"/>
      <c r="LZK31" s="1"/>
      <c r="LZL31" s="1"/>
      <c r="LZM31" s="1"/>
      <c r="LZN31" s="1"/>
      <c r="LZO31" s="1"/>
      <c r="LZP31" s="1"/>
      <c r="LZQ31" s="1"/>
      <c r="LZR31" s="1"/>
      <c r="LZS31" s="1"/>
      <c r="LZT31" s="1"/>
      <c r="LZU31" s="1"/>
      <c r="LZV31" s="1"/>
      <c r="LZW31" s="1"/>
      <c r="LZX31" s="1"/>
      <c r="LZY31" s="1"/>
      <c r="LZZ31" s="1"/>
      <c r="MAA31" s="1"/>
      <c r="MAB31" s="1"/>
      <c r="MAC31" s="1"/>
      <c r="MAD31" s="1"/>
      <c r="MAE31" s="1"/>
      <c r="MAF31" s="1"/>
      <c r="MAG31" s="1"/>
      <c r="MAH31" s="1"/>
      <c r="MAI31" s="1"/>
      <c r="MAJ31" s="1"/>
      <c r="MAK31" s="1"/>
      <c r="MAL31" s="1"/>
      <c r="MAM31" s="1"/>
      <c r="MAN31" s="1"/>
      <c r="MAO31" s="1"/>
      <c r="MAP31" s="1"/>
      <c r="MAQ31" s="1"/>
      <c r="MAR31" s="1"/>
      <c r="MAS31" s="1"/>
      <c r="MAT31" s="1"/>
      <c r="MAU31" s="1"/>
      <c r="MAV31" s="1"/>
      <c r="MAW31" s="1"/>
      <c r="MAX31" s="1"/>
      <c r="MAY31" s="1"/>
      <c r="MAZ31" s="1"/>
      <c r="MBA31" s="1"/>
      <c r="MBB31" s="1"/>
      <c r="MBC31" s="1"/>
      <c r="MBD31" s="1"/>
      <c r="MBE31" s="1"/>
      <c r="MBF31" s="1"/>
      <c r="MBG31" s="1"/>
      <c r="MBH31" s="1"/>
      <c r="MBI31" s="1"/>
      <c r="MBJ31" s="1"/>
      <c r="MBK31" s="1"/>
      <c r="MBL31" s="1"/>
      <c r="MBM31" s="1"/>
      <c r="MBN31" s="1"/>
      <c r="MBO31" s="1"/>
      <c r="MBP31" s="1"/>
      <c r="MBQ31" s="1"/>
      <c r="MBR31" s="1"/>
      <c r="MBS31" s="1"/>
      <c r="MBT31" s="1"/>
      <c r="MBU31" s="1"/>
      <c r="MBV31" s="1"/>
      <c r="MBW31" s="1"/>
      <c r="MBX31" s="1"/>
      <c r="MBY31" s="1"/>
      <c r="MBZ31" s="1"/>
      <c r="MCA31" s="1"/>
      <c r="MCB31" s="1"/>
      <c r="MCC31" s="1"/>
      <c r="MCD31" s="1"/>
      <c r="MCE31" s="1"/>
      <c r="MCF31" s="1"/>
      <c r="MCG31" s="1"/>
      <c r="MCH31" s="1"/>
      <c r="MCI31" s="1"/>
      <c r="MCJ31" s="1"/>
      <c r="MCK31" s="1"/>
      <c r="MCL31" s="1"/>
      <c r="MCM31" s="1"/>
      <c r="MCN31" s="1"/>
      <c r="MCO31" s="1"/>
      <c r="MCP31" s="1"/>
      <c r="MCQ31" s="1"/>
      <c r="MCR31" s="1"/>
      <c r="MCS31" s="1"/>
      <c r="MCT31" s="1"/>
      <c r="MCU31" s="1"/>
      <c r="MCV31" s="1"/>
      <c r="MCW31" s="1"/>
      <c r="MCX31" s="1"/>
      <c r="MCY31" s="1"/>
      <c r="MCZ31" s="1"/>
      <c r="MDA31" s="1"/>
      <c r="MDB31" s="1"/>
      <c r="MDC31" s="1"/>
      <c r="MDD31" s="1"/>
      <c r="MDE31" s="1"/>
      <c r="MDF31" s="1"/>
      <c r="MDG31" s="1"/>
      <c r="MDH31" s="1"/>
      <c r="MDI31" s="1"/>
      <c r="MDJ31" s="1"/>
      <c r="MDK31" s="1"/>
      <c r="MDL31" s="1"/>
      <c r="MDM31" s="1"/>
      <c r="MDN31" s="1"/>
      <c r="MDO31" s="1"/>
      <c r="MDP31" s="1"/>
      <c r="MDQ31" s="1"/>
      <c r="MDR31" s="1"/>
      <c r="MDS31" s="1"/>
      <c r="MDT31" s="1"/>
      <c r="MDU31" s="1"/>
      <c r="MDV31" s="1"/>
      <c r="MDW31" s="1"/>
      <c r="MDX31" s="1"/>
      <c r="MDY31" s="1"/>
      <c r="MDZ31" s="1"/>
      <c r="MEA31" s="1"/>
      <c r="MEB31" s="1"/>
      <c r="MEC31" s="1"/>
      <c r="MED31" s="1"/>
      <c r="MEE31" s="1"/>
      <c r="MEF31" s="1"/>
      <c r="MEG31" s="1"/>
      <c r="MEH31" s="1"/>
      <c r="MEI31" s="1"/>
      <c r="MEJ31" s="1"/>
      <c r="MEK31" s="1"/>
      <c r="MEL31" s="1"/>
      <c r="MEM31" s="1"/>
      <c r="MEN31" s="1"/>
      <c r="MEO31" s="1"/>
      <c r="MEP31" s="1"/>
      <c r="MEQ31" s="1"/>
      <c r="MER31" s="1"/>
      <c r="MES31" s="1"/>
      <c r="MET31" s="1"/>
      <c r="MEU31" s="1"/>
      <c r="MEV31" s="1"/>
      <c r="MEW31" s="1"/>
      <c r="MEX31" s="1"/>
      <c r="MEY31" s="1"/>
      <c r="MEZ31" s="1"/>
      <c r="MFA31" s="1"/>
      <c r="MFB31" s="1"/>
      <c r="MFC31" s="1"/>
      <c r="MFD31" s="1"/>
      <c r="MFE31" s="1"/>
      <c r="MFF31" s="1"/>
      <c r="MFG31" s="1"/>
      <c r="MFH31" s="1"/>
      <c r="MFI31" s="1"/>
      <c r="MFJ31" s="1"/>
      <c r="MFK31" s="1"/>
      <c r="MFL31" s="1"/>
      <c r="MFM31" s="1"/>
      <c r="MFN31" s="1"/>
      <c r="MFO31" s="1"/>
      <c r="MFP31" s="1"/>
      <c r="MFQ31" s="1"/>
      <c r="MFR31" s="1"/>
      <c r="MFS31" s="1"/>
      <c r="MFT31" s="1"/>
      <c r="MFU31" s="1"/>
      <c r="MFV31" s="1"/>
      <c r="MFW31" s="1"/>
      <c r="MFX31" s="1"/>
      <c r="MFY31" s="1"/>
      <c r="MFZ31" s="1"/>
      <c r="MGA31" s="1"/>
      <c r="MGB31" s="1"/>
      <c r="MGC31" s="1"/>
      <c r="MGD31" s="1"/>
      <c r="MGE31" s="1"/>
      <c r="MGF31" s="1"/>
      <c r="MGG31" s="1"/>
      <c r="MGH31" s="1"/>
      <c r="MGI31" s="1"/>
      <c r="MGJ31" s="1"/>
      <c r="MGK31" s="1"/>
      <c r="MGL31" s="1"/>
      <c r="MGM31" s="1"/>
      <c r="MGN31" s="1"/>
      <c r="MGO31" s="1"/>
      <c r="MGP31" s="1"/>
      <c r="MGQ31" s="1"/>
      <c r="MGR31" s="1"/>
      <c r="MGS31" s="1"/>
      <c r="MGT31" s="1"/>
      <c r="MGU31" s="1"/>
      <c r="MGV31" s="1"/>
      <c r="MGW31" s="1"/>
      <c r="MGX31" s="1"/>
      <c r="MGY31" s="1"/>
      <c r="MGZ31" s="1"/>
      <c r="MHA31" s="1"/>
      <c r="MHB31" s="1"/>
      <c r="MHC31" s="1"/>
      <c r="MHD31" s="1"/>
      <c r="MHE31" s="1"/>
      <c r="MHF31" s="1"/>
      <c r="MHG31" s="1"/>
      <c r="MHH31" s="1"/>
      <c r="MHI31" s="1"/>
      <c r="MHJ31" s="1"/>
      <c r="MHK31" s="1"/>
      <c r="MHL31" s="1"/>
      <c r="MHM31" s="1"/>
      <c r="MHN31" s="1"/>
      <c r="MHO31" s="1"/>
      <c r="MHP31" s="1"/>
      <c r="MHQ31" s="1"/>
      <c r="MHR31" s="1"/>
      <c r="MHS31" s="1"/>
      <c r="MHT31" s="1"/>
      <c r="MHU31" s="1"/>
      <c r="MHV31" s="1"/>
      <c r="MHW31" s="1"/>
      <c r="MHX31" s="1"/>
      <c r="MHY31" s="1"/>
      <c r="MHZ31" s="1"/>
      <c r="MIA31" s="1"/>
      <c r="MIB31" s="1"/>
      <c r="MIC31" s="1"/>
      <c r="MID31" s="1"/>
      <c r="MIE31" s="1"/>
      <c r="MIF31" s="1"/>
      <c r="MIG31" s="1"/>
      <c r="MIH31" s="1"/>
      <c r="MII31" s="1"/>
      <c r="MIJ31" s="1"/>
      <c r="MIK31" s="1"/>
      <c r="MIL31" s="1"/>
      <c r="MIM31" s="1"/>
      <c r="MIN31" s="1"/>
      <c r="MIO31" s="1"/>
      <c r="MIP31" s="1"/>
      <c r="MIQ31" s="1"/>
      <c r="MIR31" s="1"/>
      <c r="MIS31" s="1"/>
      <c r="MIT31" s="1"/>
      <c r="MIU31" s="1"/>
      <c r="MIV31" s="1"/>
      <c r="MIW31" s="1"/>
      <c r="MIX31" s="1"/>
      <c r="MIY31" s="1"/>
      <c r="MIZ31" s="1"/>
      <c r="MJA31" s="1"/>
      <c r="MJB31" s="1"/>
      <c r="MJC31" s="1"/>
      <c r="MJD31" s="1"/>
      <c r="MJE31" s="1"/>
      <c r="MJF31" s="1"/>
      <c r="MJG31" s="1"/>
      <c r="MJH31" s="1"/>
      <c r="MJI31" s="1"/>
      <c r="MJJ31" s="1"/>
      <c r="MJK31" s="1"/>
      <c r="MJL31" s="1"/>
      <c r="MJM31" s="1"/>
      <c r="MJN31" s="1"/>
      <c r="MJO31" s="1"/>
      <c r="MJP31" s="1"/>
      <c r="MJQ31" s="1"/>
      <c r="MJR31" s="1"/>
      <c r="MJS31" s="1"/>
      <c r="MJT31" s="1"/>
      <c r="MJU31" s="1"/>
      <c r="MJV31" s="1"/>
      <c r="MJW31" s="1"/>
      <c r="MJX31" s="1"/>
      <c r="MJY31" s="1"/>
      <c r="MJZ31" s="1"/>
      <c r="MKA31" s="1"/>
      <c r="MKB31" s="1"/>
      <c r="MKC31" s="1"/>
      <c r="MKD31" s="1"/>
      <c r="MKE31" s="1"/>
      <c r="MKF31" s="1"/>
      <c r="MKG31" s="1"/>
      <c r="MKH31" s="1"/>
      <c r="MKI31" s="1"/>
      <c r="MKJ31" s="1"/>
      <c r="MKK31" s="1"/>
      <c r="MKL31" s="1"/>
      <c r="MKM31" s="1"/>
      <c r="MKN31" s="1"/>
      <c r="MKO31" s="1"/>
      <c r="MKP31" s="1"/>
      <c r="MKQ31" s="1"/>
      <c r="MKR31" s="1"/>
      <c r="MKS31" s="1"/>
      <c r="MKT31" s="1"/>
      <c r="MKU31" s="1"/>
      <c r="MKV31" s="1"/>
      <c r="MKW31" s="1"/>
      <c r="MKX31" s="1"/>
      <c r="MKY31" s="1"/>
      <c r="MKZ31" s="1"/>
      <c r="MLA31" s="1"/>
      <c r="MLB31" s="1"/>
      <c r="MLC31" s="1"/>
      <c r="MLD31" s="1"/>
      <c r="MLE31" s="1"/>
      <c r="MLF31" s="1"/>
      <c r="MLG31" s="1"/>
      <c r="MLH31" s="1"/>
      <c r="MLI31" s="1"/>
      <c r="MLJ31" s="1"/>
      <c r="MLK31" s="1"/>
      <c r="MLL31" s="1"/>
      <c r="MLM31" s="1"/>
      <c r="MLN31" s="1"/>
      <c r="MLO31" s="1"/>
      <c r="MLP31" s="1"/>
      <c r="MLQ31" s="1"/>
      <c r="MLR31" s="1"/>
      <c r="MLS31" s="1"/>
      <c r="MLT31" s="1"/>
      <c r="MLU31" s="1"/>
      <c r="MLV31" s="1"/>
      <c r="MLW31" s="1"/>
      <c r="MLX31" s="1"/>
      <c r="MLY31" s="1"/>
      <c r="MLZ31" s="1"/>
      <c r="MMA31" s="1"/>
      <c r="MMB31" s="1"/>
      <c r="MMC31" s="1"/>
      <c r="MMD31" s="1"/>
      <c r="MME31" s="1"/>
      <c r="MMF31" s="1"/>
      <c r="MMG31" s="1"/>
      <c r="MMH31" s="1"/>
      <c r="MMI31" s="1"/>
      <c r="MMJ31" s="1"/>
      <c r="MMK31" s="1"/>
      <c r="MML31" s="1"/>
      <c r="MMM31" s="1"/>
      <c r="MMN31" s="1"/>
      <c r="MMO31" s="1"/>
      <c r="MMP31" s="1"/>
      <c r="MMQ31" s="1"/>
      <c r="MMR31" s="1"/>
      <c r="MMS31" s="1"/>
      <c r="MMT31" s="1"/>
      <c r="MMU31" s="1"/>
      <c r="MMV31" s="1"/>
      <c r="MMW31" s="1"/>
      <c r="MMX31" s="1"/>
      <c r="MMY31" s="1"/>
      <c r="MMZ31" s="1"/>
      <c r="MNA31" s="1"/>
      <c r="MNB31" s="1"/>
      <c r="MNC31" s="1"/>
      <c r="MND31" s="1"/>
      <c r="MNE31" s="1"/>
      <c r="MNF31" s="1"/>
      <c r="MNG31" s="1"/>
      <c r="MNH31" s="1"/>
      <c r="MNI31" s="1"/>
      <c r="MNJ31" s="1"/>
      <c r="MNK31" s="1"/>
      <c r="MNL31" s="1"/>
      <c r="MNM31" s="1"/>
      <c r="MNN31" s="1"/>
      <c r="MNO31" s="1"/>
      <c r="MNP31" s="1"/>
      <c r="MNQ31" s="1"/>
      <c r="MNR31" s="1"/>
      <c r="MNS31" s="1"/>
      <c r="MNT31" s="1"/>
      <c r="MNU31" s="1"/>
      <c r="MNV31" s="1"/>
      <c r="MNW31" s="1"/>
      <c r="MNX31" s="1"/>
      <c r="MNY31" s="1"/>
      <c r="MNZ31" s="1"/>
      <c r="MOA31" s="1"/>
      <c r="MOB31" s="1"/>
      <c r="MOC31" s="1"/>
      <c r="MOD31" s="1"/>
      <c r="MOE31" s="1"/>
      <c r="MOF31" s="1"/>
      <c r="MOG31" s="1"/>
      <c r="MOH31" s="1"/>
      <c r="MOI31" s="1"/>
      <c r="MOJ31" s="1"/>
      <c r="MOK31" s="1"/>
      <c r="MOL31" s="1"/>
      <c r="MOM31" s="1"/>
      <c r="MON31" s="1"/>
      <c r="MOO31" s="1"/>
      <c r="MOP31" s="1"/>
      <c r="MOQ31" s="1"/>
      <c r="MOR31" s="1"/>
      <c r="MOS31" s="1"/>
      <c r="MOT31" s="1"/>
      <c r="MOU31" s="1"/>
      <c r="MOV31" s="1"/>
      <c r="MOW31" s="1"/>
      <c r="MOX31" s="1"/>
      <c r="MOY31" s="1"/>
      <c r="MOZ31" s="1"/>
      <c r="MPA31" s="1"/>
      <c r="MPB31" s="1"/>
      <c r="MPC31" s="1"/>
      <c r="MPD31" s="1"/>
      <c r="MPE31" s="1"/>
      <c r="MPF31" s="1"/>
      <c r="MPG31" s="1"/>
      <c r="MPH31" s="1"/>
      <c r="MPI31" s="1"/>
      <c r="MPJ31" s="1"/>
      <c r="MPK31" s="1"/>
      <c r="MPL31" s="1"/>
      <c r="MPM31" s="1"/>
      <c r="MPN31" s="1"/>
      <c r="MPO31" s="1"/>
      <c r="MPP31" s="1"/>
      <c r="MPQ31" s="1"/>
      <c r="MPR31" s="1"/>
      <c r="MPS31" s="1"/>
      <c r="MPT31" s="1"/>
      <c r="MPU31" s="1"/>
      <c r="MPV31" s="1"/>
      <c r="MPW31" s="1"/>
      <c r="MPX31" s="1"/>
      <c r="MPY31" s="1"/>
      <c r="MPZ31" s="1"/>
      <c r="MQA31" s="1"/>
      <c r="MQB31" s="1"/>
      <c r="MQC31" s="1"/>
      <c r="MQD31" s="1"/>
      <c r="MQE31" s="1"/>
      <c r="MQF31" s="1"/>
      <c r="MQG31" s="1"/>
      <c r="MQH31" s="1"/>
      <c r="MQI31" s="1"/>
      <c r="MQJ31" s="1"/>
      <c r="MQK31" s="1"/>
      <c r="MQL31" s="1"/>
      <c r="MQM31" s="1"/>
      <c r="MQN31" s="1"/>
      <c r="MQO31" s="1"/>
      <c r="MQP31" s="1"/>
      <c r="MQQ31" s="1"/>
      <c r="MQR31" s="1"/>
      <c r="MQS31" s="1"/>
      <c r="MQT31" s="1"/>
      <c r="MQU31" s="1"/>
      <c r="MQV31" s="1"/>
      <c r="MQW31" s="1"/>
      <c r="MQX31" s="1"/>
      <c r="MQY31" s="1"/>
      <c r="MQZ31" s="1"/>
      <c r="MRA31" s="1"/>
      <c r="MRB31" s="1"/>
      <c r="MRC31" s="1"/>
      <c r="MRD31" s="1"/>
      <c r="MRE31" s="1"/>
      <c r="MRF31" s="1"/>
      <c r="MRG31" s="1"/>
      <c r="MRH31" s="1"/>
      <c r="MRI31" s="1"/>
      <c r="MRJ31" s="1"/>
      <c r="MRK31" s="1"/>
      <c r="MRL31" s="1"/>
      <c r="MRM31" s="1"/>
      <c r="MRN31" s="1"/>
      <c r="MRO31" s="1"/>
      <c r="MRP31" s="1"/>
      <c r="MRQ31" s="1"/>
      <c r="MRR31" s="1"/>
      <c r="MRS31" s="1"/>
      <c r="MRT31" s="1"/>
      <c r="MRU31" s="1"/>
      <c r="MRV31" s="1"/>
      <c r="MRW31" s="1"/>
      <c r="MRX31" s="1"/>
      <c r="MRY31" s="1"/>
      <c r="MRZ31" s="1"/>
      <c r="MSA31" s="1"/>
      <c r="MSB31" s="1"/>
      <c r="MSC31" s="1"/>
      <c r="MSD31" s="1"/>
      <c r="MSE31" s="1"/>
      <c r="MSF31" s="1"/>
      <c r="MSG31" s="1"/>
      <c r="MSH31" s="1"/>
      <c r="MSI31" s="1"/>
      <c r="MSJ31" s="1"/>
      <c r="MSK31" s="1"/>
      <c r="MSL31" s="1"/>
      <c r="MSM31" s="1"/>
      <c r="MSN31" s="1"/>
      <c r="MSO31" s="1"/>
      <c r="MSP31" s="1"/>
      <c r="MSQ31" s="1"/>
      <c r="MSR31" s="1"/>
      <c r="MSS31" s="1"/>
      <c r="MST31" s="1"/>
      <c r="MSU31" s="1"/>
      <c r="MSV31" s="1"/>
      <c r="MSW31" s="1"/>
      <c r="MSX31" s="1"/>
      <c r="MSY31" s="1"/>
      <c r="MSZ31" s="1"/>
      <c r="MTA31" s="1"/>
      <c r="MTB31" s="1"/>
      <c r="MTC31" s="1"/>
      <c r="MTD31" s="1"/>
      <c r="MTE31" s="1"/>
      <c r="MTF31" s="1"/>
      <c r="MTG31" s="1"/>
      <c r="MTH31" s="1"/>
      <c r="MTI31" s="1"/>
      <c r="MTJ31" s="1"/>
      <c r="MTK31" s="1"/>
      <c r="MTL31" s="1"/>
      <c r="MTM31" s="1"/>
      <c r="MTN31" s="1"/>
      <c r="MTO31" s="1"/>
      <c r="MTP31" s="1"/>
      <c r="MTQ31" s="1"/>
      <c r="MTR31" s="1"/>
      <c r="MTS31" s="1"/>
      <c r="MTT31" s="1"/>
      <c r="MTU31" s="1"/>
      <c r="MTV31" s="1"/>
      <c r="MTW31" s="1"/>
      <c r="MTX31" s="1"/>
      <c r="MTY31" s="1"/>
      <c r="MTZ31" s="1"/>
      <c r="MUA31" s="1"/>
      <c r="MUB31" s="1"/>
      <c r="MUC31" s="1"/>
      <c r="MUD31" s="1"/>
      <c r="MUE31" s="1"/>
      <c r="MUF31" s="1"/>
      <c r="MUG31" s="1"/>
      <c r="MUH31" s="1"/>
      <c r="MUI31" s="1"/>
      <c r="MUJ31" s="1"/>
      <c r="MUK31" s="1"/>
      <c r="MUL31" s="1"/>
      <c r="MUM31" s="1"/>
      <c r="MUN31" s="1"/>
      <c r="MUO31" s="1"/>
      <c r="MUP31" s="1"/>
      <c r="MUQ31" s="1"/>
      <c r="MUR31" s="1"/>
      <c r="MUS31" s="1"/>
      <c r="MUT31" s="1"/>
      <c r="MUU31" s="1"/>
      <c r="MUV31" s="1"/>
      <c r="MUW31" s="1"/>
      <c r="MUX31" s="1"/>
      <c r="MUY31" s="1"/>
      <c r="MUZ31" s="1"/>
      <c r="MVA31" s="1"/>
      <c r="MVB31" s="1"/>
      <c r="MVC31" s="1"/>
      <c r="MVD31" s="1"/>
      <c r="MVE31" s="1"/>
      <c r="MVF31" s="1"/>
      <c r="MVG31" s="1"/>
      <c r="MVH31" s="1"/>
      <c r="MVI31" s="1"/>
      <c r="MVJ31" s="1"/>
      <c r="MVK31" s="1"/>
      <c r="MVL31" s="1"/>
      <c r="MVM31" s="1"/>
      <c r="MVN31" s="1"/>
      <c r="MVO31" s="1"/>
      <c r="MVP31" s="1"/>
      <c r="MVQ31" s="1"/>
      <c r="MVR31" s="1"/>
      <c r="MVS31" s="1"/>
      <c r="MVT31" s="1"/>
      <c r="MVU31" s="1"/>
      <c r="MVV31" s="1"/>
      <c r="MVW31" s="1"/>
      <c r="MVX31" s="1"/>
      <c r="MVY31" s="1"/>
      <c r="MVZ31" s="1"/>
      <c r="MWA31" s="1"/>
      <c r="MWB31" s="1"/>
      <c r="MWC31" s="1"/>
      <c r="MWD31" s="1"/>
      <c r="MWE31" s="1"/>
      <c r="MWF31" s="1"/>
      <c r="MWG31" s="1"/>
      <c r="MWH31" s="1"/>
      <c r="MWI31" s="1"/>
      <c r="MWJ31" s="1"/>
      <c r="MWK31" s="1"/>
      <c r="MWL31" s="1"/>
      <c r="MWM31" s="1"/>
      <c r="MWN31" s="1"/>
      <c r="MWO31" s="1"/>
      <c r="MWP31" s="1"/>
      <c r="MWQ31" s="1"/>
      <c r="MWR31" s="1"/>
      <c r="MWS31" s="1"/>
      <c r="MWT31" s="1"/>
      <c r="MWU31" s="1"/>
      <c r="MWV31" s="1"/>
      <c r="MWW31" s="1"/>
      <c r="MWX31" s="1"/>
      <c r="MWY31" s="1"/>
      <c r="MWZ31" s="1"/>
      <c r="MXA31" s="1"/>
      <c r="MXB31" s="1"/>
      <c r="MXC31" s="1"/>
      <c r="MXD31" s="1"/>
      <c r="MXE31" s="1"/>
      <c r="MXF31" s="1"/>
      <c r="MXG31" s="1"/>
      <c r="MXH31" s="1"/>
      <c r="MXI31" s="1"/>
      <c r="MXJ31" s="1"/>
      <c r="MXK31" s="1"/>
      <c r="MXL31" s="1"/>
      <c r="MXM31" s="1"/>
      <c r="MXN31" s="1"/>
      <c r="MXO31" s="1"/>
      <c r="MXP31" s="1"/>
      <c r="MXQ31" s="1"/>
      <c r="MXR31" s="1"/>
      <c r="MXS31" s="1"/>
      <c r="MXT31" s="1"/>
      <c r="MXU31" s="1"/>
      <c r="MXV31" s="1"/>
      <c r="MXW31" s="1"/>
      <c r="MXX31" s="1"/>
      <c r="MXY31" s="1"/>
      <c r="MXZ31" s="1"/>
      <c r="MYA31" s="1"/>
      <c r="MYB31" s="1"/>
      <c r="MYC31" s="1"/>
      <c r="MYD31" s="1"/>
      <c r="MYE31" s="1"/>
      <c r="MYF31" s="1"/>
      <c r="MYG31" s="1"/>
      <c r="MYH31" s="1"/>
      <c r="MYI31" s="1"/>
      <c r="MYJ31" s="1"/>
      <c r="MYK31" s="1"/>
      <c r="MYL31" s="1"/>
      <c r="MYM31" s="1"/>
      <c r="MYN31" s="1"/>
      <c r="MYO31" s="1"/>
      <c r="MYP31" s="1"/>
      <c r="MYQ31" s="1"/>
      <c r="MYR31" s="1"/>
      <c r="MYS31" s="1"/>
      <c r="MYT31" s="1"/>
      <c r="MYU31" s="1"/>
      <c r="MYV31" s="1"/>
      <c r="MYW31" s="1"/>
      <c r="MYX31" s="1"/>
      <c r="MYY31" s="1"/>
      <c r="MYZ31" s="1"/>
      <c r="MZA31" s="1"/>
      <c r="MZB31" s="1"/>
      <c r="MZC31" s="1"/>
      <c r="MZD31" s="1"/>
      <c r="MZE31" s="1"/>
      <c r="MZF31" s="1"/>
      <c r="MZG31" s="1"/>
      <c r="MZH31" s="1"/>
      <c r="MZI31" s="1"/>
      <c r="MZJ31" s="1"/>
      <c r="MZK31" s="1"/>
      <c r="MZL31" s="1"/>
      <c r="MZM31" s="1"/>
      <c r="MZN31" s="1"/>
      <c r="MZO31" s="1"/>
      <c r="MZP31" s="1"/>
      <c r="MZQ31" s="1"/>
      <c r="MZR31" s="1"/>
      <c r="MZS31" s="1"/>
      <c r="MZT31" s="1"/>
      <c r="MZU31" s="1"/>
      <c r="MZV31" s="1"/>
      <c r="MZW31" s="1"/>
      <c r="MZX31" s="1"/>
      <c r="MZY31" s="1"/>
      <c r="MZZ31" s="1"/>
      <c r="NAA31" s="1"/>
      <c r="NAB31" s="1"/>
      <c r="NAC31" s="1"/>
      <c r="NAD31" s="1"/>
      <c r="NAE31" s="1"/>
      <c r="NAF31" s="1"/>
      <c r="NAG31" s="1"/>
      <c r="NAH31" s="1"/>
      <c r="NAI31" s="1"/>
      <c r="NAJ31" s="1"/>
      <c r="NAK31" s="1"/>
      <c r="NAL31" s="1"/>
      <c r="NAM31" s="1"/>
      <c r="NAN31" s="1"/>
      <c r="NAO31" s="1"/>
      <c r="NAP31" s="1"/>
      <c r="NAQ31" s="1"/>
      <c r="NAR31" s="1"/>
      <c r="NAS31" s="1"/>
      <c r="NAT31" s="1"/>
      <c r="NAU31" s="1"/>
      <c r="NAV31" s="1"/>
      <c r="NAW31" s="1"/>
      <c r="NAX31" s="1"/>
      <c r="NAY31" s="1"/>
      <c r="NAZ31" s="1"/>
      <c r="NBA31" s="1"/>
      <c r="NBB31" s="1"/>
      <c r="NBC31" s="1"/>
      <c r="NBD31" s="1"/>
      <c r="NBE31" s="1"/>
      <c r="NBF31" s="1"/>
      <c r="NBG31" s="1"/>
      <c r="NBH31" s="1"/>
      <c r="NBI31" s="1"/>
      <c r="NBJ31" s="1"/>
      <c r="NBK31" s="1"/>
      <c r="NBL31" s="1"/>
      <c r="NBM31" s="1"/>
      <c r="NBN31" s="1"/>
      <c r="NBO31" s="1"/>
      <c r="NBP31" s="1"/>
      <c r="NBQ31" s="1"/>
      <c r="NBR31" s="1"/>
      <c r="NBS31" s="1"/>
      <c r="NBT31" s="1"/>
      <c r="NBU31" s="1"/>
      <c r="NBV31" s="1"/>
      <c r="NBW31" s="1"/>
      <c r="NBX31" s="1"/>
      <c r="NBY31" s="1"/>
      <c r="NBZ31" s="1"/>
      <c r="NCA31" s="1"/>
      <c r="NCB31" s="1"/>
      <c r="NCC31" s="1"/>
      <c r="NCD31" s="1"/>
      <c r="NCE31" s="1"/>
      <c r="NCF31" s="1"/>
      <c r="NCG31" s="1"/>
      <c r="NCH31" s="1"/>
      <c r="NCI31" s="1"/>
      <c r="NCJ31" s="1"/>
      <c r="NCK31" s="1"/>
      <c r="NCL31" s="1"/>
      <c r="NCM31" s="1"/>
      <c r="NCN31" s="1"/>
      <c r="NCO31" s="1"/>
      <c r="NCP31" s="1"/>
      <c r="NCQ31" s="1"/>
      <c r="NCR31" s="1"/>
      <c r="NCS31" s="1"/>
      <c r="NCT31" s="1"/>
      <c r="NCU31" s="1"/>
      <c r="NCV31" s="1"/>
      <c r="NCW31" s="1"/>
      <c r="NCX31" s="1"/>
      <c r="NCY31" s="1"/>
      <c r="NCZ31" s="1"/>
      <c r="NDA31" s="1"/>
      <c r="NDB31" s="1"/>
      <c r="NDC31" s="1"/>
      <c r="NDD31" s="1"/>
      <c r="NDE31" s="1"/>
      <c r="NDF31" s="1"/>
      <c r="NDG31" s="1"/>
      <c r="NDH31" s="1"/>
      <c r="NDI31" s="1"/>
      <c r="NDJ31" s="1"/>
      <c r="NDK31" s="1"/>
      <c r="NDL31" s="1"/>
      <c r="NDM31" s="1"/>
      <c r="NDN31" s="1"/>
      <c r="NDO31" s="1"/>
      <c r="NDP31" s="1"/>
      <c r="NDQ31" s="1"/>
      <c r="NDR31" s="1"/>
      <c r="NDS31" s="1"/>
      <c r="NDT31" s="1"/>
      <c r="NDU31" s="1"/>
      <c r="NDV31" s="1"/>
      <c r="NDW31" s="1"/>
      <c r="NDX31" s="1"/>
      <c r="NDY31" s="1"/>
      <c r="NDZ31" s="1"/>
      <c r="NEA31" s="1"/>
      <c r="NEB31" s="1"/>
      <c r="NEC31" s="1"/>
      <c r="NED31" s="1"/>
      <c r="NEE31" s="1"/>
      <c r="NEF31" s="1"/>
      <c r="NEG31" s="1"/>
      <c r="NEH31" s="1"/>
      <c r="NEI31" s="1"/>
      <c r="NEJ31" s="1"/>
      <c r="NEK31" s="1"/>
      <c r="NEL31" s="1"/>
      <c r="NEM31" s="1"/>
      <c r="NEN31" s="1"/>
      <c r="NEO31" s="1"/>
      <c r="NEP31" s="1"/>
      <c r="NEQ31" s="1"/>
      <c r="NER31" s="1"/>
      <c r="NES31" s="1"/>
      <c r="NET31" s="1"/>
      <c r="NEU31" s="1"/>
      <c r="NEV31" s="1"/>
      <c r="NEW31" s="1"/>
      <c r="NEX31" s="1"/>
      <c r="NEY31" s="1"/>
      <c r="NEZ31" s="1"/>
      <c r="NFA31" s="1"/>
      <c r="NFB31" s="1"/>
      <c r="NFC31" s="1"/>
      <c r="NFD31" s="1"/>
      <c r="NFE31" s="1"/>
      <c r="NFF31" s="1"/>
      <c r="NFG31" s="1"/>
      <c r="NFH31" s="1"/>
      <c r="NFI31" s="1"/>
      <c r="NFJ31" s="1"/>
      <c r="NFK31" s="1"/>
      <c r="NFL31" s="1"/>
      <c r="NFM31" s="1"/>
      <c r="NFN31" s="1"/>
      <c r="NFO31" s="1"/>
      <c r="NFP31" s="1"/>
      <c r="NFQ31" s="1"/>
      <c r="NFR31" s="1"/>
      <c r="NFS31" s="1"/>
      <c r="NFT31" s="1"/>
      <c r="NFU31" s="1"/>
      <c r="NFV31" s="1"/>
      <c r="NFW31" s="1"/>
      <c r="NFX31" s="1"/>
      <c r="NFY31" s="1"/>
      <c r="NFZ31" s="1"/>
      <c r="NGA31" s="1"/>
      <c r="NGB31" s="1"/>
      <c r="NGC31" s="1"/>
      <c r="NGD31" s="1"/>
      <c r="NGE31" s="1"/>
      <c r="NGF31" s="1"/>
      <c r="NGG31" s="1"/>
      <c r="NGH31" s="1"/>
      <c r="NGI31" s="1"/>
      <c r="NGJ31" s="1"/>
      <c r="NGK31" s="1"/>
      <c r="NGL31" s="1"/>
      <c r="NGM31" s="1"/>
      <c r="NGN31" s="1"/>
      <c r="NGO31" s="1"/>
      <c r="NGP31" s="1"/>
      <c r="NGQ31" s="1"/>
      <c r="NGR31" s="1"/>
      <c r="NGS31" s="1"/>
      <c r="NGT31" s="1"/>
      <c r="NGU31" s="1"/>
      <c r="NGV31" s="1"/>
      <c r="NGW31" s="1"/>
      <c r="NGX31" s="1"/>
      <c r="NGY31" s="1"/>
      <c r="NGZ31" s="1"/>
      <c r="NHA31" s="1"/>
      <c r="NHB31" s="1"/>
      <c r="NHC31" s="1"/>
      <c r="NHD31" s="1"/>
      <c r="NHE31" s="1"/>
      <c r="NHF31" s="1"/>
      <c r="NHG31" s="1"/>
      <c r="NHH31" s="1"/>
      <c r="NHI31" s="1"/>
      <c r="NHJ31" s="1"/>
      <c r="NHK31" s="1"/>
      <c r="NHL31" s="1"/>
      <c r="NHM31" s="1"/>
      <c r="NHN31" s="1"/>
      <c r="NHO31" s="1"/>
      <c r="NHP31" s="1"/>
      <c r="NHQ31" s="1"/>
      <c r="NHR31" s="1"/>
      <c r="NHS31" s="1"/>
      <c r="NHT31" s="1"/>
      <c r="NHU31" s="1"/>
      <c r="NHV31" s="1"/>
      <c r="NHW31" s="1"/>
      <c r="NHX31" s="1"/>
      <c r="NHY31" s="1"/>
      <c r="NHZ31" s="1"/>
      <c r="NIA31" s="1"/>
      <c r="NIB31" s="1"/>
      <c r="NIC31" s="1"/>
      <c r="NID31" s="1"/>
      <c r="NIE31" s="1"/>
      <c r="NIF31" s="1"/>
      <c r="NIG31" s="1"/>
      <c r="NIH31" s="1"/>
      <c r="NII31" s="1"/>
      <c r="NIJ31" s="1"/>
      <c r="NIK31" s="1"/>
      <c r="NIL31" s="1"/>
      <c r="NIM31" s="1"/>
      <c r="NIN31" s="1"/>
      <c r="NIO31" s="1"/>
      <c r="NIP31" s="1"/>
      <c r="NIQ31" s="1"/>
      <c r="NIR31" s="1"/>
      <c r="NIS31" s="1"/>
      <c r="NIT31" s="1"/>
      <c r="NIU31" s="1"/>
      <c r="NIV31" s="1"/>
      <c r="NIW31" s="1"/>
      <c r="NIX31" s="1"/>
      <c r="NIY31" s="1"/>
      <c r="NIZ31" s="1"/>
      <c r="NJA31" s="1"/>
      <c r="NJB31" s="1"/>
      <c r="NJC31" s="1"/>
      <c r="NJD31" s="1"/>
      <c r="NJE31" s="1"/>
      <c r="NJF31" s="1"/>
      <c r="NJG31" s="1"/>
      <c r="NJH31" s="1"/>
      <c r="NJI31" s="1"/>
      <c r="NJJ31" s="1"/>
      <c r="NJK31" s="1"/>
      <c r="NJL31" s="1"/>
      <c r="NJM31" s="1"/>
      <c r="NJN31" s="1"/>
      <c r="NJO31" s="1"/>
      <c r="NJP31" s="1"/>
      <c r="NJQ31" s="1"/>
      <c r="NJR31" s="1"/>
      <c r="NJS31" s="1"/>
      <c r="NJT31" s="1"/>
      <c r="NJU31" s="1"/>
      <c r="NJV31" s="1"/>
      <c r="NJW31" s="1"/>
      <c r="NJX31" s="1"/>
      <c r="NJY31" s="1"/>
      <c r="NJZ31" s="1"/>
      <c r="NKA31" s="1"/>
      <c r="NKB31" s="1"/>
      <c r="NKC31" s="1"/>
      <c r="NKD31" s="1"/>
      <c r="NKE31" s="1"/>
      <c r="NKF31" s="1"/>
      <c r="NKG31" s="1"/>
      <c r="NKH31" s="1"/>
      <c r="NKI31" s="1"/>
      <c r="NKJ31" s="1"/>
      <c r="NKK31" s="1"/>
      <c r="NKL31" s="1"/>
      <c r="NKM31" s="1"/>
      <c r="NKN31" s="1"/>
      <c r="NKO31" s="1"/>
      <c r="NKP31" s="1"/>
      <c r="NKQ31" s="1"/>
      <c r="NKR31" s="1"/>
      <c r="NKS31" s="1"/>
      <c r="NKT31" s="1"/>
      <c r="NKU31" s="1"/>
      <c r="NKV31" s="1"/>
      <c r="NKW31" s="1"/>
      <c r="NKX31" s="1"/>
      <c r="NKY31" s="1"/>
      <c r="NKZ31" s="1"/>
      <c r="NLA31" s="1"/>
      <c r="NLB31" s="1"/>
      <c r="NLC31" s="1"/>
      <c r="NLD31" s="1"/>
      <c r="NLE31" s="1"/>
      <c r="NLF31" s="1"/>
      <c r="NLG31" s="1"/>
      <c r="NLH31" s="1"/>
      <c r="NLI31" s="1"/>
      <c r="NLJ31" s="1"/>
      <c r="NLK31" s="1"/>
      <c r="NLL31" s="1"/>
      <c r="NLM31" s="1"/>
      <c r="NLN31" s="1"/>
      <c r="NLO31" s="1"/>
      <c r="NLP31" s="1"/>
      <c r="NLQ31" s="1"/>
      <c r="NLR31" s="1"/>
      <c r="NLS31" s="1"/>
      <c r="NLT31" s="1"/>
      <c r="NLU31" s="1"/>
      <c r="NLV31" s="1"/>
      <c r="NLW31" s="1"/>
      <c r="NLX31" s="1"/>
      <c r="NLY31" s="1"/>
      <c r="NLZ31" s="1"/>
      <c r="NMA31" s="1"/>
      <c r="NMB31" s="1"/>
      <c r="NMC31" s="1"/>
      <c r="NMD31" s="1"/>
      <c r="NME31" s="1"/>
      <c r="NMF31" s="1"/>
      <c r="NMG31" s="1"/>
      <c r="NMH31" s="1"/>
      <c r="NMI31" s="1"/>
      <c r="NMJ31" s="1"/>
      <c r="NMK31" s="1"/>
      <c r="NML31" s="1"/>
      <c r="NMM31" s="1"/>
      <c r="NMN31" s="1"/>
      <c r="NMO31" s="1"/>
      <c r="NMP31" s="1"/>
      <c r="NMQ31" s="1"/>
      <c r="NMR31" s="1"/>
      <c r="NMS31" s="1"/>
      <c r="NMT31" s="1"/>
      <c r="NMU31" s="1"/>
      <c r="NMV31" s="1"/>
      <c r="NMW31" s="1"/>
      <c r="NMX31" s="1"/>
      <c r="NMY31" s="1"/>
      <c r="NMZ31" s="1"/>
      <c r="NNA31" s="1"/>
      <c r="NNB31" s="1"/>
      <c r="NNC31" s="1"/>
      <c r="NND31" s="1"/>
      <c r="NNE31" s="1"/>
      <c r="NNF31" s="1"/>
      <c r="NNG31" s="1"/>
      <c r="NNH31" s="1"/>
      <c r="NNI31" s="1"/>
      <c r="NNJ31" s="1"/>
      <c r="NNK31" s="1"/>
      <c r="NNL31" s="1"/>
      <c r="NNM31" s="1"/>
      <c r="NNN31" s="1"/>
      <c r="NNO31" s="1"/>
      <c r="NNP31" s="1"/>
      <c r="NNQ31" s="1"/>
      <c r="NNR31" s="1"/>
      <c r="NNS31" s="1"/>
      <c r="NNT31" s="1"/>
      <c r="NNU31" s="1"/>
      <c r="NNV31" s="1"/>
      <c r="NNW31" s="1"/>
      <c r="NNX31" s="1"/>
      <c r="NNY31" s="1"/>
      <c r="NNZ31" s="1"/>
      <c r="NOA31" s="1"/>
      <c r="NOB31" s="1"/>
      <c r="NOC31" s="1"/>
      <c r="NOD31" s="1"/>
      <c r="NOE31" s="1"/>
      <c r="NOF31" s="1"/>
      <c r="NOG31" s="1"/>
      <c r="NOH31" s="1"/>
      <c r="NOI31" s="1"/>
      <c r="NOJ31" s="1"/>
      <c r="NOK31" s="1"/>
      <c r="NOL31" s="1"/>
      <c r="NOM31" s="1"/>
      <c r="NON31" s="1"/>
      <c r="NOO31" s="1"/>
      <c r="NOP31" s="1"/>
      <c r="NOQ31" s="1"/>
      <c r="NOR31" s="1"/>
      <c r="NOS31" s="1"/>
      <c r="NOT31" s="1"/>
      <c r="NOU31" s="1"/>
      <c r="NOV31" s="1"/>
      <c r="NOW31" s="1"/>
      <c r="NOX31" s="1"/>
      <c r="NOY31" s="1"/>
      <c r="NOZ31" s="1"/>
      <c r="NPA31" s="1"/>
      <c r="NPB31" s="1"/>
      <c r="NPC31" s="1"/>
      <c r="NPD31" s="1"/>
      <c r="NPE31" s="1"/>
      <c r="NPF31" s="1"/>
      <c r="NPG31" s="1"/>
      <c r="NPH31" s="1"/>
      <c r="NPI31" s="1"/>
      <c r="NPJ31" s="1"/>
      <c r="NPK31" s="1"/>
      <c r="NPL31" s="1"/>
      <c r="NPM31" s="1"/>
      <c r="NPN31" s="1"/>
      <c r="NPO31" s="1"/>
      <c r="NPP31" s="1"/>
      <c r="NPQ31" s="1"/>
      <c r="NPR31" s="1"/>
      <c r="NPS31" s="1"/>
      <c r="NPT31" s="1"/>
      <c r="NPU31" s="1"/>
      <c r="NPV31" s="1"/>
      <c r="NPW31" s="1"/>
      <c r="NPX31" s="1"/>
      <c r="NPY31" s="1"/>
      <c r="NPZ31" s="1"/>
      <c r="NQA31" s="1"/>
      <c r="NQB31" s="1"/>
      <c r="NQC31" s="1"/>
      <c r="NQD31" s="1"/>
      <c r="NQE31" s="1"/>
      <c r="NQF31" s="1"/>
      <c r="NQG31" s="1"/>
      <c r="NQH31" s="1"/>
      <c r="NQI31" s="1"/>
      <c r="NQJ31" s="1"/>
      <c r="NQK31" s="1"/>
      <c r="NQL31" s="1"/>
      <c r="NQM31" s="1"/>
      <c r="NQN31" s="1"/>
      <c r="NQO31" s="1"/>
      <c r="NQP31" s="1"/>
      <c r="NQQ31" s="1"/>
      <c r="NQR31" s="1"/>
      <c r="NQS31" s="1"/>
      <c r="NQT31" s="1"/>
      <c r="NQU31" s="1"/>
      <c r="NQV31" s="1"/>
      <c r="NQW31" s="1"/>
      <c r="NQX31" s="1"/>
      <c r="NQY31" s="1"/>
      <c r="NQZ31" s="1"/>
      <c r="NRA31" s="1"/>
      <c r="NRB31" s="1"/>
      <c r="NRC31" s="1"/>
      <c r="NRD31" s="1"/>
      <c r="NRE31" s="1"/>
      <c r="NRF31" s="1"/>
      <c r="NRG31" s="1"/>
      <c r="NRH31" s="1"/>
      <c r="NRI31" s="1"/>
      <c r="NRJ31" s="1"/>
      <c r="NRK31" s="1"/>
      <c r="NRL31" s="1"/>
      <c r="NRM31" s="1"/>
      <c r="NRN31" s="1"/>
      <c r="NRO31" s="1"/>
      <c r="NRP31" s="1"/>
      <c r="NRQ31" s="1"/>
      <c r="NRR31" s="1"/>
      <c r="NRS31" s="1"/>
      <c r="NRT31" s="1"/>
      <c r="NRU31" s="1"/>
      <c r="NRV31" s="1"/>
      <c r="NRW31" s="1"/>
      <c r="NRX31" s="1"/>
      <c r="NRY31" s="1"/>
      <c r="NRZ31" s="1"/>
      <c r="NSA31" s="1"/>
      <c r="NSB31" s="1"/>
      <c r="NSC31" s="1"/>
      <c r="NSD31" s="1"/>
      <c r="NSE31" s="1"/>
      <c r="NSF31" s="1"/>
      <c r="NSG31" s="1"/>
      <c r="NSH31" s="1"/>
      <c r="NSI31" s="1"/>
      <c r="NSJ31" s="1"/>
      <c r="NSK31" s="1"/>
      <c r="NSL31" s="1"/>
      <c r="NSM31" s="1"/>
      <c r="NSN31" s="1"/>
      <c r="NSO31" s="1"/>
      <c r="NSP31" s="1"/>
      <c r="NSQ31" s="1"/>
      <c r="NSR31" s="1"/>
      <c r="NSS31" s="1"/>
      <c r="NST31" s="1"/>
      <c r="NSU31" s="1"/>
      <c r="NSV31" s="1"/>
      <c r="NSW31" s="1"/>
      <c r="NSX31" s="1"/>
      <c r="NSY31" s="1"/>
      <c r="NSZ31" s="1"/>
      <c r="NTA31" s="1"/>
      <c r="NTB31" s="1"/>
      <c r="NTC31" s="1"/>
      <c r="NTD31" s="1"/>
      <c r="NTE31" s="1"/>
      <c r="NTF31" s="1"/>
      <c r="NTG31" s="1"/>
      <c r="NTH31" s="1"/>
      <c r="NTI31" s="1"/>
      <c r="NTJ31" s="1"/>
      <c r="NTK31" s="1"/>
      <c r="NTL31" s="1"/>
      <c r="NTM31" s="1"/>
      <c r="NTN31" s="1"/>
      <c r="NTO31" s="1"/>
      <c r="NTP31" s="1"/>
      <c r="NTQ31" s="1"/>
      <c r="NTR31" s="1"/>
      <c r="NTS31" s="1"/>
      <c r="NTT31" s="1"/>
      <c r="NTU31" s="1"/>
      <c r="NTV31" s="1"/>
      <c r="NTW31" s="1"/>
      <c r="NTX31" s="1"/>
      <c r="NTY31" s="1"/>
      <c r="NTZ31" s="1"/>
      <c r="NUA31" s="1"/>
      <c r="NUB31" s="1"/>
      <c r="NUC31" s="1"/>
      <c r="NUD31" s="1"/>
      <c r="NUE31" s="1"/>
      <c r="NUF31" s="1"/>
      <c r="NUG31" s="1"/>
      <c r="NUH31" s="1"/>
      <c r="NUI31" s="1"/>
      <c r="NUJ31" s="1"/>
      <c r="NUK31" s="1"/>
      <c r="NUL31" s="1"/>
      <c r="NUM31" s="1"/>
      <c r="NUN31" s="1"/>
      <c r="NUO31" s="1"/>
      <c r="NUP31" s="1"/>
      <c r="NUQ31" s="1"/>
      <c r="NUR31" s="1"/>
      <c r="NUS31" s="1"/>
      <c r="NUT31" s="1"/>
      <c r="NUU31" s="1"/>
      <c r="NUV31" s="1"/>
      <c r="NUW31" s="1"/>
      <c r="NUX31" s="1"/>
      <c r="NUY31" s="1"/>
      <c r="NUZ31" s="1"/>
      <c r="NVA31" s="1"/>
      <c r="NVB31" s="1"/>
      <c r="NVC31" s="1"/>
      <c r="NVD31" s="1"/>
      <c r="NVE31" s="1"/>
      <c r="NVF31" s="1"/>
      <c r="NVG31" s="1"/>
      <c r="NVH31" s="1"/>
      <c r="NVI31" s="1"/>
      <c r="NVJ31" s="1"/>
      <c r="NVK31" s="1"/>
      <c r="NVL31" s="1"/>
      <c r="NVM31" s="1"/>
      <c r="NVN31" s="1"/>
      <c r="NVO31" s="1"/>
      <c r="NVP31" s="1"/>
      <c r="NVQ31" s="1"/>
      <c r="NVR31" s="1"/>
      <c r="NVS31" s="1"/>
      <c r="NVT31" s="1"/>
      <c r="NVU31" s="1"/>
      <c r="NVV31" s="1"/>
      <c r="NVW31" s="1"/>
      <c r="NVX31" s="1"/>
      <c r="NVY31" s="1"/>
      <c r="NVZ31" s="1"/>
      <c r="NWA31" s="1"/>
      <c r="NWB31" s="1"/>
      <c r="NWC31" s="1"/>
      <c r="NWD31" s="1"/>
      <c r="NWE31" s="1"/>
      <c r="NWF31" s="1"/>
      <c r="NWG31" s="1"/>
      <c r="NWH31" s="1"/>
      <c r="NWI31" s="1"/>
      <c r="NWJ31" s="1"/>
      <c r="NWK31" s="1"/>
      <c r="NWL31" s="1"/>
      <c r="NWM31" s="1"/>
      <c r="NWN31" s="1"/>
      <c r="NWO31" s="1"/>
      <c r="NWP31" s="1"/>
      <c r="NWQ31" s="1"/>
      <c r="NWR31" s="1"/>
      <c r="NWS31" s="1"/>
      <c r="NWT31" s="1"/>
      <c r="NWU31" s="1"/>
      <c r="NWV31" s="1"/>
      <c r="NWW31" s="1"/>
      <c r="NWX31" s="1"/>
      <c r="NWY31" s="1"/>
      <c r="NWZ31" s="1"/>
      <c r="NXA31" s="1"/>
      <c r="NXB31" s="1"/>
      <c r="NXC31" s="1"/>
      <c r="NXD31" s="1"/>
      <c r="NXE31" s="1"/>
      <c r="NXF31" s="1"/>
      <c r="NXG31" s="1"/>
      <c r="NXH31" s="1"/>
      <c r="NXI31" s="1"/>
      <c r="NXJ31" s="1"/>
      <c r="NXK31" s="1"/>
      <c r="NXL31" s="1"/>
      <c r="NXM31" s="1"/>
      <c r="NXN31" s="1"/>
      <c r="NXO31" s="1"/>
      <c r="NXP31" s="1"/>
      <c r="NXQ31" s="1"/>
      <c r="NXR31" s="1"/>
      <c r="NXS31" s="1"/>
      <c r="NXT31" s="1"/>
      <c r="NXU31" s="1"/>
      <c r="NXV31" s="1"/>
      <c r="NXW31" s="1"/>
      <c r="NXX31" s="1"/>
      <c r="NXY31" s="1"/>
      <c r="NXZ31" s="1"/>
      <c r="NYA31" s="1"/>
      <c r="NYB31" s="1"/>
      <c r="NYC31" s="1"/>
      <c r="NYD31" s="1"/>
      <c r="NYE31" s="1"/>
      <c r="NYF31" s="1"/>
      <c r="NYG31" s="1"/>
      <c r="NYH31" s="1"/>
      <c r="NYI31" s="1"/>
      <c r="NYJ31" s="1"/>
      <c r="NYK31" s="1"/>
      <c r="NYL31" s="1"/>
      <c r="NYM31" s="1"/>
      <c r="NYN31" s="1"/>
      <c r="NYO31" s="1"/>
      <c r="NYP31" s="1"/>
      <c r="NYQ31" s="1"/>
      <c r="NYR31" s="1"/>
      <c r="NYS31" s="1"/>
      <c r="NYT31" s="1"/>
      <c r="NYU31" s="1"/>
      <c r="NYV31" s="1"/>
      <c r="NYW31" s="1"/>
      <c r="NYX31" s="1"/>
      <c r="NYY31" s="1"/>
      <c r="NYZ31" s="1"/>
      <c r="NZA31" s="1"/>
      <c r="NZB31" s="1"/>
      <c r="NZC31" s="1"/>
      <c r="NZD31" s="1"/>
      <c r="NZE31" s="1"/>
      <c r="NZF31" s="1"/>
      <c r="NZG31" s="1"/>
      <c r="NZH31" s="1"/>
      <c r="NZI31" s="1"/>
      <c r="NZJ31" s="1"/>
      <c r="NZK31" s="1"/>
      <c r="NZL31" s="1"/>
      <c r="NZM31" s="1"/>
      <c r="NZN31" s="1"/>
      <c r="NZO31" s="1"/>
      <c r="NZP31" s="1"/>
      <c r="NZQ31" s="1"/>
      <c r="NZR31" s="1"/>
      <c r="NZS31" s="1"/>
      <c r="NZT31" s="1"/>
      <c r="NZU31" s="1"/>
      <c r="NZV31" s="1"/>
      <c r="NZW31" s="1"/>
      <c r="NZX31" s="1"/>
      <c r="NZY31" s="1"/>
      <c r="NZZ31" s="1"/>
      <c r="OAA31" s="1"/>
      <c r="OAB31" s="1"/>
      <c r="OAC31" s="1"/>
      <c r="OAD31" s="1"/>
      <c r="OAE31" s="1"/>
      <c r="OAF31" s="1"/>
      <c r="OAG31" s="1"/>
      <c r="OAH31" s="1"/>
      <c r="OAI31" s="1"/>
      <c r="OAJ31" s="1"/>
      <c r="OAK31" s="1"/>
      <c r="OAL31" s="1"/>
      <c r="OAM31" s="1"/>
      <c r="OAN31" s="1"/>
      <c r="OAO31" s="1"/>
      <c r="OAP31" s="1"/>
      <c r="OAQ31" s="1"/>
      <c r="OAR31" s="1"/>
      <c r="OAS31" s="1"/>
      <c r="OAT31" s="1"/>
      <c r="OAU31" s="1"/>
      <c r="OAV31" s="1"/>
      <c r="OAW31" s="1"/>
      <c r="OAX31" s="1"/>
      <c r="OAY31" s="1"/>
      <c r="OAZ31" s="1"/>
      <c r="OBA31" s="1"/>
      <c r="OBB31" s="1"/>
      <c r="OBC31" s="1"/>
      <c r="OBD31" s="1"/>
      <c r="OBE31" s="1"/>
      <c r="OBF31" s="1"/>
      <c r="OBG31" s="1"/>
      <c r="OBH31" s="1"/>
      <c r="OBI31" s="1"/>
      <c r="OBJ31" s="1"/>
      <c r="OBK31" s="1"/>
      <c r="OBL31" s="1"/>
      <c r="OBM31" s="1"/>
      <c r="OBN31" s="1"/>
      <c r="OBO31" s="1"/>
      <c r="OBP31" s="1"/>
      <c r="OBQ31" s="1"/>
      <c r="OBR31" s="1"/>
      <c r="OBS31" s="1"/>
      <c r="OBT31" s="1"/>
      <c r="OBU31" s="1"/>
      <c r="OBV31" s="1"/>
      <c r="OBW31" s="1"/>
      <c r="OBX31" s="1"/>
      <c r="OBY31" s="1"/>
      <c r="OBZ31" s="1"/>
      <c r="OCA31" s="1"/>
      <c r="OCB31" s="1"/>
      <c r="OCC31" s="1"/>
      <c r="OCD31" s="1"/>
      <c r="OCE31" s="1"/>
      <c r="OCF31" s="1"/>
      <c r="OCG31" s="1"/>
      <c r="OCH31" s="1"/>
      <c r="OCI31" s="1"/>
      <c r="OCJ31" s="1"/>
      <c r="OCK31" s="1"/>
      <c r="OCL31" s="1"/>
      <c r="OCM31" s="1"/>
      <c r="OCN31" s="1"/>
      <c r="OCO31" s="1"/>
      <c r="OCP31" s="1"/>
      <c r="OCQ31" s="1"/>
      <c r="OCR31" s="1"/>
      <c r="OCS31" s="1"/>
      <c r="OCT31" s="1"/>
      <c r="OCU31" s="1"/>
      <c r="OCV31" s="1"/>
      <c r="OCW31" s="1"/>
      <c r="OCX31" s="1"/>
      <c r="OCY31" s="1"/>
      <c r="OCZ31" s="1"/>
      <c r="ODA31" s="1"/>
      <c r="ODB31" s="1"/>
      <c r="ODC31" s="1"/>
      <c r="ODD31" s="1"/>
      <c r="ODE31" s="1"/>
      <c r="ODF31" s="1"/>
      <c r="ODG31" s="1"/>
      <c r="ODH31" s="1"/>
      <c r="ODI31" s="1"/>
      <c r="ODJ31" s="1"/>
      <c r="ODK31" s="1"/>
      <c r="ODL31" s="1"/>
      <c r="ODM31" s="1"/>
      <c r="ODN31" s="1"/>
      <c r="ODO31" s="1"/>
      <c r="ODP31" s="1"/>
      <c r="ODQ31" s="1"/>
      <c r="ODR31" s="1"/>
      <c r="ODS31" s="1"/>
      <c r="ODT31" s="1"/>
      <c r="ODU31" s="1"/>
      <c r="ODV31" s="1"/>
      <c r="ODW31" s="1"/>
      <c r="ODX31" s="1"/>
      <c r="ODY31" s="1"/>
      <c r="ODZ31" s="1"/>
      <c r="OEA31" s="1"/>
      <c r="OEB31" s="1"/>
      <c r="OEC31" s="1"/>
      <c r="OED31" s="1"/>
      <c r="OEE31" s="1"/>
      <c r="OEF31" s="1"/>
      <c r="OEG31" s="1"/>
      <c r="OEH31" s="1"/>
      <c r="OEI31" s="1"/>
      <c r="OEJ31" s="1"/>
      <c r="OEK31" s="1"/>
      <c r="OEL31" s="1"/>
      <c r="OEM31" s="1"/>
      <c r="OEN31" s="1"/>
      <c r="OEO31" s="1"/>
      <c r="OEP31" s="1"/>
      <c r="OEQ31" s="1"/>
      <c r="OER31" s="1"/>
      <c r="OES31" s="1"/>
      <c r="OET31" s="1"/>
      <c r="OEU31" s="1"/>
      <c r="OEV31" s="1"/>
      <c r="OEW31" s="1"/>
      <c r="OEX31" s="1"/>
      <c r="OEY31" s="1"/>
      <c r="OEZ31" s="1"/>
      <c r="OFA31" s="1"/>
      <c r="OFB31" s="1"/>
      <c r="OFC31" s="1"/>
      <c r="OFD31" s="1"/>
      <c r="OFE31" s="1"/>
      <c r="OFF31" s="1"/>
      <c r="OFG31" s="1"/>
      <c r="OFH31" s="1"/>
      <c r="OFI31" s="1"/>
      <c r="OFJ31" s="1"/>
      <c r="OFK31" s="1"/>
      <c r="OFL31" s="1"/>
      <c r="OFM31" s="1"/>
      <c r="OFN31" s="1"/>
      <c r="OFO31" s="1"/>
      <c r="OFP31" s="1"/>
      <c r="OFQ31" s="1"/>
      <c r="OFR31" s="1"/>
      <c r="OFS31" s="1"/>
      <c r="OFT31" s="1"/>
      <c r="OFU31" s="1"/>
      <c r="OFV31" s="1"/>
      <c r="OFW31" s="1"/>
      <c r="OFX31" s="1"/>
      <c r="OFY31" s="1"/>
      <c r="OFZ31" s="1"/>
      <c r="OGA31" s="1"/>
      <c r="OGB31" s="1"/>
      <c r="OGC31" s="1"/>
      <c r="OGD31" s="1"/>
      <c r="OGE31" s="1"/>
      <c r="OGF31" s="1"/>
      <c r="OGG31" s="1"/>
      <c r="OGH31" s="1"/>
      <c r="OGI31" s="1"/>
      <c r="OGJ31" s="1"/>
      <c r="OGK31" s="1"/>
      <c r="OGL31" s="1"/>
      <c r="OGM31" s="1"/>
      <c r="OGN31" s="1"/>
      <c r="OGO31" s="1"/>
      <c r="OGP31" s="1"/>
      <c r="OGQ31" s="1"/>
      <c r="OGR31" s="1"/>
      <c r="OGS31" s="1"/>
      <c r="OGT31" s="1"/>
      <c r="OGU31" s="1"/>
      <c r="OGV31" s="1"/>
      <c r="OGW31" s="1"/>
      <c r="OGX31" s="1"/>
      <c r="OGY31" s="1"/>
      <c r="OGZ31" s="1"/>
      <c r="OHA31" s="1"/>
      <c r="OHB31" s="1"/>
      <c r="OHC31" s="1"/>
      <c r="OHD31" s="1"/>
      <c r="OHE31" s="1"/>
      <c r="OHF31" s="1"/>
      <c r="OHG31" s="1"/>
      <c r="OHH31" s="1"/>
      <c r="OHI31" s="1"/>
      <c r="OHJ31" s="1"/>
      <c r="OHK31" s="1"/>
      <c r="OHL31" s="1"/>
      <c r="OHM31" s="1"/>
      <c r="OHN31" s="1"/>
      <c r="OHO31" s="1"/>
      <c r="OHP31" s="1"/>
      <c r="OHQ31" s="1"/>
      <c r="OHR31" s="1"/>
      <c r="OHS31" s="1"/>
      <c r="OHT31" s="1"/>
      <c r="OHU31" s="1"/>
      <c r="OHV31" s="1"/>
      <c r="OHW31" s="1"/>
      <c r="OHX31" s="1"/>
      <c r="OHY31" s="1"/>
      <c r="OHZ31" s="1"/>
      <c r="OIA31" s="1"/>
      <c r="OIB31" s="1"/>
      <c r="OIC31" s="1"/>
      <c r="OID31" s="1"/>
      <c r="OIE31" s="1"/>
      <c r="OIF31" s="1"/>
      <c r="OIG31" s="1"/>
      <c r="OIH31" s="1"/>
      <c r="OII31" s="1"/>
      <c r="OIJ31" s="1"/>
      <c r="OIK31" s="1"/>
      <c r="OIL31" s="1"/>
      <c r="OIM31" s="1"/>
      <c r="OIN31" s="1"/>
      <c r="OIO31" s="1"/>
      <c r="OIP31" s="1"/>
      <c r="OIQ31" s="1"/>
      <c r="OIR31" s="1"/>
      <c r="OIS31" s="1"/>
      <c r="OIT31" s="1"/>
      <c r="OIU31" s="1"/>
      <c r="OIV31" s="1"/>
      <c r="OIW31" s="1"/>
      <c r="OIX31" s="1"/>
      <c r="OIY31" s="1"/>
      <c r="OIZ31" s="1"/>
      <c r="OJA31" s="1"/>
      <c r="OJB31" s="1"/>
      <c r="OJC31" s="1"/>
      <c r="OJD31" s="1"/>
      <c r="OJE31" s="1"/>
      <c r="OJF31" s="1"/>
      <c r="OJG31" s="1"/>
      <c r="OJH31" s="1"/>
      <c r="OJI31" s="1"/>
      <c r="OJJ31" s="1"/>
      <c r="OJK31" s="1"/>
      <c r="OJL31" s="1"/>
      <c r="OJM31" s="1"/>
      <c r="OJN31" s="1"/>
      <c r="OJO31" s="1"/>
      <c r="OJP31" s="1"/>
      <c r="OJQ31" s="1"/>
      <c r="OJR31" s="1"/>
      <c r="OJS31" s="1"/>
      <c r="OJT31" s="1"/>
      <c r="OJU31" s="1"/>
      <c r="OJV31" s="1"/>
      <c r="OJW31" s="1"/>
      <c r="OJX31" s="1"/>
      <c r="OJY31" s="1"/>
      <c r="OJZ31" s="1"/>
      <c r="OKA31" s="1"/>
      <c r="OKB31" s="1"/>
      <c r="OKC31" s="1"/>
      <c r="OKD31" s="1"/>
      <c r="OKE31" s="1"/>
      <c r="OKF31" s="1"/>
      <c r="OKG31" s="1"/>
      <c r="OKH31" s="1"/>
      <c r="OKI31" s="1"/>
      <c r="OKJ31" s="1"/>
      <c r="OKK31" s="1"/>
      <c r="OKL31" s="1"/>
      <c r="OKM31" s="1"/>
      <c r="OKN31" s="1"/>
      <c r="OKO31" s="1"/>
      <c r="OKP31" s="1"/>
      <c r="OKQ31" s="1"/>
      <c r="OKR31" s="1"/>
      <c r="OKS31" s="1"/>
      <c r="OKT31" s="1"/>
      <c r="OKU31" s="1"/>
      <c r="OKV31" s="1"/>
      <c r="OKW31" s="1"/>
      <c r="OKX31" s="1"/>
      <c r="OKY31" s="1"/>
      <c r="OKZ31" s="1"/>
      <c r="OLA31" s="1"/>
      <c r="OLB31" s="1"/>
      <c r="OLC31" s="1"/>
      <c r="OLD31" s="1"/>
      <c r="OLE31" s="1"/>
      <c r="OLF31" s="1"/>
      <c r="OLG31" s="1"/>
      <c r="OLH31" s="1"/>
      <c r="OLI31" s="1"/>
      <c r="OLJ31" s="1"/>
      <c r="OLK31" s="1"/>
      <c r="OLL31" s="1"/>
      <c r="OLM31" s="1"/>
      <c r="OLN31" s="1"/>
      <c r="OLO31" s="1"/>
      <c r="OLP31" s="1"/>
      <c r="OLQ31" s="1"/>
      <c r="OLR31" s="1"/>
      <c r="OLS31" s="1"/>
      <c r="OLT31" s="1"/>
      <c r="OLU31" s="1"/>
      <c r="OLV31" s="1"/>
      <c r="OLW31" s="1"/>
      <c r="OLX31" s="1"/>
      <c r="OLY31" s="1"/>
      <c r="OLZ31" s="1"/>
      <c r="OMA31" s="1"/>
      <c r="OMB31" s="1"/>
      <c r="OMC31" s="1"/>
      <c r="OMD31" s="1"/>
      <c r="OME31" s="1"/>
      <c r="OMF31" s="1"/>
      <c r="OMG31" s="1"/>
      <c r="OMH31" s="1"/>
      <c r="OMI31" s="1"/>
      <c r="OMJ31" s="1"/>
      <c r="OMK31" s="1"/>
      <c r="OML31" s="1"/>
      <c r="OMM31" s="1"/>
      <c r="OMN31" s="1"/>
      <c r="OMO31" s="1"/>
      <c r="OMP31" s="1"/>
      <c r="OMQ31" s="1"/>
      <c r="OMR31" s="1"/>
      <c r="OMS31" s="1"/>
      <c r="OMT31" s="1"/>
      <c r="OMU31" s="1"/>
      <c r="OMV31" s="1"/>
      <c r="OMW31" s="1"/>
      <c r="OMX31" s="1"/>
      <c r="OMY31" s="1"/>
      <c r="OMZ31" s="1"/>
      <c r="ONA31" s="1"/>
      <c r="ONB31" s="1"/>
      <c r="ONC31" s="1"/>
      <c r="OND31" s="1"/>
      <c r="ONE31" s="1"/>
      <c r="ONF31" s="1"/>
      <c r="ONG31" s="1"/>
      <c r="ONH31" s="1"/>
      <c r="ONI31" s="1"/>
      <c r="ONJ31" s="1"/>
      <c r="ONK31" s="1"/>
      <c r="ONL31" s="1"/>
      <c r="ONM31" s="1"/>
      <c r="ONN31" s="1"/>
      <c r="ONO31" s="1"/>
      <c r="ONP31" s="1"/>
      <c r="ONQ31" s="1"/>
      <c r="ONR31" s="1"/>
      <c r="ONS31" s="1"/>
      <c r="ONT31" s="1"/>
      <c r="ONU31" s="1"/>
      <c r="ONV31" s="1"/>
      <c r="ONW31" s="1"/>
      <c r="ONX31" s="1"/>
      <c r="ONY31" s="1"/>
      <c r="ONZ31" s="1"/>
      <c r="OOA31" s="1"/>
      <c r="OOB31" s="1"/>
      <c r="OOC31" s="1"/>
      <c r="OOD31" s="1"/>
      <c r="OOE31" s="1"/>
      <c r="OOF31" s="1"/>
      <c r="OOG31" s="1"/>
      <c r="OOH31" s="1"/>
      <c r="OOI31" s="1"/>
      <c r="OOJ31" s="1"/>
      <c r="OOK31" s="1"/>
      <c r="OOL31" s="1"/>
      <c r="OOM31" s="1"/>
      <c r="OON31" s="1"/>
      <c r="OOO31" s="1"/>
      <c r="OOP31" s="1"/>
      <c r="OOQ31" s="1"/>
      <c r="OOR31" s="1"/>
      <c r="OOS31" s="1"/>
      <c r="OOT31" s="1"/>
      <c r="OOU31" s="1"/>
      <c r="OOV31" s="1"/>
      <c r="OOW31" s="1"/>
      <c r="OOX31" s="1"/>
      <c r="OOY31" s="1"/>
      <c r="OOZ31" s="1"/>
      <c r="OPA31" s="1"/>
      <c r="OPB31" s="1"/>
      <c r="OPC31" s="1"/>
      <c r="OPD31" s="1"/>
      <c r="OPE31" s="1"/>
      <c r="OPF31" s="1"/>
      <c r="OPG31" s="1"/>
      <c r="OPH31" s="1"/>
      <c r="OPI31" s="1"/>
      <c r="OPJ31" s="1"/>
      <c r="OPK31" s="1"/>
      <c r="OPL31" s="1"/>
      <c r="OPM31" s="1"/>
      <c r="OPN31" s="1"/>
      <c r="OPO31" s="1"/>
      <c r="OPP31" s="1"/>
      <c r="OPQ31" s="1"/>
      <c r="OPR31" s="1"/>
      <c r="OPS31" s="1"/>
      <c r="OPT31" s="1"/>
      <c r="OPU31" s="1"/>
      <c r="OPV31" s="1"/>
      <c r="OPW31" s="1"/>
      <c r="OPX31" s="1"/>
      <c r="OPY31" s="1"/>
      <c r="OPZ31" s="1"/>
      <c r="OQA31" s="1"/>
      <c r="OQB31" s="1"/>
      <c r="OQC31" s="1"/>
      <c r="OQD31" s="1"/>
      <c r="OQE31" s="1"/>
      <c r="OQF31" s="1"/>
      <c r="OQG31" s="1"/>
      <c r="OQH31" s="1"/>
      <c r="OQI31" s="1"/>
      <c r="OQJ31" s="1"/>
      <c r="OQK31" s="1"/>
      <c r="OQL31" s="1"/>
      <c r="OQM31" s="1"/>
      <c r="OQN31" s="1"/>
      <c r="OQO31" s="1"/>
      <c r="OQP31" s="1"/>
      <c r="OQQ31" s="1"/>
      <c r="OQR31" s="1"/>
      <c r="OQS31" s="1"/>
      <c r="OQT31" s="1"/>
      <c r="OQU31" s="1"/>
      <c r="OQV31" s="1"/>
      <c r="OQW31" s="1"/>
      <c r="OQX31" s="1"/>
      <c r="OQY31" s="1"/>
      <c r="OQZ31" s="1"/>
      <c r="ORA31" s="1"/>
      <c r="ORB31" s="1"/>
      <c r="ORC31" s="1"/>
      <c r="ORD31" s="1"/>
      <c r="ORE31" s="1"/>
      <c r="ORF31" s="1"/>
      <c r="ORG31" s="1"/>
      <c r="ORH31" s="1"/>
      <c r="ORI31" s="1"/>
      <c r="ORJ31" s="1"/>
      <c r="ORK31" s="1"/>
      <c r="ORL31" s="1"/>
      <c r="ORM31" s="1"/>
      <c r="ORN31" s="1"/>
      <c r="ORO31" s="1"/>
      <c r="ORP31" s="1"/>
      <c r="ORQ31" s="1"/>
      <c r="ORR31" s="1"/>
      <c r="ORS31" s="1"/>
      <c r="ORT31" s="1"/>
      <c r="ORU31" s="1"/>
      <c r="ORV31" s="1"/>
      <c r="ORW31" s="1"/>
      <c r="ORX31" s="1"/>
      <c r="ORY31" s="1"/>
      <c r="ORZ31" s="1"/>
      <c r="OSA31" s="1"/>
      <c r="OSB31" s="1"/>
      <c r="OSC31" s="1"/>
      <c r="OSD31" s="1"/>
      <c r="OSE31" s="1"/>
      <c r="OSF31" s="1"/>
      <c r="OSG31" s="1"/>
      <c r="OSH31" s="1"/>
      <c r="OSI31" s="1"/>
      <c r="OSJ31" s="1"/>
      <c r="OSK31" s="1"/>
      <c r="OSL31" s="1"/>
      <c r="OSM31" s="1"/>
      <c r="OSN31" s="1"/>
      <c r="OSO31" s="1"/>
      <c r="OSP31" s="1"/>
      <c r="OSQ31" s="1"/>
      <c r="OSR31" s="1"/>
      <c r="OSS31" s="1"/>
      <c r="OST31" s="1"/>
      <c r="OSU31" s="1"/>
      <c r="OSV31" s="1"/>
      <c r="OSW31" s="1"/>
      <c r="OSX31" s="1"/>
      <c r="OSY31" s="1"/>
      <c r="OSZ31" s="1"/>
      <c r="OTA31" s="1"/>
      <c r="OTB31" s="1"/>
      <c r="OTC31" s="1"/>
      <c r="OTD31" s="1"/>
      <c r="OTE31" s="1"/>
      <c r="OTF31" s="1"/>
      <c r="OTG31" s="1"/>
      <c r="OTH31" s="1"/>
      <c r="OTI31" s="1"/>
      <c r="OTJ31" s="1"/>
      <c r="OTK31" s="1"/>
      <c r="OTL31" s="1"/>
      <c r="OTM31" s="1"/>
      <c r="OTN31" s="1"/>
      <c r="OTO31" s="1"/>
      <c r="OTP31" s="1"/>
      <c r="OTQ31" s="1"/>
      <c r="OTR31" s="1"/>
      <c r="OTS31" s="1"/>
      <c r="OTT31" s="1"/>
      <c r="OTU31" s="1"/>
      <c r="OTV31" s="1"/>
      <c r="OTW31" s="1"/>
      <c r="OTX31" s="1"/>
      <c r="OTY31" s="1"/>
      <c r="OTZ31" s="1"/>
      <c r="OUA31" s="1"/>
      <c r="OUB31" s="1"/>
      <c r="OUC31" s="1"/>
      <c r="OUD31" s="1"/>
      <c r="OUE31" s="1"/>
      <c r="OUF31" s="1"/>
      <c r="OUG31" s="1"/>
      <c r="OUH31" s="1"/>
      <c r="OUI31" s="1"/>
      <c r="OUJ31" s="1"/>
      <c r="OUK31" s="1"/>
      <c r="OUL31" s="1"/>
      <c r="OUM31" s="1"/>
      <c r="OUN31" s="1"/>
      <c r="OUO31" s="1"/>
      <c r="OUP31" s="1"/>
      <c r="OUQ31" s="1"/>
      <c r="OUR31" s="1"/>
      <c r="OUS31" s="1"/>
      <c r="OUT31" s="1"/>
      <c r="OUU31" s="1"/>
      <c r="OUV31" s="1"/>
      <c r="OUW31" s="1"/>
      <c r="OUX31" s="1"/>
      <c r="OUY31" s="1"/>
      <c r="OUZ31" s="1"/>
      <c r="OVA31" s="1"/>
      <c r="OVB31" s="1"/>
      <c r="OVC31" s="1"/>
      <c r="OVD31" s="1"/>
      <c r="OVE31" s="1"/>
      <c r="OVF31" s="1"/>
      <c r="OVG31" s="1"/>
      <c r="OVH31" s="1"/>
      <c r="OVI31" s="1"/>
      <c r="OVJ31" s="1"/>
      <c r="OVK31" s="1"/>
      <c r="OVL31" s="1"/>
      <c r="OVM31" s="1"/>
      <c r="OVN31" s="1"/>
      <c r="OVO31" s="1"/>
      <c r="OVP31" s="1"/>
      <c r="OVQ31" s="1"/>
      <c r="OVR31" s="1"/>
      <c r="OVS31" s="1"/>
      <c r="OVT31" s="1"/>
      <c r="OVU31" s="1"/>
      <c r="OVV31" s="1"/>
      <c r="OVW31" s="1"/>
      <c r="OVX31" s="1"/>
      <c r="OVY31" s="1"/>
      <c r="OVZ31" s="1"/>
      <c r="OWA31" s="1"/>
      <c r="OWB31" s="1"/>
      <c r="OWC31" s="1"/>
      <c r="OWD31" s="1"/>
      <c r="OWE31" s="1"/>
      <c r="OWF31" s="1"/>
      <c r="OWG31" s="1"/>
      <c r="OWH31" s="1"/>
      <c r="OWI31" s="1"/>
      <c r="OWJ31" s="1"/>
      <c r="OWK31" s="1"/>
      <c r="OWL31" s="1"/>
      <c r="OWM31" s="1"/>
      <c r="OWN31" s="1"/>
      <c r="OWO31" s="1"/>
      <c r="OWP31" s="1"/>
      <c r="OWQ31" s="1"/>
      <c r="OWR31" s="1"/>
      <c r="OWS31" s="1"/>
      <c r="OWT31" s="1"/>
      <c r="OWU31" s="1"/>
      <c r="OWV31" s="1"/>
      <c r="OWW31" s="1"/>
      <c r="OWX31" s="1"/>
      <c r="OWY31" s="1"/>
      <c r="OWZ31" s="1"/>
      <c r="OXA31" s="1"/>
      <c r="OXB31" s="1"/>
      <c r="OXC31" s="1"/>
      <c r="OXD31" s="1"/>
      <c r="OXE31" s="1"/>
      <c r="OXF31" s="1"/>
      <c r="OXG31" s="1"/>
      <c r="OXH31" s="1"/>
      <c r="OXI31" s="1"/>
      <c r="OXJ31" s="1"/>
      <c r="OXK31" s="1"/>
      <c r="OXL31" s="1"/>
      <c r="OXM31" s="1"/>
      <c r="OXN31" s="1"/>
      <c r="OXO31" s="1"/>
      <c r="OXP31" s="1"/>
      <c r="OXQ31" s="1"/>
      <c r="OXR31" s="1"/>
      <c r="OXS31" s="1"/>
      <c r="OXT31" s="1"/>
      <c r="OXU31" s="1"/>
      <c r="OXV31" s="1"/>
      <c r="OXW31" s="1"/>
      <c r="OXX31" s="1"/>
      <c r="OXY31" s="1"/>
      <c r="OXZ31" s="1"/>
      <c r="OYA31" s="1"/>
      <c r="OYB31" s="1"/>
      <c r="OYC31" s="1"/>
      <c r="OYD31" s="1"/>
      <c r="OYE31" s="1"/>
      <c r="OYF31" s="1"/>
      <c r="OYG31" s="1"/>
      <c r="OYH31" s="1"/>
      <c r="OYI31" s="1"/>
      <c r="OYJ31" s="1"/>
      <c r="OYK31" s="1"/>
      <c r="OYL31" s="1"/>
      <c r="OYM31" s="1"/>
      <c r="OYN31" s="1"/>
      <c r="OYO31" s="1"/>
      <c r="OYP31" s="1"/>
      <c r="OYQ31" s="1"/>
      <c r="OYR31" s="1"/>
      <c r="OYS31" s="1"/>
      <c r="OYT31" s="1"/>
      <c r="OYU31" s="1"/>
      <c r="OYV31" s="1"/>
      <c r="OYW31" s="1"/>
      <c r="OYX31" s="1"/>
      <c r="OYY31" s="1"/>
      <c r="OYZ31" s="1"/>
      <c r="OZA31" s="1"/>
      <c r="OZB31" s="1"/>
      <c r="OZC31" s="1"/>
      <c r="OZD31" s="1"/>
      <c r="OZE31" s="1"/>
      <c r="OZF31" s="1"/>
      <c r="OZG31" s="1"/>
      <c r="OZH31" s="1"/>
      <c r="OZI31" s="1"/>
      <c r="OZJ31" s="1"/>
      <c r="OZK31" s="1"/>
      <c r="OZL31" s="1"/>
      <c r="OZM31" s="1"/>
      <c r="OZN31" s="1"/>
      <c r="OZO31" s="1"/>
      <c r="OZP31" s="1"/>
      <c r="OZQ31" s="1"/>
      <c r="OZR31" s="1"/>
      <c r="OZS31" s="1"/>
      <c r="OZT31" s="1"/>
      <c r="OZU31" s="1"/>
      <c r="OZV31" s="1"/>
      <c r="OZW31" s="1"/>
      <c r="OZX31" s="1"/>
      <c r="OZY31" s="1"/>
      <c r="OZZ31" s="1"/>
      <c r="PAA31" s="1"/>
      <c r="PAB31" s="1"/>
      <c r="PAC31" s="1"/>
      <c r="PAD31" s="1"/>
      <c r="PAE31" s="1"/>
      <c r="PAF31" s="1"/>
      <c r="PAG31" s="1"/>
      <c r="PAH31" s="1"/>
      <c r="PAI31" s="1"/>
      <c r="PAJ31" s="1"/>
      <c r="PAK31" s="1"/>
      <c r="PAL31" s="1"/>
      <c r="PAM31" s="1"/>
      <c r="PAN31" s="1"/>
      <c r="PAO31" s="1"/>
      <c r="PAP31" s="1"/>
      <c r="PAQ31" s="1"/>
      <c r="PAR31" s="1"/>
      <c r="PAS31" s="1"/>
      <c r="PAT31" s="1"/>
      <c r="PAU31" s="1"/>
      <c r="PAV31" s="1"/>
      <c r="PAW31" s="1"/>
      <c r="PAX31" s="1"/>
      <c r="PAY31" s="1"/>
      <c r="PAZ31" s="1"/>
      <c r="PBA31" s="1"/>
      <c r="PBB31" s="1"/>
      <c r="PBC31" s="1"/>
      <c r="PBD31" s="1"/>
      <c r="PBE31" s="1"/>
      <c r="PBF31" s="1"/>
      <c r="PBG31" s="1"/>
      <c r="PBH31" s="1"/>
      <c r="PBI31" s="1"/>
      <c r="PBJ31" s="1"/>
      <c r="PBK31" s="1"/>
      <c r="PBL31" s="1"/>
      <c r="PBM31" s="1"/>
      <c r="PBN31" s="1"/>
      <c r="PBO31" s="1"/>
      <c r="PBP31" s="1"/>
      <c r="PBQ31" s="1"/>
      <c r="PBR31" s="1"/>
      <c r="PBS31" s="1"/>
      <c r="PBT31" s="1"/>
      <c r="PBU31" s="1"/>
      <c r="PBV31" s="1"/>
      <c r="PBW31" s="1"/>
      <c r="PBX31" s="1"/>
      <c r="PBY31" s="1"/>
      <c r="PBZ31" s="1"/>
      <c r="PCA31" s="1"/>
      <c r="PCB31" s="1"/>
      <c r="PCC31" s="1"/>
      <c r="PCD31" s="1"/>
      <c r="PCE31" s="1"/>
      <c r="PCF31" s="1"/>
      <c r="PCG31" s="1"/>
      <c r="PCH31" s="1"/>
      <c r="PCI31" s="1"/>
      <c r="PCJ31" s="1"/>
      <c r="PCK31" s="1"/>
      <c r="PCL31" s="1"/>
      <c r="PCM31" s="1"/>
      <c r="PCN31" s="1"/>
      <c r="PCO31" s="1"/>
      <c r="PCP31" s="1"/>
      <c r="PCQ31" s="1"/>
      <c r="PCR31" s="1"/>
      <c r="PCS31" s="1"/>
      <c r="PCT31" s="1"/>
      <c r="PCU31" s="1"/>
      <c r="PCV31" s="1"/>
      <c r="PCW31" s="1"/>
      <c r="PCX31" s="1"/>
      <c r="PCY31" s="1"/>
      <c r="PCZ31" s="1"/>
      <c r="PDA31" s="1"/>
      <c r="PDB31" s="1"/>
      <c r="PDC31" s="1"/>
      <c r="PDD31" s="1"/>
      <c r="PDE31" s="1"/>
      <c r="PDF31" s="1"/>
      <c r="PDG31" s="1"/>
      <c r="PDH31" s="1"/>
      <c r="PDI31" s="1"/>
      <c r="PDJ31" s="1"/>
      <c r="PDK31" s="1"/>
      <c r="PDL31" s="1"/>
      <c r="PDM31" s="1"/>
      <c r="PDN31" s="1"/>
      <c r="PDO31" s="1"/>
      <c r="PDP31" s="1"/>
      <c r="PDQ31" s="1"/>
      <c r="PDR31" s="1"/>
      <c r="PDS31" s="1"/>
      <c r="PDT31" s="1"/>
      <c r="PDU31" s="1"/>
      <c r="PDV31" s="1"/>
      <c r="PDW31" s="1"/>
      <c r="PDX31" s="1"/>
      <c r="PDY31" s="1"/>
      <c r="PDZ31" s="1"/>
      <c r="PEA31" s="1"/>
      <c r="PEB31" s="1"/>
      <c r="PEC31" s="1"/>
      <c r="PED31" s="1"/>
      <c r="PEE31" s="1"/>
      <c r="PEF31" s="1"/>
      <c r="PEG31" s="1"/>
      <c r="PEH31" s="1"/>
      <c r="PEI31" s="1"/>
      <c r="PEJ31" s="1"/>
      <c r="PEK31" s="1"/>
      <c r="PEL31" s="1"/>
      <c r="PEM31" s="1"/>
      <c r="PEN31" s="1"/>
      <c r="PEO31" s="1"/>
      <c r="PEP31" s="1"/>
      <c r="PEQ31" s="1"/>
      <c r="PER31" s="1"/>
      <c r="PES31" s="1"/>
      <c r="PET31" s="1"/>
      <c r="PEU31" s="1"/>
      <c r="PEV31" s="1"/>
      <c r="PEW31" s="1"/>
      <c r="PEX31" s="1"/>
      <c r="PEY31" s="1"/>
      <c r="PEZ31" s="1"/>
      <c r="PFA31" s="1"/>
      <c r="PFB31" s="1"/>
      <c r="PFC31" s="1"/>
      <c r="PFD31" s="1"/>
      <c r="PFE31" s="1"/>
      <c r="PFF31" s="1"/>
      <c r="PFG31" s="1"/>
      <c r="PFH31" s="1"/>
      <c r="PFI31" s="1"/>
      <c r="PFJ31" s="1"/>
      <c r="PFK31" s="1"/>
      <c r="PFL31" s="1"/>
      <c r="PFM31" s="1"/>
      <c r="PFN31" s="1"/>
      <c r="PFO31" s="1"/>
      <c r="PFP31" s="1"/>
      <c r="PFQ31" s="1"/>
      <c r="PFR31" s="1"/>
      <c r="PFS31" s="1"/>
      <c r="PFT31" s="1"/>
      <c r="PFU31" s="1"/>
      <c r="PFV31" s="1"/>
      <c r="PFW31" s="1"/>
      <c r="PFX31" s="1"/>
      <c r="PFY31" s="1"/>
      <c r="PFZ31" s="1"/>
      <c r="PGA31" s="1"/>
      <c r="PGB31" s="1"/>
      <c r="PGC31" s="1"/>
      <c r="PGD31" s="1"/>
      <c r="PGE31" s="1"/>
      <c r="PGF31" s="1"/>
      <c r="PGG31" s="1"/>
      <c r="PGH31" s="1"/>
      <c r="PGI31" s="1"/>
      <c r="PGJ31" s="1"/>
      <c r="PGK31" s="1"/>
      <c r="PGL31" s="1"/>
      <c r="PGM31" s="1"/>
      <c r="PGN31" s="1"/>
      <c r="PGO31" s="1"/>
      <c r="PGP31" s="1"/>
      <c r="PGQ31" s="1"/>
      <c r="PGR31" s="1"/>
      <c r="PGS31" s="1"/>
      <c r="PGT31" s="1"/>
      <c r="PGU31" s="1"/>
      <c r="PGV31" s="1"/>
      <c r="PGW31" s="1"/>
      <c r="PGX31" s="1"/>
      <c r="PGY31" s="1"/>
      <c r="PGZ31" s="1"/>
      <c r="PHA31" s="1"/>
      <c r="PHB31" s="1"/>
      <c r="PHC31" s="1"/>
      <c r="PHD31" s="1"/>
      <c r="PHE31" s="1"/>
      <c r="PHF31" s="1"/>
      <c r="PHG31" s="1"/>
      <c r="PHH31" s="1"/>
      <c r="PHI31" s="1"/>
      <c r="PHJ31" s="1"/>
      <c r="PHK31" s="1"/>
      <c r="PHL31" s="1"/>
      <c r="PHM31" s="1"/>
      <c r="PHN31" s="1"/>
      <c r="PHO31" s="1"/>
      <c r="PHP31" s="1"/>
      <c r="PHQ31" s="1"/>
      <c r="PHR31" s="1"/>
      <c r="PHS31" s="1"/>
      <c r="PHT31" s="1"/>
      <c r="PHU31" s="1"/>
      <c r="PHV31" s="1"/>
      <c r="PHW31" s="1"/>
      <c r="PHX31" s="1"/>
      <c r="PHY31" s="1"/>
      <c r="PHZ31" s="1"/>
      <c r="PIA31" s="1"/>
      <c r="PIB31" s="1"/>
      <c r="PIC31" s="1"/>
      <c r="PID31" s="1"/>
      <c r="PIE31" s="1"/>
      <c r="PIF31" s="1"/>
      <c r="PIG31" s="1"/>
      <c r="PIH31" s="1"/>
      <c r="PII31" s="1"/>
      <c r="PIJ31" s="1"/>
      <c r="PIK31" s="1"/>
      <c r="PIL31" s="1"/>
      <c r="PIM31" s="1"/>
      <c r="PIN31" s="1"/>
      <c r="PIO31" s="1"/>
      <c r="PIP31" s="1"/>
      <c r="PIQ31" s="1"/>
      <c r="PIR31" s="1"/>
      <c r="PIS31" s="1"/>
      <c r="PIT31" s="1"/>
      <c r="PIU31" s="1"/>
      <c r="PIV31" s="1"/>
      <c r="PIW31" s="1"/>
      <c r="PIX31" s="1"/>
      <c r="PIY31" s="1"/>
      <c r="PIZ31" s="1"/>
      <c r="PJA31" s="1"/>
      <c r="PJB31" s="1"/>
      <c r="PJC31" s="1"/>
      <c r="PJD31" s="1"/>
      <c r="PJE31" s="1"/>
      <c r="PJF31" s="1"/>
      <c r="PJG31" s="1"/>
      <c r="PJH31" s="1"/>
      <c r="PJI31" s="1"/>
      <c r="PJJ31" s="1"/>
      <c r="PJK31" s="1"/>
      <c r="PJL31" s="1"/>
      <c r="PJM31" s="1"/>
      <c r="PJN31" s="1"/>
      <c r="PJO31" s="1"/>
      <c r="PJP31" s="1"/>
      <c r="PJQ31" s="1"/>
      <c r="PJR31" s="1"/>
      <c r="PJS31" s="1"/>
      <c r="PJT31" s="1"/>
      <c r="PJU31" s="1"/>
      <c r="PJV31" s="1"/>
      <c r="PJW31" s="1"/>
      <c r="PJX31" s="1"/>
      <c r="PJY31" s="1"/>
      <c r="PJZ31" s="1"/>
      <c r="PKA31" s="1"/>
      <c r="PKB31" s="1"/>
      <c r="PKC31" s="1"/>
      <c r="PKD31" s="1"/>
      <c r="PKE31" s="1"/>
      <c r="PKF31" s="1"/>
      <c r="PKG31" s="1"/>
      <c r="PKH31" s="1"/>
      <c r="PKI31" s="1"/>
      <c r="PKJ31" s="1"/>
      <c r="PKK31" s="1"/>
      <c r="PKL31" s="1"/>
      <c r="PKM31" s="1"/>
      <c r="PKN31" s="1"/>
      <c r="PKO31" s="1"/>
      <c r="PKP31" s="1"/>
      <c r="PKQ31" s="1"/>
      <c r="PKR31" s="1"/>
      <c r="PKS31" s="1"/>
      <c r="PKT31" s="1"/>
      <c r="PKU31" s="1"/>
      <c r="PKV31" s="1"/>
      <c r="PKW31" s="1"/>
      <c r="PKX31" s="1"/>
      <c r="PKY31" s="1"/>
      <c r="PKZ31" s="1"/>
      <c r="PLA31" s="1"/>
      <c r="PLB31" s="1"/>
      <c r="PLC31" s="1"/>
      <c r="PLD31" s="1"/>
      <c r="PLE31" s="1"/>
      <c r="PLF31" s="1"/>
      <c r="PLG31" s="1"/>
      <c r="PLH31" s="1"/>
      <c r="PLI31" s="1"/>
      <c r="PLJ31" s="1"/>
      <c r="PLK31" s="1"/>
      <c r="PLL31" s="1"/>
      <c r="PLM31" s="1"/>
      <c r="PLN31" s="1"/>
      <c r="PLO31" s="1"/>
      <c r="PLP31" s="1"/>
      <c r="PLQ31" s="1"/>
      <c r="PLR31" s="1"/>
      <c r="PLS31" s="1"/>
      <c r="PLT31" s="1"/>
      <c r="PLU31" s="1"/>
      <c r="PLV31" s="1"/>
      <c r="PLW31" s="1"/>
      <c r="PLX31" s="1"/>
      <c r="PLY31" s="1"/>
      <c r="PLZ31" s="1"/>
      <c r="PMA31" s="1"/>
      <c r="PMB31" s="1"/>
      <c r="PMC31" s="1"/>
      <c r="PMD31" s="1"/>
      <c r="PME31" s="1"/>
      <c r="PMF31" s="1"/>
      <c r="PMG31" s="1"/>
      <c r="PMH31" s="1"/>
      <c r="PMI31" s="1"/>
      <c r="PMJ31" s="1"/>
      <c r="PMK31" s="1"/>
      <c r="PML31" s="1"/>
      <c r="PMM31" s="1"/>
      <c r="PMN31" s="1"/>
      <c r="PMO31" s="1"/>
      <c r="PMP31" s="1"/>
      <c r="PMQ31" s="1"/>
      <c r="PMR31" s="1"/>
      <c r="PMS31" s="1"/>
      <c r="PMT31" s="1"/>
      <c r="PMU31" s="1"/>
      <c r="PMV31" s="1"/>
      <c r="PMW31" s="1"/>
      <c r="PMX31" s="1"/>
      <c r="PMY31" s="1"/>
      <c r="PMZ31" s="1"/>
      <c r="PNA31" s="1"/>
      <c r="PNB31" s="1"/>
      <c r="PNC31" s="1"/>
      <c r="PND31" s="1"/>
      <c r="PNE31" s="1"/>
      <c r="PNF31" s="1"/>
      <c r="PNG31" s="1"/>
      <c r="PNH31" s="1"/>
      <c r="PNI31" s="1"/>
      <c r="PNJ31" s="1"/>
      <c r="PNK31" s="1"/>
      <c r="PNL31" s="1"/>
      <c r="PNM31" s="1"/>
      <c r="PNN31" s="1"/>
      <c r="PNO31" s="1"/>
      <c r="PNP31" s="1"/>
      <c r="PNQ31" s="1"/>
      <c r="PNR31" s="1"/>
      <c r="PNS31" s="1"/>
      <c r="PNT31" s="1"/>
      <c r="PNU31" s="1"/>
      <c r="PNV31" s="1"/>
      <c r="PNW31" s="1"/>
      <c r="PNX31" s="1"/>
      <c r="PNY31" s="1"/>
      <c r="PNZ31" s="1"/>
      <c r="POA31" s="1"/>
      <c r="POB31" s="1"/>
      <c r="POC31" s="1"/>
      <c r="POD31" s="1"/>
      <c r="POE31" s="1"/>
      <c r="POF31" s="1"/>
      <c r="POG31" s="1"/>
      <c r="POH31" s="1"/>
      <c r="POI31" s="1"/>
      <c r="POJ31" s="1"/>
      <c r="POK31" s="1"/>
      <c r="POL31" s="1"/>
      <c r="POM31" s="1"/>
      <c r="PON31" s="1"/>
      <c r="POO31" s="1"/>
      <c r="POP31" s="1"/>
      <c r="POQ31" s="1"/>
      <c r="POR31" s="1"/>
      <c r="POS31" s="1"/>
      <c r="POT31" s="1"/>
      <c r="POU31" s="1"/>
      <c r="POV31" s="1"/>
      <c r="POW31" s="1"/>
      <c r="POX31" s="1"/>
      <c r="POY31" s="1"/>
      <c r="POZ31" s="1"/>
      <c r="PPA31" s="1"/>
      <c r="PPB31" s="1"/>
      <c r="PPC31" s="1"/>
      <c r="PPD31" s="1"/>
      <c r="PPE31" s="1"/>
      <c r="PPF31" s="1"/>
      <c r="PPG31" s="1"/>
      <c r="PPH31" s="1"/>
      <c r="PPI31" s="1"/>
      <c r="PPJ31" s="1"/>
      <c r="PPK31" s="1"/>
      <c r="PPL31" s="1"/>
      <c r="PPM31" s="1"/>
      <c r="PPN31" s="1"/>
      <c r="PPO31" s="1"/>
      <c r="PPP31" s="1"/>
      <c r="PPQ31" s="1"/>
      <c r="PPR31" s="1"/>
      <c r="PPS31" s="1"/>
      <c r="PPT31" s="1"/>
      <c r="PPU31" s="1"/>
      <c r="PPV31" s="1"/>
      <c r="PPW31" s="1"/>
      <c r="PPX31" s="1"/>
      <c r="PPY31" s="1"/>
      <c r="PPZ31" s="1"/>
      <c r="PQA31" s="1"/>
      <c r="PQB31" s="1"/>
      <c r="PQC31" s="1"/>
      <c r="PQD31" s="1"/>
      <c r="PQE31" s="1"/>
      <c r="PQF31" s="1"/>
      <c r="PQG31" s="1"/>
      <c r="PQH31" s="1"/>
      <c r="PQI31" s="1"/>
      <c r="PQJ31" s="1"/>
      <c r="PQK31" s="1"/>
      <c r="PQL31" s="1"/>
      <c r="PQM31" s="1"/>
      <c r="PQN31" s="1"/>
      <c r="PQO31" s="1"/>
      <c r="PQP31" s="1"/>
      <c r="PQQ31" s="1"/>
      <c r="PQR31" s="1"/>
      <c r="PQS31" s="1"/>
      <c r="PQT31" s="1"/>
      <c r="PQU31" s="1"/>
      <c r="PQV31" s="1"/>
      <c r="PQW31" s="1"/>
      <c r="PQX31" s="1"/>
      <c r="PQY31" s="1"/>
      <c r="PQZ31" s="1"/>
      <c r="PRA31" s="1"/>
      <c r="PRB31" s="1"/>
      <c r="PRC31" s="1"/>
      <c r="PRD31" s="1"/>
      <c r="PRE31" s="1"/>
      <c r="PRF31" s="1"/>
      <c r="PRG31" s="1"/>
      <c r="PRH31" s="1"/>
      <c r="PRI31" s="1"/>
      <c r="PRJ31" s="1"/>
      <c r="PRK31" s="1"/>
      <c r="PRL31" s="1"/>
      <c r="PRM31" s="1"/>
      <c r="PRN31" s="1"/>
      <c r="PRO31" s="1"/>
      <c r="PRP31" s="1"/>
      <c r="PRQ31" s="1"/>
      <c r="PRR31" s="1"/>
      <c r="PRS31" s="1"/>
      <c r="PRT31" s="1"/>
      <c r="PRU31" s="1"/>
      <c r="PRV31" s="1"/>
      <c r="PRW31" s="1"/>
      <c r="PRX31" s="1"/>
      <c r="PRY31" s="1"/>
      <c r="PRZ31" s="1"/>
      <c r="PSA31" s="1"/>
      <c r="PSB31" s="1"/>
      <c r="PSC31" s="1"/>
      <c r="PSD31" s="1"/>
      <c r="PSE31" s="1"/>
      <c r="PSF31" s="1"/>
      <c r="PSG31" s="1"/>
      <c r="PSH31" s="1"/>
      <c r="PSI31" s="1"/>
      <c r="PSJ31" s="1"/>
      <c r="PSK31" s="1"/>
      <c r="PSL31" s="1"/>
      <c r="PSM31" s="1"/>
      <c r="PSN31" s="1"/>
      <c r="PSO31" s="1"/>
      <c r="PSP31" s="1"/>
      <c r="PSQ31" s="1"/>
      <c r="PSR31" s="1"/>
      <c r="PSS31" s="1"/>
      <c r="PST31" s="1"/>
      <c r="PSU31" s="1"/>
      <c r="PSV31" s="1"/>
      <c r="PSW31" s="1"/>
      <c r="PSX31" s="1"/>
      <c r="PSY31" s="1"/>
      <c r="PSZ31" s="1"/>
      <c r="PTA31" s="1"/>
      <c r="PTB31" s="1"/>
      <c r="PTC31" s="1"/>
      <c r="PTD31" s="1"/>
      <c r="PTE31" s="1"/>
      <c r="PTF31" s="1"/>
      <c r="PTG31" s="1"/>
      <c r="PTH31" s="1"/>
      <c r="PTI31" s="1"/>
      <c r="PTJ31" s="1"/>
      <c r="PTK31" s="1"/>
      <c r="PTL31" s="1"/>
      <c r="PTM31" s="1"/>
      <c r="PTN31" s="1"/>
      <c r="PTO31" s="1"/>
      <c r="PTP31" s="1"/>
      <c r="PTQ31" s="1"/>
      <c r="PTR31" s="1"/>
      <c r="PTS31" s="1"/>
      <c r="PTT31" s="1"/>
      <c r="PTU31" s="1"/>
      <c r="PTV31" s="1"/>
      <c r="PTW31" s="1"/>
      <c r="PTX31" s="1"/>
      <c r="PTY31" s="1"/>
      <c r="PTZ31" s="1"/>
      <c r="PUA31" s="1"/>
      <c r="PUB31" s="1"/>
      <c r="PUC31" s="1"/>
      <c r="PUD31" s="1"/>
      <c r="PUE31" s="1"/>
      <c r="PUF31" s="1"/>
      <c r="PUG31" s="1"/>
      <c r="PUH31" s="1"/>
      <c r="PUI31" s="1"/>
      <c r="PUJ31" s="1"/>
      <c r="PUK31" s="1"/>
      <c r="PUL31" s="1"/>
      <c r="PUM31" s="1"/>
      <c r="PUN31" s="1"/>
      <c r="PUO31" s="1"/>
      <c r="PUP31" s="1"/>
      <c r="PUQ31" s="1"/>
      <c r="PUR31" s="1"/>
      <c r="PUS31" s="1"/>
      <c r="PUT31" s="1"/>
      <c r="PUU31" s="1"/>
      <c r="PUV31" s="1"/>
      <c r="PUW31" s="1"/>
      <c r="PUX31" s="1"/>
      <c r="PUY31" s="1"/>
      <c r="PUZ31" s="1"/>
      <c r="PVA31" s="1"/>
      <c r="PVB31" s="1"/>
      <c r="PVC31" s="1"/>
      <c r="PVD31" s="1"/>
      <c r="PVE31" s="1"/>
      <c r="PVF31" s="1"/>
      <c r="PVG31" s="1"/>
      <c r="PVH31" s="1"/>
      <c r="PVI31" s="1"/>
      <c r="PVJ31" s="1"/>
      <c r="PVK31" s="1"/>
      <c r="PVL31" s="1"/>
      <c r="PVM31" s="1"/>
      <c r="PVN31" s="1"/>
      <c r="PVO31" s="1"/>
      <c r="PVP31" s="1"/>
      <c r="PVQ31" s="1"/>
      <c r="PVR31" s="1"/>
      <c r="PVS31" s="1"/>
      <c r="PVT31" s="1"/>
      <c r="PVU31" s="1"/>
      <c r="PVV31" s="1"/>
      <c r="PVW31" s="1"/>
      <c r="PVX31" s="1"/>
      <c r="PVY31" s="1"/>
      <c r="PVZ31" s="1"/>
      <c r="PWA31" s="1"/>
      <c r="PWB31" s="1"/>
      <c r="PWC31" s="1"/>
      <c r="PWD31" s="1"/>
      <c r="PWE31" s="1"/>
      <c r="PWF31" s="1"/>
      <c r="PWG31" s="1"/>
      <c r="PWH31" s="1"/>
      <c r="PWI31" s="1"/>
      <c r="PWJ31" s="1"/>
      <c r="PWK31" s="1"/>
      <c r="PWL31" s="1"/>
      <c r="PWM31" s="1"/>
      <c r="PWN31" s="1"/>
      <c r="PWO31" s="1"/>
      <c r="PWP31" s="1"/>
      <c r="PWQ31" s="1"/>
      <c r="PWR31" s="1"/>
      <c r="PWS31" s="1"/>
      <c r="PWT31" s="1"/>
      <c r="PWU31" s="1"/>
      <c r="PWV31" s="1"/>
      <c r="PWW31" s="1"/>
      <c r="PWX31" s="1"/>
      <c r="PWY31" s="1"/>
      <c r="PWZ31" s="1"/>
      <c r="PXA31" s="1"/>
      <c r="PXB31" s="1"/>
      <c r="PXC31" s="1"/>
      <c r="PXD31" s="1"/>
      <c r="PXE31" s="1"/>
      <c r="PXF31" s="1"/>
      <c r="PXG31" s="1"/>
      <c r="PXH31" s="1"/>
      <c r="PXI31" s="1"/>
      <c r="PXJ31" s="1"/>
      <c r="PXK31" s="1"/>
      <c r="PXL31" s="1"/>
      <c r="PXM31" s="1"/>
      <c r="PXN31" s="1"/>
      <c r="PXO31" s="1"/>
      <c r="PXP31" s="1"/>
      <c r="PXQ31" s="1"/>
      <c r="PXR31" s="1"/>
      <c r="PXS31" s="1"/>
      <c r="PXT31" s="1"/>
      <c r="PXU31" s="1"/>
      <c r="PXV31" s="1"/>
      <c r="PXW31" s="1"/>
      <c r="PXX31" s="1"/>
      <c r="PXY31" s="1"/>
      <c r="PXZ31" s="1"/>
      <c r="PYA31" s="1"/>
      <c r="PYB31" s="1"/>
      <c r="PYC31" s="1"/>
      <c r="PYD31" s="1"/>
      <c r="PYE31" s="1"/>
      <c r="PYF31" s="1"/>
      <c r="PYG31" s="1"/>
      <c r="PYH31" s="1"/>
      <c r="PYI31" s="1"/>
      <c r="PYJ31" s="1"/>
      <c r="PYK31" s="1"/>
      <c r="PYL31" s="1"/>
      <c r="PYM31" s="1"/>
      <c r="PYN31" s="1"/>
      <c r="PYO31" s="1"/>
      <c r="PYP31" s="1"/>
      <c r="PYQ31" s="1"/>
      <c r="PYR31" s="1"/>
      <c r="PYS31" s="1"/>
      <c r="PYT31" s="1"/>
      <c r="PYU31" s="1"/>
      <c r="PYV31" s="1"/>
      <c r="PYW31" s="1"/>
      <c r="PYX31" s="1"/>
      <c r="PYY31" s="1"/>
      <c r="PYZ31" s="1"/>
      <c r="PZA31" s="1"/>
      <c r="PZB31" s="1"/>
      <c r="PZC31" s="1"/>
      <c r="PZD31" s="1"/>
      <c r="PZE31" s="1"/>
      <c r="PZF31" s="1"/>
      <c r="PZG31" s="1"/>
      <c r="PZH31" s="1"/>
      <c r="PZI31" s="1"/>
      <c r="PZJ31" s="1"/>
      <c r="PZK31" s="1"/>
      <c r="PZL31" s="1"/>
      <c r="PZM31" s="1"/>
      <c r="PZN31" s="1"/>
      <c r="PZO31" s="1"/>
      <c r="PZP31" s="1"/>
      <c r="PZQ31" s="1"/>
      <c r="PZR31" s="1"/>
      <c r="PZS31" s="1"/>
      <c r="PZT31" s="1"/>
      <c r="PZU31" s="1"/>
      <c r="PZV31" s="1"/>
      <c r="PZW31" s="1"/>
      <c r="PZX31" s="1"/>
      <c r="PZY31" s="1"/>
      <c r="PZZ31" s="1"/>
      <c r="QAA31" s="1"/>
      <c r="QAB31" s="1"/>
      <c r="QAC31" s="1"/>
      <c r="QAD31" s="1"/>
      <c r="QAE31" s="1"/>
      <c r="QAF31" s="1"/>
      <c r="QAG31" s="1"/>
      <c r="QAH31" s="1"/>
      <c r="QAI31" s="1"/>
      <c r="QAJ31" s="1"/>
      <c r="QAK31" s="1"/>
      <c r="QAL31" s="1"/>
      <c r="QAM31" s="1"/>
      <c r="QAN31" s="1"/>
      <c r="QAO31" s="1"/>
      <c r="QAP31" s="1"/>
      <c r="QAQ31" s="1"/>
      <c r="QAR31" s="1"/>
      <c r="QAS31" s="1"/>
      <c r="QAT31" s="1"/>
      <c r="QAU31" s="1"/>
      <c r="QAV31" s="1"/>
      <c r="QAW31" s="1"/>
      <c r="QAX31" s="1"/>
      <c r="QAY31" s="1"/>
      <c r="QAZ31" s="1"/>
      <c r="QBA31" s="1"/>
      <c r="QBB31" s="1"/>
      <c r="QBC31" s="1"/>
      <c r="QBD31" s="1"/>
      <c r="QBE31" s="1"/>
      <c r="QBF31" s="1"/>
      <c r="QBG31" s="1"/>
      <c r="QBH31" s="1"/>
      <c r="QBI31" s="1"/>
      <c r="QBJ31" s="1"/>
      <c r="QBK31" s="1"/>
      <c r="QBL31" s="1"/>
      <c r="QBM31" s="1"/>
      <c r="QBN31" s="1"/>
      <c r="QBO31" s="1"/>
      <c r="QBP31" s="1"/>
      <c r="QBQ31" s="1"/>
      <c r="QBR31" s="1"/>
      <c r="QBS31" s="1"/>
      <c r="QBT31" s="1"/>
      <c r="QBU31" s="1"/>
      <c r="QBV31" s="1"/>
      <c r="QBW31" s="1"/>
      <c r="QBX31" s="1"/>
      <c r="QBY31" s="1"/>
      <c r="QBZ31" s="1"/>
      <c r="QCA31" s="1"/>
      <c r="QCB31" s="1"/>
      <c r="QCC31" s="1"/>
      <c r="QCD31" s="1"/>
      <c r="QCE31" s="1"/>
      <c r="QCF31" s="1"/>
      <c r="QCG31" s="1"/>
      <c r="QCH31" s="1"/>
      <c r="QCI31" s="1"/>
      <c r="QCJ31" s="1"/>
      <c r="QCK31" s="1"/>
      <c r="QCL31" s="1"/>
      <c r="QCM31" s="1"/>
      <c r="QCN31" s="1"/>
      <c r="QCO31" s="1"/>
      <c r="QCP31" s="1"/>
      <c r="QCQ31" s="1"/>
      <c r="QCR31" s="1"/>
      <c r="QCS31" s="1"/>
      <c r="QCT31" s="1"/>
      <c r="QCU31" s="1"/>
      <c r="QCV31" s="1"/>
      <c r="QCW31" s="1"/>
      <c r="QCX31" s="1"/>
      <c r="QCY31" s="1"/>
      <c r="QCZ31" s="1"/>
      <c r="QDA31" s="1"/>
      <c r="QDB31" s="1"/>
      <c r="QDC31" s="1"/>
      <c r="QDD31" s="1"/>
      <c r="QDE31" s="1"/>
      <c r="QDF31" s="1"/>
      <c r="QDG31" s="1"/>
      <c r="QDH31" s="1"/>
      <c r="QDI31" s="1"/>
      <c r="QDJ31" s="1"/>
      <c r="QDK31" s="1"/>
      <c r="QDL31" s="1"/>
      <c r="QDM31" s="1"/>
      <c r="QDN31" s="1"/>
      <c r="QDO31" s="1"/>
      <c r="QDP31" s="1"/>
      <c r="QDQ31" s="1"/>
      <c r="QDR31" s="1"/>
      <c r="QDS31" s="1"/>
      <c r="QDT31" s="1"/>
      <c r="QDU31" s="1"/>
      <c r="QDV31" s="1"/>
      <c r="QDW31" s="1"/>
      <c r="QDX31" s="1"/>
      <c r="QDY31" s="1"/>
      <c r="QDZ31" s="1"/>
      <c r="QEA31" s="1"/>
      <c r="QEB31" s="1"/>
      <c r="QEC31" s="1"/>
      <c r="QED31" s="1"/>
      <c r="QEE31" s="1"/>
      <c r="QEF31" s="1"/>
      <c r="QEG31" s="1"/>
      <c r="QEH31" s="1"/>
      <c r="QEI31" s="1"/>
      <c r="QEJ31" s="1"/>
      <c r="QEK31" s="1"/>
      <c r="QEL31" s="1"/>
      <c r="QEM31" s="1"/>
      <c r="QEN31" s="1"/>
      <c r="QEO31" s="1"/>
      <c r="QEP31" s="1"/>
      <c r="QEQ31" s="1"/>
      <c r="QER31" s="1"/>
      <c r="QES31" s="1"/>
      <c r="QET31" s="1"/>
      <c r="QEU31" s="1"/>
      <c r="QEV31" s="1"/>
      <c r="QEW31" s="1"/>
      <c r="QEX31" s="1"/>
      <c r="QEY31" s="1"/>
      <c r="QEZ31" s="1"/>
      <c r="QFA31" s="1"/>
      <c r="QFB31" s="1"/>
      <c r="QFC31" s="1"/>
      <c r="QFD31" s="1"/>
      <c r="QFE31" s="1"/>
      <c r="QFF31" s="1"/>
      <c r="QFG31" s="1"/>
      <c r="QFH31" s="1"/>
      <c r="QFI31" s="1"/>
      <c r="QFJ31" s="1"/>
      <c r="QFK31" s="1"/>
      <c r="QFL31" s="1"/>
      <c r="QFM31" s="1"/>
      <c r="QFN31" s="1"/>
      <c r="QFO31" s="1"/>
      <c r="QFP31" s="1"/>
      <c r="QFQ31" s="1"/>
      <c r="QFR31" s="1"/>
      <c r="QFS31" s="1"/>
      <c r="QFT31" s="1"/>
      <c r="QFU31" s="1"/>
      <c r="QFV31" s="1"/>
      <c r="QFW31" s="1"/>
      <c r="QFX31" s="1"/>
      <c r="QFY31" s="1"/>
      <c r="QFZ31" s="1"/>
      <c r="QGA31" s="1"/>
      <c r="QGB31" s="1"/>
      <c r="QGC31" s="1"/>
      <c r="QGD31" s="1"/>
      <c r="QGE31" s="1"/>
      <c r="QGF31" s="1"/>
      <c r="QGG31" s="1"/>
      <c r="QGH31" s="1"/>
      <c r="QGI31" s="1"/>
      <c r="QGJ31" s="1"/>
      <c r="QGK31" s="1"/>
      <c r="QGL31" s="1"/>
      <c r="QGM31" s="1"/>
      <c r="QGN31" s="1"/>
      <c r="QGO31" s="1"/>
      <c r="QGP31" s="1"/>
      <c r="QGQ31" s="1"/>
      <c r="QGR31" s="1"/>
      <c r="QGS31" s="1"/>
      <c r="QGT31" s="1"/>
      <c r="QGU31" s="1"/>
      <c r="QGV31" s="1"/>
      <c r="QGW31" s="1"/>
      <c r="QGX31" s="1"/>
      <c r="QGY31" s="1"/>
      <c r="QGZ31" s="1"/>
      <c r="QHA31" s="1"/>
      <c r="QHB31" s="1"/>
      <c r="QHC31" s="1"/>
      <c r="QHD31" s="1"/>
      <c r="QHE31" s="1"/>
      <c r="QHF31" s="1"/>
      <c r="QHG31" s="1"/>
      <c r="QHH31" s="1"/>
      <c r="QHI31" s="1"/>
      <c r="QHJ31" s="1"/>
      <c r="QHK31" s="1"/>
      <c r="QHL31" s="1"/>
      <c r="QHM31" s="1"/>
      <c r="QHN31" s="1"/>
      <c r="QHO31" s="1"/>
      <c r="QHP31" s="1"/>
      <c r="QHQ31" s="1"/>
      <c r="QHR31" s="1"/>
      <c r="QHS31" s="1"/>
      <c r="QHT31" s="1"/>
      <c r="QHU31" s="1"/>
      <c r="QHV31" s="1"/>
      <c r="QHW31" s="1"/>
      <c r="QHX31" s="1"/>
      <c r="QHY31" s="1"/>
      <c r="QHZ31" s="1"/>
      <c r="QIA31" s="1"/>
      <c r="QIB31" s="1"/>
      <c r="QIC31" s="1"/>
      <c r="QID31" s="1"/>
      <c r="QIE31" s="1"/>
      <c r="QIF31" s="1"/>
      <c r="QIG31" s="1"/>
      <c r="QIH31" s="1"/>
      <c r="QII31" s="1"/>
      <c r="QIJ31" s="1"/>
      <c r="QIK31" s="1"/>
      <c r="QIL31" s="1"/>
      <c r="QIM31" s="1"/>
      <c r="QIN31" s="1"/>
      <c r="QIO31" s="1"/>
      <c r="QIP31" s="1"/>
      <c r="QIQ31" s="1"/>
      <c r="QIR31" s="1"/>
      <c r="QIS31" s="1"/>
      <c r="QIT31" s="1"/>
      <c r="QIU31" s="1"/>
      <c r="QIV31" s="1"/>
      <c r="QIW31" s="1"/>
      <c r="QIX31" s="1"/>
      <c r="QIY31" s="1"/>
      <c r="QIZ31" s="1"/>
      <c r="QJA31" s="1"/>
      <c r="QJB31" s="1"/>
      <c r="QJC31" s="1"/>
      <c r="QJD31" s="1"/>
      <c r="QJE31" s="1"/>
      <c r="QJF31" s="1"/>
      <c r="QJG31" s="1"/>
      <c r="QJH31" s="1"/>
      <c r="QJI31" s="1"/>
      <c r="QJJ31" s="1"/>
      <c r="QJK31" s="1"/>
      <c r="QJL31" s="1"/>
      <c r="QJM31" s="1"/>
      <c r="QJN31" s="1"/>
      <c r="QJO31" s="1"/>
      <c r="QJP31" s="1"/>
      <c r="QJQ31" s="1"/>
      <c r="QJR31" s="1"/>
      <c r="QJS31" s="1"/>
      <c r="QJT31" s="1"/>
      <c r="QJU31" s="1"/>
      <c r="QJV31" s="1"/>
      <c r="QJW31" s="1"/>
      <c r="QJX31" s="1"/>
      <c r="QJY31" s="1"/>
      <c r="QJZ31" s="1"/>
      <c r="QKA31" s="1"/>
      <c r="QKB31" s="1"/>
      <c r="QKC31" s="1"/>
      <c r="QKD31" s="1"/>
      <c r="QKE31" s="1"/>
      <c r="QKF31" s="1"/>
      <c r="QKG31" s="1"/>
      <c r="QKH31" s="1"/>
      <c r="QKI31" s="1"/>
      <c r="QKJ31" s="1"/>
      <c r="QKK31" s="1"/>
      <c r="QKL31" s="1"/>
      <c r="QKM31" s="1"/>
      <c r="QKN31" s="1"/>
      <c r="QKO31" s="1"/>
      <c r="QKP31" s="1"/>
      <c r="QKQ31" s="1"/>
      <c r="QKR31" s="1"/>
      <c r="QKS31" s="1"/>
      <c r="QKT31" s="1"/>
      <c r="QKU31" s="1"/>
      <c r="QKV31" s="1"/>
      <c r="QKW31" s="1"/>
      <c r="QKX31" s="1"/>
      <c r="QKY31" s="1"/>
      <c r="QKZ31" s="1"/>
      <c r="QLA31" s="1"/>
      <c r="QLB31" s="1"/>
      <c r="QLC31" s="1"/>
      <c r="QLD31" s="1"/>
      <c r="QLE31" s="1"/>
      <c r="QLF31" s="1"/>
      <c r="QLG31" s="1"/>
      <c r="QLH31" s="1"/>
      <c r="QLI31" s="1"/>
      <c r="QLJ31" s="1"/>
      <c r="QLK31" s="1"/>
      <c r="QLL31" s="1"/>
      <c r="QLM31" s="1"/>
      <c r="QLN31" s="1"/>
      <c r="QLO31" s="1"/>
      <c r="QLP31" s="1"/>
      <c r="QLQ31" s="1"/>
      <c r="QLR31" s="1"/>
      <c r="QLS31" s="1"/>
      <c r="QLT31" s="1"/>
      <c r="QLU31" s="1"/>
      <c r="QLV31" s="1"/>
      <c r="QLW31" s="1"/>
      <c r="QLX31" s="1"/>
      <c r="QLY31" s="1"/>
      <c r="QLZ31" s="1"/>
      <c r="QMA31" s="1"/>
      <c r="QMB31" s="1"/>
      <c r="QMC31" s="1"/>
      <c r="QMD31" s="1"/>
      <c r="QME31" s="1"/>
      <c r="QMF31" s="1"/>
      <c r="QMG31" s="1"/>
      <c r="QMH31" s="1"/>
      <c r="QMI31" s="1"/>
      <c r="QMJ31" s="1"/>
      <c r="QMK31" s="1"/>
      <c r="QML31" s="1"/>
      <c r="QMM31" s="1"/>
      <c r="QMN31" s="1"/>
      <c r="QMO31" s="1"/>
      <c r="QMP31" s="1"/>
      <c r="QMQ31" s="1"/>
      <c r="QMR31" s="1"/>
      <c r="QMS31" s="1"/>
      <c r="QMT31" s="1"/>
      <c r="QMU31" s="1"/>
      <c r="QMV31" s="1"/>
      <c r="QMW31" s="1"/>
      <c r="QMX31" s="1"/>
      <c r="QMY31" s="1"/>
      <c r="QMZ31" s="1"/>
      <c r="QNA31" s="1"/>
      <c r="QNB31" s="1"/>
      <c r="QNC31" s="1"/>
      <c r="QND31" s="1"/>
      <c r="QNE31" s="1"/>
      <c r="QNF31" s="1"/>
      <c r="QNG31" s="1"/>
      <c r="QNH31" s="1"/>
      <c r="QNI31" s="1"/>
      <c r="QNJ31" s="1"/>
      <c r="QNK31" s="1"/>
      <c r="QNL31" s="1"/>
      <c r="QNM31" s="1"/>
      <c r="QNN31" s="1"/>
      <c r="QNO31" s="1"/>
      <c r="QNP31" s="1"/>
      <c r="QNQ31" s="1"/>
      <c r="QNR31" s="1"/>
      <c r="QNS31" s="1"/>
      <c r="QNT31" s="1"/>
      <c r="QNU31" s="1"/>
      <c r="QNV31" s="1"/>
      <c r="QNW31" s="1"/>
      <c r="QNX31" s="1"/>
      <c r="QNY31" s="1"/>
      <c r="QNZ31" s="1"/>
      <c r="QOA31" s="1"/>
      <c r="QOB31" s="1"/>
      <c r="QOC31" s="1"/>
      <c r="QOD31" s="1"/>
      <c r="QOE31" s="1"/>
      <c r="QOF31" s="1"/>
      <c r="QOG31" s="1"/>
      <c r="QOH31" s="1"/>
      <c r="QOI31" s="1"/>
      <c r="QOJ31" s="1"/>
      <c r="QOK31" s="1"/>
      <c r="QOL31" s="1"/>
      <c r="QOM31" s="1"/>
      <c r="QON31" s="1"/>
      <c r="QOO31" s="1"/>
      <c r="QOP31" s="1"/>
      <c r="QOQ31" s="1"/>
      <c r="QOR31" s="1"/>
      <c r="QOS31" s="1"/>
      <c r="QOT31" s="1"/>
      <c r="QOU31" s="1"/>
      <c r="QOV31" s="1"/>
      <c r="QOW31" s="1"/>
      <c r="QOX31" s="1"/>
      <c r="QOY31" s="1"/>
      <c r="QOZ31" s="1"/>
      <c r="QPA31" s="1"/>
      <c r="QPB31" s="1"/>
      <c r="QPC31" s="1"/>
      <c r="QPD31" s="1"/>
      <c r="QPE31" s="1"/>
      <c r="QPF31" s="1"/>
      <c r="QPG31" s="1"/>
      <c r="QPH31" s="1"/>
      <c r="QPI31" s="1"/>
      <c r="QPJ31" s="1"/>
      <c r="QPK31" s="1"/>
      <c r="QPL31" s="1"/>
      <c r="QPM31" s="1"/>
      <c r="QPN31" s="1"/>
      <c r="QPO31" s="1"/>
      <c r="QPP31" s="1"/>
      <c r="QPQ31" s="1"/>
      <c r="QPR31" s="1"/>
      <c r="QPS31" s="1"/>
      <c r="QPT31" s="1"/>
      <c r="QPU31" s="1"/>
      <c r="QPV31" s="1"/>
      <c r="QPW31" s="1"/>
      <c r="QPX31" s="1"/>
      <c r="QPY31" s="1"/>
      <c r="QPZ31" s="1"/>
      <c r="QQA31" s="1"/>
      <c r="QQB31" s="1"/>
      <c r="QQC31" s="1"/>
      <c r="QQD31" s="1"/>
      <c r="QQE31" s="1"/>
      <c r="QQF31" s="1"/>
      <c r="QQG31" s="1"/>
      <c r="QQH31" s="1"/>
      <c r="QQI31" s="1"/>
      <c r="QQJ31" s="1"/>
      <c r="QQK31" s="1"/>
      <c r="QQL31" s="1"/>
      <c r="QQM31" s="1"/>
      <c r="QQN31" s="1"/>
      <c r="QQO31" s="1"/>
      <c r="QQP31" s="1"/>
      <c r="QQQ31" s="1"/>
      <c r="QQR31" s="1"/>
      <c r="QQS31" s="1"/>
      <c r="QQT31" s="1"/>
      <c r="QQU31" s="1"/>
      <c r="QQV31" s="1"/>
      <c r="QQW31" s="1"/>
      <c r="QQX31" s="1"/>
      <c r="QQY31" s="1"/>
      <c r="QQZ31" s="1"/>
      <c r="QRA31" s="1"/>
      <c r="QRB31" s="1"/>
      <c r="QRC31" s="1"/>
      <c r="QRD31" s="1"/>
      <c r="QRE31" s="1"/>
      <c r="QRF31" s="1"/>
      <c r="QRG31" s="1"/>
      <c r="QRH31" s="1"/>
      <c r="QRI31" s="1"/>
      <c r="QRJ31" s="1"/>
      <c r="QRK31" s="1"/>
      <c r="QRL31" s="1"/>
      <c r="QRM31" s="1"/>
      <c r="QRN31" s="1"/>
      <c r="QRO31" s="1"/>
      <c r="QRP31" s="1"/>
      <c r="QRQ31" s="1"/>
      <c r="QRR31" s="1"/>
      <c r="QRS31" s="1"/>
      <c r="QRT31" s="1"/>
      <c r="QRU31" s="1"/>
      <c r="QRV31" s="1"/>
      <c r="QRW31" s="1"/>
      <c r="QRX31" s="1"/>
      <c r="QRY31" s="1"/>
      <c r="QRZ31" s="1"/>
      <c r="QSA31" s="1"/>
      <c r="QSB31" s="1"/>
      <c r="QSC31" s="1"/>
      <c r="QSD31" s="1"/>
      <c r="QSE31" s="1"/>
      <c r="QSF31" s="1"/>
      <c r="QSG31" s="1"/>
      <c r="QSH31" s="1"/>
      <c r="QSI31" s="1"/>
      <c r="QSJ31" s="1"/>
      <c r="QSK31" s="1"/>
      <c r="QSL31" s="1"/>
      <c r="QSM31" s="1"/>
      <c r="QSN31" s="1"/>
      <c r="QSO31" s="1"/>
      <c r="QSP31" s="1"/>
      <c r="QSQ31" s="1"/>
      <c r="QSR31" s="1"/>
      <c r="QSS31" s="1"/>
      <c r="QST31" s="1"/>
      <c r="QSU31" s="1"/>
      <c r="QSV31" s="1"/>
      <c r="QSW31" s="1"/>
      <c r="QSX31" s="1"/>
      <c r="QSY31" s="1"/>
      <c r="QSZ31" s="1"/>
      <c r="QTA31" s="1"/>
      <c r="QTB31" s="1"/>
      <c r="QTC31" s="1"/>
      <c r="QTD31" s="1"/>
      <c r="QTE31" s="1"/>
      <c r="QTF31" s="1"/>
      <c r="QTG31" s="1"/>
      <c r="QTH31" s="1"/>
      <c r="QTI31" s="1"/>
      <c r="QTJ31" s="1"/>
      <c r="QTK31" s="1"/>
      <c r="QTL31" s="1"/>
      <c r="QTM31" s="1"/>
      <c r="QTN31" s="1"/>
      <c r="QTO31" s="1"/>
      <c r="QTP31" s="1"/>
      <c r="QTQ31" s="1"/>
      <c r="QTR31" s="1"/>
      <c r="QTS31" s="1"/>
      <c r="QTT31" s="1"/>
      <c r="QTU31" s="1"/>
      <c r="QTV31" s="1"/>
      <c r="QTW31" s="1"/>
      <c r="QTX31" s="1"/>
      <c r="QTY31" s="1"/>
      <c r="QTZ31" s="1"/>
      <c r="QUA31" s="1"/>
      <c r="QUB31" s="1"/>
      <c r="QUC31" s="1"/>
      <c r="QUD31" s="1"/>
      <c r="QUE31" s="1"/>
      <c r="QUF31" s="1"/>
      <c r="QUG31" s="1"/>
      <c r="QUH31" s="1"/>
      <c r="QUI31" s="1"/>
      <c r="QUJ31" s="1"/>
      <c r="QUK31" s="1"/>
      <c r="QUL31" s="1"/>
      <c r="QUM31" s="1"/>
      <c r="QUN31" s="1"/>
      <c r="QUO31" s="1"/>
      <c r="QUP31" s="1"/>
      <c r="QUQ31" s="1"/>
      <c r="QUR31" s="1"/>
      <c r="QUS31" s="1"/>
      <c r="QUT31" s="1"/>
      <c r="QUU31" s="1"/>
      <c r="QUV31" s="1"/>
      <c r="QUW31" s="1"/>
      <c r="QUX31" s="1"/>
      <c r="QUY31" s="1"/>
      <c r="QUZ31" s="1"/>
      <c r="QVA31" s="1"/>
      <c r="QVB31" s="1"/>
      <c r="QVC31" s="1"/>
      <c r="QVD31" s="1"/>
      <c r="QVE31" s="1"/>
      <c r="QVF31" s="1"/>
      <c r="QVG31" s="1"/>
      <c r="QVH31" s="1"/>
      <c r="QVI31" s="1"/>
      <c r="QVJ31" s="1"/>
      <c r="QVK31" s="1"/>
      <c r="QVL31" s="1"/>
      <c r="QVM31" s="1"/>
      <c r="QVN31" s="1"/>
      <c r="QVO31" s="1"/>
      <c r="QVP31" s="1"/>
      <c r="QVQ31" s="1"/>
      <c r="QVR31" s="1"/>
      <c r="QVS31" s="1"/>
      <c r="QVT31" s="1"/>
      <c r="QVU31" s="1"/>
      <c r="QVV31" s="1"/>
      <c r="QVW31" s="1"/>
      <c r="QVX31" s="1"/>
      <c r="QVY31" s="1"/>
      <c r="QVZ31" s="1"/>
      <c r="QWA31" s="1"/>
      <c r="QWB31" s="1"/>
      <c r="QWC31" s="1"/>
      <c r="QWD31" s="1"/>
      <c r="QWE31" s="1"/>
      <c r="QWF31" s="1"/>
      <c r="QWG31" s="1"/>
      <c r="QWH31" s="1"/>
      <c r="QWI31" s="1"/>
      <c r="QWJ31" s="1"/>
      <c r="QWK31" s="1"/>
      <c r="QWL31" s="1"/>
      <c r="QWM31" s="1"/>
      <c r="QWN31" s="1"/>
      <c r="QWO31" s="1"/>
      <c r="QWP31" s="1"/>
      <c r="QWQ31" s="1"/>
      <c r="QWR31" s="1"/>
      <c r="QWS31" s="1"/>
      <c r="QWT31" s="1"/>
      <c r="QWU31" s="1"/>
      <c r="QWV31" s="1"/>
      <c r="QWW31" s="1"/>
      <c r="QWX31" s="1"/>
      <c r="QWY31" s="1"/>
      <c r="QWZ31" s="1"/>
      <c r="QXA31" s="1"/>
      <c r="QXB31" s="1"/>
      <c r="QXC31" s="1"/>
      <c r="QXD31" s="1"/>
      <c r="QXE31" s="1"/>
      <c r="QXF31" s="1"/>
      <c r="QXG31" s="1"/>
      <c r="QXH31" s="1"/>
      <c r="QXI31" s="1"/>
      <c r="QXJ31" s="1"/>
      <c r="QXK31" s="1"/>
      <c r="QXL31" s="1"/>
      <c r="QXM31" s="1"/>
      <c r="QXN31" s="1"/>
      <c r="QXO31" s="1"/>
      <c r="QXP31" s="1"/>
      <c r="QXQ31" s="1"/>
      <c r="QXR31" s="1"/>
      <c r="QXS31" s="1"/>
      <c r="QXT31" s="1"/>
      <c r="QXU31" s="1"/>
      <c r="QXV31" s="1"/>
      <c r="QXW31" s="1"/>
      <c r="QXX31" s="1"/>
      <c r="QXY31" s="1"/>
      <c r="QXZ31" s="1"/>
      <c r="QYA31" s="1"/>
      <c r="QYB31" s="1"/>
      <c r="QYC31" s="1"/>
      <c r="QYD31" s="1"/>
      <c r="QYE31" s="1"/>
      <c r="QYF31" s="1"/>
      <c r="QYG31" s="1"/>
      <c r="QYH31" s="1"/>
      <c r="QYI31" s="1"/>
      <c r="QYJ31" s="1"/>
      <c r="QYK31" s="1"/>
      <c r="QYL31" s="1"/>
      <c r="QYM31" s="1"/>
      <c r="QYN31" s="1"/>
      <c r="QYO31" s="1"/>
      <c r="QYP31" s="1"/>
      <c r="QYQ31" s="1"/>
      <c r="QYR31" s="1"/>
      <c r="QYS31" s="1"/>
      <c r="QYT31" s="1"/>
      <c r="QYU31" s="1"/>
      <c r="QYV31" s="1"/>
      <c r="QYW31" s="1"/>
      <c r="QYX31" s="1"/>
      <c r="QYY31" s="1"/>
      <c r="QYZ31" s="1"/>
      <c r="QZA31" s="1"/>
      <c r="QZB31" s="1"/>
      <c r="QZC31" s="1"/>
      <c r="QZD31" s="1"/>
      <c r="QZE31" s="1"/>
      <c r="QZF31" s="1"/>
      <c r="QZG31" s="1"/>
      <c r="QZH31" s="1"/>
      <c r="QZI31" s="1"/>
      <c r="QZJ31" s="1"/>
      <c r="QZK31" s="1"/>
      <c r="QZL31" s="1"/>
      <c r="QZM31" s="1"/>
      <c r="QZN31" s="1"/>
      <c r="QZO31" s="1"/>
      <c r="QZP31" s="1"/>
      <c r="QZQ31" s="1"/>
      <c r="QZR31" s="1"/>
      <c r="QZS31" s="1"/>
      <c r="QZT31" s="1"/>
      <c r="QZU31" s="1"/>
      <c r="QZV31" s="1"/>
      <c r="QZW31" s="1"/>
      <c r="QZX31" s="1"/>
      <c r="QZY31" s="1"/>
      <c r="QZZ31" s="1"/>
      <c r="RAA31" s="1"/>
      <c r="RAB31" s="1"/>
      <c r="RAC31" s="1"/>
      <c r="RAD31" s="1"/>
      <c r="RAE31" s="1"/>
      <c r="RAF31" s="1"/>
      <c r="RAG31" s="1"/>
      <c r="RAH31" s="1"/>
      <c r="RAI31" s="1"/>
      <c r="RAJ31" s="1"/>
      <c r="RAK31" s="1"/>
      <c r="RAL31" s="1"/>
      <c r="RAM31" s="1"/>
      <c r="RAN31" s="1"/>
      <c r="RAO31" s="1"/>
      <c r="RAP31" s="1"/>
      <c r="RAQ31" s="1"/>
      <c r="RAR31" s="1"/>
      <c r="RAS31" s="1"/>
      <c r="RAT31" s="1"/>
      <c r="RAU31" s="1"/>
      <c r="RAV31" s="1"/>
      <c r="RAW31" s="1"/>
      <c r="RAX31" s="1"/>
      <c r="RAY31" s="1"/>
      <c r="RAZ31" s="1"/>
      <c r="RBA31" s="1"/>
      <c r="RBB31" s="1"/>
      <c r="RBC31" s="1"/>
      <c r="RBD31" s="1"/>
      <c r="RBE31" s="1"/>
      <c r="RBF31" s="1"/>
      <c r="RBG31" s="1"/>
      <c r="RBH31" s="1"/>
      <c r="RBI31" s="1"/>
      <c r="RBJ31" s="1"/>
      <c r="RBK31" s="1"/>
      <c r="RBL31" s="1"/>
      <c r="RBM31" s="1"/>
      <c r="RBN31" s="1"/>
      <c r="RBO31" s="1"/>
      <c r="RBP31" s="1"/>
      <c r="RBQ31" s="1"/>
      <c r="RBR31" s="1"/>
      <c r="RBS31" s="1"/>
      <c r="RBT31" s="1"/>
      <c r="RBU31" s="1"/>
      <c r="RBV31" s="1"/>
      <c r="RBW31" s="1"/>
      <c r="RBX31" s="1"/>
      <c r="RBY31" s="1"/>
      <c r="RBZ31" s="1"/>
      <c r="RCA31" s="1"/>
      <c r="RCB31" s="1"/>
      <c r="RCC31" s="1"/>
      <c r="RCD31" s="1"/>
      <c r="RCE31" s="1"/>
      <c r="RCF31" s="1"/>
      <c r="RCG31" s="1"/>
      <c r="RCH31" s="1"/>
      <c r="RCI31" s="1"/>
      <c r="RCJ31" s="1"/>
      <c r="RCK31" s="1"/>
      <c r="RCL31" s="1"/>
      <c r="RCM31" s="1"/>
      <c r="RCN31" s="1"/>
      <c r="RCO31" s="1"/>
      <c r="RCP31" s="1"/>
      <c r="RCQ31" s="1"/>
      <c r="RCR31" s="1"/>
      <c r="RCS31" s="1"/>
      <c r="RCT31" s="1"/>
      <c r="RCU31" s="1"/>
      <c r="RCV31" s="1"/>
      <c r="RCW31" s="1"/>
      <c r="RCX31" s="1"/>
      <c r="RCY31" s="1"/>
      <c r="RCZ31" s="1"/>
      <c r="RDA31" s="1"/>
      <c r="RDB31" s="1"/>
      <c r="RDC31" s="1"/>
      <c r="RDD31" s="1"/>
      <c r="RDE31" s="1"/>
      <c r="RDF31" s="1"/>
      <c r="RDG31" s="1"/>
      <c r="RDH31" s="1"/>
      <c r="RDI31" s="1"/>
      <c r="RDJ31" s="1"/>
      <c r="RDK31" s="1"/>
      <c r="RDL31" s="1"/>
      <c r="RDM31" s="1"/>
      <c r="RDN31" s="1"/>
      <c r="RDO31" s="1"/>
      <c r="RDP31" s="1"/>
      <c r="RDQ31" s="1"/>
      <c r="RDR31" s="1"/>
      <c r="RDS31" s="1"/>
      <c r="RDT31" s="1"/>
      <c r="RDU31" s="1"/>
      <c r="RDV31" s="1"/>
      <c r="RDW31" s="1"/>
      <c r="RDX31" s="1"/>
      <c r="RDY31" s="1"/>
      <c r="RDZ31" s="1"/>
      <c r="REA31" s="1"/>
      <c r="REB31" s="1"/>
      <c r="REC31" s="1"/>
      <c r="RED31" s="1"/>
      <c r="REE31" s="1"/>
      <c r="REF31" s="1"/>
      <c r="REG31" s="1"/>
      <c r="REH31" s="1"/>
      <c r="REI31" s="1"/>
      <c r="REJ31" s="1"/>
      <c r="REK31" s="1"/>
      <c r="REL31" s="1"/>
      <c r="REM31" s="1"/>
      <c r="REN31" s="1"/>
      <c r="REO31" s="1"/>
      <c r="REP31" s="1"/>
      <c r="REQ31" s="1"/>
      <c r="RER31" s="1"/>
      <c r="RES31" s="1"/>
      <c r="RET31" s="1"/>
      <c r="REU31" s="1"/>
      <c r="REV31" s="1"/>
      <c r="REW31" s="1"/>
      <c r="REX31" s="1"/>
      <c r="REY31" s="1"/>
      <c r="REZ31" s="1"/>
      <c r="RFA31" s="1"/>
      <c r="RFB31" s="1"/>
      <c r="RFC31" s="1"/>
      <c r="RFD31" s="1"/>
      <c r="RFE31" s="1"/>
      <c r="RFF31" s="1"/>
      <c r="RFG31" s="1"/>
      <c r="RFH31" s="1"/>
      <c r="RFI31" s="1"/>
      <c r="RFJ31" s="1"/>
      <c r="RFK31" s="1"/>
      <c r="RFL31" s="1"/>
      <c r="RFM31" s="1"/>
      <c r="RFN31" s="1"/>
      <c r="RFO31" s="1"/>
      <c r="RFP31" s="1"/>
      <c r="RFQ31" s="1"/>
      <c r="RFR31" s="1"/>
      <c r="RFS31" s="1"/>
      <c r="RFT31" s="1"/>
      <c r="RFU31" s="1"/>
      <c r="RFV31" s="1"/>
      <c r="RFW31" s="1"/>
      <c r="RFX31" s="1"/>
      <c r="RFY31" s="1"/>
      <c r="RFZ31" s="1"/>
      <c r="RGA31" s="1"/>
      <c r="RGB31" s="1"/>
      <c r="RGC31" s="1"/>
      <c r="RGD31" s="1"/>
      <c r="RGE31" s="1"/>
      <c r="RGF31" s="1"/>
      <c r="RGG31" s="1"/>
      <c r="RGH31" s="1"/>
      <c r="RGI31" s="1"/>
      <c r="RGJ31" s="1"/>
      <c r="RGK31" s="1"/>
      <c r="RGL31" s="1"/>
      <c r="RGM31" s="1"/>
      <c r="RGN31" s="1"/>
      <c r="RGO31" s="1"/>
      <c r="RGP31" s="1"/>
      <c r="RGQ31" s="1"/>
      <c r="RGR31" s="1"/>
      <c r="RGS31" s="1"/>
      <c r="RGT31" s="1"/>
      <c r="RGU31" s="1"/>
      <c r="RGV31" s="1"/>
      <c r="RGW31" s="1"/>
      <c r="RGX31" s="1"/>
      <c r="RGY31" s="1"/>
      <c r="RGZ31" s="1"/>
      <c r="RHA31" s="1"/>
      <c r="RHB31" s="1"/>
      <c r="RHC31" s="1"/>
      <c r="RHD31" s="1"/>
      <c r="RHE31" s="1"/>
      <c r="RHF31" s="1"/>
      <c r="RHG31" s="1"/>
      <c r="RHH31" s="1"/>
      <c r="RHI31" s="1"/>
      <c r="RHJ31" s="1"/>
      <c r="RHK31" s="1"/>
      <c r="RHL31" s="1"/>
      <c r="RHM31" s="1"/>
      <c r="RHN31" s="1"/>
      <c r="RHO31" s="1"/>
      <c r="RHP31" s="1"/>
      <c r="RHQ31" s="1"/>
      <c r="RHR31" s="1"/>
      <c r="RHS31" s="1"/>
      <c r="RHT31" s="1"/>
      <c r="RHU31" s="1"/>
      <c r="RHV31" s="1"/>
      <c r="RHW31" s="1"/>
      <c r="RHX31" s="1"/>
      <c r="RHY31" s="1"/>
      <c r="RHZ31" s="1"/>
      <c r="RIA31" s="1"/>
      <c r="RIB31" s="1"/>
      <c r="RIC31" s="1"/>
      <c r="RID31" s="1"/>
      <c r="RIE31" s="1"/>
      <c r="RIF31" s="1"/>
      <c r="RIG31" s="1"/>
      <c r="RIH31" s="1"/>
      <c r="RII31" s="1"/>
      <c r="RIJ31" s="1"/>
      <c r="RIK31" s="1"/>
      <c r="RIL31" s="1"/>
      <c r="RIM31" s="1"/>
      <c r="RIN31" s="1"/>
      <c r="RIO31" s="1"/>
      <c r="RIP31" s="1"/>
      <c r="RIQ31" s="1"/>
      <c r="RIR31" s="1"/>
      <c r="RIS31" s="1"/>
      <c r="RIT31" s="1"/>
      <c r="RIU31" s="1"/>
      <c r="RIV31" s="1"/>
      <c r="RIW31" s="1"/>
      <c r="RIX31" s="1"/>
      <c r="RIY31" s="1"/>
      <c r="RIZ31" s="1"/>
      <c r="RJA31" s="1"/>
      <c r="RJB31" s="1"/>
      <c r="RJC31" s="1"/>
      <c r="RJD31" s="1"/>
      <c r="RJE31" s="1"/>
      <c r="RJF31" s="1"/>
      <c r="RJG31" s="1"/>
      <c r="RJH31" s="1"/>
      <c r="RJI31" s="1"/>
      <c r="RJJ31" s="1"/>
      <c r="RJK31" s="1"/>
      <c r="RJL31" s="1"/>
      <c r="RJM31" s="1"/>
      <c r="RJN31" s="1"/>
      <c r="RJO31" s="1"/>
      <c r="RJP31" s="1"/>
      <c r="RJQ31" s="1"/>
      <c r="RJR31" s="1"/>
      <c r="RJS31" s="1"/>
      <c r="RJT31" s="1"/>
      <c r="RJU31" s="1"/>
      <c r="RJV31" s="1"/>
      <c r="RJW31" s="1"/>
      <c r="RJX31" s="1"/>
      <c r="RJY31" s="1"/>
      <c r="RJZ31" s="1"/>
      <c r="RKA31" s="1"/>
      <c r="RKB31" s="1"/>
      <c r="RKC31" s="1"/>
      <c r="RKD31" s="1"/>
      <c r="RKE31" s="1"/>
      <c r="RKF31" s="1"/>
      <c r="RKG31" s="1"/>
      <c r="RKH31" s="1"/>
      <c r="RKI31" s="1"/>
      <c r="RKJ31" s="1"/>
      <c r="RKK31" s="1"/>
      <c r="RKL31" s="1"/>
      <c r="RKM31" s="1"/>
      <c r="RKN31" s="1"/>
      <c r="RKO31" s="1"/>
      <c r="RKP31" s="1"/>
      <c r="RKQ31" s="1"/>
      <c r="RKR31" s="1"/>
      <c r="RKS31" s="1"/>
      <c r="RKT31" s="1"/>
      <c r="RKU31" s="1"/>
      <c r="RKV31" s="1"/>
      <c r="RKW31" s="1"/>
      <c r="RKX31" s="1"/>
      <c r="RKY31" s="1"/>
      <c r="RKZ31" s="1"/>
      <c r="RLA31" s="1"/>
      <c r="RLB31" s="1"/>
      <c r="RLC31" s="1"/>
      <c r="RLD31" s="1"/>
      <c r="RLE31" s="1"/>
      <c r="RLF31" s="1"/>
      <c r="RLG31" s="1"/>
      <c r="RLH31" s="1"/>
      <c r="RLI31" s="1"/>
      <c r="RLJ31" s="1"/>
      <c r="RLK31" s="1"/>
      <c r="RLL31" s="1"/>
      <c r="RLM31" s="1"/>
      <c r="RLN31" s="1"/>
      <c r="RLO31" s="1"/>
      <c r="RLP31" s="1"/>
      <c r="RLQ31" s="1"/>
      <c r="RLR31" s="1"/>
      <c r="RLS31" s="1"/>
      <c r="RLT31" s="1"/>
      <c r="RLU31" s="1"/>
      <c r="RLV31" s="1"/>
      <c r="RLW31" s="1"/>
      <c r="RLX31" s="1"/>
      <c r="RLY31" s="1"/>
      <c r="RLZ31" s="1"/>
      <c r="RMA31" s="1"/>
      <c r="RMB31" s="1"/>
      <c r="RMC31" s="1"/>
      <c r="RMD31" s="1"/>
      <c r="RME31" s="1"/>
      <c r="RMF31" s="1"/>
      <c r="RMG31" s="1"/>
      <c r="RMH31" s="1"/>
      <c r="RMI31" s="1"/>
      <c r="RMJ31" s="1"/>
      <c r="RMK31" s="1"/>
      <c r="RML31" s="1"/>
      <c r="RMM31" s="1"/>
      <c r="RMN31" s="1"/>
      <c r="RMO31" s="1"/>
      <c r="RMP31" s="1"/>
      <c r="RMQ31" s="1"/>
      <c r="RMR31" s="1"/>
      <c r="RMS31" s="1"/>
      <c r="RMT31" s="1"/>
      <c r="RMU31" s="1"/>
      <c r="RMV31" s="1"/>
      <c r="RMW31" s="1"/>
      <c r="RMX31" s="1"/>
      <c r="RMY31" s="1"/>
      <c r="RMZ31" s="1"/>
      <c r="RNA31" s="1"/>
      <c r="RNB31" s="1"/>
      <c r="RNC31" s="1"/>
      <c r="RND31" s="1"/>
      <c r="RNE31" s="1"/>
      <c r="RNF31" s="1"/>
      <c r="RNG31" s="1"/>
      <c r="RNH31" s="1"/>
      <c r="RNI31" s="1"/>
      <c r="RNJ31" s="1"/>
      <c r="RNK31" s="1"/>
      <c r="RNL31" s="1"/>
      <c r="RNM31" s="1"/>
      <c r="RNN31" s="1"/>
      <c r="RNO31" s="1"/>
      <c r="RNP31" s="1"/>
      <c r="RNQ31" s="1"/>
      <c r="RNR31" s="1"/>
      <c r="RNS31" s="1"/>
      <c r="RNT31" s="1"/>
      <c r="RNU31" s="1"/>
      <c r="RNV31" s="1"/>
      <c r="RNW31" s="1"/>
      <c r="RNX31" s="1"/>
      <c r="RNY31" s="1"/>
      <c r="RNZ31" s="1"/>
      <c r="ROA31" s="1"/>
      <c r="ROB31" s="1"/>
      <c r="ROC31" s="1"/>
      <c r="ROD31" s="1"/>
      <c r="ROE31" s="1"/>
      <c r="ROF31" s="1"/>
      <c r="ROG31" s="1"/>
      <c r="ROH31" s="1"/>
      <c r="ROI31" s="1"/>
      <c r="ROJ31" s="1"/>
      <c r="ROK31" s="1"/>
      <c r="ROL31" s="1"/>
      <c r="ROM31" s="1"/>
      <c r="RON31" s="1"/>
      <c r="ROO31" s="1"/>
      <c r="ROP31" s="1"/>
      <c r="ROQ31" s="1"/>
      <c r="ROR31" s="1"/>
      <c r="ROS31" s="1"/>
      <c r="ROT31" s="1"/>
      <c r="ROU31" s="1"/>
      <c r="ROV31" s="1"/>
      <c r="ROW31" s="1"/>
      <c r="ROX31" s="1"/>
      <c r="ROY31" s="1"/>
      <c r="ROZ31" s="1"/>
      <c r="RPA31" s="1"/>
      <c r="RPB31" s="1"/>
      <c r="RPC31" s="1"/>
      <c r="RPD31" s="1"/>
      <c r="RPE31" s="1"/>
      <c r="RPF31" s="1"/>
      <c r="RPG31" s="1"/>
      <c r="RPH31" s="1"/>
      <c r="RPI31" s="1"/>
      <c r="RPJ31" s="1"/>
      <c r="RPK31" s="1"/>
      <c r="RPL31" s="1"/>
      <c r="RPM31" s="1"/>
      <c r="RPN31" s="1"/>
      <c r="RPO31" s="1"/>
      <c r="RPP31" s="1"/>
      <c r="RPQ31" s="1"/>
      <c r="RPR31" s="1"/>
      <c r="RPS31" s="1"/>
      <c r="RPT31" s="1"/>
      <c r="RPU31" s="1"/>
      <c r="RPV31" s="1"/>
      <c r="RPW31" s="1"/>
      <c r="RPX31" s="1"/>
      <c r="RPY31" s="1"/>
      <c r="RPZ31" s="1"/>
      <c r="RQA31" s="1"/>
      <c r="RQB31" s="1"/>
      <c r="RQC31" s="1"/>
      <c r="RQD31" s="1"/>
      <c r="RQE31" s="1"/>
      <c r="RQF31" s="1"/>
      <c r="RQG31" s="1"/>
      <c r="RQH31" s="1"/>
      <c r="RQI31" s="1"/>
      <c r="RQJ31" s="1"/>
      <c r="RQK31" s="1"/>
      <c r="RQL31" s="1"/>
      <c r="RQM31" s="1"/>
      <c r="RQN31" s="1"/>
      <c r="RQO31" s="1"/>
      <c r="RQP31" s="1"/>
      <c r="RQQ31" s="1"/>
      <c r="RQR31" s="1"/>
      <c r="RQS31" s="1"/>
      <c r="RQT31" s="1"/>
      <c r="RQU31" s="1"/>
      <c r="RQV31" s="1"/>
      <c r="RQW31" s="1"/>
      <c r="RQX31" s="1"/>
      <c r="RQY31" s="1"/>
      <c r="RQZ31" s="1"/>
      <c r="RRA31" s="1"/>
      <c r="RRB31" s="1"/>
      <c r="RRC31" s="1"/>
      <c r="RRD31" s="1"/>
      <c r="RRE31" s="1"/>
      <c r="RRF31" s="1"/>
      <c r="RRG31" s="1"/>
      <c r="RRH31" s="1"/>
      <c r="RRI31" s="1"/>
      <c r="RRJ31" s="1"/>
      <c r="RRK31" s="1"/>
      <c r="RRL31" s="1"/>
      <c r="RRM31" s="1"/>
      <c r="RRN31" s="1"/>
      <c r="RRO31" s="1"/>
      <c r="RRP31" s="1"/>
      <c r="RRQ31" s="1"/>
      <c r="RRR31" s="1"/>
      <c r="RRS31" s="1"/>
      <c r="RRT31" s="1"/>
      <c r="RRU31" s="1"/>
      <c r="RRV31" s="1"/>
      <c r="RRW31" s="1"/>
      <c r="RRX31" s="1"/>
      <c r="RRY31" s="1"/>
      <c r="RRZ31" s="1"/>
      <c r="RSA31" s="1"/>
      <c r="RSB31" s="1"/>
      <c r="RSC31" s="1"/>
      <c r="RSD31" s="1"/>
      <c r="RSE31" s="1"/>
      <c r="RSF31" s="1"/>
      <c r="RSG31" s="1"/>
      <c r="RSH31" s="1"/>
      <c r="RSI31" s="1"/>
      <c r="RSJ31" s="1"/>
      <c r="RSK31" s="1"/>
      <c r="RSL31" s="1"/>
      <c r="RSM31" s="1"/>
      <c r="RSN31" s="1"/>
      <c r="RSO31" s="1"/>
      <c r="RSP31" s="1"/>
      <c r="RSQ31" s="1"/>
      <c r="RSR31" s="1"/>
      <c r="RSS31" s="1"/>
      <c r="RST31" s="1"/>
      <c r="RSU31" s="1"/>
      <c r="RSV31" s="1"/>
      <c r="RSW31" s="1"/>
      <c r="RSX31" s="1"/>
      <c r="RSY31" s="1"/>
      <c r="RSZ31" s="1"/>
      <c r="RTA31" s="1"/>
      <c r="RTB31" s="1"/>
      <c r="RTC31" s="1"/>
      <c r="RTD31" s="1"/>
      <c r="RTE31" s="1"/>
      <c r="RTF31" s="1"/>
      <c r="RTG31" s="1"/>
      <c r="RTH31" s="1"/>
      <c r="RTI31" s="1"/>
      <c r="RTJ31" s="1"/>
      <c r="RTK31" s="1"/>
      <c r="RTL31" s="1"/>
      <c r="RTM31" s="1"/>
      <c r="RTN31" s="1"/>
      <c r="RTO31" s="1"/>
      <c r="RTP31" s="1"/>
      <c r="RTQ31" s="1"/>
      <c r="RTR31" s="1"/>
      <c r="RTS31" s="1"/>
      <c r="RTT31" s="1"/>
      <c r="RTU31" s="1"/>
      <c r="RTV31" s="1"/>
      <c r="RTW31" s="1"/>
      <c r="RTX31" s="1"/>
      <c r="RTY31" s="1"/>
      <c r="RTZ31" s="1"/>
      <c r="RUA31" s="1"/>
      <c r="RUB31" s="1"/>
      <c r="RUC31" s="1"/>
      <c r="RUD31" s="1"/>
      <c r="RUE31" s="1"/>
      <c r="RUF31" s="1"/>
      <c r="RUG31" s="1"/>
      <c r="RUH31" s="1"/>
      <c r="RUI31" s="1"/>
      <c r="RUJ31" s="1"/>
      <c r="RUK31" s="1"/>
      <c r="RUL31" s="1"/>
      <c r="RUM31" s="1"/>
      <c r="RUN31" s="1"/>
      <c r="RUO31" s="1"/>
      <c r="RUP31" s="1"/>
      <c r="RUQ31" s="1"/>
      <c r="RUR31" s="1"/>
      <c r="RUS31" s="1"/>
      <c r="RUT31" s="1"/>
      <c r="RUU31" s="1"/>
      <c r="RUV31" s="1"/>
      <c r="RUW31" s="1"/>
      <c r="RUX31" s="1"/>
      <c r="RUY31" s="1"/>
      <c r="RUZ31" s="1"/>
      <c r="RVA31" s="1"/>
      <c r="RVB31" s="1"/>
      <c r="RVC31" s="1"/>
      <c r="RVD31" s="1"/>
      <c r="RVE31" s="1"/>
      <c r="RVF31" s="1"/>
      <c r="RVG31" s="1"/>
      <c r="RVH31" s="1"/>
      <c r="RVI31" s="1"/>
      <c r="RVJ31" s="1"/>
      <c r="RVK31" s="1"/>
      <c r="RVL31" s="1"/>
      <c r="RVM31" s="1"/>
      <c r="RVN31" s="1"/>
      <c r="RVO31" s="1"/>
      <c r="RVP31" s="1"/>
      <c r="RVQ31" s="1"/>
      <c r="RVR31" s="1"/>
      <c r="RVS31" s="1"/>
      <c r="RVT31" s="1"/>
      <c r="RVU31" s="1"/>
      <c r="RVV31" s="1"/>
      <c r="RVW31" s="1"/>
      <c r="RVX31" s="1"/>
      <c r="RVY31" s="1"/>
      <c r="RVZ31" s="1"/>
      <c r="RWA31" s="1"/>
      <c r="RWB31" s="1"/>
      <c r="RWC31" s="1"/>
      <c r="RWD31" s="1"/>
      <c r="RWE31" s="1"/>
      <c r="RWF31" s="1"/>
      <c r="RWG31" s="1"/>
      <c r="RWH31" s="1"/>
      <c r="RWI31" s="1"/>
      <c r="RWJ31" s="1"/>
      <c r="RWK31" s="1"/>
      <c r="RWL31" s="1"/>
      <c r="RWM31" s="1"/>
      <c r="RWN31" s="1"/>
      <c r="RWO31" s="1"/>
      <c r="RWP31" s="1"/>
      <c r="RWQ31" s="1"/>
      <c r="RWR31" s="1"/>
      <c r="RWS31" s="1"/>
      <c r="RWT31" s="1"/>
      <c r="RWU31" s="1"/>
      <c r="RWV31" s="1"/>
      <c r="RWW31" s="1"/>
      <c r="RWX31" s="1"/>
      <c r="RWY31" s="1"/>
      <c r="RWZ31" s="1"/>
      <c r="RXA31" s="1"/>
      <c r="RXB31" s="1"/>
      <c r="RXC31" s="1"/>
      <c r="RXD31" s="1"/>
      <c r="RXE31" s="1"/>
      <c r="RXF31" s="1"/>
      <c r="RXG31" s="1"/>
      <c r="RXH31" s="1"/>
      <c r="RXI31" s="1"/>
      <c r="RXJ31" s="1"/>
      <c r="RXK31" s="1"/>
      <c r="RXL31" s="1"/>
      <c r="RXM31" s="1"/>
      <c r="RXN31" s="1"/>
      <c r="RXO31" s="1"/>
      <c r="RXP31" s="1"/>
      <c r="RXQ31" s="1"/>
      <c r="RXR31" s="1"/>
      <c r="RXS31" s="1"/>
      <c r="RXT31" s="1"/>
      <c r="RXU31" s="1"/>
      <c r="RXV31" s="1"/>
      <c r="RXW31" s="1"/>
      <c r="RXX31" s="1"/>
      <c r="RXY31" s="1"/>
      <c r="RXZ31" s="1"/>
      <c r="RYA31" s="1"/>
      <c r="RYB31" s="1"/>
      <c r="RYC31" s="1"/>
      <c r="RYD31" s="1"/>
      <c r="RYE31" s="1"/>
      <c r="RYF31" s="1"/>
      <c r="RYG31" s="1"/>
      <c r="RYH31" s="1"/>
      <c r="RYI31" s="1"/>
      <c r="RYJ31" s="1"/>
      <c r="RYK31" s="1"/>
      <c r="RYL31" s="1"/>
      <c r="RYM31" s="1"/>
      <c r="RYN31" s="1"/>
      <c r="RYO31" s="1"/>
      <c r="RYP31" s="1"/>
      <c r="RYQ31" s="1"/>
      <c r="RYR31" s="1"/>
      <c r="RYS31" s="1"/>
      <c r="RYT31" s="1"/>
      <c r="RYU31" s="1"/>
      <c r="RYV31" s="1"/>
      <c r="RYW31" s="1"/>
      <c r="RYX31" s="1"/>
      <c r="RYY31" s="1"/>
      <c r="RYZ31" s="1"/>
      <c r="RZA31" s="1"/>
      <c r="RZB31" s="1"/>
      <c r="RZC31" s="1"/>
      <c r="RZD31" s="1"/>
      <c r="RZE31" s="1"/>
      <c r="RZF31" s="1"/>
      <c r="RZG31" s="1"/>
      <c r="RZH31" s="1"/>
      <c r="RZI31" s="1"/>
      <c r="RZJ31" s="1"/>
      <c r="RZK31" s="1"/>
      <c r="RZL31" s="1"/>
      <c r="RZM31" s="1"/>
      <c r="RZN31" s="1"/>
      <c r="RZO31" s="1"/>
      <c r="RZP31" s="1"/>
      <c r="RZQ31" s="1"/>
      <c r="RZR31" s="1"/>
      <c r="RZS31" s="1"/>
      <c r="RZT31" s="1"/>
      <c r="RZU31" s="1"/>
      <c r="RZV31" s="1"/>
      <c r="RZW31" s="1"/>
      <c r="RZX31" s="1"/>
      <c r="RZY31" s="1"/>
      <c r="RZZ31" s="1"/>
      <c r="SAA31" s="1"/>
      <c r="SAB31" s="1"/>
      <c r="SAC31" s="1"/>
      <c r="SAD31" s="1"/>
      <c r="SAE31" s="1"/>
      <c r="SAF31" s="1"/>
      <c r="SAG31" s="1"/>
      <c r="SAH31" s="1"/>
      <c r="SAI31" s="1"/>
      <c r="SAJ31" s="1"/>
      <c r="SAK31" s="1"/>
      <c r="SAL31" s="1"/>
      <c r="SAM31" s="1"/>
      <c r="SAN31" s="1"/>
      <c r="SAO31" s="1"/>
      <c r="SAP31" s="1"/>
      <c r="SAQ31" s="1"/>
      <c r="SAR31" s="1"/>
      <c r="SAS31" s="1"/>
      <c r="SAT31" s="1"/>
      <c r="SAU31" s="1"/>
      <c r="SAV31" s="1"/>
      <c r="SAW31" s="1"/>
      <c r="SAX31" s="1"/>
      <c r="SAY31" s="1"/>
      <c r="SAZ31" s="1"/>
      <c r="SBA31" s="1"/>
      <c r="SBB31" s="1"/>
      <c r="SBC31" s="1"/>
      <c r="SBD31" s="1"/>
      <c r="SBE31" s="1"/>
      <c r="SBF31" s="1"/>
      <c r="SBG31" s="1"/>
      <c r="SBH31" s="1"/>
      <c r="SBI31" s="1"/>
      <c r="SBJ31" s="1"/>
      <c r="SBK31" s="1"/>
      <c r="SBL31" s="1"/>
      <c r="SBM31" s="1"/>
      <c r="SBN31" s="1"/>
      <c r="SBO31" s="1"/>
      <c r="SBP31" s="1"/>
      <c r="SBQ31" s="1"/>
      <c r="SBR31" s="1"/>
      <c r="SBS31" s="1"/>
      <c r="SBT31" s="1"/>
      <c r="SBU31" s="1"/>
      <c r="SBV31" s="1"/>
      <c r="SBW31" s="1"/>
      <c r="SBX31" s="1"/>
      <c r="SBY31" s="1"/>
      <c r="SBZ31" s="1"/>
      <c r="SCA31" s="1"/>
      <c r="SCB31" s="1"/>
      <c r="SCC31" s="1"/>
      <c r="SCD31" s="1"/>
      <c r="SCE31" s="1"/>
      <c r="SCF31" s="1"/>
      <c r="SCG31" s="1"/>
      <c r="SCH31" s="1"/>
      <c r="SCI31" s="1"/>
      <c r="SCJ31" s="1"/>
      <c r="SCK31" s="1"/>
      <c r="SCL31" s="1"/>
      <c r="SCM31" s="1"/>
      <c r="SCN31" s="1"/>
      <c r="SCO31" s="1"/>
      <c r="SCP31" s="1"/>
      <c r="SCQ31" s="1"/>
      <c r="SCR31" s="1"/>
      <c r="SCS31" s="1"/>
      <c r="SCT31" s="1"/>
      <c r="SCU31" s="1"/>
      <c r="SCV31" s="1"/>
      <c r="SCW31" s="1"/>
      <c r="SCX31" s="1"/>
      <c r="SCY31" s="1"/>
      <c r="SCZ31" s="1"/>
      <c r="SDA31" s="1"/>
      <c r="SDB31" s="1"/>
      <c r="SDC31" s="1"/>
      <c r="SDD31" s="1"/>
      <c r="SDE31" s="1"/>
      <c r="SDF31" s="1"/>
      <c r="SDG31" s="1"/>
      <c r="SDH31" s="1"/>
      <c r="SDI31" s="1"/>
      <c r="SDJ31" s="1"/>
      <c r="SDK31" s="1"/>
      <c r="SDL31" s="1"/>
      <c r="SDM31" s="1"/>
      <c r="SDN31" s="1"/>
      <c r="SDO31" s="1"/>
      <c r="SDP31" s="1"/>
      <c r="SDQ31" s="1"/>
      <c r="SDR31" s="1"/>
      <c r="SDS31" s="1"/>
      <c r="SDT31" s="1"/>
      <c r="SDU31" s="1"/>
      <c r="SDV31" s="1"/>
      <c r="SDW31" s="1"/>
      <c r="SDX31" s="1"/>
      <c r="SDY31" s="1"/>
      <c r="SDZ31" s="1"/>
      <c r="SEA31" s="1"/>
      <c r="SEB31" s="1"/>
      <c r="SEC31" s="1"/>
      <c r="SED31" s="1"/>
      <c r="SEE31" s="1"/>
      <c r="SEF31" s="1"/>
      <c r="SEG31" s="1"/>
      <c r="SEH31" s="1"/>
      <c r="SEI31" s="1"/>
      <c r="SEJ31" s="1"/>
      <c r="SEK31" s="1"/>
      <c r="SEL31" s="1"/>
      <c r="SEM31" s="1"/>
      <c r="SEN31" s="1"/>
      <c r="SEO31" s="1"/>
      <c r="SEP31" s="1"/>
      <c r="SEQ31" s="1"/>
      <c r="SER31" s="1"/>
      <c r="SES31" s="1"/>
      <c r="SET31" s="1"/>
      <c r="SEU31" s="1"/>
      <c r="SEV31" s="1"/>
      <c r="SEW31" s="1"/>
      <c r="SEX31" s="1"/>
      <c r="SEY31" s="1"/>
      <c r="SEZ31" s="1"/>
      <c r="SFA31" s="1"/>
      <c r="SFB31" s="1"/>
      <c r="SFC31" s="1"/>
      <c r="SFD31" s="1"/>
      <c r="SFE31" s="1"/>
      <c r="SFF31" s="1"/>
      <c r="SFG31" s="1"/>
      <c r="SFH31" s="1"/>
      <c r="SFI31" s="1"/>
      <c r="SFJ31" s="1"/>
      <c r="SFK31" s="1"/>
      <c r="SFL31" s="1"/>
      <c r="SFM31" s="1"/>
      <c r="SFN31" s="1"/>
      <c r="SFO31" s="1"/>
      <c r="SFP31" s="1"/>
      <c r="SFQ31" s="1"/>
      <c r="SFR31" s="1"/>
      <c r="SFS31" s="1"/>
      <c r="SFT31" s="1"/>
      <c r="SFU31" s="1"/>
      <c r="SFV31" s="1"/>
      <c r="SFW31" s="1"/>
      <c r="SFX31" s="1"/>
      <c r="SFY31" s="1"/>
      <c r="SFZ31" s="1"/>
      <c r="SGA31" s="1"/>
      <c r="SGB31" s="1"/>
      <c r="SGC31" s="1"/>
      <c r="SGD31" s="1"/>
      <c r="SGE31" s="1"/>
      <c r="SGF31" s="1"/>
      <c r="SGG31" s="1"/>
      <c r="SGH31" s="1"/>
      <c r="SGI31" s="1"/>
      <c r="SGJ31" s="1"/>
      <c r="SGK31" s="1"/>
      <c r="SGL31" s="1"/>
      <c r="SGM31" s="1"/>
      <c r="SGN31" s="1"/>
      <c r="SGO31" s="1"/>
      <c r="SGP31" s="1"/>
      <c r="SGQ31" s="1"/>
      <c r="SGR31" s="1"/>
      <c r="SGS31" s="1"/>
      <c r="SGT31" s="1"/>
      <c r="SGU31" s="1"/>
      <c r="SGV31" s="1"/>
      <c r="SGW31" s="1"/>
      <c r="SGX31" s="1"/>
      <c r="SGY31" s="1"/>
      <c r="SGZ31" s="1"/>
      <c r="SHA31" s="1"/>
      <c r="SHB31" s="1"/>
      <c r="SHC31" s="1"/>
      <c r="SHD31" s="1"/>
      <c r="SHE31" s="1"/>
      <c r="SHF31" s="1"/>
      <c r="SHG31" s="1"/>
      <c r="SHH31" s="1"/>
      <c r="SHI31" s="1"/>
      <c r="SHJ31" s="1"/>
      <c r="SHK31" s="1"/>
      <c r="SHL31" s="1"/>
      <c r="SHM31" s="1"/>
      <c r="SHN31" s="1"/>
      <c r="SHO31" s="1"/>
      <c r="SHP31" s="1"/>
      <c r="SHQ31" s="1"/>
      <c r="SHR31" s="1"/>
      <c r="SHS31" s="1"/>
      <c r="SHT31" s="1"/>
      <c r="SHU31" s="1"/>
      <c r="SHV31" s="1"/>
      <c r="SHW31" s="1"/>
      <c r="SHX31" s="1"/>
      <c r="SHY31" s="1"/>
      <c r="SHZ31" s="1"/>
      <c r="SIA31" s="1"/>
      <c r="SIB31" s="1"/>
      <c r="SIC31" s="1"/>
      <c r="SID31" s="1"/>
      <c r="SIE31" s="1"/>
      <c r="SIF31" s="1"/>
      <c r="SIG31" s="1"/>
      <c r="SIH31" s="1"/>
      <c r="SII31" s="1"/>
      <c r="SIJ31" s="1"/>
      <c r="SIK31" s="1"/>
      <c r="SIL31" s="1"/>
      <c r="SIM31" s="1"/>
      <c r="SIN31" s="1"/>
      <c r="SIO31" s="1"/>
      <c r="SIP31" s="1"/>
      <c r="SIQ31" s="1"/>
      <c r="SIR31" s="1"/>
      <c r="SIS31" s="1"/>
      <c r="SIT31" s="1"/>
      <c r="SIU31" s="1"/>
      <c r="SIV31" s="1"/>
      <c r="SIW31" s="1"/>
      <c r="SIX31" s="1"/>
      <c r="SIY31" s="1"/>
      <c r="SIZ31" s="1"/>
      <c r="SJA31" s="1"/>
      <c r="SJB31" s="1"/>
      <c r="SJC31" s="1"/>
      <c r="SJD31" s="1"/>
      <c r="SJE31" s="1"/>
      <c r="SJF31" s="1"/>
      <c r="SJG31" s="1"/>
      <c r="SJH31" s="1"/>
      <c r="SJI31" s="1"/>
      <c r="SJJ31" s="1"/>
      <c r="SJK31" s="1"/>
      <c r="SJL31" s="1"/>
      <c r="SJM31" s="1"/>
      <c r="SJN31" s="1"/>
      <c r="SJO31" s="1"/>
      <c r="SJP31" s="1"/>
      <c r="SJQ31" s="1"/>
      <c r="SJR31" s="1"/>
      <c r="SJS31" s="1"/>
      <c r="SJT31" s="1"/>
      <c r="SJU31" s="1"/>
      <c r="SJV31" s="1"/>
      <c r="SJW31" s="1"/>
      <c r="SJX31" s="1"/>
      <c r="SJY31" s="1"/>
      <c r="SJZ31" s="1"/>
      <c r="SKA31" s="1"/>
      <c r="SKB31" s="1"/>
      <c r="SKC31" s="1"/>
      <c r="SKD31" s="1"/>
      <c r="SKE31" s="1"/>
      <c r="SKF31" s="1"/>
      <c r="SKG31" s="1"/>
      <c r="SKH31" s="1"/>
      <c r="SKI31" s="1"/>
      <c r="SKJ31" s="1"/>
      <c r="SKK31" s="1"/>
      <c r="SKL31" s="1"/>
      <c r="SKM31" s="1"/>
      <c r="SKN31" s="1"/>
      <c r="SKO31" s="1"/>
      <c r="SKP31" s="1"/>
      <c r="SKQ31" s="1"/>
      <c r="SKR31" s="1"/>
      <c r="SKS31" s="1"/>
      <c r="SKT31" s="1"/>
      <c r="SKU31" s="1"/>
      <c r="SKV31" s="1"/>
      <c r="SKW31" s="1"/>
      <c r="SKX31" s="1"/>
      <c r="SKY31" s="1"/>
      <c r="SKZ31" s="1"/>
      <c r="SLA31" s="1"/>
      <c r="SLB31" s="1"/>
      <c r="SLC31" s="1"/>
      <c r="SLD31" s="1"/>
      <c r="SLE31" s="1"/>
      <c r="SLF31" s="1"/>
      <c r="SLG31" s="1"/>
      <c r="SLH31" s="1"/>
      <c r="SLI31" s="1"/>
      <c r="SLJ31" s="1"/>
      <c r="SLK31" s="1"/>
      <c r="SLL31" s="1"/>
      <c r="SLM31" s="1"/>
      <c r="SLN31" s="1"/>
      <c r="SLO31" s="1"/>
      <c r="SLP31" s="1"/>
      <c r="SLQ31" s="1"/>
      <c r="SLR31" s="1"/>
      <c r="SLS31" s="1"/>
      <c r="SLT31" s="1"/>
      <c r="SLU31" s="1"/>
      <c r="SLV31" s="1"/>
      <c r="SLW31" s="1"/>
      <c r="SLX31" s="1"/>
      <c r="SLY31" s="1"/>
      <c r="SLZ31" s="1"/>
      <c r="SMA31" s="1"/>
      <c r="SMB31" s="1"/>
      <c r="SMC31" s="1"/>
      <c r="SMD31" s="1"/>
      <c r="SME31" s="1"/>
      <c r="SMF31" s="1"/>
      <c r="SMG31" s="1"/>
      <c r="SMH31" s="1"/>
      <c r="SMI31" s="1"/>
      <c r="SMJ31" s="1"/>
      <c r="SMK31" s="1"/>
      <c r="SML31" s="1"/>
      <c r="SMM31" s="1"/>
      <c r="SMN31" s="1"/>
      <c r="SMO31" s="1"/>
      <c r="SMP31" s="1"/>
      <c r="SMQ31" s="1"/>
      <c r="SMR31" s="1"/>
      <c r="SMS31" s="1"/>
      <c r="SMT31" s="1"/>
      <c r="SMU31" s="1"/>
      <c r="SMV31" s="1"/>
      <c r="SMW31" s="1"/>
      <c r="SMX31" s="1"/>
      <c r="SMY31" s="1"/>
      <c r="SMZ31" s="1"/>
      <c r="SNA31" s="1"/>
      <c r="SNB31" s="1"/>
      <c r="SNC31" s="1"/>
      <c r="SND31" s="1"/>
      <c r="SNE31" s="1"/>
      <c r="SNF31" s="1"/>
      <c r="SNG31" s="1"/>
      <c r="SNH31" s="1"/>
      <c r="SNI31" s="1"/>
      <c r="SNJ31" s="1"/>
      <c r="SNK31" s="1"/>
      <c r="SNL31" s="1"/>
      <c r="SNM31" s="1"/>
      <c r="SNN31" s="1"/>
      <c r="SNO31" s="1"/>
      <c r="SNP31" s="1"/>
      <c r="SNQ31" s="1"/>
      <c r="SNR31" s="1"/>
      <c r="SNS31" s="1"/>
      <c r="SNT31" s="1"/>
      <c r="SNU31" s="1"/>
      <c r="SNV31" s="1"/>
      <c r="SNW31" s="1"/>
      <c r="SNX31" s="1"/>
      <c r="SNY31" s="1"/>
      <c r="SNZ31" s="1"/>
      <c r="SOA31" s="1"/>
      <c r="SOB31" s="1"/>
      <c r="SOC31" s="1"/>
      <c r="SOD31" s="1"/>
      <c r="SOE31" s="1"/>
      <c r="SOF31" s="1"/>
      <c r="SOG31" s="1"/>
      <c r="SOH31" s="1"/>
      <c r="SOI31" s="1"/>
      <c r="SOJ31" s="1"/>
      <c r="SOK31" s="1"/>
      <c r="SOL31" s="1"/>
      <c r="SOM31" s="1"/>
      <c r="SON31" s="1"/>
      <c r="SOO31" s="1"/>
      <c r="SOP31" s="1"/>
      <c r="SOQ31" s="1"/>
      <c r="SOR31" s="1"/>
      <c r="SOS31" s="1"/>
      <c r="SOT31" s="1"/>
      <c r="SOU31" s="1"/>
      <c r="SOV31" s="1"/>
      <c r="SOW31" s="1"/>
      <c r="SOX31" s="1"/>
      <c r="SOY31" s="1"/>
      <c r="SOZ31" s="1"/>
      <c r="SPA31" s="1"/>
      <c r="SPB31" s="1"/>
      <c r="SPC31" s="1"/>
      <c r="SPD31" s="1"/>
      <c r="SPE31" s="1"/>
      <c r="SPF31" s="1"/>
      <c r="SPG31" s="1"/>
      <c r="SPH31" s="1"/>
      <c r="SPI31" s="1"/>
      <c r="SPJ31" s="1"/>
      <c r="SPK31" s="1"/>
      <c r="SPL31" s="1"/>
      <c r="SPM31" s="1"/>
      <c r="SPN31" s="1"/>
      <c r="SPO31" s="1"/>
      <c r="SPP31" s="1"/>
      <c r="SPQ31" s="1"/>
      <c r="SPR31" s="1"/>
      <c r="SPS31" s="1"/>
      <c r="SPT31" s="1"/>
      <c r="SPU31" s="1"/>
      <c r="SPV31" s="1"/>
      <c r="SPW31" s="1"/>
      <c r="SPX31" s="1"/>
      <c r="SPY31" s="1"/>
      <c r="SPZ31" s="1"/>
      <c r="SQA31" s="1"/>
      <c r="SQB31" s="1"/>
      <c r="SQC31" s="1"/>
      <c r="SQD31" s="1"/>
      <c r="SQE31" s="1"/>
      <c r="SQF31" s="1"/>
      <c r="SQG31" s="1"/>
      <c r="SQH31" s="1"/>
      <c r="SQI31" s="1"/>
      <c r="SQJ31" s="1"/>
      <c r="SQK31" s="1"/>
      <c r="SQL31" s="1"/>
      <c r="SQM31" s="1"/>
      <c r="SQN31" s="1"/>
      <c r="SQO31" s="1"/>
      <c r="SQP31" s="1"/>
      <c r="SQQ31" s="1"/>
      <c r="SQR31" s="1"/>
      <c r="SQS31" s="1"/>
      <c r="SQT31" s="1"/>
      <c r="SQU31" s="1"/>
      <c r="SQV31" s="1"/>
      <c r="SQW31" s="1"/>
      <c r="SQX31" s="1"/>
      <c r="SQY31" s="1"/>
      <c r="SQZ31" s="1"/>
      <c r="SRA31" s="1"/>
      <c r="SRB31" s="1"/>
      <c r="SRC31" s="1"/>
      <c r="SRD31" s="1"/>
      <c r="SRE31" s="1"/>
      <c r="SRF31" s="1"/>
      <c r="SRG31" s="1"/>
      <c r="SRH31" s="1"/>
      <c r="SRI31" s="1"/>
      <c r="SRJ31" s="1"/>
      <c r="SRK31" s="1"/>
      <c r="SRL31" s="1"/>
      <c r="SRM31" s="1"/>
      <c r="SRN31" s="1"/>
      <c r="SRO31" s="1"/>
      <c r="SRP31" s="1"/>
      <c r="SRQ31" s="1"/>
      <c r="SRR31" s="1"/>
      <c r="SRS31" s="1"/>
      <c r="SRT31" s="1"/>
      <c r="SRU31" s="1"/>
      <c r="SRV31" s="1"/>
      <c r="SRW31" s="1"/>
      <c r="SRX31" s="1"/>
      <c r="SRY31" s="1"/>
      <c r="SRZ31" s="1"/>
      <c r="SSA31" s="1"/>
      <c r="SSB31" s="1"/>
      <c r="SSC31" s="1"/>
      <c r="SSD31" s="1"/>
      <c r="SSE31" s="1"/>
      <c r="SSF31" s="1"/>
      <c r="SSG31" s="1"/>
      <c r="SSH31" s="1"/>
      <c r="SSI31" s="1"/>
      <c r="SSJ31" s="1"/>
      <c r="SSK31" s="1"/>
      <c r="SSL31" s="1"/>
      <c r="SSM31" s="1"/>
      <c r="SSN31" s="1"/>
      <c r="SSO31" s="1"/>
      <c r="SSP31" s="1"/>
      <c r="SSQ31" s="1"/>
      <c r="SSR31" s="1"/>
      <c r="SSS31" s="1"/>
      <c r="SST31" s="1"/>
      <c r="SSU31" s="1"/>
      <c r="SSV31" s="1"/>
      <c r="SSW31" s="1"/>
      <c r="SSX31" s="1"/>
      <c r="SSY31" s="1"/>
      <c r="SSZ31" s="1"/>
      <c r="STA31" s="1"/>
      <c r="STB31" s="1"/>
      <c r="STC31" s="1"/>
      <c r="STD31" s="1"/>
      <c r="STE31" s="1"/>
      <c r="STF31" s="1"/>
      <c r="STG31" s="1"/>
      <c r="STH31" s="1"/>
      <c r="STI31" s="1"/>
      <c r="STJ31" s="1"/>
      <c r="STK31" s="1"/>
      <c r="STL31" s="1"/>
      <c r="STM31" s="1"/>
      <c r="STN31" s="1"/>
      <c r="STO31" s="1"/>
      <c r="STP31" s="1"/>
      <c r="STQ31" s="1"/>
      <c r="STR31" s="1"/>
      <c r="STS31" s="1"/>
      <c r="STT31" s="1"/>
      <c r="STU31" s="1"/>
      <c r="STV31" s="1"/>
      <c r="STW31" s="1"/>
      <c r="STX31" s="1"/>
      <c r="STY31" s="1"/>
      <c r="STZ31" s="1"/>
      <c r="SUA31" s="1"/>
      <c r="SUB31" s="1"/>
      <c r="SUC31" s="1"/>
      <c r="SUD31" s="1"/>
      <c r="SUE31" s="1"/>
      <c r="SUF31" s="1"/>
      <c r="SUG31" s="1"/>
      <c r="SUH31" s="1"/>
      <c r="SUI31" s="1"/>
      <c r="SUJ31" s="1"/>
      <c r="SUK31" s="1"/>
      <c r="SUL31" s="1"/>
      <c r="SUM31" s="1"/>
      <c r="SUN31" s="1"/>
      <c r="SUO31" s="1"/>
      <c r="SUP31" s="1"/>
      <c r="SUQ31" s="1"/>
      <c r="SUR31" s="1"/>
      <c r="SUS31" s="1"/>
      <c r="SUT31" s="1"/>
      <c r="SUU31" s="1"/>
      <c r="SUV31" s="1"/>
      <c r="SUW31" s="1"/>
      <c r="SUX31" s="1"/>
      <c r="SUY31" s="1"/>
      <c r="SUZ31" s="1"/>
      <c r="SVA31" s="1"/>
      <c r="SVB31" s="1"/>
      <c r="SVC31" s="1"/>
      <c r="SVD31" s="1"/>
      <c r="SVE31" s="1"/>
      <c r="SVF31" s="1"/>
      <c r="SVG31" s="1"/>
      <c r="SVH31" s="1"/>
      <c r="SVI31" s="1"/>
      <c r="SVJ31" s="1"/>
      <c r="SVK31" s="1"/>
      <c r="SVL31" s="1"/>
      <c r="SVM31" s="1"/>
      <c r="SVN31" s="1"/>
      <c r="SVO31" s="1"/>
      <c r="SVP31" s="1"/>
      <c r="SVQ31" s="1"/>
      <c r="SVR31" s="1"/>
      <c r="SVS31" s="1"/>
      <c r="SVT31" s="1"/>
      <c r="SVU31" s="1"/>
      <c r="SVV31" s="1"/>
      <c r="SVW31" s="1"/>
      <c r="SVX31" s="1"/>
      <c r="SVY31" s="1"/>
      <c r="SVZ31" s="1"/>
      <c r="SWA31" s="1"/>
      <c r="SWB31" s="1"/>
      <c r="SWC31" s="1"/>
      <c r="SWD31" s="1"/>
      <c r="SWE31" s="1"/>
      <c r="SWF31" s="1"/>
      <c r="SWG31" s="1"/>
      <c r="SWH31" s="1"/>
      <c r="SWI31" s="1"/>
      <c r="SWJ31" s="1"/>
      <c r="SWK31" s="1"/>
      <c r="SWL31" s="1"/>
      <c r="SWM31" s="1"/>
      <c r="SWN31" s="1"/>
      <c r="SWO31" s="1"/>
      <c r="SWP31" s="1"/>
      <c r="SWQ31" s="1"/>
      <c r="SWR31" s="1"/>
      <c r="SWS31" s="1"/>
      <c r="SWT31" s="1"/>
      <c r="SWU31" s="1"/>
      <c r="SWV31" s="1"/>
      <c r="SWW31" s="1"/>
      <c r="SWX31" s="1"/>
      <c r="SWY31" s="1"/>
      <c r="SWZ31" s="1"/>
      <c r="SXA31" s="1"/>
      <c r="SXB31" s="1"/>
      <c r="SXC31" s="1"/>
      <c r="SXD31" s="1"/>
      <c r="SXE31" s="1"/>
      <c r="SXF31" s="1"/>
      <c r="SXG31" s="1"/>
      <c r="SXH31" s="1"/>
      <c r="SXI31" s="1"/>
      <c r="SXJ31" s="1"/>
      <c r="SXK31" s="1"/>
      <c r="SXL31" s="1"/>
      <c r="SXM31" s="1"/>
      <c r="SXN31" s="1"/>
      <c r="SXO31" s="1"/>
      <c r="SXP31" s="1"/>
      <c r="SXQ31" s="1"/>
      <c r="SXR31" s="1"/>
      <c r="SXS31" s="1"/>
      <c r="SXT31" s="1"/>
      <c r="SXU31" s="1"/>
      <c r="SXV31" s="1"/>
      <c r="SXW31" s="1"/>
      <c r="SXX31" s="1"/>
      <c r="SXY31" s="1"/>
      <c r="SXZ31" s="1"/>
      <c r="SYA31" s="1"/>
      <c r="SYB31" s="1"/>
      <c r="SYC31" s="1"/>
      <c r="SYD31" s="1"/>
      <c r="SYE31" s="1"/>
      <c r="SYF31" s="1"/>
      <c r="SYG31" s="1"/>
      <c r="SYH31" s="1"/>
      <c r="SYI31" s="1"/>
      <c r="SYJ31" s="1"/>
      <c r="SYK31" s="1"/>
      <c r="SYL31" s="1"/>
      <c r="SYM31" s="1"/>
      <c r="SYN31" s="1"/>
      <c r="SYO31" s="1"/>
      <c r="SYP31" s="1"/>
      <c r="SYQ31" s="1"/>
      <c r="SYR31" s="1"/>
      <c r="SYS31" s="1"/>
      <c r="SYT31" s="1"/>
      <c r="SYU31" s="1"/>
      <c r="SYV31" s="1"/>
      <c r="SYW31" s="1"/>
      <c r="SYX31" s="1"/>
      <c r="SYY31" s="1"/>
      <c r="SYZ31" s="1"/>
      <c r="SZA31" s="1"/>
      <c r="SZB31" s="1"/>
      <c r="SZC31" s="1"/>
      <c r="SZD31" s="1"/>
      <c r="SZE31" s="1"/>
      <c r="SZF31" s="1"/>
      <c r="SZG31" s="1"/>
      <c r="SZH31" s="1"/>
      <c r="SZI31" s="1"/>
      <c r="SZJ31" s="1"/>
      <c r="SZK31" s="1"/>
      <c r="SZL31" s="1"/>
      <c r="SZM31" s="1"/>
      <c r="SZN31" s="1"/>
      <c r="SZO31" s="1"/>
      <c r="SZP31" s="1"/>
      <c r="SZQ31" s="1"/>
      <c r="SZR31" s="1"/>
      <c r="SZS31" s="1"/>
      <c r="SZT31" s="1"/>
      <c r="SZU31" s="1"/>
      <c r="SZV31" s="1"/>
      <c r="SZW31" s="1"/>
      <c r="SZX31" s="1"/>
      <c r="SZY31" s="1"/>
      <c r="SZZ31" s="1"/>
      <c r="TAA31" s="1"/>
      <c r="TAB31" s="1"/>
      <c r="TAC31" s="1"/>
      <c r="TAD31" s="1"/>
      <c r="TAE31" s="1"/>
      <c r="TAF31" s="1"/>
      <c r="TAG31" s="1"/>
      <c r="TAH31" s="1"/>
      <c r="TAI31" s="1"/>
      <c r="TAJ31" s="1"/>
      <c r="TAK31" s="1"/>
      <c r="TAL31" s="1"/>
      <c r="TAM31" s="1"/>
      <c r="TAN31" s="1"/>
      <c r="TAO31" s="1"/>
      <c r="TAP31" s="1"/>
      <c r="TAQ31" s="1"/>
      <c r="TAR31" s="1"/>
      <c r="TAS31" s="1"/>
      <c r="TAT31" s="1"/>
      <c r="TAU31" s="1"/>
      <c r="TAV31" s="1"/>
      <c r="TAW31" s="1"/>
      <c r="TAX31" s="1"/>
      <c r="TAY31" s="1"/>
      <c r="TAZ31" s="1"/>
      <c r="TBA31" s="1"/>
      <c r="TBB31" s="1"/>
      <c r="TBC31" s="1"/>
      <c r="TBD31" s="1"/>
      <c r="TBE31" s="1"/>
      <c r="TBF31" s="1"/>
      <c r="TBG31" s="1"/>
      <c r="TBH31" s="1"/>
      <c r="TBI31" s="1"/>
      <c r="TBJ31" s="1"/>
      <c r="TBK31" s="1"/>
      <c r="TBL31" s="1"/>
      <c r="TBM31" s="1"/>
      <c r="TBN31" s="1"/>
      <c r="TBO31" s="1"/>
      <c r="TBP31" s="1"/>
      <c r="TBQ31" s="1"/>
      <c r="TBR31" s="1"/>
      <c r="TBS31" s="1"/>
      <c r="TBT31" s="1"/>
      <c r="TBU31" s="1"/>
      <c r="TBV31" s="1"/>
      <c r="TBW31" s="1"/>
      <c r="TBX31" s="1"/>
      <c r="TBY31" s="1"/>
      <c r="TBZ31" s="1"/>
      <c r="TCA31" s="1"/>
      <c r="TCB31" s="1"/>
      <c r="TCC31" s="1"/>
      <c r="TCD31" s="1"/>
      <c r="TCE31" s="1"/>
      <c r="TCF31" s="1"/>
      <c r="TCG31" s="1"/>
      <c r="TCH31" s="1"/>
      <c r="TCI31" s="1"/>
      <c r="TCJ31" s="1"/>
      <c r="TCK31" s="1"/>
      <c r="TCL31" s="1"/>
      <c r="TCM31" s="1"/>
      <c r="TCN31" s="1"/>
      <c r="TCO31" s="1"/>
      <c r="TCP31" s="1"/>
      <c r="TCQ31" s="1"/>
      <c r="TCR31" s="1"/>
      <c r="TCS31" s="1"/>
      <c r="TCT31" s="1"/>
      <c r="TCU31" s="1"/>
      <c r="TCV31" s="1"/>
      <c r="TCW31" s="1"/>
      <c r="TCX31" s="1"/>
      <c r="TCY31" s="1"/>
      <c r="TCZ31" s="1"/>
      <c r="TDA31" s="1"/>
      <c r="TDB31" s="1"/>
      <c r="TDC31" s="1"/>
      <c r="TDD31" s="1"/>
      <c r="TDE31" s="1"/>
      <c r="TDF31" s="1"/>
      <c r="TDG31" s="1"/>
      <c r="TDH31" s="1"/>
      <c r="TDI31" s="1"/>
      <c r="TDJ31" s="1"/>
      <c r="TDK31" s="1"/>
      <c r="TDL31" s="1"/>
      <c r="TDM31" s="1"/>
      <c r="TDN31" s="1"/>
      <c r="TDO31" s="1"/>
      <c r="TDP31" s="1"/>
      <c r="TDQ31" s="1"/>
      <c r="TDR31" s="1"/>
      <c r="TDS31" s="1"/>
      <c r="TDT31" s="1"/>
      <c r="TDU31" s="1"/>
      <c r="TDV31" s="1"/>
      <c r="TDW31" s="1"/>
      <c r="TDX31" s="1"/>
      <c r="TDY31" s="1"/>
      <c r="TDZ31" s="1"/>
      <c r="TEA31" s="1"/>
      <c r="TEB31" s="1"/>
      <c r="TEC31" s="1"/>
      <c r="TED31" s="1"/>
      <c r="TEE31" s="1"/>
      <c r="TEF31" s="1"/>
      <c r="TEG31" s="1"/>
      <c r="TEH31" s="1"/>
      <c r="TEI31" s="1"/>
      <c r="TEJ31" s="1"/>
      <c r="TEK31" s="1"/>
      <c r="TEL31" s="1"/>
      <c r="TEM31" s="1"/>
      <c r="TEN31" s="1"/>
      <c r="TEO31" s="1"/>
      <c r="TEP31" s="1"/>
      <c r="TEQ31" s="1"/>
      <c r="TER31" s="1"/>
      <c r="TES31" s="1"/>
      <c r="TET31" s="1"/>
      <c r="TEU31" s="1"/>
      <c r="TEV31" s="1"/>
      <c r="TEW31" s="1"/>
      <c r="TEX31" s="1"/>
      <c r="TEY31" s="1"/>
      <c r="TEZ31" s="1"/>
      <c r="TFA31" s="1"/>
      <c r="TFB31" s="1"/>
      <c r="TFC31" s="1"/>
      <c r="TFD31" s="1"/>
      <c r="TFE31" s="1"/>
      <c r="TFF31" s="1"/>
      <c r="TFG31" s="1"/>
      <c r="TFH31" s="1"/>
      <c r="TFI31" s="1"/>
      <c r="TFJ31" s="1"/>
      <c r="TFK31" s="1"/>
      <c r="TFL31" s="1"/>
      <c r="TFM31" s="1"/>
      <c r="TFN31" s="1"/>
      <c r="TFO31" s="1"/>
      <c r="TFP31" s="1"/>
      <c r="TFQ31" s="1"/>
      <c r="TFR31" s="1"/>
      <c r="TFS31" s="1"/>
      <c r="TFT31" s="1"/>
      <c r="TFU31" s="1"/>
      <c r="TFV31" s="1"/>
      <c r="TFW31" s="1"/>
      <c r="TFX31" s="1"/>
      <c r="TFY31" s="1"/>
      <c r="TFZ31" s="1"/>
      <c r="TGA31" s="1"/>
      <c r="TGB31" s="1"/>
      <c r="TGC31" s="1"/>
      <c r="TGD31" s="1"/>
      <c r="TGE31" s="1"/>
      <c r="TGF31" s="1"/>
      <c r="TGG31" s="1"/>
      <c r="TGH31" s="1"/>
      <c r="TGI31" s="1"/>
      <c r="TGJ31" s="1"/>
      <c r="TGK31" s="1"/>
      <c r="TGL31" s="1"/>
      <c r="TGM31" s="1"/>
      <c r="TGN31" s="1"/>
      <c r="TGO31" s="1"/>
      <c r="TGP31" s="1"/>
      <c r="TGQ31" s="1"/>
      <c r="TGR31" s="1"/>
      <c r="TGS31" s="1"/>
      <c r="TGT31" s="1"/>
      <c r="TGU31" s="1"/>
      <c r="TGV31" s="1"/>
      <c r="TGW31" s="1"/>
      <c r="TGX31" s="1"/>
      <c r="TGY31" s="1"/>
      <c r="TGZ31" s="1"/>
      <c r="THA31" s="1"/>
      <c r="THB31" s="1"/>
      <c r="THC31" s="1"/>
      <c r="THD31" s="1"/>
      <c r="THE31" s="1"/>
      <c r="THF31" s="1"/>
      <c r="THG31" s="1"/>
      <c r="THH31" s="1"/>
      <c r="THI31" s="1"/>
      <c r="THJ31" s="1"/>
      <c r="THK31" s="1"/>
      <c r="THL31" s="1"/>
      <c r="THM31" s="1"/>
      <c r="THN31" s="1"/>
      <c r="THO31" s="1"/>
      <c r="THP31" s="1"/>
      <c r="THQ31" s="1"/>
      <c r="THR31" s="1"/>
      <c r="THS31" s="1"/>
      <c r="THT31" s="1"/>
      <c r="THU31" s="1"/>
      <c r="THV31" s="1"/>
      <c r="THW31" s="1"/>
      <c r="THX31" s="1"/>
      <c r="THY31" s="1"/>
      <c r="THZ31" s="1"/>
      <c r="TIA31" s="1"/>
      <c r="TIB31" s="1"/>
      <c r="TIC31" s="1"/>
      <c r="TID31" s="1"/>
      <c r="TIE31" s="1"/>
      <c r="TIF31" s="1"/>
      <c r="TIG31" s="1"/>
      <c r="TIH31" s="1"/>
      <c r="TII31" s="1"/>
      <c r="TIJ31" s="1"/>
      <c r="TIK31" s="1"/>
      <c r="TIL31" s="1"/>
      <c r="TIM31" s="1"/>
      <c r="TIN31" s="1"/>
      <c r="TIO31" s="1"/>
      <c r="TIP31" s="1"/>
      <c r="TIQ31" s="1"/>
      <c r="TIR31" s="1"/>
      <c r="TIS31" s="1"/>
      <c r="TIT31" s="1"/>
      <c r="TIU31" s="1"/>
      <c r="TIV31" s="1"/>
      <c r="TIW31" s="1"/>
      <c r="TIX31" s="1"/>
      <c r="TIY31" s="1"/>
      <c r="TIZ31" s="1"/>
      <c r="TJA31" s="1"/>
      <c r="TJB31" s="1"/>
      <c r="TJC31" s="1"/>
      <c r="TJD31" s="1"/>
      <c r="TJE31" s="1"/>
      <c r="TJF31" s="1"/>
      <c r="TJG31" s="1"/>
      <c r="TJH31" s="1"/>
      <c r="TJI31" s="1"/>
      <c r="TJJ31" s="1"/>
      <c r="TJK31" s="1"/>
      <c r="TJL31" s="1"/>
      <c r="TJM31" s="1"/>
      <c r="TJN31" s="1"/>
      <c r="TJO31" s="1"/>
      <c r="TJP31" s="1"/>
      <c r="TJQ31" s="1"/>
      <c r="TJR31" s="1"/>
      <c r="TJS31" s="1"/>
      <c r="TJT31" s="1"/>
      <c r="TJU31" s="1"/>
      <c r="TJV31" s="1"/>
      <c r="TJW31" s="1"/>
      <c r="TJX31" s="1"/>
      <c r="TJY31" s="1"/>
      <c r="TJZ31" s="1"/>
      <c r="TKA31" s="1"/>
      <c r="TKB31" s="1"/>
      <c r="TKC31" s="1"/>
      <c r="TKD31" s="1"/>
      <c r="TKE31" s="1"/>
      <c r="TKF31" s="1"/>
      <c r="TKG31" s="1"/>
      <c r="TKH31" s="1"/>
      <c r="TKI31" s="1"/>
      <c r="TKJ31" s="1"/>
      <c r="TKK31" s="1"/>
      <c r="TKL31" s="1"/>
      <c r="TKM31" s="1"/>
      <c r="TKN31" s="1"/>
      <c r="TKO31" s="1"/>
      <c r="TKP31" s="1"/>
      <c r="TKQ31" s="1"/>
      <c r="TKR31" s="1"/>
      <c r="TKS31" s="1"/>
      <c r="TKT31" s="1"/>
      <c r="TKU31" s="1"/>
      <c r="TKV31" s="1"/>
      <c r="TKW31" s="1"/>
      <c r="TKX31" s="1"/>
      <c r="TKY31" s="1"/>
      <c r="TKZ31" s="1"/>
      <c r="TLA31" s="1"/>
      <c r="TLB31" s="1"/>
      <c r="TLC31" s="1"/>
      <c r="TLD31" s="1"/>
      <c r="TLE31" s="1"/>
      <c r="TLF31" s="1"/>
      <c r="TLG31" s="1"/>
      <c r="TLH31" s="1"/>
      <c r="TLI31" s="1"/>
      <c r="TLJ31" s="1"/>
      <c r="TLK31" s="1"/>
      <c r="TLL31" s="1"/>
      <c r="TLM31" s="1"/>
      <c r="TLN31" s="1"/>
      <c r="TLO31" s="1"/>
      <c r="TLP31" s="1"/>
      <c r="TLQ31" s="1"/>
      <c r="TLR31" s="1"/>
      <c r="TLS31" s="1"/>
      <c r="TLT31" s="1"/>
      <c r="TLU31" s="1"/>
      <c r="TLV31" s="1"/>
      <c r="TLW31" s="1"/>
      <c r="TLX31" s="1"/>
      <c r="TLY31" s="1"/>
      <c r="TLZ31" s="1"/>
      <c r="TMA31" s="1"/>
      <c r="TMB31" s="1"/>
      <c r="TMC31" s="1"/>
      <c r="TMD31" s="1"/>
      <c r="TME31" s="1"/>
      <c r="TMF31" s="1"/>
      <c r="TMG31" s="1"/>
      <c r="TMH31" s="1"/>
      <c r="TMI31" s="1"/>
      <c r="TMJ31" s="1"/>
      <c r="TMK31" s="1"/>
      <c r="TML31" s="1"/>
      <c r="TMM31" s="1"/>
      <c r="TMN31" s="1"/>
      <c r="TMO31" s="1"/>
      <c r="TMP31" s="1"/>
      <c r="TMQ31" s="1"/>
      <c r="TMR31" s="1"/>
      <c r="TMS31" s="1"/>
      <c r="TMT31" s="1"/>
      <c r="TMU31" s="1"/>
      <c r="TMV31" s="1"/>
      <c r="TMW31" s="1"/>
      <c r="TMX31" s="1"/>
      <c r="TMY31" s="1"/>
      <c r="TMZ31" s="1"/>
      <c r="TNA31" s="1"/>
      <c r="TNB31" s="1"/>
      <c r="TNC31" s="1"/>
      <c r="TND31" s="1"/>
      <c r="TNE31" s="1"/>
      <c r="TNF31" s="1"/>
      <c r="TNG31" s="1"/>
      <c r="TNH31" s="1"/>
      <c r="TNI31" s="1"/>
      <c r="TNJ31" s="1"/>
      <c r="TNK31" s="1"/>
      <c r="TNL31" s="1"/>
      <c r="TNM31" s="1"/>
      <c r="TNN31" s="1"/>
      <c r="TNO31" s="1"/>
      <c r="TNP31" s="1"/>
      <c r="TNQ31" s="1"/>
      <c r="TNR31" s="1"/>
      <c r="TNS31" s="1"/>
      <c r="TNT31" s="1"/>
      <c r="TNU31" s="1"/>
      <c r="TNV31" s="1"/>
      <c r="TNW31" s="1"/>
      <c r="TNX31" s="1"/>
      <c r="TNY31" s="1"/>
      <c r="TNZ31" s="1"/>
      <c r="TOA31" s="1"/>
      <c r="TOB31" s="1"/>
      <c r="TOC31" s="1"/>
      <c r="TOD31" s="1"/>
      <c r="TOE31" s="1"/>
      <c r="TOF31" s="1"/>
      <c r="TOG31" s="1"/>
      <c r="TOH31" s="1"/>
      <c r="TOI31" s="1"/>
      <c r="TOJ31" s="1"/>
      <c r="TOK31" s="1"/>
      <c r="TOL31" s="1"/>
      <c r="TOM31" s="1"/>
      <c r="TON31" s="1"/>
      <c r="TOO31" s="1"/>
      <c r="TOP31" s="1"/>
      <c r="TOQ31" s="1"/>
      <c r="TOR31" s="1"/>
      <c r="TOS31" s="1"/>
      <c r="TOT31" s="1"/>
      <c r="TOU31" s="1"/>
      <c r="TOV31" s="1"/>
      <c r="TOW31" s="1"/>
      <c r="TOX31" s="1"/>
      <c r="TOY31" s="1"/>
      <c r="TOZ31" s="1"/>
      <c r="TPA31" s="1"/>
      <c r="TPB31" s="1"/>
      <c r="TPC31" s="1"/>
      <c r="TPD31" s="1"/>
      <c r="TPE31" s="1"/>
      <c r="TPF31" s="1"/>
      <c r="TPG31" s="1"/>
      <c r="TPH31" s="1"/>
      <c r="TPI31" s="1"/>
      <c r="TPJ31" s="1"/>
      <c r="TPK31" s="1"/>
      <c r="TPL31" s="1"/>
      <c r="TPM31" s="1"/>
      <c r="TPN31" s="1"/>
      <c r="TPO31" s="1"/>
      <c r="TPP31" s="1"/>
      <c r="TPQ31" s="1"/>
      <c r="TPR31" s="1"/>
      <c r="TPS31" s="1"/>
      <c r="TPT31" s="1"/>
      <c r="TPU31" s="1"/>
      <c r="TPV31" s="1"/>
      <c r="TPW31" s="1"/>
      <c r="TPX31" s="1"/>
      <c r="TPY31" s="1"/>
      <c r="TPZ31" s="1"/>
      <c r="TQA31" s="1"/>
      <c r="TQB31" s="1"/>
      <c r="TQC31" s="1"/>
      <c r="TQD31" s="1"/>
      <c r="TQE31" s="1"/>
      <c r="TQF31" s="1"/>
      <c r="TQG31" s="1"/>
      <c r="TQH31" s="1"/>
      <c r="TQI31" s="1"/>
      <c r="TQJ31" s="1"/>
      <c r="TQK31" s="1"/>
      <c r="TQL31" s="1"/>
      <c r="TQM31" s="1"/>
      <c r="TQN31" s="1"/>
      <c r="TQO31" s="1"/>
      <c r="TQP31" s="1"/>
      <c r="TQQ31" s="1"/>
      <c r="TQR31" s="1"/>
      <c r="TQS31" s="1"/>
      <c r="TQT31" s="1"/>
      <c r="TQU31" s="1"/>
      <c r="TQV31" s="1"/>
      <c r="TQW31" s="1"/>
      <c r="TQX31" s="1"/>
      <c r="TQY31" s="1"/>
      <c r="TQZ31" s="1"/>
      <c r="TRA31" s="1"/>
      <c r="TRB31" s="1"/>
      <c r="TRC31" s="1"/>
      <c r="TRD31" s="1"/>
      <c r="TRE31" s="1"/>
      <c r="TRF31" s="1"/>
      <c r="TRG31" s="1"/>
      <c r="TRH31" s="1"/>
      <c r="TRI31" s="1"/>
      <c r="TRJ31" s="1"/>
      <c r="TRK31" s="1"/>
      <c r="TRL31" s="1"/>
      <c r="TRM31" s="1"/>
      <c r="TRN31" s="1"/>
      <c r="TRO31" s="1"/>
      <c r="TRP31" s="1"/>
      <c r="TRQ31" s="1"/>
      <c r="TRR31" s="1"/>
      <c r="TRS31" s="1"/>
      <c r="TRT31" s="1"/>
      <c r="TRU31" s="1"/>
      <c r="TRV31" s="1"/>
      <c r="TRW31" s="1"/>
      <c r="TRX31" s="1"/>
      <c r="TRY31" s="1"/>
      <c r="TRZ31" s="1"/>
      <c r="TSA31" s="1"/>
      <c r="TSB31" s="1"/>
      <c r="TSC31" s="1"/>
      <c r="TSD31" s="1"/>
      <c r="TSE31" s="1"/>
      <c r="TSF31" s="1"/>
      <c r="TSG31" s="1"/>
      <c r="TSH31" s="1"/>
      <c r="TSI31" s="1"/>
      <c r="TSJ31" s="1"/>
      <c r="TSK31" s="1"/>
      <c r="TSL31" s="1"/>
      <c r="TSM31" s="1"/>
      <c r="TSN31" s="1"/>
      <c r="TSO31" s="1"/>
      <c r="TSP31" s="1"/>
      <c r="TSQ31" s="1"/>
      <c r="TSR31" s="1"/>
      <c r="TSS31" s="1"/>
      <c r="TST31" s="1"/>
      <c r="TSU31" s="1"/>
      <c r="TSV31" s="1"/>
      <c r="TSW31" s="1"/>
      <c r="TSX31" s="1"/>
      <c r="TSY31" s="1"/>
      <c r="TSZ31" s="1"/>
      <c r="TTA31" s="1"/>
      <c r="TTB31" s="1"/>
      <c r="TTC31" s="1"/>
      <c r="TTD31" s="1"/>
      <c r="TTE31" s="1"/>
      <c r="TTF31" s="1"/>
      <c r="TTG31" s="1"/>
      <c r="TTH31" s="1"/>
      <c r="TTI31" s="1"/>
      <c r="TTJ31" s="1"/>
      <c r="TTK31" s="1"/>
      <c r="TTL31" s="1"/>
      <c r="TTM31" s="1"/>
      <c r="TTN31" s="1"/>
      <c r="TTO31" s="1"/>
      <c r="TTP31" s="1"/>
      <c r="TTQ31" s="1"/>
      <c r="TTR31" s="1"/>
      <c r="TTS31" s="1"/>
      <c r="TTT31" s="1"/>
      <c r="TTU31" s="1"/>
      <c r="TTV31" s="1"/>
      <c r="TTW31" s="1"/>
      <c r="TTX31" s="1"/>
      <c r="TTY31" s="1"/>
      <c r="TTZ31" s="1"/>
      <c r="TUA31" s="1"/>
      <c r="TUB31" s="1"/>
      <c r="TUC31" s="1"/>
      <c r="TUD31" s="1"/>
      <c r="TUE31" s="1"/>
      <c r="TUF31" s="1"/>
      <c r="TUG31" s="1"/>
      <c r="TUH31" s="1"/>
      <c r="TUI31" s="1"/>
      <c r="TUJ31" s="1"/>
      <c r="TUK31" s="1"/>
      <c r="TUL31" s="1"/>
      <c r="TUM31" s="1"/>
      <c r="TUN31" s="1"/>
      <c r="TUO31" s="1"/>
      <c r="TUP31" s="1"/>
      <c r="TUQ31" s="1"/>
      <c r="TUR31" s="1"/>
      <c r="TUS31" s="1"/>
      <c r="TUT31" s="1"/>
      <c r="TUU31" s="1"/>
      <c r="TUV31" s="1"/>
      <c r="TUW31" s="1"/>
      <c r="TUX31" s="1"/>
      <c r="TUY31" s="1"/>
      <c r="TUZ31" s="1"/>
      <c r="TVA31" s="1"/>
      <c r="TVB31" s="1"/>
      <c r="TVC31" s="1"/>
      <c r="TVD31" s="1"/>
      <c r="TVE31" s="1"/>
      <c r="TVF31" s="1"/>
      <c r="TVG31" s="1"/>
      <c r="TVH31" s="1"/>
      <c r="TVI31" s="1"/>
      <c r="TVJ31" s="1"/>
      <c r="TVK31" s="1"/>
      <c r="TVL31" s="1"/>
      <c r="TVM31" s="1"/>
      <c r="TVN31" s="1"/>
      <c r="TVO31" s="1"/>
      <c r="TVP31" s="1"/>
      <c r="TVQ31" s="1"/>
      <c r="TVR31" s="1"/>
      <c r="TVS31" s="1"/>
      <c r="TVT31" s="1"/>
      <c r="TVU31" s="1"/>
      <c r="TVV31" s="1"/>
      <c r="TVW31" s="1"/>
      <c r="TVX31" s="1"/>
      <c r="TVY31" s="1"/>
      <c r="TVZ31" s="1"/>
      <c r="TWA31" s="1"/>
      <c r="TWB31" s="1"/>
      <c r="TWC31" s="1"/>
      <c r="TWD31" s="1"/>
      <c r="TWE31" s="1"/>
      <c r="TWF31" s="1"/>
      <c r="TWG31" s="1"/>
      <c r="TWH31" s="1"/>
      <c r="TWI31" s="1"/>
      <c r="TWJ31" s="1"/>
      <c r="TWK31" s="1"/>
      <c r="TWL31" s="1"/>
      <c r="TWM31" s="1"/>
      <c r="TWN31" s="1"/>
      <c r="TWO31" s="1"/>
      <c r="TWP31" s="1"/>
      <c r="TWQ31" s="1"/>
      <c r="TWR31" s="1"/>
      <c r="TWS31" s="1"/>
      <c r="TWT31" s="1"/>
      <c r="TWU31" s="1"/>
      <c r="TWV31" s="1"/>
      <c r="TWW31" s="1"/>
      <c r="TWX31" s="1"/>
      <c r="TWY31" s="1"/>
      <c r="TWZ31" s="1"/>
      <c r="TXA31" s="1"/>
      <c r="TXB31" s="1"/>
      <c r="TXC31" s="1"/>
      <c r="TXD31" s="1"/>
      <c r="TXE31" s="1"/>
      <c r="TXF31" s="1"/>
      <c r="TXG31" s="1"/>
      <c r="TXH31" s="1"/>
      <c r="TXI31" s="1"/>
      <c r="TXJ31" s="1"/>
      <c r="TXK31" s="1"/>
      <c r="TXL31" s="1"/>
      <c r="TXM31" s="1"/>
      <c r="TXN31" s="1"/>
      <c r="TXO31" s="1"/>
      <c r="TXP31" s="1"/>
      <c r="TXQ31" s="1"/>
      <c r="TXR31" s="1"/>
      <c r="TXS31" s="1"/>
      <c r="TXT31" s="1"/>
      <c r="TXU31" s="1"/>
      <c r="TXV31" s="1"/>
      <c r="TXW31" s="1"/>
      <c r="TXX31" s="1"/>
      <c r="TXY31" s="1"/>
      <c r="TXZ31" s="1"/>
      <c r="TYA31" s="1"/>
      <c r="TYB31" s="1"/>
      <c r="TYC31" s="1"/>
      <c r="TYD31" s="1"/>
      <c r="TYE31" s="1"/>
      <c r="TYF31" s="1"/>
      <c r="TYG31" s="1"/>
      <c r="TYH31" s="1"/>
      <c r="TYI31" s="1"/>
      <c r="TYJ31" s="1"/>
      <c r="TYK31" s="1"/>
      <c r="TYL31" s="1"/>
      <c r="TYM31" s="1"/>
      <c r="TYN31" s="1"/>
      <c r="TYO31" s="1"/>
      <c r="TYP31" s="1"/>
      <c r="TYQ31" s="1"/>
      <c r="TYR31" s="1"/>
      <c r="TYS31" s="1"/>
      <c r="TYT31" s="1"/>
      <c r="TYU31" s="1"/>
      <c r="TYV31" s="1"/>
      <c r="TYW31" s="1"/>
      <c r="TYX31" s="1"/>
      <c r="TYY31" s="1"/>
      <c r="TYZ31" s="1"/>
      <c r="TZA31" s="1"/>
      <c r="TZB31" s="1"/>
      <c r="TZC31" s="1"/>
      <c r="TZD31" s="1"/>
      <c r="TZE31" s="1"/>
      <c r="TZF31" s="1"/>
      <c r="TZG31" s="1"/>
      <c r="TZH31" s="1"/>
      <c r="TZI31" s="1"/>
      <c r="TZJ31" s="1"/>
      <c r="TZK31" s="1"/>
      <c r="TZL31" s="1"/>
      <c r="TZM31" s="1"/>
      <c r="TZN31" s="1"/>
      <c r="TZO31" s="1"/>
      <c r="TZP31" s="1"/>
      <c r="TZQ31" s="1"/>
      <c r="TZR31" s="1"/>
      <c r="TZS31" s="1"/>
      <c r="TZT31" s="1"/>
      <c r="TZU31" s="1"/>
      <c r="TZV31" s="1"/>
      <c r="TZW31" s="1"/>
      <c r="TZX31" s="1"/>
      <c r="TZY31" s="1"/>
      <c r="TZZ31" s="1"/>
      <c r="UAA31" s="1"/>
      <c r="UAB31" s="1"/>
      <c r="UAC31" s="1"/>
      <c r="UAD31" s="1"/>
      <c r="UAE31" s="1"/>
      <c r="UAF31" s="1"/>
      <c r="UAG31" s="1"/>
      <c r="UAH31" s="1"/>
      <c r="UAI31" s="1"/>
      <c r="UAJ31" s="1"/>
      <c r="UAK31" s="1"/>
      <c r="UAL31" s="1"/>
      <c r="UAM31" s="1"/>
      <c r="UAN31" s="1"/>
      <c r="UAO31" s="1"/>
      <c r="UAP31" s="1"/>
      <c r="UAQ31" s="1"/>
      <c r="UAR31" s="1"/>
      <c r="UAS31" s="1"/>
      <c r="UAT31" s="1"/>
      <c r="UAU31" s="1"/>
      <c r="UAV31" s="1"/>
      <c r="UAW31" s="1"/>
      <c r="UAX31" s="1"/>
      <c r="UAY31" s="1"/>
      <c r="UAZ31" s="1"/>
      <c r="UBA31" s="1"/>
      <c r="UBB31" s="1"/>
      <c r="UBC31" s="1"/>
      <c r="UBD31" s="1"/>
      <c r="UBE31" s="1"/>
      <c r="UBF31" s="1"/>
      <c r="UBG31" s="1"/>
      <c r="UBH31" s="1"/>
      <c r="UBI31" s="1"/>
      <c r="UBJ31" s="1"/>
      <c r="UBK31" s="1"/>
      <c r="UBL31" s="1"/>
      <c r="UBM31" s="1"/>
      <c r="UBN31" s="1"/>
      <c r="UBO31" s="1"/>
      <c r="UBP31" s="1"/>
      <c r="UBQ31" s="1"/>
      <c r="UBR31" s="1"/>
      <c r="UBS31" s="1"/>
      <c r="UBT31" s="1"/>
      <c r="UBU31" s="1"/>
      <c r="UBV31" s="1"/>
      <c r="UBW31" s="1"/>
      <c r="UBX31" s="1"/>
      <c r="UBY31" s="1"/>
      <c r="UBZ31" s="1"/>
      <c r="UCA31" s="1"/>
      <c r="UCB31" s="1"/>
      <c r="UCC31" s="1"/>
      <c r="UCD31" s="1"/>
      <c r="UCE31" s="1"/>
      <c r="UCF31" s="1"/>
      <c r="UCG31" s="1"/>
      <c r="UCH31" s="1"/>
      <c r="UCI31" s="1"/>
      <c r="UCJ31" s="1"/>
      <c r="UCK31" s="1"/>
      <c r="UCL31" s="1"/>
      <c r="UCM31" s="1"/>
      <c r="UCN31" s="1"/>
      <c r="UCO31" s="1"/>
      <c r="UCP31" s="1"/>
      <c r="UCQ31" s="1"/>
      <c r="UCR31" s="1"/>
      <c r="UCS31" s="1"/>
      <c r="UCT31" s="1"/>
      <c r="UCU31" s="1"/>
      <c r="UCV31" s="1"/>
      <c r="UCW31" s="1"/>
      <c r="UCX31" s="1"/>
      <c r="UCY31" s="1"/>
      <c r="UCZ31" s="1"/>
      <c r="UDA31" s="1"/>
      <c r="UDB31" s="1"/>
      <c r="UDC31" s="1"/>
      <c r="UDD31" s="1"/>
      <c r="UDE31" s="1"/>
      <c r="UDF31" s="1"/>
      <c r="UDG31" s="1"/>
      <c r="UDH31" s="1"/>
      <c r="UDI31" s="1"/>
      <c r="UDJ31" s="1"/>
      <c r="UDK31" s="1"/>
      <c r="UDL31" s="1"/>
      <c r="UDM31" s="1"/>
      <c r="UDN31" s="1"/>
      <c r="UDO31" s="1"/>
      <c r="UDP31" s="1"/>
      <c r="UDQ31" s="1"/>
      <c r="UDR31" s="1"/>
      <c r="UDS31" s="1"/>
      <c r="UDT31" s="1"/>
      <c r="UDU31" s="1"/>
      <c r="UDV31" s="1"/>
      <c r="UDW31" s="1"/>
      <c r="UDX31" s="1"/>
      <c r="UDY31" s="1"/>
      <c r="UDZ31" s="1"/>
      <c r="UEA31" s="1"/>
      <c r="UEB31" s="1"/>
      <c r="UEC31" s="1"/>
      <c r="UED31" s="1"/>
      <c r="UEE31" s="1"/>
      <c r="UEF31" s="1"/>
      <c r="UEG31" s="1"/>
      <c r="UEH31" s="1"/>
      <c r="UEI31" s="1"/>
      <c r="UEJ31" s="1"/>
      <c r="UEK31" s="1"/>
      <c r="UEL31" s="1"/>
      <c r="UEM31" s="1"/>
      <c r="UEN31" s="1"/>
      <c r="UEO31" s="1"/>
      <c r="UEP31" s="1"/>
      <c r="UEQ31" s="1"/>
      <c r="UER31" s="1"/>
      <c r="UES31" s="1"/>
      <c r="UET31" s="1"/>
      <c r="UEU31" s="1"/>
      <c r="UEV31" s="1"/>
      <c r="UEW31" s="1"/>
      <c r="UEX31" s="1"/>
      <c r="UEY31" s="1"/>
      <c r="UEZ31" s="1"/>
      <c r="UFA31" s="1"/>
      <c r="UFB31" s="1"/>
      <c r="UFC31" s="1"/>
      <c r="UFD31" s="1"/>
      <c r="UFE31" s="1"/>
      <c r="UFF31" s="1"/>
      <c r="UFG31" s="1"/>
      <c r="UFH31" s="1"/>
      <c r="UFI31" s="1"/>
      <c r="UFJ31" s="1"/>
      <c r="UFK31" s="1"/>
      <c r="UFL31" s="1"/>
      <c r="UFM31" s="1"/>
      <c r="UFN31" s="1"/>
      <c r="UFO31" s="1"/>
      <c r="UFP31" s="1"/>
      <c r="UFQ31" s="1"/>
      <c r="UFR31" s="1"/>
      <c r="UFS31" s="1"/>
      <c r="UFT31" s="1"/>
      <c r="UFU31" s="1"/>
      <c r="UFV31" s="1"/>
      <c r="UFW31" s="1"/>
      <c r="UFX31" s="1"/>
      <c r="UFY31" s="1"/>
      <c r="UFZ31" s="1"/>
      <c r="UGA31" s="1"/>
      <c r="UGB31" s="1"/>
      <c r="UGC31" s="1"/>
      <c r="UGD31" s="1"/>
      <c r="UGE31" s="1"/>
      <c r="UGF31" s="1"/>
      <c r="UGG31" s="1"/>
      <c r="UGH31" s="1"/>
      <c r="UGI31" s="1"/>
      <c r="UGJ31" s="1"/>
      <c r="UGK31" s="1"/>
      <c r="UGL31" s="1"/>
      <c r="UGM31" s="1"/>
      <c r="UGN31" s="1"/>
      <c r="UGO31" s="1"/>
      <c r="UGP31" s="1"/>
      <c r="UGQ31" s="1"/>
      <c r="UGR31" s="1"/>
      <c r="UGS31" s="1"/>
      <c r="UGT31" s="1"/>
      <c r="UGU31" s="1"/>
      <c r="UGV31" s="1"/>
      <c r="UGW31" s="1"/>
      <c r="UGX31" s="1"/>
      <c r="UGY31" s="1"/>
      <c r="UGZ31" s="1"/>
      <c r="UHA31" s="1"/>
      <c r="UHB31" s="1"/>
      <c r="UHC31" s="1"/>
      <c r="UHD31" s="1"/>
      <c r="UHE31" s="1"/>
      <c r="UHF31" s="1"/>
      <c r="UHG31" s="1"/>
      <c r="UHH31" s="1"/>
      <c r="UHI31" s="1"/>
      <c r="UHJ31" s="1"/>
      <c r="UHK31" s="1"/>
      <c r="UHL31" s="1"/>
      <c r="UHM31" s="1"/>
      <c r="UHN31" s="1"/>
      <c r="UHO31" s="1"/>
      <c r="UHP31" s="1"/>
      <c r="UHQ31" s="1"/>
      <c r="UHR31" s="1"/>
      <c r="UHS31" s="1"/>
      <c r="UHT31" s="1"/>
      <c r="UHU31" s="1"/>
      <c r="UHV31" s="1"/>
      <c r="UHW31" s="1"/>
      <c r="UHX31" s="1"/>
      <c r="UHY31" s="1"/>
      <c r="UHZ31" s="1"/>
      <c r="UIA31" s="1"/>
      <c r="UIB31" s="1"/>
      <c r="UIC31" s="1"/>
      <c r="UID31" s="1"/>
      <c r="UIE31" s="1"/>
      <c r="UIF31" s="1"/>
      <c r="UIG31" s="1"/>
      <c r="UIH31" s="1"/>
      <c r="UII31" s="1"/>
      <c r="UIJ31" s="1"/>
      <c r="UIK31" s="1"/>
      <c r="UIL31" s="1"/>
      <c r="UIM31" s="1"/>
      <c r="UIN31" s="1"/>
      <c r="UIO31" s="1"/>
      <c r="UIP31" s="1"/>
      <c r="UIQ31" s="1"/>
      <c r="UIR31" s="1"/>
      <c r="UIS31" s="1"/>
      <c r="UIT31" s="1"/>
      <c r="UIU31" s="1"/>
      <c r="UIV31" s="1"/>
      <c r="UIW31" s="1"/>
      <c r="UIX31" s="1"/>
      <c r="UIY31" s="1"/>
      <c r="UIZ31" s="1"/>
      <c r="UJA31" s="1"/>
      <c r="UJB31" s="1"/>
      <c r="UJC31" s="1"/>
      <c r="UJD31" s="1"/>
      <c r="UJE31" s="1"/>
      <c r="UJF31" s="1"/>
      <c r="UJG31" s="1"/>
      <c r="UJH31" s="1"/>
      <c r="UJI31" s="1"/>
      <c r="UJJ31" s="1"/>
      <c r="UJK31" s="1"/>
      <c r="UJL31" s="1"/>
      <c r="UJM31" s="1"/>
      <c r="UJN31" s="1"/>
      <c r="UJO31" s="1"/>
      <c r="UJP31" s="1"/>
      <c r="UJQ31" s="1"/>
      <c r="UJR31" s="1"/>
      <c r="UJS31" s="1"/>
      <c r="UJT31" s="1"/>
      <c r="UJU31" s="1"/>
      <c r="UJV31" s="1"/>
      <c r="UJW31" s="1"/>
      <c r="UJX31" s="1"/>
      <c r="UJY31" s="1"/>
      <c r="UJZ31" s="1"/>
      <c r="UKA31" s="1"/>
      <c r="UKB31" s="1"/>
      <c r="UKC31" s="1"/>
      <c r="UKD31" s="1"/>
      <c r="UKE31" s="1"/>
      <c r="UKF31" s="1"/>
      <c r="UKG31" s="1"/>
      <c r="UKH31" s="1"/>
      <c r="UKI31" s="1"/>
      <c r="UKJ31" s="1"/>
      <c r="UKK31" s="1"/>
      <c r="UKL31" s="1"/>
      <c r="UKM31" s="1"/>
      <c r="UKN31" s="1"/>
      <c r="UKO31" s="1"/>
      <c r="UKP31" s="1"/>
      <c r="UKQ31" s="1"/>
      <c r="UKR31" s="1"/>
      <c r="UKS31" s="1"/>
      <c r="UKT31" s="1"/>
      <c r="UKU31" s="1"/>
      <c r="UKV31" s="1"/>
      <c r="UKW31" s="1"/>
      <c r="UKX31" s="1"/>
      <c r="UKY31" s="1"/>
      <c r="UKZ31" s="1"/>
      <c r="ULA31" s="1"/>
      <c r="ULB31" s="1"/>
      <c r="ULC31" s="1"/>
      <c r="ULD31" s="1"/>
      <c r="ULE31" s="1"/>
      <c r="ULF31" s="1"/>
      <c r="ULG31" s="1"/>
      <c r="ULH31" s="1"/>
      <c r="ULI31" s="1"/>
      <c r="ULJ31" s="1"/>
      <c r="ULK31" s="1"/>
      <c r="ULL31" s="1"/>
      <c r="ULM31" s="1"/>
      <c r="ULN31" s="1"/>
      <c r="ULO31" s="1"/>
      <c r="ULP31" s="1"/>
      <c r="ULQ31" s="1"/>
      <c r="ULR31" s="1"/>
      <c r="ULS31" s="1"/>
      <c r="ULT31" s="1"/>
      <c r="ULU31" s="1"/>
      <c r="ULV31" s="1"/>
      <c r="ULW31" s="1"/>
      <c r="ULX31" s="1"/>
      <c r="ULY31" s="1"/>
      <c r="ULZ31" s="1"/>
      <c r="UMA31" s="1"/>
      <c r="UMB31" s="1"/>
      <c r="UMC31" s="1"/>
      <c r="UMD31" s="1"/>
      <c r="UME31" s="1"/>
      <c r="UMF31" s="1"/>
      <c r="UMG31" s="1"/>
      <c r="UMH31" s="1"/>
      <c r="UMI31" s="1"/>
      <c r="UMJ31" s="1"/>
      <c r="UMK31" s="1"/>
      <c r="UML31" s="1"/>
      <c r="UMM31" s="1"/>
      <c r="UMN31" s="1"/>
      <c r="UMO31" s="1"/>
      <c r="UMP31" s="1"/>
      <c r="UMQ31" s="1"/>
      <c r="UMR31" s="1"/>
      <c r="UMS31" s="1"/>
      <c r="UMT31" s="1"/>
      <c r="UMU31" s="1"/>
      <c r="UMV31" s="1"/>
      <c r="UMW31" s="1"/>
      <c r="UMX31" s="1"/>
      <c r="UMY31" s="1"/>
      <c r="UMZ31" s="1"/>
      <c r="UNA31" s="1"/>
      <c r="UNB31" s="1"/>
      <c r="UNC31" s="1"/>
      <c r="UND31" s="1"/>
      <c r="UNE31" s="1"/>
      <c r="UNF31" s="1"/>
      <c r="UNG31" s="1"/>
      <c r="UNH31" s="1"/>
      <c r="UNI31" s="1"/>
      <c r="UNJ31" s="1"/>
      <c r="UNK31" s="1"/>
      <c r="UNL31" s="1"/>
      <c r="UNM31" s="1"/>
      <c r="UNN31" s="1"/>
      <c r="UNO31" s="1"/>
      <c r="UNP31" s="1"/>
      <c r="UNQ31" s="1"/>
      <c r="UNR31" s="1"/>
      <c r="UNS31" s="1"/>
      <c r="UNT31" s="1"/>
      <c r="UNU31" s="1"/>
      <c r="UNV31" s="1"/>
      <c r="UNW31" s="1"/>
      <c r="UNX31" s="1"/>
      <c r="UNY31" s="1"/>
      <c r="UNZ31" s="1"/>
      <c r="UOA31" s="1"/>
      <c r="UOB31" s="1"/>
      <c r="UOC31" s="1"/>
      <c r="UOD31" s="1"/>
      <c r="UOE31" s="1"/>
      <c r="UOF31" s="1"/>
      <c r="UOG31" s="1"/>
      <c r="UOH31" s="1"/>
      <c r="UOI31" s="1"/>
      <c r="UOJ31" s="1"/>
      <c r="UOK31" s="1"/>
      <c r="UOL31" s="1"/>
      <c r="UOM31" s="1"/>
      <c r="UON31" s="1"/>
      <c r="UOO31" s="1"/>
      <c r="UOP31" s="1"/>
      <c r="UOQ31" s="1"/>
      <c r="UOR31" s="1"/>
      <c r="UOS31" s="1"/>
      <c r="UOT31" s="1"/>
      <c r="UOU31" s="1"/>
      <c r="UOV31" s="1"/>
      <c r="UOW31" s="1"/>
      <c r="UOX31" s="1"/>
      <c r="UOY31" s="1"/>
      <c r="UOZ31" s="1"/>
      <c r="UPA31" s="1"/>
      <c r="UPB31" s="1"/>
      <c r="UPC31" s="1"/>
      <c r="UPD31" s="1"/>
      <c r="UPE31" s="1"/>
      <c r="UPF31" s="1"/>
      <c r="UPG31" s="1"/>
      <c r="UPH31" s="1"/>
      <c r="UPI31" s="1"/>
      <c r="UPJ31" s="1"/>
      <c r="UPK31" s="1"/>
      <c r="UPL31" s="1"/>
      <c r="UPM31" s="1"/>
      <c r="UPN31" s="1"/>
      <c r="UPO31" s="1"/>
      <c r="UPP31" s="1"/>
      <c r="UPQ31" s="1"/>
      <c r="UPR31" s="1"/>
      <c r="UPS31" s="1"/>
      <c r="UPT31" s="1"/>
      <c r="UPU31" s="1"/>
      <c r="UPV31" s="1"/>
      <c r="UPW31" s="1"/>
      <c r="UPX31" s="1"/>
      <c r="UPY31" s="1"/>
      <c r="UPZ31" s="1"/>
      <c r="UQA31" s="1"/>
      <c r="UQB31" s="1"/>
      <c r="UQC31" s="1"/>
      <c r="UQD31" s="1"/>
      <c r="UQE31" s="1"/>
      <c r="UQF31" s="1"/>
      <c r="UQG31" s="1"/>
      <c r="UQH31" s="1"/>
      <c r="UQI31" s="1"/>
      <c r="UQJ31" s="1"/>
      <c r="UQK31" s="1"/>
      <c r="UQL31" s="1"/>
      <c r="UQM31" s="1"/>
      <c r="UQN31" s="1"/>
      <c r="UQO31" s="1"/>
      <c r="UQP31" s="1"/>
      <c r="UQQ31" s="1"/>
      <c r="UQR31" s="1"/>
      <c r="UQS31" s="1"/>
      <c r="UQT31" s="1"/>
      <c r="UQU31" s="1"/>
      <c r="UQV31" s="1"/>
      <c r="UQW31" s="1"/>
      <c r="UQX31" s="1"/>
      <c r="UQY31" s="1"/>
      <c r="UQZ31" s="1"/>
      <c r="URA31" s="1"/>
      <c r="URB31" s="1"/>
      <c r="URC31" s="1"/>
      <c r="URD31" s="1"/>
      <c r="URE31" s="1"/>
      <c r="URF31" s="1"/>
      <c r="URG31" s="1"/>
      <c r="URH31" s="1"/>
      <c r="URI31" s="1"/>
      <c r="URJ31" s="1"/>
      <c r="URK31" s="1"/>
      <c r="URL31" s="1"/>
      <c r="URM31" s="1"/>
      <c r="URN31" s="1"/>
      <c r="URO31" s="1"/>
      <c r="URP31" s="1"/>
      <c r="URQ31" s="1"/>
      <c r="URR31" s="1"/>
      <c r="URS31" s="1"/>
      <c r="URT31" s="1"/>
      <c r="URU31" s="1"/>
      <c r="URV31" s="1"/>
      <c r="URW31" s="1"/>
      <c r="URX31" s="1"/>
      <c r="URY31" s="1"/>
      <c r="URZ31" s="1"/>
      <c r="USA31" s="1"/>
      <c r="USB31" s="1"/>
      <c r="USC31" s="1"/>
      <c r="USD31" s="1"/>
      <c r="USE31" s="1"/>
      <c r="USF31" s="1"/>
      <c r="USG31" s="1"/>
      <c r="USH31" s="1"/>
      <c r="USI31" s="1"/>
      <c r="USJ31" s="1"/>
      <c r="USK31" s="1"/>
      <c r="USL31" s="1"/>
      <c r="USM31" s="1"/>
      <c r="USN31" s="1"/>
      <c r="USO31" s="1"/>
      <c r="USP31" s="1"/>
      <c r="USQ31" s="1"/>
      <c r="USR31" s="1"/>
      <c r="USS31" s="1"/>
      <c r="UST31" s="1"/>
      <c r="USU31" s="1"/>
      <c r="USV31" s="1"/>
      <c r="USW31" s="1"/>
      <c r="USX31" s="1"/>
      <c r="USY31" s="1"/>
      <c r="USZ31" s="1"/>
      <c r="UTA31" s="1"/>
      <c r="UTB31" s="1"/>
      <c r="UTC31" s="1"/>
      <c r="UTD31" s="1"/>
      <c r="UTE31" s="1"/>
      <c r="UTF31" s="1"/>
      <c r="UTG31" s="1"/>
      <c r="UTH31" s="1"/>
      <c r="UTI31" s="1"/>
      <c r="UTJ31" s="1"/>
      <c r="UTK31" s="1"/>
      <c r="UTL31" s="1"/>
      <c r="UTM31" s="1"/>
      <c r="UTN31" s="1"/>
      <c r="UTO31" s="1"/>
      <c r="UTP31" s="1"/>
      <c r="UTQ31" s="1"/>
      <c r="UTR31" s="1"/>
      <c r="UTS31" s="1"/>
      <c r="UTT31" s="1"/>
      <c r="UTU31" s="1"/>
      <c r="UTV31" s="1"/>
      <c r="UTW31" s="1"/>
      <c r="UTX31" s="1"/>
      <c r="UTY31" s="1"/>
      <c r="UTZ31" s="1"/>
      <c r="UUA31" s="1"/>
      <c r="UUB31" s="1"/>
      <c r="UUC31" s="1"/>
      <c r="UUD31" s="1"/>
      <c r="UUE31" s="1"/>
      <c r="UUF31" s="1"/>
      <c r="UUG31" s="1"/>
      <c r="UUH31" s="1"/>
      <c r="UUI31" s="1"/>
      <c r="UUJ31" s="1"/>
      <c r="UUK31" s="1"/>
      <c r="UUL31" s="1"/>
      <c r="UUM31" s="1"/>
      <c r="UUN31" s="1"/>
      <c r="UUO31" s="1"/>
      <c r="UUP31" s="1"/>
      <c r="UUQ31" s="1"/>
      <c r="UUR31" s="1"/>
      <c r="UUS31" s="1"/>
      <c r="UUT31" s="1"/>
      <c r="UUU31" s="1"/>
      <c r="UUV31" s="1"/>
      <c r="UUW31" s="1"/>
      <c r="UUX31" s="1"/>
      <c r="UUY31" s="1"/>
      <c r="UUZ31" s="1"/>
      <c r="UVA31" s="1"/>
      <c r="UVB31" s="1"/>
      <c r="UVC31" s="1"/>
      <c r="UVD31" s="1"/>
      <c r="UVE31" s="1"/>
      <c r="UVF31" s="1"/>
      <c r="UVG31" s="1"/>
      <c r="UVH31" s="1"/>
      <c r="UVI31" s="1"/>
      <c r="UVJ31" s="1"/>
      <c r="UVK31" s="1"/>
      <c r="UVL31" s="1"/>
      <c r="UVM31" s="1"/>
      <c r="UVN31" s="1"/>
      <c r="UVO31" s="1"/>
      <c r="UVP31" s="1"/>
      <c r="UVQ31" s="1"/>
      <c r="UVR31" s="1"/>
      <c r="UVS31" s="1"/>
      <c r="UVT31" s="1"/>
      <c r="UVU31" s="1"/>
      <c r="UVV31" s="1"/>
      <c r="UVW31" s="1"/>
      <c r="UVX31" s="1"/>
      <c r="UVY31" s="1"/>
      <c r="UVZ31" s="1"/>
      <c r="UWA31" s="1"/>
      <c r="UWB31" s="1"/>
      <c r="UWC31" s="1"/>
      <c r="UWD31" s="1"/>
      <c r="UWE31" s="1"/>
      <c r="UWF31" s="1"/>
      <c r="UWG31" s="1"/>
      <c r="UWH31" s="1"/>
      <c r="UWI31" s="1"/>
      <c r="UWJ31" s="1"/>
      <c r="UWK31" s="1"/>
      <c r="UWL31" s="1"/>
      <c r="UWM31" s="1"/>
      <c r="UWN31" s="1"/>
      <c r="UWO31" s="1"/>
      <c r="UWP31" s="1"/>
      <c r="UWQ31" s="1"/>
      <c r="UWR31" s="1"/>
      <c r="UWS31" s="1"/>
      <c r="UWT31" s="1"/>
      <c r="UWU31" s="1"/>
      <c r="UWV31" s="1"/>
      <c r="UWW31" s="1"/>
      <c r="UWX31" s="1"/>
      <c r="UWY31" s="1"/>
      <c r="UWZ31" s="1"/>
      <c r="UXA31" s="1"/>
      <c r="UXB31" s="1"/>
      <c r="UXC31" s="1"/>
      <c r="UXD31" s="1"/>
      <c r="UXE31" s="1"/>
      <c r="UXF31" s="1"/>
      <c r="UXG31" s="1"/>
      <c r="UXH31" s="1"/>
      <c r="UXI31" s="1"/>
      <c r="UXJ31" s="1"/>
      <c r="UXK31" s="1"/>
      <c r="UXL31" s="1"/>
      <c r="UXM31" s="1"/>
      <c r="UXN31" s="1"/>
      <c r="UXO31" s="1"/>
      <c r="UXP31" s="1"/>
      <c r="UXQ31" s="1"/>
      <c r="UXR31" s="1"/>
      <c r="UXS31" s="1"/>
      <c r="UXT31" s="1"/>
      <c r="UXU31" s="1"/>
      <c r="UXV31" s="1"/>
      <c r="UXW31" s="1"/>
      <c r="UXX31" s="1"/>
      <c r="UXY31" s="1"/>
      <c r="UXZ31" s="1"/>
      <c r="UYA31" s="1"/>
      <c r="UYB31" s="1"/>
      <c r="UYC31" s="1"/>
      <c r="UYD31" s="1"/>
      <c r="UYE31" s="1"/>
      <c r="UYF31" s="1"/>
      <c r="UYG31" s="1"/>
      <c r="UYH31" s="1"/>
      <c r="UYI31" s="1"/>
      <c r="UYJ31" s="1"/>
      <c r="UYK31" s="1"/>
      <c r="UYL31" s="1"/>
      <c r="UYM31" s="1"/>
      <c r="UYN31" s="1"/>
      <c r="UYO31" s="1"/>
      <c r="UYP31" s="1"/>
      <c r="UYQ31" s="1"/>
      <c r="UYR31" s="1"/>
      <c r="UYS31" s="1"/>
      <c r="UYT31" s="1"/>
      <c r="UYU31" s="1"/>
      <c r="UYV31" s="1"/>
      <c r="UYW31" s="1"/>
      <c r="UYX31" s="1"/>
      <c r="UYY31" s="1"/>
      <c r="UYZ31" s="1"/>
      <c r="UZA31" s="1"/>
      <c r="UZB31" s="1"/>
      <c r="UZC31" s="1"/>
      <c r="UZD31" s="1"/>
      <c r="UZE31" s="1"/>
      <c r="UZF31" s="1"/>
      <c r="UZG31" s="1"/>
      <c r="UZH31" s="1"/>
      <c r="UZI31" s="1"/>
      <c r="UZJ31" s="1"/>
      <c r="UZK31" s="1"/>
      <c r="UZL31" s="1"/>
      <c r="UZM31" s="1"/>
      <c r="UZN31" s="1"/>
      <c r="UZO31" s="1"/>
      <c r="UZP31" s="1"/>
      <c r="UZQ31" s="1"/>
      <c r="UZR31" s="1"/>
      <c r="UZS31" s="1"/>
      <c r="UZT31" s="1"/>
      <c r="UZU31" s="1"/>
      <c r="UZV31" s="1"/>
      <c r="UZW31" s="1"/>
      <c r="UZX31" s="1"/>
      <c r="UZY31" s="1"/>
      <c r="UZZ31" s="1"/>
      <c r="VAA31" s="1"/>
      <c r="VAB31" s="1"/>
      <c r="VAC31" s="1"/>
      <c r="VAD31" s="1"/>
      <c r="VAE31" s="1"/>
      <c r="VAF31" s="1"/>
      <c r="VAG31" s="1"/>
      <c r="VAH31" s="1"/>
      <c r="VAI31" s="1"/>
      <c r="VAJ31" s="1"/>
      <c r="VAK31" s="1"/>
      <c r="VAL31" s="1"/>
      <c r="VAM31" s="1"/>
      <c r="VAN31" s="1"/>
      <c r="VAO31" s="1"/>
      <c r="VAP31" s="1"/>
      <c r="VAQ31" s="1"/>
      <c r="VAR31" s="1"/>
      <c r="VAS31" s="1"/>
      <c r="VAT31" s="1"/>
      <c r="VAU31" s="1"/>
      <c r="VAV31" s="1"/>
      <c r="VAW31" s="1"/>
      <c r="VAX31" s="1"/>
      <c r="VAY31" s="1"/>
      <c r="VAZ31" s="1"/>
      <c r="VBA31" s="1"/>
      <c r="VBB31" s="1"/>
      <c r="VBC31" s="1"/>
      <c r="VBD31" s="1"/>
      <c r="VBE31" s="1"/>
      <c r="VBF31" s="1"/>
      <c r="VBG31" s="1"/>
      <c r="VBH31" s="1"/>
      <c r="VBI31" s="1"/>
      <c r="VBJ31" s="1"/>
      <c r="VBK31" s="1"/>
      <c r="VBL31" s="1"/>
      <c r="VBM31" s="1"/>
      <c r="VBN31" s="1"/>
      <c r="VBO31" s="1"/>
      <c r="VBP31" s="1"/>
      <c r="VBQ31" s="1"/>
      <c r="VBR31" s="1"/>
      <c r="VBS31" s="1"/>
      <c r="VBT31" s="1"/>
      <c r="VBU31" s="1"/>
      <c r="VBV31" s="1"/>
      <c r="VBW31" s="1"/>
      <c r="VBX31" s="1"/>
      <c r="VBY31" s="1"/>
      <c r="VBZ31" s="1"/>
      <c r="VCA31" s="1"/>
      <c r="VCB31" s="1"/>
      <c r="VCC31" s="1"/>
      <c r="VCD31" s="1"/>
      <c r="VCE31" s="1"/>
      <c r="VCF31" s="1"/>
      <c r="VCG31" s="1"/>
      <c r="VCH31" s="1"/>
      <c r="VCI31" s="1"/>
      <c r="VCJ31" s="1"/>
      <c r="VCK31" s="1"/>
      <c r="VCL31" s="1"/>
      <c r="VCM31" s="1"/>
      <c r="VCN31" s="1"/>
      <c r="VCO31" s="1"/>
      <c r="VCP31" s="1"/>
      <c r="VCQ31" s="1"/>
      <c r="VCR31" s="1"/>
      <c r="VCS31" s="1"/>
      <c r="VCT31" s="1"/>
      <c r="VCU31" s="1"/>
      <c r="VCV31" s="1"/>
      <c r="VCW31" s="1"/>
      <c r="VCX31" s="1"/>
      <c r="VCY31" s="1"/>
      <c r="VCZ31" s="1"/>
      <c r="VDA31" s="1"/>
      <c r="VDB31" s="1"/>
      <c r="VDC31" s="1"/>
      <c r="VDD31" s="1"/>
      <c r="VDE31" s="1"/>
      <c r="VDF31" s="1"/>
      <c r="VDG31" s="1"/>
      <c r="VDH31" s="1"/>
      <c r="VDI31" s="1"/>
      <c r="VDJ31" s="1"/>
      <c r="VDK31" s="1"/>
      <c r="VDL31" s="1"/>
      <c r="VDM31" s="1"/>
      <c r="VDN31" s="1"/>
      <c r="VDO31" s="1"/>
      <c r="VDP31" s="1"/>
      <c r="VDQ31" s="1"/>
      <c r="VDR31" s="1"/>
      <c r="VDS31" s="1"/>
      <c r="VDT31" s="1"/>
      <c r="VDU31" s="1"/>
      <c r="VDV31" s="1"/>
      <c r="VDW31" s="1"/>
      <c r="VDX31" s="1"/>
      <c r="VDY31" s="1"/>
      <c r="VDZ31" s="1"/>
      <c r="VEA31" s="1"/>
      <c r="VEB31" s="1"/>
      <c r="VEC31" s="1"/>
      <c r="VED31" s="1"/>
      <c r="VEE31" s="1"/>
      <c r="VEF31" s="1"/>
      <c r="VEG31" s="1"/>
      <c r="VEH31" s="1"/>
      <c r="VEI31" s="1"/>
      <c r="VEJ31" s="1"/>
      <c r="VEK31" s="1"/>
      <c r="VEL31" s="1"/>
      <c r="VEM31" s="1"/>
      <c r="VEN31" s="1"/>
      <c r="VEO31" s="1"/>
      <c r="VEP31" s="1"/>
      <c r="VEQ31" s="1"/>
      <c r="VER31" s="1"/>
      <c r="VES31" s="1"/>
      <c r="VET31" s="1"/>
      <c r="VEU31" s="1"/>
      <c r="VEV31" s="1"/>
      <c r="VEW31" s="1"/>
      <c r="VEX31" s="1"/>
      <c r="VEY31" s="1"/>
      <c r="VEZ31" s="1"/>
      <c r="VFA31" s="1"/>
      <c r="VFB31" s="1"/>
      <c r="VFC31" s="1"/>
      <c r="VFD31" s="1"/>
      <c r="VFE31" s="1"/>
      <c r="VFF31" s="1"/>
      <c r="VFG31" s="1"/>
      <c r="VFH31" s="1"/>
      <c r="VFI31" s="1"/>
      <c r="VFJ31" s="1"/>
      <c r="VFK31" s="1"/>
      <c r="VFL31" s="1"/>
      <c r="VFM31" s="1"/>
      <c r="VFN31" s="1"/>
      <c r="VFO31" s="1"/>
      <c r="VFP31" s="1"/>
      <c r="VFQ31" s="1"/>
      <c r="VFR31" s="1"/>
      <c r="VFS31" s="1"/>
      <c r="VFT31" s="1"/>
      <c r="VFU31" s="1"/>
      <c r="VFV31" s="1"/>
      <c r="VFW31" s="1"/>
      <c r="VFX31" s="1"/>
      <c r="VFY31" s="1"/>
      <c r="VFZ31" s="1"/>
      <c r="VGA31" s="1"/>
      <c r="VGB31" s="1"/>
      <c r="VGC31" s="1"/>
      <c r="VGD31" s="1"/>
      <c r="VGE31" s="1"/>
      <c r="VGF31" s="1"/>
      <c r="VGG31" s="1"/>
      <c r="VGH31" s="1"/>
      <c r="VGI31" s="1"/>
      <c r="VGJ31" s="1"/>
      <c r="VGK31" s="1"/>
      <c r="VGL31" s="1"/>
      <c r="VGM31" s="1"/>
      <c r="VGN31" s="1"/>
      <c r="VGO31" s="1"/>
      <c r="VGP31" s="1"/>
      <c r="VGQ31" s="1"/>
      <c r="VGR31" s="1"/>
      <c r="VGS31" s="1"/>
      <c r="VGT31" s="1"/>
      <c r="VGU31" s="1"/>
      <c r="VGV31" s="1"/>
      <c r="VGW31" s="1"/>
      <c r="VGX31" s="1"/>
      <c r="VGY31" s="1"/>
      <c r="VGZ31" s="1"/>
      <c r="VHA31" s="1"/>
      <c r="VHB31" s="1"/>
      <c r="VHC31" s="1"/>
      <c r="VHD31" s="1"/>
      <c r="VHE31" s="1"/>
      <c r="VHF31" s="1"/>
      <c r="VHG31" s="1"/>
      <c r="VHH31" s="1"/>
      <c r="VHI31" s="1"/>
      <c r="VHJ31" s="1"/>
      <c r="VHK31" s="1"/>
      <c r="VHL31" s="1"/>
      <c r="VHM31" s="1"/>
      <c r="VHN31" s="1"/>
      <c r="VHO31" s="1"/>
      <c r="VHP31" s="1"/>
      <c r="VHQ31" s="1"/>
      <c r="VHR31" s="1"/>
      <c r="VHS31" s="1"/>
      <c r="VHT31" s="1"/>
      <c r="VHU31" s="1"/>
      <c r="VHV31" s="1"/>
      <c r="VHW31" s="1"/>
      <c r="VHX31" s="1"/>
      <c r="VHY31" s="1"/>
      <c r="VHZ31" s="1"/>
      <c r="VIA31" s="1"/>
      <c r="VIB31" s="1"/>
      <c r="VIC31" s="1"/>
      <c r="VID31" s="1"/>
      <c r="VIE31" s="1"/>
      <c r="VIF31" s="1"/>
      <c r="VIG31" s="1"/>
      <c r="VIH31" s="1"/>
      <c r="VII31" s="1"/>
      <c r="VIJ31" s="1"/>
      <c r="VIK31" s="1"/>
      <c r="VIL31" s="1"/>
      <c r="VIM31" s="1"/>
      <c r="VIN31" s="1"/>
      <c r="VIO31" s="1"/>
      <c r="VIP31" s="1"/>
      <c r="VIQ31" s="1"/>
      <c r="VIR31" s="1"/>
      <c r="VIS31" s="1"/>
      <c r="VIT31" s="1"/>
      <c r="VIU31" s="1"/>
      <c r="VIV31" s="1"/>
      <c r="VIW31" s="1"/>
      <c r="VIX31" s="1"/>
      <c r="VIY31" s="1"/>
      <c r="VIZ31" s="1"/>
      <c r="VJA31" s="1"/>
      <c r="VJB31" s="1"/>
      <c r="VJC31" s="1"/>
      <c r="VJD31" s="1"/>
      <c r="VJE31" s="1"/>
      <c r="VJF31" s="1"/>
      <c r="VJG31" s="1"/>
      <c r="VJH31" s="1"/>
      <c r="VJI31" s="1"/>
      <c r="VJJ31" s="1"/>
      <c r="VJK31" s="1"/>
      <c r="VJL31" s="1"/>
      <c r="VJM31" s="1"/>
      <c r="VJN31" s="1"/>
      <c r="VJO31" s="1"/>
      <c r="VJP31" s="1"/>
      <c r="VJQ31" s="1"/>
      <c r="VJR31" s="1"/>
      <c r="VJS31" s="1"/>
      <c r="VJT31" s="1"/>
      <c r="VJU31" s="1"/>
      <c r="VJV31" s="1"/>
      <c r="VJW31" s="1"/>
      <c r="VJX31" s="1"/>
      <c r="VJY31" s="1"/>
      <c r="VJZ31" s="1"/>
      <c r="VKA31" s="1"/>
      <c r="VKB31" s="1"/>
      <c r="VKC31" s="1"/>
      <c r="VKD31" s="1"/>
      <c r="VKE31" s="1"/>
      <c r="VKF31" s="1"/>
      <c r="VKG31" s="1"/>
      <c r="VKH31" s="1"/>
      <c r="VKI31" s="1"/>
      <c r="VKJ31" s="1"/>
      <c r="VKK31" s="1"/>
      <c r="VKL31" s="1"/>
      <c r="VKM31" s="1"/>
      <c r="VKN31" s="1"/>
      <c r="VKO31" s="1"/>
      <c r="VKP31" s="1"/>
      <c r="VKQ31" s="1"/>
      <c r="VKR31" s="1"/>
      <c r="VKS31" s="1"/>
      <c r="VKT31" s="1"/>
      <c r="VKU31" s="1"/>
      <c r="VKV31" s="1"/>
      <c r="VKW31" s="1"/>
      <c r="VKX31" s="1"/>
      <c r="VKY31" s="1"/>
      <c r="VKZ31" s="1"/>
      <c r="VLA31" s="1"/>
      <c r="VLB31" s="1"/>
      <c r="VLC31" s="1"/>
      <c r="VLD31" s="1"/>
      <c r="VLE31" s="1"/>
      <c r="VLF31" s="1"/>
      <c r="VLG31" s="1"/>
      <c r="VLH31" s="1"/>
      <c r="VLI31" s="1"/>
      <c r="VLJ31" s="1"/>
      <c r="VLK31" s="1"/>
      <c r="VLL31" s="1"/>
      <c r="VLM31" s="1"/>
      <c r="VLN31" s="1"/>
      <c r="VLO31" s="1"/>
      <c r="VLP31" s="1"/>
      <c r="VLQ31" s="1"/>
      <c r="VLR31" s="1"/>
      <c r="VLS31" s="1"/>
      <c r="VLT31" s="1"/>
      <c r="VLU31" s="1"/>
      <c r="VLV31" s="1"/>
      <c r="VLW31" s="1"/>
      <c r="VLX31" s="1"/>
      <c r="VLY31" s="1"/>
      <c r="VLZ31" s="1"/>
      <c r="VMA31" s="1"/>
      <c r="VMB31" s="1"/>
      <c r="VMC31" s="1"/>
      <c r="VMD31" s="1"/>
      <c r="VME31" s="1"/>
      <c r="VMF31" s="1"/>
      <c r="VMG31" s="1"/>
      <c r="VMH31" s="1"/>
      <c r="VMI31" s="1"/>
      <c r="VMJ31" s="1"/>
      <c r="VMK31" s="1"/>
      <c r="VML31" s="1"/>
      <c r="VMM31" s="1"/>
      <c r="VMN31" s="1"/>
      <c r="VMO31" s="1"/>
      <c r="VMP31" s="1"/>
      <c r="VMQ31" s="1"/>
      <c r="VMR31" s="1"/>
      <c r="VMS31" s="1"/>
      <c r="VMT31" s="1"/>
      <c r="VMU31" s="1"/>
      <c r="VMV31" s="1"/>
      <c r="VMW31" s="1"/>
      <c r="VMX31" s="1"/>
      <c r="VMY31" s="1"/>
      <c r="VMZ31" s="1"/>
      <c r="VNA31" s="1"/>
      <c r="VNB31" s="1"/>
      <c r="VNC31" s="1"/>
      <c r="VND31" s="1"/>
      <c r="VNE31" s="1"/>
      <c r="VNF31" s="1"/>
      <c r="VNG31" s="1"/>
      <c r="VNH31" s="1"/>
      <c r="VNI31" s="1"/>
      <c r="VNJ31" s="1"/>
      <c r="VNK31" s="1"/>
      <c r="VNL31" s="1"/>
      <c r="VNM31" s="1"/>
      <c r="VNN31" s="1"/>
      <c r="VNO31" s="1"/>
      <c r="VNP31" s="1"/>
      <c r="VNQ31" s="1"/>
      <c r="VNR31" s="1"/>
      <c r="VNS31" s="1"/>
      <c r="VNT31" s="1"/>
      <c r="VNU31" s="1"/>
      <c r="VNV31" s="1"/>
      <c r="VNW31" s="1"/>
      <c r="VNX31" s="1"/>
      <c r="VNY31" s="1"/>
      <c r="VNZ31" s="1"/>
      <c r="VOA31" s="1"/>
      <c r="VOB31" s="1"/>
      <c r="VOC31" s="1"/>
      <c r="VOD31" s="1"/>
      <c r="VOE31" s="1"/>
      <c r="VOF31" s="1"/>
      <c r="VOG31" s="1"/>
      <c r="VOH31" s="1"/>
      <c r="VOI31" s="1"/>
      <c r="VOJ31" s="1"/>
      <c r="VOK31" s="1"/>
      <c r="VOL31" s="1"/>
      <c r="VOM31" s="1"/>
      <c r="VON31" s="1"/>
      <c r="VOO31" s="1"/>
      <c r="VOP31" s="1"/>
      <c r="VOQ31" s="1"/>
      <c r="VOR31" s="1"/>
      <c r="VOS31" s="1"/>
      <c r="VOT31" s="1"/>
      <c r="VOU31" s="1"/>
      <c r="VOV31" s="1"/>
      <c r="VOW31" s="1"/>
      <c r="VOX31" s="1"/>
      <c r="VOY31" s="1"/>
      <c r="VOZ31" s="1"/>
      <c r="VPA31" s="1"/>
      <c r="VPB31" s="1"/>
      <c r="VPC31" s="1"/>
      <c r="VPD31" s="1"/>
      <c r="VPE31" s="1"/>
      <c r="VPF31" s="1"/>
      <c r="VPG31" s="1"/>
      <c r="VPH31" s="1"/>
      <c r="VPI31" s="1"/>
      <c r="VPJ31" s="1"/>
      <c r="VPK31" s="1"/>
      <c r="VPL31" s="1"/>
      <c r="VPM31" s="1"/>
      <c r="VPN31" s="1"/>
      <c r="VPO31" s="1"/>
      <c r="VPP31" s="1"/>
      <c r="VPQ31" s="1"/>
      <c r="VPR31" s="1"/>
      <c r="VPS31" s="1"/>
      <c r="VPT31" s="1"/>
      <c r="VPU31" s="1"/>
      <c r="VPV31" s="1"/>
      <c r="VPW31" s="1"/>
      <c r="VPX31" s="1"/>
      <c r="VPY31" s="1"/>
      <c r="VPZ31" s="1"/>
      <c r="VQA31" s="1"/>
      <c r="VQB31" s="1"/>
      <c r="VQC31" s="1"/>
      <c r="VQD31" s="1"/>
      <c r="VQE31" s="1"/>
      <c r="VQF31" s="1"/>
      <c r="VQG31" s="1"/>
      <c r="VQH31" s="1"/>
      <c r="VQI31" s="1"/>
      <c r="VQJ31" s="1"/>
      <c r="VQK31" s="1"/>
      <c r="VQL31" s="1"/>
      <c r="VQM31" s="1"/>
      <c r="VQN31" s="1"/>
      <c r="VQO31" s="1"/>
      <c r="VQP31" s="1"/>
      <c r="VQQ31" s="1"/>
      <c r="VQR31" s="1"/>
      <c r="VQS31" s="1"/>
      <c r="VQT31" s="1"/>
      <c r="VQU31" s="1"/>
      <c r="VQV31" s="1"/>
      <c r="VQW31" s="1"/>
      <c r="VQX31" s="1"/>
      <c r="VQY31" s="1"/>
      <c r="VQZ31" s="1"/>
      <c r="VRA31" s="1"/>
      <c r="VRB31" s="1"/>
      <c r="VRC31" s="1"/>
      <c r="VRD31" s="1"/>
      <c r="VRE31" s="1"/>
      <c r="VRF31" s="1"/>
      <c r="VRG31" s="1"/>
      <c r="VRH31" s="1"/>
      <c r="VRI31" s="1"/>
      <c r="VRJ31" s="1"/>
      <c r="VRK31" s="1"/>
      <c r="VRL31" s="1"/>
      <c r="VRM31" s="1"/>
      <c r="VRN31" s="1"/>
      <c r="VRO31" s="1"/>
      <c r="VRP31" s="1"/>
      <c r="VRQ31" s="1"/>
      <c r="VRR31" s="1"/>
      <c r="VRS31" s="1"/>
      <c r="VRT31" s="1"/>
      <c r="VRU31" s="1"/>
      <c r="VRV31" s="1"/>
      <c r="VRW31" s="1"/>
      <c r="VRX31" s="1"/>
      <c r="VRY31" s="1"/>
      <c r="VRZ31" s="1"/>
      <c r="VSA31" s="1"/>
      <c r="VSB31" s="1"/>
      <c r="VSC31" s="1"/>
      <c r="VSD31" s="1"/>
      <c r="VSE31" s="1"/>
      <c r="VSF31" s="1"/>
      <c r="VSG31" s="1"/>
      <c r="VSH31" s="1"/>
      <c r="VSI31" s="1"/>
      <c r="VSJ31" s="1"/>
      <c r="VSK31" s="1"/>
      <c r="VSL31" s="1"/>
      <c r="VSM31" s="1"/>
      <c r="VSN31" s="1"/>
      <c r="VSO31" s="1"/>
      <c r="VSP31" s="1"/>
      <c r="VSQ31" s="1"/>
      <c r="VSR31" s="1"/>
      <c r="VSS31" s="1"/>
      <c r="VST31" s="1"/>
      <c r="VSU31" s="1"/>
      <c r="VSV31" s="1"/>
      <c r="VSW31" s="1"/>
      <c r="VSX31" s="1"/>
      <c r="VSY31" s="1"/>
      <c r="VSZ31" s="1"/>
      <c r="VTA31" s="1"/>
      <c r="VTB31" s="1"/>
      <c r="VTC31" s="1"/>
      <c r="VTD31" s="1"/>
      <c r="VTE31" s="1"/>
      <c r="VTF31" s="1"/>
      <c r="VTG31" s="1"/>
      <c r="VTH31" s="1"/>
      <c r="VTI31" s="1"/>
      <c r="VTJ31" s="1"/>
      <c r="VTK31" s="1"/>
      <c r="VTL31" s="1"/>
      <c r="VTM31" s="1"/>
      <c r="VTN31" s="1"/>
      <c r="VTO31" s="1"/>
      <c r="VTP31" s="1"/>
      <c r="VTQ31" s="1"/>
      <c r="VTR31" s="1"/>
      <c r="VTS31" s="1"/>
      <c r="VTT31" s="1"/>
      <c r="VTU31" s="1"/>
      <c r="VTV31" s="1"/>
      <c r="VTW31" s="1"/>
      <c r="VTX31" s="1"/>
      <c r="VTY31" s="1"/>
      <c r="VTZ31" s="1"/>
      <c r="VUA31" s="1"/>
      <c r="VUB31" s="1"/>
      <c r="VUC31" s="1"/>
      <c r="VUD31" s="1"/>
      <c r="VUE31" s="1"/>
      <c r="VUF31" s="1"/>
      <c r="VUG31" s="1"/>
      <c r="VUH31" s="1"/>
      <c r="VUI31" s="1"/>
      <c r="VUJ31" s="1"/>
      <c r="VUK31" s="1"/>
      <c r="VUL31" s="1"/>
      <c r="VUM31" s="1"/>
      <c r="VUN31" s="1"/>
      <c r="VUO31" s="1"/>
      <c r="VUP31" s="1"/>
      <c r="VUQ31" s="1"/>
      <c r="VUR31" s="1"/>
      <c r="VUS31" s="1"/>
      <c r="VUT31" s="1"/>
      <c r="VUU31" s="1"/>
      <c r="VUV31" s="1"/>
      <c r="VUW31" s="1"/>
      <c r="VUX31" s="1"/>
      <c r="VUY31" s="1"/>
      <c r="VUZ31" s="1"/>
      <c r="VVA31" s="1"/>
      <c r="VVB31" s="1"/>
      <c r="VVC31" s="1"/>
      <c r="VVD31" s="1"/>
      <c r="VVE31" s="1"/>
      <c r="VVF31" s="1"/>
      <c r="VVG31" s="1"/>
      <c r="VVH31" s="1"/>
      <c r="VVI31" s="1"/>
      <c r="VVJ31" s="1"/>
      <c r="VVK31" s="1"/>
      <c r="VVL31" s="1"/>
      <c r="VVM31" s="1"/>
      <c r="VVN31" s="1"/>
      <c r="VVO31" s="1"/>
      <c r="VVP31" s="1"/>
      <c r="VVQ31" s="1"/>
      <c r="VVR31" s="1"/>
      <c r="VVS31" s="1"/>
      <c r="VVT31" s="1"/>
      <c r="VVU31" s="1"/>
      <c r="VVV31" s="1"/>
      <c r="VVW31" s="1"/>
      <c r="VVX31" s="1"/>
      <c r="VVY31" s="1"/>
      <c r="VVZ31" s="1"/>
      <c r="VWA31" s="1"/>
      <c r="VWB31" s="1"/>
      <c r="VWC31" s="1"/>
      <c r="VWD31" s="1"/>
      <c r="VWE31" s="1"/>
      <c r="VWF31" s="1"/>
      <c r="VWG31" s="1"/>
      <c r="VWH31" s="1"/>
      <c r="VWI31" s="1"/>
      <c r="VWJ31" s="1"/>
      <c r="VWK31" s="1"/>
      <c r="VWL31" s="1"/>
      <c r="VWM31" s="1"/>
      <c r="VWN31" s="1"/>
      <c r="VWO31" s="1"/>
      <c r="VWP31" s="1"/>
      <c r="VWQ31" s="1"/>
      <c r="VWR31" s="1"/>
      <c r="VWS31" s="1"/>
      <c r="VWT31" s="1"/>
      <c r="VWU31" s="1"/>
      <c r="VWV31" s="1"/>
      <c r="VWW31" s="1"/>
      <c r="VWX31" s="1"/>
      <c r="VWY31" s="1"/>
      <c r="VWZ31" s="1"/>
      <c r="VXA31" s="1"/>
      <c r="VXB31" s="1"/>
      <c r="VXC31" s="1"/>
      <c r="VXD31" s="1"/>
      <c r="VXE31" s="1"/>
      <c r="VXF31" s="1"/>
      <c r="VXG31" s="1"/>
      <c r="VXH31" s="1"/>
      <c r="VXI31" s="1"/>
      <c r="VXJ31" s="1"/>
      <c r="VXK31" s="1"/>
      <c r="VXL31" s="1"/>
      <c r="VXM31" s="1"/>
      <c r="VXN31" s="1"/>
      <c r="VXO31" s="1"/>
      <c r="VXP31" s="1"/>
      <c r="VXQ31" s="1"/>
      <c r="VXR31" s="1"/>
      <c r="VXS31" s="1"/>
      <c r="VXT31" s="1"/>
      <c r="VXU31" s="1"/>
      <c r="VXV31" s="1"/>
      <c r="VXW31" s="1"/>
      <c r="VXX31" s="1"/>
      <c r="VXY31" s="1"/>
      <c r="VXZ31" s="1"/>
      <c r="VYA31" s="1"/>
      <c r="VYB31" s="1"/>
      <c r="VYC31" s="1"/>
      <c r="VYD31" s="1"/>
      <c r="VYE31" s="1"/>
      <c r="VYF31" s="1"/>
      <c r="VYG31" s="1"/>
      <c r="VYH31" s="1"/>
      <c r="VYI31" s="1"/>
      <c r="VYJ31" s="1"/>
      <c r="VYK31" s="1"/>
      <c r="VYL31" s="1"/>
      <c r="VYM31" s="1"/>
      <c r="VYN31" s="1"/>
      <c r="VYO31" s="1"/>
      <c r="VYP31" s="1"/>
      <c r="VYQ31" s="1"/>
      <c r="VYR31" s="1"/>
      <c r="VYS31" s="1"/>
      <c r="VYT31" s="1"/>
      <c r="VYU31" s="1"/>
      <c r="VYV31" s="1"/>
      <c r="VYW31" s="1"/>
      <c r="VYX31" s="1"/>
      <c r="VYY31" s="1"/>
      <c r="VYZ31" s="1"/>
      <c r="VZA31" s="1"/>
      <c r="VZB31" s="1"/>
      <c r="VZC31" s="1"/>
      <c r="VZD31" s="1"/>
      <c r="VZE31" s="1"/>
      <c r="VZF31" s="1"/>
      <c r="VZG31" s="1"/>
      <c r="VZH31" s="1"/>
      <c r="VZI31" s="1"/>
      <c r="VZJ31" s="1"/>
      <c r="VZK31" s="1"/>
      <c r="VZL31" s="1"/>
      <c r="VZM31" s="1"/>
      <c r="VZN31" s="1"/>
      <c r="VZO31" s="1"/>
      <c r="VZP31" s="1"/>
      <c r="VZQ31" s="1"/>
      <c r="VZR31" s="1"/>
      <c r="VZS31" s="1"/>
      <c r="VZT31" s="1"/>
      <c r="VZU31" s="1"/>
      <c r="VZV31" s="1"/>
      <c r="VZW31" s="1"/>
      <c r="VZX31" s="1"/>
      <c r="VZY31" s="1"/>
      <c r="VZZ31" s="1"/>
      <c r="WAA31" s="1"/>
      <c r="WAB31" s="1"/>
      <c r="WAC31" s="1"/>
      <c r="WAD31" s="1"/>
      <c r="WAE31" s="1"/>
      <c r="WAF31" s="1"/>
      <c r="WAG31" s="1"/>
      <c r="WAH31" s="1"/>
      <c r="WAI31" s="1"/>
      <c r="WAJ31" s="1"/>
      <c r="WAK31" s="1"/>
      <c r="WAL31" s="1"/>
      <c r="WAM31" s="1"/>
      <c r="WAN31" s="1"/>
      <c r="WAO31" s="1"/>
      <c r="WAP31" s="1"/>
      <c r="WAQ31" s="1"/>
      <c r="WAR31" s="1"/>
      <c r="WAS31" s="1"/>
      <c r="WAT31" s="1"/>
      <c r="WAU31" s="1"/>
      <c r="WAV31" s="1"/>
      <c r="WAW31" s="1"/>
      <c r="WAX31" s="1"/>
      <c r="WAY31" s="1"/>
      <c r="WAZ31" s="1"/>
      <c r="WBA31" s="1"/>
      <c r="WBB31" s="1"/>
      <c r="WBC31" s="1"/>
      <c r="WBD31" s="1"/>
      <c r="WBE31" s="1"/>
      <c r="WBF31" s="1"/>
      <c r="WBG31" s="1"/>
      <c r="WBH31" s="1"/>
      <c r="WBI31" s="1"/>
      <c r="WBJ31" s="1"/>
      <c r="WBK31" s="1"/>
      <c r="WBL31" s="1"/>
      <c r="WBM31" s="1"/>
      <c r="WBN31" s="1"/>
      <c r="WBO31" s="1"/>
      <c r="WBP31" s="1"/>
      <c r="WBQ31" s="1"/>
      <c r="WBR31" s="1"/>
      <c r="WBS31" s="1"/>
      <c r="WBT31" s="1"/>
      <c r="WBU31" s="1"/>
      <c r="WBV31" s="1"/>
      <c r="WBW31" s="1"/>
      <c r="WBX31" s="1"/>
      <c r="WBY31" s="1"/>
      <c r="WBZ31" s="1"/>
      <c r="WCA31" s="1"/>
      <c r="WCB31" s="1"/>
      <c r="WCC31" s="1"/>
      <c r="WCD31" s="1"/>
      <c r="WCE31" s="1"/>
      <c r="WCF31" s="1"/>
      <c r="WCG31" s="1"/>
      <c r="WCH31" s="1"/>
      <c r="WCI31" s="1"/>
      <c r="WCJ31" s="1"/>
      <c r="WCK31" s="1"/>
      <c r="WCL31" s="1"/>
      <c r="WCM31" s="1"/>
      <c r="WCN31" s="1"/>
      <c r="WCO31" s="1"/>
      <c r="WCP31" s="1"/>
      <c r="WCQ31" s="1"/>
      <c r="WCR31" s="1"/>
      <c r="WCS31" s="1"/>
      <c r="WCT31" s="1"/>
      <c r="WCU31" s="1"/>
      <c r="WCV31" s="1"/>
      <c r="WCW31" s="1"/>
      <c r="WCX31" s="1"/>
      <c r="WCY31" s="1"/>
      <c r="WCZ31" s="1"/>
      <c r="WDA31" s="1"/>
      <c r="WDB31" s="1"/>
      <c r="WDC31" s="1"/>
      <c r="WDD31" s="1"/>
      <c r="WDE31" s="1"/>
      <c r="WDF31" s="1"/>
      <c r="WDG31" s="1"/>
      <c r="WDH31" s="1"/>
      <c r="WDI31" s="1"/>
      <c r="WDJ31" s="1"/>
      <c r="WDK31" s="1"/>
      <c r="WDL31" s="1"/>
      <c r="WDM31" s="1"/>
      <c r="WDN31" s="1"/>
      <c r="WDO31" s="1"/>
      <c r="WDP31" s="1"/>
      <c r="WDQ31" s="1"/>
      <c r="WDR31" s="1"/>
      <c r="WDS31" s="1"/>
      <c r="WDT31" s="1"/>
      <c r="WDU31" s="1"/>
      <c r="WDV31" s="1"/>
      <c r="WDW31" s="1"/>
      <c r="WDX31" s="1"/>
      <c r="WDY31" s="1"/>
      <c r="WDZ31" s="1"/>
      <c r="WEA31" s="1"/>
      <c r="WEB31" s="1"/>
      <c r="WEC31" s="1"/>
      <c r="WED31" s="1"/>
      <c r="WEE31" s="1"/>
      <c r="WEF31" s="1"/>
      <c r="WEG31" s="1"/>
      <c r="WEH31" s="1"/>
      <c r="WEI31" s="1"/>
      <c r="WEJ31" s="1"/>
      <c r="WEK31" s="1"/>
      <c r="WEL31" s="1"/>
      <c r="WEM31" s="1"/>
      <c r="WEN31" s="1"/>
      <c r="WEO31" s="1"/>
      <c r="WEP31" s="1"/>
      <c r="WEQ31" s="1"/>
      <c r="WER31" s="1"/>
      <c r="WES31" s="1"/>
      <c r="WET31" s="1"/>
      <c r="WEU31" s="1"/>
      <c r="WEV31" s="1"/>
      <c r="WEW31" s="1"/>
      <c r="WEX31" s="1"/>
      <c r="WEY31" s="1"/>
      <c r="WEZ31" s="1"/>
      <c r="WFA31" s="1"/>
      <c r="WFB31" s="1"/>
      <c r="WFC31" s="1"/>
      <c r="WFD31" s="1"/>
      <c r="WFE31" s="1"/>
      <c r="WFF31" s="1"/>
      <c r="WFG31" s="1"/>
      <c r="WFH31" s="1"/>
      <c r="WFI31" s="1"/>
      <c r="WFJ31" s="1"/>
      <c r="WFK31" s="1"/>
      <c r="WFL31" s="1"/>
      <c r="WFM31" s="1"/>
      <c r="WFN31" s="1"/>
      <c r="WFO31" s="1"/>
      <c r="WFP31" s="1"/>
      <c r="WFQ31" s="1"/>
      <c r="WFR31" s="1"/>
      <c r="WFS31" s="1"/>
      <c r="WFT31" s="1"/>
      <c r="WFU31" s="1"/>
      <c r="WFV31" s="1"/>
      <c r="WFW31" s="1"/>
      <c r="WFX31" s="1"/>
      <c r="WFY31" s="1"/>
      <c r="WFZ31" s="1"/>
      <c r="WGA31" s="1"/>
      <c r="WGB31" s="1"/>
      <c r="WGC31" s="1"/>
      <c r="WGD31" s="1"/>
      <c r="WGE31" s="1"/>
      <c r="WGF31" s="1"/>
      <c r="WGG31" s="1"/>
      <c r="WGH31" s="1"/>
      <c r="WGI31" s="1"/>
      <c r="WGJ31" s="1"/>
      <c r="WGK31" s="1"/>
      <c r="WGL31" s="1"/>
      <c r="WGM31" s="1"/>
      <c r="WGN31" s="1"/>
      <c r="WGO31" s="1"/>
      <c r="WGP31" s="1"/>
      <c r="WGQ31" s="1"/>
      <c r="WGR31" s="1"/>
      <c r="WGS31" s="1"/>
      <c r="WGT31" s="1"/>
      <c r="WGU31" s="1"/>
      <c r="WGV31" s="1"/>
      <c r="WGW31" s="1"/>
      <c r="WGX31" s="1"/>
      <c r="WGY31" s="1"/>
      <c r="WGZ31" s="1"/>
      <c r="WHA31" s="1"/>
      <c r="WHB31" s="1"/>
      <c r="WHC31" s="1"/>
      <c r="WHD31" s="1"/>
      <c r="WHE31" s="1"/>
      <c r="WHF31" s="1"/>
      <c r="WHG31" s="1"/>
      <c r="WHH31" s="1"/>
      <c r="WHI31" s="1"/>
      <c r="WHJ31" s="1"/>
      <c r="WHK31" s="1"/>
      <c r="WHL31" s="1"/>
      <c r="WHM31" s="1"/>
      <c r="WHN31" s="1"/>
      <c r="WHO31" s="1"/>
      <c r="WHP31" s="1"/>
      <c r="WHQ31" s="1"/>
      <c r="WHR31" s="1"/>
      <c r="WHS31" s="1"/>
      <c r="WHT31" s="1"/>
      <c r="WHU31" s="1"/>
      <c r="WHV31" s="1"/>
      <c r="WHW31" s="1"/>
      <c r="WHX31" s="1"/>
      <c r="WHY31" s="1"/>
      <c r="WHZ31" s="1"/>
      <c r="WIA31" s="1"/>
      <c r="WIB31" s="1"/>
      <c r="WIC31" s="1"/>
      <c r="WID31" s="1"/>
      <c r="WIE31" s="1"/>
      <c r="WIF31" s="1"/>
      <c r="WIG31" s="1"/>
      <c r="WIH31" s="1"/>
      <c r="WII31" s="1"/>
      <c r="WIJ31" s="1"/>
      <c r="WIK31" s="1"/>
      <c r="WIL31" s="1"/>
      <c r="WIM31" s="1"/>
      <c r="WIN31" s="1"/>
      <c r="WIO31" s="1"/>
      <c r="WIP31" s="1"/>
      <c r="WIQ31" s="1"/>
      <c r="WIR31" s="1"/>
      <c r="WIS31" s="1"/>
      <c r="WIT31" s="1"/>
      <c r="WIU31" s="1"/>
      <c r="WIV31" s="1"/>
      <c r="WIW31" s="1"/>
      <c r="WIX31" s="1"/>
      <c r="WIY31" s="1"/>
      <c r="WIZ31" s="1"/>
      <c r="WJA31" s="1"/>
      <c r="WJB31" s="1"/>
      <c r="WJC31" s="1"/>
      <c r="WJD31" s="1"/>
      <c r="WJE31" s="1"/>
      <c r="WJF31" s="1"/>
      <c r="WJG31" s="1"/>
      <c r="WJH31" s="1"/>
      <c r="WJI31" s="1"/>
      <c r="WJJ31" s="1"/>
      <c r="WJK31" s="1"/>
      <c r="WJL31" s="1"/>
      <c r="WJM31" s="1"/>
      <c r="WJN31" s="1"/>
      <c r="WJO31" s="1"/>
      <c r="WJP31" s="1"/>
      <c r="WJQ31" s="1"/>
      <c r="WJR31" s="1"/>
      <c r="WJS31" s="1"/>
      <c r="WJT31" s="1"/>
      <c r="WJU31" s="1"/>
      <c r="WJV31" s="1"/>
      <c r="WJW31" s="1"/>
      <c r="WJX31" s="1"/>
      <c r="WJY31" s="1"/>
      <c r="WJZ31" s="1"/>
      <c r="WKA31" s="1"/>
      <c r="WKB31" s="1"/>
      <c r="WKC31" s="1"/>
      <c r="WKD31" s="1"/>
      <c r="WKE31" s="1"/>
      <c r="WKF31" s="1"/>
      <c r="WKG31" s="1"/>
      <c r="WKH31" s="1"/>
      <c r="WKI31" s="1"/>
      <c r="WKJ31" s="1"/>
      <c r="WKK31" s="1"/>
      <c r="WKL31" s="1"/>
      <c r="WKM31" s="1"/>
      <c r="WKN31" s="1"/>
      <c r="WKO31" s="1"/>
      <c r="WKP31" s="1"/>
      <c r="WKQ31" s="1"/>
      <c r="WKR31" s="1"/>
      <c r="WKS31" s="1"/>
      <c r="WKT31" s="1"/>
      <c r="WKU31" s="1"/>
      <c r="WKV31" s="1"/>
      <c r="WKW31" s="1"/>
      <c r="WKX31" s="1"/>
      <c r="WKY31" s="1"/>
      <c r="WKZ31" s="1"/>
      <c r="WLA31" s="1"/>
      <c r="WLB31" s="1"/>
      <c r="WLC31" s="1"/>
      <c r="WLD31" s="1"/>
      <c r="WLE31" s="1"/>
      <c r="WLF31" s="1"/>
      <c r="WLG31" s="1"/>
      <c r="WLH31" s="1"/>
      <c r="WLI31" s="1"/>
      <c r="WLJ31" s="1"/>
      <c r="WLK31" s="1"/>
      <c r="WLL31" s="1"/>
      <c r="WLM31" s="1"/>
      <c r="WLN31" s="1"/>
      <c r="WLO31" s="1"/>
      <c r="WLP31" s="1"/>
      <c r="WLQ31" s="1"/>
      <c r="WLR31" s="1"/>
      <c r="WLS31" s="1"/>
      <c r="WLT31" s="1"/>
      <c r="WLU31" s="1"/>
      <c r="WLV31" s="1"/>
      <c r="WLW31" s="1"/>
      <c r="WLX31" s="1"/>
      <c r="WLY31" s="1"/>
      <c r="WLZ31" s="1"/>
      <c r="WMA31" s="1"/>
      <c r="WMB31" s="1"/>
      <c r="WMC31" s="1"/>
      <c r="WMD31" s="1"/>
      <c r="WME31" s="1"/>
      <c r="WMF31" s="1"/>
      <c r="WMG31" s="1"/>
      <c r="WMH31" s="1"/>
      <c r="WMI31" s="1"/>
      <c r="WMJ31" s="1"/>
      <c r="WMK31" s="1"/>
      <c r="WML31" s="1"/>
      <c r="WMM31" s="1"/>
      <c r="WMN31" s="1"/>
      <c r="WMO31" s="1"/>
      <c r="WMP31" s="1"/>
      <c r="WMQ31" s="1"/>
      <c r="WMR31" s="1"/>
      <c r="WMS31" s="1"/>
      <c r="WMT31" s="1"/>
      <c r="WMU31" s="1"/>
      <c r="WMV31" s="1"/>
      <c r="WMW31" s="1"/>
      <c r="WMX31" s="1"/>
      <c r="WMY31" s="1"/>
      <c r="WMZ31" s="1"/>
      <c r="WNA31" s="1"/>
      <c r="WNB31" s="1"/>
      <c r="WNC31" s="1"/>
      <c r="WND31" s="1"/>
      <c r="WNE31" s="1"/>
      <c r="WNF31" s="1"/>
      <c r="WNG31" s="1"/>
      <c r="WNH31" s="1"/>
      <c r="WNI31" s="1"/>
      <c r="WNJ31" s="1"/>
      <c r="WNK31" s="1"/>
      <c r="WNL31" s="1"/>
      <c r="WNM31" s="1"/>
      <c r="WNN31" s="1"/>
      <c r="WNO31" s="1"/>
      <c r="WNP31" s="1"/>
      <c r="WNQ31" s="1"/>
      <c r="WNR31" s="1"/>
      <c r="WNS31" s="1"/>
      <c r="WNT31" s="1"/>
      <c r="WNU31" s="1"/>
      <c r="WNV31" s="1"/>
      <c r="WNW31" s="1"/>
      <c r="WNX31" s="1"/>
      <c r="WNY31" s="1"/>
      <c r="WNZ31" s="1"/>
      <c r="WOA31" s="1"/>
      <c r="WOB31" s="1"/>
      <c r="WOC31" s="1"/>
      <c r="WOD31" s="1"/>
      <c r="WOE31" s="1"/>
      <c r="WOF31" s="1"/>
      <c r="WOG31" s="1"/>
      <c r="WOH31" s="1"/>
      <c r="WOI31" s="1"/>
      <c r="WOJ31" s="1"/>
      <c r="WOK31" s="1"/>
      <c r="WOL31" s="1"/>
      <c r="WOM31" s="1"/>
      <c r="WON31" s="1"/>
      <c r="WOO31" s="1"/>
      <c r="WOP31" s="1"/>
      <c r="WOQ31" s="1"/>
      <c r="WOR31" s="1"/>
      <c r="WOS31" s="1"/>
      <c r="WOT31" s="1"/>
      <c r="WOU31" s="1"/>
      <c r="WOV31" s="1"/>
      <c r="WOW31" s="1"/>
      <c r="WOX31" s="1"/>
      <c r="WOY31" s="1"/>
      <c r="WOZ31" s="1"/>
      <c r="WPA31" s="1"/>
      <c r="WPB31" s="1"/>
      <c r="WPC31" s="1"/>
      <c r="WPD31" s="1"/>
      <c r="WPE31" s="1"/>
      <c r="WPF31" s="1"/>
      <c r="WPG31" s="1"/>
      <c r="WPH31" s="1"/>
      <c r="WPI31" s="1"/>
      <c r="WPJ31" s="1"/>
      <c r="WPK31" s="1"/>
      <c r="WPL31" s="1"/>
      <c r="WPM31" s="1"/>
      <c r="WPN31" s="1"/>
      <c r="WPO31" s="1"/>
      <c r="WPP31" s="1"/>
      <c r="WPQ31" s="1"/>
      <c r="WPR31" s="1"/>
      <c r="WPS31" s="1"/>
      <c r="WPT31" s="1"/>
      <c r="WPU31" s="1"/>
      <c r="WPV31" s="1"/>
      <c r="WPW31" s="1"/>
      <c r="WPX31" s="1"/>
      <c r="WPY31" s="1"/>
      <c r="WPZ31" s="1"/>
      <c r="WQA31" s="1"/>
      <c r="WQB31" s="1"/>
      <c r="WQC31" s="1"/>
      <c r="WQD31" s="1"/>
      <c r="WQE31" s="1"/>
      <c r="WQF31" s="1"/>
      <c r="WQG31" s="1"/>
      <c r="WQH31" s="1"/>
      <c r="WQI31" s="1"/>
      <c r="WQJ31" s="1"/>
      <c r="WQK31" s="1"/>
      <c r="WQL31" s="1"/>
      <c r="WQM31" s="1"/>
      <c r="WQN31" s="1"/>
      <c r="WQO31" s="1"/>
      <c r="WQP31" s="1"/>
      <c r="WQQ31" s="1"/>
      <c r="WQR31" s="1"/>
      <c r="WQS31" s="1"/>
      <c r="WQT31" s="1"/>
      <c r="WQU31" s="1"/>
      <c r="WQV31" s="1"/>
      <c r="WQW31" s="1"/>
      <c r="WQX31" s="1"/>
      <c r="WQY31" s="1"/>
      <c r="WQZ31" s="1"/>
      <c r="WRA31" s="1"/>
      <c r="WRB31" s="1"/>
      <c r="WRC31" s="1"/>
      <c r="WRD31" s="1"/>
      <c r="WRE31" s="1"/>
      <c r="WRF31" s="1"/>
      <c r="WRG31" s="1"/>
      <c r="WRH31" s="1"/>
      <c r="WRI31" s="1"/>
      <c r="WRJ31" s="1"/>
      <c r="WRK31" s="1"/>
      <c r="WRL31" s="1"/>
      <c r="WRM31" s="1"/>
      <c r="WRN31" s="1"/>
      <c r="WRO31" s="1"/>
      <c r="WRP31" s="1"/>
      <c r="WRQ31" s="1"/>
      <c r="WRR31" s="1"/>
      <c r="WRS31" s="1"/>
      <c r="WRT31" s="1"/>
      <c r="WRU31" s="1"/>
      <c r="WRV31" s="1"/>
      <c r="WRW31" s="1"/>
      <c r="WRX31" s="1"/>
      <c r="WRY31" s="1"/>
      <c r="WRZ31" s="1"/>
      <c r="WSA31" s="1"/>
      <c r="WSB31" s="1"/>
      <c r="WSC31" s="1"/>
      <c r="WSD31" s="1"/>
      <c r="WSE31" s="1"/>
      <c r="WSF31" s="1"/>
      <c r="WSG31" s="1"/>
      <c r="WSH31" s="1"/>
      <c r="WSI31" s="1"/>
      <c r="WSJ31" s="1"/>
      <c r="WSK31" s="1"/>
      <c r="WSL31" s="1"/>
      <c r="WSM31" s="1"/>
      <c r="WSN31" s="1"/>
      <c r="WSO31" s="1"/>
      <c r="WSP31" s="1"/>
      <c r="WSQ31" s="1"/>
      <c r="WSR31" s="1"/>
      <c r="WSS31" s="1"/>
      <c r="WST31" s="1"/>
      <c r="WSU31" s="1"/>
      <c r="WSV31" s="1"/>
      <c r="WSW31" s="1"/>
      <c r="WSX31" s="1"/>
      <c r="WSY31" s="1"/>
      <c r="WSZ31" s="1"/>
      <c r="WTA31" s="1"/>
      <c r="WTB31" s="1"/>
      <c r="WTC31" s="1"/>
      <c r="WTD31" s="1"/>
      <c r="WTE31" s="1"/>
      <c r="WTF31" s="1"/>
      <c r="WTG31" s="1"/>
      <c r="WTH31" s="1"/>
      <c r="WTI31" s="1"/>
      <c r="WTJ31" s="1"/>
      <c r="WTK31" s="1"/>
      <c r="WTL31" s="1"/>
      <c r="WTM31" s="1"/>
      <c r="WTN31" s="1"/>
      <c r="WTO31" s="1"/>
      <c r="WTP31" s="1"/>
      <c r="WTQ31" s="1"/>
      <c r="WTR31" s="1"/>
      <c r="WTS31" s="1"/>
      <c r="WTT31" s="1"/>
      <c r="WTU31" s="1"/>
      <c r="WTV31" s="1"/>
      <c r="WTW31" s="1"/>
      <c r="WTX31" s="1"/>
      <c r="WTY31" s="1"/>
      <c r="WTZ31" s="1"/>
      <c r="WUA31" s="1"/>
      <c r="WUB31" s="1"/>
      <c r="WUC31" s="1"/>
      <c r="WUD31" s="1"/>
      <c r="WUE31" s="1"/>
      <c r="WUF31" s="1"/>
      <c r="WUG31" s="1"/>
      <c r="WUH31" s="1"/>
      <c r="WUI31" s="1"/>
      <c r="WUJ31" s="1"/>
      <c r="WUK31" s="1"/>
      <c r="WUL31" s="1"/>
      <c r="WUM31" s="1"/>
      <c r="WUN31" s="1"/>
      <c r="WUO31" s="1"/>
      <c r="WUP31" s="1"/>
      <c r="WUQ31" s="1"/>
      <c r="WUR31" s="1"/>
      <c r="WUS31" s="1"/>
      <c r="WUT31" s="1"/>
      <c r="WUU31" s="1"/>
      <c r="WUV31" s="1"/>
      <c r="WUW31" s="1"/>
      <c r="WUX31" s="1"/>
      <c r="WUY31" s="1"/>
      <c r="WUZ31" s="1"/>
      <c r="WVA31" s="1"/>
      <c r="WVB31" s="1"/>
      <c r="WVC31" s="1"/>
      <c r="WVD31" s="1"/>
      <c r="WVE31" s="1"/>
      <c r="WVF31" s="1"/>
      <c r="WVG31" s="1"/>
      <c r="WVH31" s="1"/>
      <c r="WVI31" s="1"/>
      <c r="WVJ31" s="1"/>
      <c r="WVK31" s="1"/>
      <c r="WVL31" s="1"/>
      <c r="WVM31" s="1"/>
      <c r="WVN31" s="1"/>
      <c r="WVO31" s="1"/>
      <c r="WVP31" s="1"/>
      <c r="WVQ31" s="1"/>
      <c r="WVR31" s="1"/>
      <c r="WVS31" s="1"/>
      <c r="WVT31" s="1"/>
      <c r="WVU31" s="1"/>
      <c r="WVV31" s="1"/>
      <c r="WVW31" s="1"/>
      <c r="WVX31" s="1"/>
      <c r="WVY31" s="1"/>
      <c r="WVZ31" s="1"/>
      <c r="WWA31" s="1"/>
      <c r="WWB31" s="1"/>
      <c r="WWC31" s="1"/>
      <c r="WWD31" s="1"/>
      <c r="WWE31" s="1"/>
      <c r="WWF31" s="1"/>
      <c r="WWG31" s="1"/>
      <c r="WWH31" s="1"/>
      <c r="WWI31" s="1"/>
      <c r="WWJ31" s="1"/>
      <c r="WWK31" s="1"/>
      <c r="WWL31" s="1"/>
      <c r="WWM31" s="1"/>
      <c r="WWN31" s="1"/>
      <c r="WWO31" s="1"/>
      <c r="WWP31" s="1"/>
      <c r="WWQ31" s="1"/>
      <c r="WWR31" s="1"/>
      <c r="WWS31" s="1"/>
      <c r="WWT31" s="1"/>
      <c r="WWU31" s="1"/>
      <c r="WWV31" s="1"/>
      <c r="WWW31" s="1"/>
      <c r="WWX31" s="1"/>
      <c r="WWY31" s="1"/>
      <c r="WWZ31" s="1"/>
      <c r="WXA31" s="1"/>
      <c r="WXB31" s="1"/>
      <c r="WXC31" s="1"/>
      <c r="WXD31" s="1"/>
      <c r="WXE31" s="1"/>
      <c r="WXF31" s="1"/>
      <c r="WXG31" s="1"/>
      <c r="WXH31" s="1"/>
      <c r="WXI31" s="1"/>
      <c r="WXJ31" s="1"/>
      <c r="WXK31" s="1"/>
      <c r="WXL31" s="1"/>
      <c r="WXM31" s="1"/>
      <c r="WXN31" s="1"/>
      <c r="WXO31" s="1"/>
      <c r="WXP31" s="1"/>
      <c r="WXQ31" s="1"/>
      <c r="WXR31" s="1"/>
      <c r="WXS31" s="1"/>
      <c r="WXT31" s="1"/>
      <c r="WXU31" s="1"/>
      <c r="WXV31" s="1"/>
      <c r="WXW31" s="1"/>
      <c r="WXX31" s="1"/>
      <c r="WXY31" s="1"/>
      <c r="WXZ31" s="1"/>
      <c r="WYA31" s="1"/>
      <c r="WYB31" s="1"/>
      <c r="WYC31" s="1"/>
      <c r="WYD31" s="1"/>
      <c r="WYE31" s="1"/>
      <c r="WYF31" s="1"/>
      <c r="WYG31" s="1"/>
      <c r="WYH31" s="1"/>
      <c r="WYI31" s="1"/>
      <c r="WYJ31" s="1"/>
      <c r="WYK31" s="1"/>
      <c r="WYL31" s="1"/>
      <c r="WYM31" s="1"/>
      <c r="WYN31" s="1"/>
      <c r="WYO31" s="1"/>
      <c r="WYP31" s="1"/>
      <c r="WYQ31" s="1"/>
      <c r="WYR31" s="1"/>
      <c r="WYS31" s="1"/>
      <c r="WYT31" s="1"/>
      <c r="WYU31" s="1"/>
      <c r="WYV31" s="1"/>
      <c r="WYW31" s="1"/>
      <c r="WYX31" s="1"/>
      <c r="WYY31" s="1"/>
      <c r="WYZ31" s="1"/>
      <c r="WZA31" s="1"/>
      <c r="WZB31" s="1"/>
      <c r="WZC31" s="1"/>
      <c r="WZD31" s="1"/>
      <c r="WZE31" s="1"/>
      <c r="WZF31" s="1"/>
      <c r="WZG31" s="1"/>
      <c r="WZH31" s="1"/>
      <c r="WZI31" s="1"/>
      <c r="WZJ31" s="1"/>
      <c r="WZK31" s="1"/>
      <c r="WZL31" s="1"/>
      <c r="WZM31" s="1"/>
      <c r="WZN31" s="1"/>
      <c r="WZO31" s="1"/>
      <c r="WZP31" s="1"/>
      <c r="WZQ31" s="1"/>
      <c r="WZR31" s="1"/>
      <c r="WZS31" s="1"/>
      <c r="WZT31" s="1"/>
      <c r="WZU31" s="1"/>
      <c r="WZV31" s="1"/>
      <c r="WZW31" s="1"/>
      <c r="WZX31" s="1"/>
      <c r="WZY31" s="1"/>
      <c r="WZZ31" s="1"/>
      <c r="XAA31" s="1"/>
      <c r="XAB31" s="1"/>
      <c r="XAC31" s="1"/>
      <c r="XAD31" s="1"/>
      <c r="XAE31" s="1"/>
      <c r="XAF31" s="1"/>
      <c r="XAG31" s="1"/>
      <c r="XAH31" s="1"/>
      <c r="XAI31" s="1"/>
      <c r="XAJ31" s="1"/>
      <c r="XAK31" s="1"/>
      <c r="XAL31" s="1"/>
      <c r="XAM31" s="1"/>
      <c r="XAN31" s="1"/>
      <c r="XAO31" s="1"/>
      <c r="XAP31" s="1"/>
      <c r="XAQ31" s="1"/>
      <c r="XAR31" s="1"/>
      <c r="XAS31" s="1"/>
      <c r="XAT31" s="1"/>
      <c r="XAU31" s="1"/>
      <c r="XAV31" s="1"/>
      <c r="XAW31" s="1"/>
      <c r="XAX31" s="1"/>
      <c r="XAY31" s="1"/>
      <c r="XAZ31" s="1"/>
      <c r="XBA31" s="1"/>
      <c r="XBB31" s="1"/>
      <c r="XBC31" s="1"/>
      <c r="XBD31" s="1"/>
      <c r="XBE31" s="1"/>
      <c r="XBF31" s="1"/>
      <c r="XBG31" s="1"/>
      <c r="XBH31" s="1"/>
      <c r="XBI31" s="1"/>
      <c r="XBJ31" s="1"/>
      <c r="XBK31" s="1"/>
      <c r="XBL31" s="1"/>
      <c r="XBM31" s="1"/>
      <c r="XBN31" s="1"/>
      <c r="XBO31" s="1"/>
      <c r="XBP31" s="1"/>
      <c r="XBQ31" s="1"/>
      <c r="XBR31" s="1"/>
      <c r="XBS31" s="1"/>
      <c r="XBT31" s="1"/>
      <c r="XBU31" s="1"/>
      <c r="XBV31" s="1"/>
      <c r="XBW31" s="1"/>
      <c r="XBX31" s="1"/>
      <c r="XBY31" s="1"/>
      <c r="XBZ31" s="1"/>
      <c r="XCA31" s="1"/>
      <c r="XCB31" s="1"/>
      <c r="XCC31" s="1"/>
      <c r="XCD31" s="1"/>
      <c r="XCE31" s="1"/>
      <c r="XCF31" s="1"/>
      <c r="XCG31" s="1"/>
      <c r="XCH31" s="1"/>
      <c r="XCI31" s="1"/>
      <c r="XCJ31" s="1"/>
      <c r="XCK31" s="1"/>
      <c r="XCL31" s="1"/>
      <c r="XCM31" s="1"/>
      <c r="XCN31" s="1"/>
      <c r="XCO31" s="1"/>
      <c r="XCP31" s="1"/>
      <c r="XCQ31" s="1"/>
      <c r="XCR31" s="1"/>
      <c r="XCS31" s="1"/>
      <c r="XCT31" s="1"/>
      <c r="XCU31" s="1"/>
      <c r="XCV31" s="1"/>
      <c r="XCW31" s="1"/>
      <c r="XCX31" s="1"/>
      <c r="XCY31" s="1"/>
      <c r="XCZ31" s="1"/>
      <c r="XDA31" s="1"/>
      <c r="XDB31" s="1"/>
      <c r="XDC31" s="1"/>
      <c r="XDD31" s="1"/>
      <c r="XDE31" s="1"/>
      <c r="XDF31" s="1"/>
      <c r="XDG31" s="1"/>
      <c r="XDH31" s="1"/>
      <c r="XDI31" s="1"/>
      <c r="XDJ31" s="1"/>
      <c r="XDK31" s="1"/>
      <c r="XDL31" s="1"/>
      <c r="XDM31" s="1"/>
      <c r="XDN31" s="1"/>
      <c r="XDO31" s="1"/>
      <c r="XDP31" s="1"/>
      <c r="XDQ31" s="1"/>
      <c r="XDR31" s="1"/>
      <c r="XDS31" s="1"/>
      <c r="XDT31" s="1"/>
      <c r="XDU31" s="1"/>
      <c r="XDV31" s="1"/>
      <c r="XDW31" s="1"/>
      <c r="XDX31" s="1"/>
      <c r="XDY31" s="1"/>
      <c r="XDZ31" s="1"/>
      <c r="XEA31" s="1"/>
      <c r="XEB31" s="1"/>
      <c r="XEC31" s="1"/>
      <c r="XED31" s="1"/>
      <c r="XEE31" s="1"/>
      <c r="XEF31" s="1"/>
      <c r="XEG31" s="1"/>
      <c r="XEH31" s="1"/>
      <c r="XEI31" s="1"/>
      <c r="XEJ31" s="1"/>
      <c r="XEK31" s="1"/>
      <c r="XEL31" s="1"/>
      <c r="XEM31" s="1"/>
      <c r="XEN31" s="1"/>
      <c r="XEO31" s="1"/>
      <c r="XEP31" s="1"/>
      <c r="XEQ31" s="1"/>
      <c r="XER31" s="1"/>
      <c r="XES31" s="1"/>
      <c r="XET31" s="1"/>
      <c r="XEU31" s="1"/>
      <c r="XEV31" s="1"/>
      <c r="XEW31" s="1"/>
      <c r="XEX31" s="1"/>
      <c r="XEY31" s="1"/>
      <c r="XEZ31" s="1"/>
      <c r="XFA31" s="1"/>
      <c r="XFB31" s="1"/>
      <c r="XFC31" s="1"/>
      <c r="XFD31" s="1"/>
    </row>
  </sheetData>
  <conditionalFormatting sqref="F3">
    <cfRule type="cellIs" dxfId="106" priority="8" stopIfTrue="1" operator="notEqual">
      <formula>0</formula>
    </cfRule>
    <cfRule type="cellIs" dxfId="105" priority="9" stopIfTrue="1" operator="equal">
      <formula>""</formula>
    </cfRule>
  </conditionalFormatting>
  <conditionalFormatting sqref="J3:P3">
    <cfRule type="cellIs" dxfId="104" priority="6" stopIfTrue="1" operator="equal">
      <formula>"Construction"</formula>
    </cfRule>
    <cfRule type="cellIs" dxfId="103" priority="7" stopIfTrue="1" operator="equal">
      <formula>"Operations"</formula>
    </cfRule>
  </conditionalFormatting>
  <conditionalFormatting sqref="J3:P3">
    <cfRule type="cellIs" dxfId="102" priority="5" operator="equal">
      <formula>"Fin Close"</formula>
    </cfRule>
  </conditionalFormatting>
  <conditionalFormatting sqref="J3:P3">
    <cfRule type="cellIs" dxfId="101" priority="3" operator="equal">
      <formula>"PPA ext."</formula>
    </cfRule>
    <cfRule type="cellIs" dxfId="100" priority="4" operator="equal">
      <formula>"Delay"</formula>
    </cfRule>
  </conditionalFormatting>
  <conditionalFormatting sqref="F2">
    <cfRule type="cellIs" dxfId="99" priority="1" stopIfTrue="1" operator="notEqual">
      <formula>0</formula>
    </cfRule>
    <cfRule type="cellIs" dxfId="9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4F81BD"/>
    <outlinePr summaryBelow="0" summaryRight="0"/>
  </sheetPr>
  <dimension ref="A1:P10"/>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9.90625" bestFit="1" customWidth="1"/>
    <col min="6" max="6" width="20.54296875" bestFit="1" customWidth="1"/>
    <col min="7" max="7" width="13.1796875" bestFit="1" customWidth="1"/>
    <col min="8" max="8" width="7.6328125" style="41" bestFit="1" customWidth="1"/>
    <col min="9" max="9" width="3.453125" customWidth="1"/>
    <col min="10" max="14" width="12" bestFit="1" customWidth="1"/>
    <col min="15" max="16" width="15.08984375" customWidth="1"/>
    <col min="17" max="17" width="15.08984375" hidden="1" customWidth="1"/>
    <col min="18" max="16384" width="15.08984375" hidden="1"/>
  </cols>
  <sheetData>
    <row r="1" spans="1:16" s="76" customFormat="1" ht="25.15">
      <c r="A1" s="44" t="str">
        <f ca="1" xml:space="preserve"> RIGHT(CELL("filename", A1), LEN(CELL("filename", A1)) - SEARCH("]", CELL("filename", A1)))</f>
        <v>Metrics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E8" s="103" t="str">
        <f xml:space="preserve"> 'Metrics and ratios'!E$26</f>
        <v>Total Value vs Paid In (TVPI)</v>
      </c>
      <c r="F8" s="103">
        <f xml:space="preserve"> 'Metrics and ratios'!F$26</f>
        <v>0</v>
      </c>
      <c r="G8" s="103" t="str">
        <f xml:space="preserve"> 'Metrics and ratios'!G$26</f>
        <v>ratio</v>
      </c>
      <c r="H8" s="169">
        <f xml:space="preserve"> 'Metrics and ratios'!H$26</f>
        <v>0</v>
      </c>
      <c r="I8" s="103">
        <f xml:space="preserve"> 'Metrics and ratios'!I$26</f>
        <v>0</v>
      </c>
      <c r="J8" s="65">
        <f xml:space="preserve"> SUMIF( Time!$J197:$AC197, Time!J$55, 'Metrics and ratios'!$J26:$AC26)</f>
        <v>6.5584752057003506</v>
      </c>
      <c r="K8" s="65">
        <f xml:space="preserve"> SUMIF( Time!$J197:$AC197, Time!K$55, 'Metrics and ratios'!$J26:$AC26)</f>
        <v>8.2799238399279531</v>
      </c>
      <c r="L8" s="65">
        <f xml:space="preserve"> SUMIF( Time!$J197:$AC197, Time!L$55, 'Metrics and ratios'!$J26:$AC26)</f>
        <v>9.0592285638012289</v>
      </c>
      <c r="M8" s="65">
        <f xml:space="preserve"> SUMIF( Time!$J197:$AC197, Time!M$55, 'Metrics and ratios'!$J26:$AC26)</f>
        <v>9.7542009230593738</v>
      </c>
      <c r="N8" s="65">
        <f xml:space="preserve"> SUMIF( Time!$J197:$AC197, Time!N$55, 'Metrics and ratios'!$J26:$AC26)</f>
        <v>9.5800229194976136</v>
      </c>
    </row>
    <row r="9" spans="1:16">
      <c r="E9" s="103" t="str">
        <f xml:space="preserve"> 'Metrics and ratios'!E$13</f>
        <v>Distributed vs Paid In (DPI)</v>
      </c>
      <c r="F9" s="103">
        <f xml:space="preserve"> 'Metrics and ratios'!F$13</f>
        <v>0</v>
      </c>
      <c r="G9" s="103" t="str">
        <f xml:space="preserve"> 'Metrics and ratios'!G$13</f>
        <v>ratio</v>
      </c>
      <c r="H9" s="169">
        <f xml:space="preserve"> 'Metrics and ratios'!H$13</f>
        <v>0</v>
      </c>
      <c r="I9" s="103">
        <f xml:space="preserve"> 'Metrics and ratios'!I$13</f>
        <v>0</v>
      </c>
      <c r="J9" s="65">
        <f xml:space="preserve"> SUMIF( Time!$J197:$AC197, Time!J$55, 'Metrics and ratios'!$J13:$AC13)</f>
        <v>0</v>
      </c>
      <c r="K9" s="65">
        <f xml:space="preserve"> SUMIF( Time!$J197:$AC197, Time!K$55, 'Metrics and ratios'!$J13:$AC13)</f>
        <v>0</v>
      </c>
      <c r="L9" s="65">
        <f xml:space="preserve"> SUMIF( Time!$J197:$AC197, Time!L$55, 'Metrics and ratios'!$J13:$AC13)</f>
        <v>0</v>
      </c>
      <c r="M9" s="65">
        <f xml:space="preserve"> SUMIF( Time!$J197:$AC197, Time!M$55, 'Metrics and ratios'!$J13:$AC13)</f>
        <v>1992.9301551173653</v>
      </c>
      <c r="N9" s="65">
        <f xml:space="preserve"> SUMIF( Time!$J197:$AC197, Time!N$55, 'Metrics and ratios'!$J13:$AC13)</f>
        <v>3913.8567501071238</v>
      </c>
    </row>
    <row r="10" spans="1:16">
      <c r="E10" s="104" t="str">
        <f xml:space="preserve"> 'Metrics and ratios'!E$32</f>
        <v>Blended IRR (Internal Rate of Return)</v>
      </c>
      <c r="F10" s="104" t="e">
        <f xml:space="preserve"> 'Metrics and ratios'!$F$32</f>
        <v>#NUM!</v>
      </c>
      <c r="G10" s="104" t="str">
        <f xml:space="preserve"> 'Metrics and ratios'!G$32</f>
        <v>%</v>
      </c>
      <c r="H10" s="203"/>
      <c r="I10" s="104"/>
      <c r="J10" s="66"/>
      <c r="K10" s="66"/>
      <c r="L10" s="66"/>
      <c r="M10" s="66"/>
      <c r="N10" s="66"/>
    </row>
  </sheetData>
  <conditionalFormatting sqref="F3">
    <cfRule type="cellIs" dxfId="97" priority="8" stopIfTrue="1" operator="notEqual">
      <formula>0</formula>
    </cfRule>
    <cfRule type="cellIs" dxfId="96" priority="9" stopIfTrue="1" operator="equal">
      <formula>""</formula>
    </cfRule>
  </conditionalFormatting>
  <conditionalFormatting sqref="J3:P3">
    <cfRule type="cellIs" dxfId="95" priority="6" stopIfTrue="1" operator="equal">
      <formula>"Construction"</formula>
    </cfRule>
    <cfRule type="cellIs" dxfId="94" priority="7" stopIfTrue="1" operator="equal">
      <formula>"Operations"</formula>
    </cfRule>
  </conditionalFormatting>
  <conditionalFormatting sqref="J3:P3">
    <cfRule type="cellIs" dxfId="93" priority="5" operator="equal">
      <formula>"Fin Close"</formula>
    </cfRule>
  </conditionalFormatting>
  <conditionalFormatting sqref="J3:P3">
    <cfRule type="cellIs" dxfId="92" priority="3" operator="equal">
      <formula>"PPA ext."</formula>
    </cfRule>
    <cfRule type="cellIs" dxfId="91" priority="4" operator="equal">
      <formula>"Delay"</formula>
    </cfRule>
  </conditionalFormatting>
  <conditionalFormatting sqref="F2">
    <cfRule type="cellIs" dxfId="90" priority="1" stopIfTrue="1" operator="notEqual">
      <formula>0</formula>
    </cfRule>
    <cfRule type="cellIs" dxfId="89"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4F81BD"/>
    <outlinePr summaryBelow="0" summaryRight="0"/>
  </sheetPr>
  <dimension ref="A1:P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1.6328125" bestFit="1" customWidth="1"/>
    <col min="6" max="6" width="20.54296875" bestFit="1" customWidth="1"/>
    <col min="7" max="7" width="13.1796875" bestFit="1" customWidth="1"/>
    <col min="8" max="8" width="13.1796875" style="41" bestFit="1" customWidth="1"/>
    <col min="9" max="9" width="3.453125" customWidth="1"/>
    <col min="10" max="11" width="12" bestFit="1" customWidth="1"/>
    <col min="12" max="13" width="13.1796875" bestFit="1" customWidth="1"/>
    <col min="14" max="14" width="12" bestFit="1" customWidth="1"/>
    <col min="15" max="16" width="15.08984375" customWidth="1"/>
    <col min="17" max="17" width="15.08984375" hidden="1" customWidth="1"/>
    <col min="18" max="16384" width="15.08984375" hidden="1"/>
  </cols>
  <sheetData>
    <row r="1" spans="1:16" s="76" customFormat="1" ht="25.15">
      <c r="A1" s="44" t="str">
        <f ca="1" xml:space="preserve"> RIGHT(CELL("filename", A1), LEN(CELL("filename", A1)) - SEARCH("]", CELL("filename", A1)))</f>
        <v>Disposals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E8" s="14" t="str">
        <f xml:space="preserve"> 'Investment Assets'!E$21</f>
        <v>Disposal of Investment Assets</v>
      </c>
      <c r="F8" s="14">
        <f xml:space="preserve"> 'Investment Assets'!F$21</f>
        <v>0</v>
      </c>
      <c r="G8" s="14" t="str">
        <f xml:space="preserve"> 'Investment Assets'!G$21</f>
        <v>GBP</v>
      </c>
      <c r="H8" s="40">
        <f xml:space="preserve"> 'Investment Assets'!H$21</f>
        <v>44336540.510008618</v>
      </c>
      <c r="I8" s="14">
        <f xml:space="preserve"> 'Investment Assets'!I$21</f>
        <v>0</v>
      </c>
      <c r="J8" s="6">
        <f xml:space="preserve"> SUMIF( Time!$J197:$AC197, Time!J$55, 'Investment Assets'!$J21:$AC21)</f>
        <v>1214307.44148</v>
      </c>
      <c r="K8" s="6">
        <f xml:space="preserve"> SUMIF( Time!$J197:$AC197, Time!K$55, 'Investment Assets'!$J21:$AC21)</f>
        <v>0</v>
      </c>
      <c r="L8" s="6">
        <f xml:space="preserve"> SUMIF( Time!$J197:$AC197, Time!L$55, 'Investment Assets'!$J21:$AC21)</f>
        <v>18386504.986168019</v>
      </c>
      <c r="M8" s="6">
        <f xml:space="preserve"> SUMIF( Time!$J197:$AC197, Time!M$55, 'Investment Assets'!$J21:$AC21)</f>
        <v>17409404.189971685</v>
      </c>
      <c r="N8" s="6">
        <f xml:space="preserve"> SUMIF( Time!$J197:$AC197, Time!N$55, 'Investment Assets'!$J21:$AC21)</f>
        <v>7326323.8923889063</v>
      </c>
    </row>
  </sheetData>
  <conditionalFormatting sqref="F3">
    <cfRule type="cellIs" dxfId="88" priority="8" stopIfTrue="1" operator="notEqual">
      <formula>0</formula>
    </cfRule>
    <cfRule type="cellIs" dxfId="87" priority="9" stopIfTrue="1" operator="equal">
      <formula>""</formula>
    </cfRule>
  </conditionalFormatting>
  <conditionalFormatting sqref="J3:P3">
    <cfRule type="cellIs" dxfId="86" priority="6" stopIfTrue="1" operator="equal">
      <formula>"Construction"</formula>
    </cfRule>
    <cfRule type="cellIs" dxfId="85" priority="7" stopIfTrue="1" operator="equal">
      <formula>"Operations"</formula>
    </cfRule>
  </conditionalFormatting>
  <conditionalFormatting sqref="J3:P3">
    <cfRule type="cellIs" dxfId="84" priority="5" operator="equal">
      <formula>"Fin Close"</formula>
    </cfRule>
  </conditionalFormatting>
  <conditionalFormatting sqref="J3:P3">
    <cfRule type="cellIs" dxfId="83" priority="3" operator="equal">
      <formula>"PPA ext."</formula>
    </cfRule>
    <cfRule type="cellIs" dxfId="82" priority="4" operator="equal">
      <formula>"Delay"</formula>
    </cfRule>
  </conditionalFormatting>
  <conditionalFormatting sqref="F2">
    <cfRule type="cellIs" dxfId="81" priority="1" stopIfTrue="1" operator="notEqual">
      <formula>0</formula>
    </cfRule>
    <cfRule type="cellIs" dxfId="80"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4F81BD"/>
    <outlinePr summaryBelow="0" summaryRight="0"/>
  </sheetPr>
  <dimension ref="A1:P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24" bestFit="1" customWidth="1"/>
    <col min="6" max="6" width="20.54296875" bestFit="1" customWidth="1"/>
    <col min="7" max="7" width="13.1796875" bestFit="1" customWidth="1"/>
    <col min="8" max="8" width="13.90625" style="41" bestFit="1" customWidth="1"/>
    <col min="9" max="9" width="3.453125" customWidth="1"/>
    <col min="10" max="10" width="12" bestFit="1" customWidth="1"/>
    <col min="11" max="11" width="12.453125" bestFit="1" customWidth="1"/>
    <col min="12" max="12" width="13.90625" bestFit="1" customWidth="1"/>
    <col min="13" max="13" width="12.453125" bestFit="1" customWidth="1"/>
    <col min="14" max="14" width="12" bestFit="1" customWidth="1"/>
    <col min="15" max="16" width="15.08984375" customWidth="1"/>
    <col min="17" max="17" width="15.08984375" hidden="1" customWidth="1"/>
    <col min="18" max="16384" width="15.08984375" hidden="1"/>
  </cols>
  <sheetData>
    <row r="1" spans="1:16" s="76" customFormat="1" ht="25.15">
      <c r="A1" s="44" t="str">
        <f ca="1" xml:space="preserve"> RIGHT(CELL("filename", A1), LEN(CELL("filename", A1)) - SEARCH("]", CELL("filename", A1)))</f>
        <v>Squirrel Hack Ann</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f xml:space="preserve"> Time!J$30</f>
        <v>45382</v>
      </c>
      <c r="K2" s="7">
        <f xml:space="preserve"> Time!K$30</f>
        <v>45747</v>
      </c>
      <c r="L2" s="7">
        <f xml:space="preserve"> Time!L$30</f>
        <v>46112</v>
      </c>
      <c r="M2" s="7">
        <f xml:space="preserve"> Time!M$30</f>
        <v>46477</v>
      </c>
      <c r="N2" s="7">
        <f xml:space="preserve"> Time!N$30</f>
        <v>46843</v>
      </c>
      <c r="O2" s="7"/>
      <c r="P2" s="7"/>
    </row>
    <row r="3" spans="1:16" s="35" customFormat="1">
      <c r="A3" s="48"/>
      <c r="B3" s="48"/>
      <c r="C3" s="80"/>
      <c r="D3" s="81"/>
      <c r="E3" s="37" t="s">
        <v>261</v>
      </c>
      <c r="F3" s="47"/>
      <c r="G3" s="54" t="s">
        <v>121</v>
      </c>
      <c r="H3" s="49"/>
      <c r="I3" s="49"/>
      <c r="J3" s="8" t="str">
        <f xml:space="preserve"> Time!J$37</f>
        <v>Q1 2024</v>
      </c>
      <c r="K3" s="8" t="str">
        <f xml:space="preserve"> Time!K$37</f>
        <v>Q1 2025</v>
      </c>
      <c r="L3" s="8" t="str">
        <f xml:space="preserve"> Time!L$37</f>
        <v>Q1 2026</v>
      </c>
      <c r="M3" s="8" t="str">
        <f xml:space="preserve"> Time!M$37</f>
        <v>Q1 2027</v>
      </c>
      <c r="N3" s="8" t="str">
        <f xml:space="preserve"> Time!N$37</f>
        <v>Q1 2028</v>
      </c>
      <c r="O3" s="8"/>
      <c r="P3" s="8"/>
    </row>
    <row r="4" spans="1:16" s="34" customFormat="1">
      <c r="A4" s="48"/>
      <c r="B4" s="48"/>
      <c r="C4" s="80"/>
      <c r="D4" s="81"/>
      <c r="E4" s="21" t="s">
        <v>35</v>
      </c>
      <c r="F4"/>
      <c r="G4"/>
      <c r="H4" s="49"/>
      <c r="I4" s="49"/>
      <c r="J4" s="34" t="str">
        <f xml:space="preserve"> Time!J$44</f>
        <v>Y1</v>
      </c>
      <c r="K4" s="34" t="str">
        <f xml:space="preserve"> Time!K$44</f>
        <v>Y2</v>
      </c>
      <c r="L4" s="34" t="str">
        <f xml:space="preserve"> Time!L$44</f>
        <v>Y3</v>
      </c>
      <c r="M4" s="34" t="str">
        <f xml:space="preserve"> Time!M$44</f>
        <v>Y4</v>
      </c>
      <c r="N4" s="34" t="str">
        <f xml:space="preserve"> Time!N$44</f>
        <v>Y5</v>
      </c>
    </row>
    <row r="5" spans="1:16" s="35" customFormat="1">
      <c r="A5" s="48"/>
      <c r="B5" s="48"/>
      <c r="C5" s="80"/>
      <c r="D5" s="81"/>
      <c r="E5" s="21" t="s">
        <v>60</v>
      </c>
      <c r="F5" s="25" t="s">
        <v>306</v>
      </c>
      <c r="G5" s="25" t="s">
        <v>283</v>
      </c>
      <c r="H5" s="25" t="s">
        <v>260</v>
      </c>
      <c r="I5" s="49"/>
      <c r="J5" s="11"/>
      <c r="K5" s="11"/>
      <c r="L5" s="11"/>
      <c r="M5" s="11"/>
      <c r="N5" s="11"/>
      <c r="O5" s="11"/>
      <c r="P5" s="11"/>
    </row>
    <row r="6" spans="1:16" s="41" customFormat="1">
      <c r="A6" s="25"/>
      <c r="B6" s="25"/>
      <c r="C6" s="45"/>
      <c r="D6" s="79"/>
      <c r="F6" s="25"/>
      <c r="G6" s="25"/>
      <c r="H6" s="25"/>
    </row>
    <row r="8" spans="1:16">
      <c r="E8" s="14" t="str">
        <f xml:space="preserve"> 'Metrics and ratios'!E$43</f>
        <v>Cashflow for IRR</v>
      </c>
      <c r="F8" s="14">
        <f xml:space="preserve"> 'Metrics and ratios'!F$43</f>
        <v>0</v>
      </c>
      <c r="G8" s="14" t="str">
        <f xml:space="preserve"> 'Metrics and ratios'!G$43</f>
        <v>GBP</v>
      </c>
      <c r="H8" s="40">
        <f xml:space="preserve"> 'Metrics and ratios'!H$43</f>
        <v>-37866717.093325227</v>
      </c>
      <c r="I8" s="14">
        <f xml:space="preserve"> 'Metrics and ratios'!I$43</f>
        <v>0</v>
      </c>
      <c r="J8" s="6">
        <f xml:space="preserve"> SUMIF( Time!$J197:$AC197, Time!J$55, 'Metrics and ratios'!$J43:$AC43)</f>
        <v>0</v>
      </c>
      <c r="K8" s="6">
        <f xml:space="preserve"> SUMIF( Time!$J197:$AC197, Time!K$55, 'Metrics and ratios'!$J43:$AC43)</f>
        <v>0</v>
      </c>
      <c r="L8" s="6">
        <f xml:space="preserve"> SUMIF( Time!$J197:$AC197, Time!L$55, 'Metrics and ratios'!$J43:$AC43)</f>
        <v>-15149109.260964636</v>
      </c>
      <c r="M8" s="6">
        <f xml:space="preserve"> SUMIF( Time!$J197:$AC197, Time!M$55, 'Metrics and ratios'!$J43:$AC43)</f>
        <v>-16885674.689971685</v>
      </c>
      <c r="N8" s="6">
        <f xml:space="preserve"> SUMIF( Time!$J197:$AC197, Time!N$55, 'Metrics and ratios'!$J43:$AC43)</f>
        <v>-5831933.1423889063</v>
      </c>
    </row>
  </sheetData>
  <conditionalFormatting sqref="F3">
    <cfRule type="cellIs" dxfId="79" priority="8" stopIfTrue="1" operator="notEqual">
      <formula>0</formula>
    </cfRule>
    <cfRule type="cellIs" dxfId="78" priority="9" stopIfTrue="1" operator="equal">
      <formula>""</formula>
    </cfRule>
  </conditionalFormatting>
  <conditionalFormatting sqref="J3:P3">
    <cfRule type="cellIs" dxfId="77" priority="6" stopIfTrue="1" operator="equal">
      <formula>"Construction"</formula>
    </cfRule>
    <cfRule type="cellIs" dxfId="76" priority="7" stopIfTrue="1" operator="equal">
      <formula>"Operations"</formula>
    </cfRule>
  </conditionalFormatting>
  <conditionalFormatting sqref="J3:P3">
    <cfRule type="cellIs" dxfId="75" priority="5" operator="equal">
      <formula>"Fin Close"</formula>
    </cfRule>
  </conditionalFormatting>
  <conditionalFormatting sqref="J3:P3">
    <cfRule type="cellIs" dxfId="74" priority="3" operator="equal">
      <formula>"PPA ext."</formula>
    </cfRule>
    <cfRule type="cellIs" dxfId="73" priority="4" operator="equal">
      <formula>"Delay"</formula>
    </cfRule>
  </conditionalFormatting>
  <conditionalFormatting sqref="F2">
    <cfRule type="cellIs" dxfId="72" priority="1" stopIfTrue="1" operator="notEqual">
      <formula>0</formula>
    </cfRule>
    <cfRule type="cellIs" dxfId="71"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4F81BD"/>
    <outlinePr summaryBelow="0" summaryRight="0"/>
  </sheetPr>
  <dimension ref="A1:AC25"/>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2.54296875" bestFit="1" customWidth="1"/>
    <col min="6" max="6" width="20.54296875" bestFit="1" customWidth="1"/>
    <col min="7" max="7" width="13.1796875" bestFit="1" customWidth="1"/>
    <col min="8" max="8" width="13.90625" style="41" bestFit="1" customWidth="1"/>
    <col min="9" max="9" width="3.453125" customWidth="1"/>
    <col min="10" max="10" width="12.08984375" bestFit="1" customWidth="1"/>
    <col min="11" max="12" width="12.1796875" bestFit="1" customWidth="1"/>
    <col min="13" max="13" width="12" bestFit="1" customWidth="1"/>
    <col min="14" max="14" width="12.08984375" bestFit="1" customWidth="1"/>
    <col min="15" max="15" width="12.453125" bestFit="1" customWidth="1"/>
    <col min="16" max="16" width="12.1796875" bestFit="1" customWidth="1"/>
    <col min="17" max="17" width="12" bestFit="1" customWidth="1"/>
    <col min="18" max="18" width="12.08984375" bestFit="1" customWidth="1"/>
    <col min="19" max="19" width="13.90625" bestFit="1" customWidth="1"/>
    <col min="20" max="20" width="12.1796875" bestFit="1" customWidth="1"/>
    <col min="21" max="21" width="12" bestFit="1" customWidth="1"/>
    <col min="22" max="22" width="12.08984375" bestFit="1" customWidth="1"/>
    <col min="23" max="23" width="12.453125" bestFit="1" customWidth="1"/>
    <col min="24" max="24" width="12.1796875" bestFit="1" customWidth="1"/>
    <col min="25" max="25" width="12" bestFit="1" customWidth="1"/>
    <col min="26" max="26" width="12.08984375" bestFit="1" customWidth="1"/>
    <col min="27" max="28" width="12.1796875" bestFit="1" customWidth="1"/>
    <col min="29" max="29" width="12" bestFit="1" customWidth="1"/>
    <col min="30" max="30" width="15.08984375" hidden="1" customWidth="1"/>
    <col min="31" max="16384" width="15.08984375" hidden="1"/>
  </cols>
  <sheetData>
    <row r="1" spans="1:29" s="76" customFormat="1" ht="25.15">
      <c r="A1" s="44" t="str">
        <f ca="1" xml:space="preserve"> RIGHT(CELL("filename", A1), LEN(CELL("filename", A1)) - SEARCH("]", CELL("filename", A1)))</f>
        <v>Income Statement</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B8" s="25" t="s">
        <v>110</v>
      </c>
    </row>
    <row r="9" spans="1:29">
      <c r="E9" s="14" t="str">
        <f xml:space="preserve"> InpS!E$15</f>
        <v>Income from Investments</v>
      </c>
      <c r="F9" s="14">
        <f xml:space="preserve"> InpS!F$15</f>
        <v>0</v>
      </c>
      <c r="G9" s="14" t="str">
        <f xml:space="preserve"> InpS!G$15</f>
        <v>GBP</v>
      </c>
      <c r="H9" s="40">
        <f xml:space="preserve"> InpS!H$15</f>
        <v>0</v>
      </c>
      <c r="I9" s="14">
        <f xml:space="preserve"> InpS!I$15</f>
        <v>0</v>
      </c>
      <c r="J9" s="6">
        <f xml:space="preserve"> InpS!J$15</f>
        <v>0</v>
      </c>
      <c r="K9" s="6">
        <f xml:space="preserve"> InpS!K$15</f>
        <v>0</v>
      </c>
      <c r="L9" s="6">
        <f xml:space="preserve"> InpS!L$15</f>
        <v>0</v>
      </c>
      <c r="M9" s="6">
        <f xml:space="preserve"> InpS!M$15</f>
        <v>0</v>
      </c>
      <c r="N9" s="6">
        <f xml:space="preserve"> InpS!N$15</f>
        <v>0</v>
      </c>
      <c r="O9" s="6">
        <f xml:space="preserve"> InpS!O$15</f>
        <v>0</v>
      </c>
      <c r="P9" s="6">
        <f xml:space="preserve"> InpS!P$15</f>
        <v>0</v>
      </c>
      <c r="Q9" s="6">
        <f xml:space="preserve"> InpS!Q$15</f>
        <v>0</v>
      </c>
      <c r="R9" s="6">
        <f xml:space="preserve"> InpS!R$15</f>
        <v>0</v>
      </c>
      <c r="S9" s="6">
        <f xml:space="preserve"> InpS!S$15</f>
        <v>0</v>
      </c>
      <c r="T9" s="6">
        <f xml:space="preserve"> InpS!T$15</f>
        <v>0</v>
      </c>
      <c r="U9" s="6">
        <f xml:space="preserve"> InpS!U$15</f>
        <v>0</v>
      </c>
      <c r="V9" s="6">
        <f xml:space="preserve"> InpS!V$15</f>
        <v>0</v>
      </c>
      <c r="W9" s="6">
        <f xml:space="preserve"> InpS!W$15</f>
        <v>0</v>
      </c>
      <c r="X9" s="6">
        <f xml:space="preserve"> InpS!X$15</f>
        <v>0</v>
      </c>
      <c r="Y9" s="6">
        <f xml:space="preserve"> InpS!Y$15</f>
        <v>0</v>
      </c>
      <c r="Z9" s="6">
        <f xml:space="preserve"> InpS!Z$15</f>
        <v>0</v>
      </c>
      <c r="AA9" s="6">
        <f xml:space="preserve"> InpS!AA$15</f>
        <v>0</v>
      </c>
      <c r="AB9" s="6">
        <f xml:space="preserve"> InpS!AB$15</f>
        <v>0</v>
      </c>
      <c r="AC9" s="6">
        <f xml:space="preserve"> InpS!AC$15</f>
        <v>0</v>
      </c>
    </row>
    <row r="10" spans="1:29">
      <c r="E10" s="9" t="s">
        <v>224</v>
      </c>
      <c r="F10" s="33"/>
      <c r="G10" s="9" t="s">
        <v>309</v>
      </c>
      <c r="H10" s="62">
        <f xml:space="preserve"> SUM( J10:AC10 )</f>
        <v>0</v>
      </c>
      <c r="I10" s="33"/>
      <c r="J10" s="9">
        <f t="shared" ref="J10:AC10" si="0" xml:space="preserve"> J9</f>
        <v>0</v>
      </c>
      <c r="K10" s="9">
        <f t="shared" si="0"/>
        <v>0</v>
      </c>
      <c r="L10" s="9">
        <f t="shared" si="0"/>
        <v>0</v>
      </c>
      <c r="M10" s="9">
        <f t="shared" si="0"/>
        <v>0</v>
      </c>
      <c r="N10" s="9">
        <f t="shared" si="0"/>
        <v>0</v>
      </c>
      <c r="O10" s="9">
        <f t="shared" si="0"/>
        <v>0</v>
      </c>
      <c r="P10" s="9">
        <f t="shared" si="0"/>
        <v>0</v>
      </c>
      <c r="Q10" s="9">
        <f t="shared" si="0"/>
        <v>0</v>
      </c>
      <c r="R10" s="9">
        <f t="shared" si="0"/>
        <v>0</v>
      </c>
      <c r="S10" s="9">
        <f t="shared" si="0"/>
        <v>0</v>
      </c>
      <c r="T10" s="9">
        <f t="shared" si="0"/>
        <v>0</v>
      </c>
      <c r="U10" s="9">
        <f t="shared" si="0"/>
        <v>0</v>
      </c>
      <c r="V10" s="9">
        <f t="shared" si="0"/>
        <v>0</v>
      </c>
      <c r="W10" s="9">
        <f t="shared" si="0"/>
        <v>0</v>
      </c>
      <c r="X10" s="9">
        <f t="shared" si="0"/>
        <v>0</v>
      </c>
      <c r="Y10" s="9">
        <f t="shared" si="0"/>
        <v>0</v>
      </c>
      <c r="Z10" s="9">
        <f t="shared" si="0"/>
        <v>0</v>
      </c>
      <c r="AA10" s="9">
        <f t="shared" si="0"/>
        <v>0</v>
      </c>
      <c r="AB10" s="9">
        <f t="shared" si="0"/>
        <v>0</v>
      </c>
      <c r="AC10" s="9">
        <f t="shared" si="0"/>
        <v>0</v>
      </c>
    </row>
    <row r="12" spans="1:29">
      <c r="E12" s="14" t="str">
        <f xml:space="preserve"> InpS!E$14</f>
        <v>Operating cost</v>
      </c>
      <c r="F12" s="14">
        <f xml:space="preserve"> InpS!F$14</f>
        <v>0</v>
      </c>
      <c r="G12" s="14" t="str">
        <f xml:space="preserve"> InpS!G$14</f>
        <v>GBP</v>
      </c>
      <c r="H12" s="40">
        <f xml:space="preserve"> InpS!H$14</f>
        <v>0</v>
      </c>
      <c r="I12" s="14">
        <f xml:space="preserve"> InpS!I$14</f>
        <v>0</v>
      </c>
      <c r="J12" s="6">
        <f xml:space="preserve"> InpS!J$14</f>
        <v>0</v>
      </c>
      <c r="K12" s="6">
        <f xml:space="preserve"> InpS!K$14</f>
        <v>0</v>
      </c>
      <c r="L12" s="6">
        <f xml:space="preserve"> InpS!L$14</f>
        <v>0</v>
      </c>
      <c r="M12" s="6">
        <f xml:space="preserve"> InpS!M$14</f>
        <v>0</v>
      </c>
      <c r="N12" s="6">
        <f xml:space="preserve"> InpS!N$14</f>
        <v>0</v>
      </c>
      <c r="O12" s="6">
        <f xml:space="preserve"> InpS!O$14</f>
        <v>0</v>
      </c>
      <c r="P12" s="6">
        <f xml:space="preserve"> InpS!P$14</f>
        <v>0</v>
      </c>
      <c r="Q12" s="6">
        <f xml:space="preserve"> InpS!Q$14</f>
        <v>0</v>
      </c>
      <c r="R12" s="6">
        <f xml:space="preserve"> InpS!R$14</f>
        <v>0</v>
      </c>
      <c r="S12" s="6">
        <f xml:space="preserve"> InpS!S$14</f>
        <v>0</v>
      </c>
      <c r="T12" s="6">
        <f xml:space="preserve"> InpS!T$14</f>
        <v>0</v>
      </c>
      <c r="U12" s="6">
        <f xml:space="preserve"> InpS!U$14</f>
        <v>0</v>
      </c>
      <c r="V12" s="6">
        <f xml:space="preserve"> InpS!V$14</f>
        <v>0</v>
      </c>
      <c r="W12" s="6">
        <f xml:space="preserve"> InpS!W$14</f>
        <v>0</v>
      </c>
      <c r="X12" s="6">
        <f xml:space="preserve"> InpS!X$14</f>
        <v>0</v>
      </c>
      <c r="Y12" s="6">
        <f xml:space="preserve"> InpS!Y$14</f>
        <v>0</v>
      </c>
      <c r="Z12" s="6">
        <f xml:space="preserve"> InpS!Z$14</f>
        <v>0</v>
      </c>
      <c r="AA12" s="6">
        <f xml:space="preserve"> InpS!AA$14</f>
        <v>0</v>
      </c>
      <c r="AB12" s="6">
        <f xml:space="preserve"> InpS!AB$14</f>
        <v>0</v>
      </c>
      <c r="AC12" s="6">
        <f xml:space="preserve"> InpS!AC$14</f>
        <v>0</v>
      </c>
    </row>
    <row r="13" spans="1:29">
      <c r="E13" s="9" t="s">
        <v>225</v>
      </c>
      <c r="F13" s="33"/>
      <c r="G13" s="9" t="s">
        <v>309</v>
      </c>
      <c r="H13" s="62">
        <f xml:space="preserve"> SUM( J13:AC13 )</f>
        <v>0</v>
      </c>
      <c r="I13" s="33"/>
      <c r="J13" s="9">
        <f t="shared" ref="J13:AC13" si="1" xml:space="preserve"> J10 + J12</f>
        <v>0</v>
      </c>
      <c r="K13" s="9">
        <f t="shared" si="1"/>
        <v>0</v>
      </c>
      <c r="L13" s="9">
        <f t="shared" si="1"/>
        <v>0</v>
      </c>
      <c r="M13" s="9">
        <f t="shared" si="1"/>
        <v>0</v>
      </c>
      <c r="N13" s="9">
        <f t="shared" si="1"/>
        <v>0</v>
      </c>
      <c r="O13" s="9">
        <f t="shared" si="1"/>
        <v>0</v>
      </c>
      <c r="P13" s="9">
        <f t="shared" si="1"/>
        <v>0</v>
      </c>
      <c r="Q13" s="9">
        <f t="shared" si="1"/>
        <v>0</v>
      </c>
      <c r="R13" s="9">
        <f t="shared" si="1"/>
        <v>0</v>
      </c>
      <c r="S13" s="9">
        <f t="shared" si="1"/>
        <v>0</v>
      </c>
      <c r="T13" s="9">
        <f t="shared" si="1"/>
        <v>0</v>
      </c>
      <c r="U13" s="9">
        <f t="shared" si="1"/>
        <v>0</v>
      </c>
      <c r="V13" s="9">
        <f t="shared" si="1"/>
        <v>0</v>
      </c>
      <c r="W13" s="9">
        <f t="shared" si="1"/>
        <v>0</v>
      </c>
      <c r="X13" s="9">
        <f t="shared" si="1"/>
        <v>0</v>
      </c>
      <c r="Y13" s="9">
        <f t="shared" si="1"/>
        <v>0</v>
      </c>
      <c r="Z13" s="9">
        <f t="shared" si="1"/>
        <v>0</v>
      </c>
      <c r="AA13" s="9">
        <f t="shared" si="1"/>
        <v>0</v>
      </c>
      <c r="AB13" s="9">
        <f t="shared" si="1"/>
        <v>0</v>
      </c>
      <c r="AC13" s="9">
        <f t="shared" si="1"/>
        <v>0</v>
      </c>
    </row>
    <row r="15" spans="1:29">
      <c r="E15" s="14" t="str">
        <f xml:space="preserve"> 'Investment Assets'!E$51</f>
        <v>Investment Asset Revaluation</v>
      </c>
      <c r="F15" s="14">
        <f xml:space="preserve"> 'Investment Assets'!F$51</f>
        <v>0</v>
      </c>
      <c r="G15" s="14" t="str">
        <f xml:space="preserve"> 'Investment Assets'!G$51</f>
        <v>GBP</v>
      </c>
      <c r="H15" s="40">
        <f xml:space="preserve"> 'Investment Assets'!H$51</f>
        <v>22721954.510008607</v>
      </c>
      <c r="I15" s="14">
        <f xml:space="preserve"> 'Investment Assets'!I$51</f>
        <v>0</v>
      </c>
      <c r="J15" s="6">
        <f xml:space="preserve"> 'Investment Assets'!J$51</f>
        <v>1296875.1599999999</v>
      </c>
      <c r="K15" s="6">
        <f xml:space="preserve"> 'Investment Assets'!K$51</f>
        <v>1374687.6695999999</v>
      </c>
      <c r="L15" s="6">
        <f xml:space="preserve"> 'Investment Assets'!L$51</f>
        <v>1384310.4832871999</v>
      </c>
      <c r="M15" s="6">
        <f xml:space="preserve"> 'Investment Assets'!M$51</f>
        <v>1467369.1122844319</v>
      </c>
      <c r="N15" s="6">
        <f xml:space="preserve"> 'Investment Assets'!N$51</f>
        <v>1555411.2590214978</v>
      </c>
      <c r="O15" s="6">
        <f xml:space="preserve"> 'Investment Assets'!O$51</f>
        <v>1648735.9345627879</v>
      </c>
      <c r="P15" s="6">
        <f xml:space="preserve"> 'Investment Assets'!P$51</f>
        <v>1747660.0906365551</v>
      </c>
      <c r="Q15" s="6">
        <f xml:space="preserve"> 'Investment Assets'!Q$51</f>
        <v>1852519.6960747484</v>
      </c>
      <c r="R15" s="6">
        <f xml:space="preserve"> 'Investment Assets'!R$51</f>
        <v>1963670.8778392333</v>
      </c>
      <c r="S15" s="6">
        <f xml:space="preserve"> 'Investment Assets'!S$51</f>
        <v>2081491.1305095872</v>
      </c>
      <c r="T15" s="6">
        <f xml:space="preserve"> 'Investment Assets'!T$51</f>
        <v>1103190.2991700813</v>
      </c>
      <c r="U15" s="6">
        <f xml:space="preserve"> 'Investment Assets'!U$51</f>
        <v>1169381.7171202861</v>
      </c>
      <c r="V15" s="6">
        <f xml:space="preserve"> 'Investment Assets'!V$51</f>
        <v>1239544.6201475034</v>
      </c>
      <c r="W15" s="6">
        <f xml:space="preserve"> 'Investment Assets'!W$51</f>
        <v>1313917.2973563536</v>
      </c>
      <c r="X15" s="6">
        <f xml:space="preserve"> 'Investment Assets'!X$51</f>
        <v>348188.08379943372</v>
      </c>
      <c r="Y15" s="6">
        <f xml:space="preserve"> 'Investment Assets'!Y$51</f>
        <v>369079.36882739974</v>
      </c>
      <c r="Z15" s="6">
        <f xml:space="preserve"> 'Investment Assets'!Z$51</f>
        <v>391224.13095704373</v>
      </c>
      <c r="AA15" s="6">
        <f xml:space="preserve"> 'Investment Assets'!AA$51</f>
        <v>414697.57881446637</v>
      </c>
      <c r="AB15" s="6">
        <f xml:space="preserve"> 'Investment Assets'!AB$51</f>
        <v>-1.1641532182693481E-10</v>
      </c>
      <c r="AC15" s="6">
        <f xml:space="preserve"> 'Investment Assets'!AC$51</f>
        <v>-2.3283064365386963E-10</v>
      </c>
    </row>
    <row r="16" spans="1:29">
      <c r="E16" s="14" t="str">
        <f xml:space="preserve"> 'Unscheduled Debt'!E$21</f>
        <v xml:space="preserve">Senior Debt Interest </v>
      </c>
      <c r="F16" s="14">
        <f xml:space="preserve"> 'Unscheduled Debt'!F$21</f>
        <v>0</v>
      </c>
      <c r="G16" s="14" t="str">
        <f xml:space="preserve"> 'Unscheduled Debt'!G$21</f>
        <v>GBP</v>
      </c>
      <c r="H16" s="40">
        <f xml:space="preserve"> 'Unscheduled Debt'!H$21</f>
        <v>-107786.5427657495</v>
      </c>
      <c r="I16" s="14">
        <f xml:space="preserve"> 'Unscheduled Debt'!I$21</f>
        <v>0</v>
      </c>
      <c r="J16" s="6">
        <f>'Unscheduled Debt'!J$21</f>
        <v>-24342.38</v>
      </c>
      <c r="K16" s="6">
        <f>'Unscheduled Debt'!K$21</f>
        <v>-24829.227599999998</v>
      </c>
      <c r="L16" s="6">
        <f>'Unscheduled Debt'!L$21</f>
        <v>-6829.2143223999956</v>
      </c>
      <c r="M16" s="6">
        <f>'Unscheduled Debt'!M$21</f>
        <v>-6965.7986088479956</v>
      </c>
      <c r="N16" s="6">
        <f>'Unscheduled Debt'!N$21</f>
        <v>-7105.1145810249554</v>
      </c>
      <c r="O16" s="6">
        <f>'Unscheduled Debt'!O$21</f>
        <v>-7247.2168726454547</v>
      </c>
      <c r="P16" s="6">
        <f>'Unscheduled Debt'!P$21</f>
        <v>-7392.1612100983648</v>
      </c>
      <c r="Q16" s="6">
        <f>'Unscheduled Debt'!Q$21</f>
        <v>-7540.0044343003319</v>
      </c>
      <c r="R16" s="6">
        <f>'Unscheduled Debt'!R$21</f>
        <v>-7690.8045229863392</v>
      </c>
      <c r="S16" s="6">
        <f>'Unscheduled Debt'!S$21</f>
        <v>-7844.6206134460663</v>
      </c>
      <c r="T16" s="6">
        <f>'Unscheduled Debt'!T$21</f>
        <v>0</v>
      </c>
      <c r="U16" s="6">
        <f>'Unscheduled Debt'!U$21</f>
        <v>0</v>
      </c>
      <c r="V16" s="6">
        <f>'Unscheduled Debt'!V$21</f>
        <v>0</v>
      </c>
      <c r="W16" s="6">
        <f>'Unscheduled Debt'!W$21</f>
        <v>0</v>
      </c>
      <c r="X16" s="6">
        <f>'Unscheduled Debt'!X$21</f>
        <v>0</v>
      </c>
      <c r="Y16" s="6">
        <f>'Unscheduled Debt'!Y$21</f>
        <v>0</v>
      </c>
      <c r="Z16" s="6">
        <f>'Unscheduled Debt'!Z$21</f>
        <v>0</v>
      </c>
      <c r="AA16" s="6">
        <f>'Unscheduled Debt'!AA$21</f>
        <v>0</v>
      </c>
      <c r="AB16" s="6">
        <f>'Unscheduled Debt'!AB$21</f>
        <v>0</v>
      </c>
      <c r="AC16" s="6">
        <f>'Unscheduled Debt'!AC$21</f>
        <v>0</v>
      </c>
    </row>
    <row r="17" spans="5:29">
      <c r="E17" s="14" t="str">
        <f xml:space="preserve"> 'Unscheduled Debt'!E$65</f>
        <v xml:space="preserve">Shareholder Debt Interest </v>
      </c>
      <c r="F17" s="14">
        <f xml:space="preserve"> 'Unscheduled Debt'!F$65</f>
        <v>0</v>
      </c>
      <c r="G17" s="14" t="str">
        <f xml:space="preserve"> 'Unscheduled Debt'!G$65</f>
        <v>GBP</v>
      </c>
      <c r="H17" s="40">
        <f xml:space="preserve"> 'Unscheduled Debt'!H$65</f>
        <v>-251843.58299397069</v>
      </c>
      <c r="I17" s="14">
        <f xml:space="preserve"> 'Unscheduled Debt'!I$65</f>
        <v>0</v>
      </c>
      <c r="J17" s="6">
        <f>'Unscheduled Debt'!J$65</f>
        <v>-23000</v>
      </c>
      <c r="K17" s="6">
        <f>'Unscheduled Debt'!K$65</f>
        <v>-23460</v>
      </c>
      <c r="L17" s="6">
        <f>'Unscheduled Debt'!L$65</f>
        <v>-23929.200000000001</v>
      </c>
      <c r="M17" s="6">
        <f>'Unscheduled Debt'!M$65</f>
        <v>-24407.784</v>
      </c>
      <c r="N17" s="6">
        <f>'Unscheduled Debt'!N$65</f>
        <v>-24895.939679999999</v>
      </c>
      <c r="O17" s="6">
        <f>'Unscheduled Debt'!O$65</f>
        <v>-25393.858473600001</v>
      </c>
      <c r="P17" s="6">
        <f>'Unscheduled Debt'!P$65</f>
        <v>-25901.735643071999</v>
      </c>
      <c r="Q17" s="6">
        <f>'Unscheduled Debt'!Q$65</f>
        <v>-26419.77035593344</v>
      </c>
      <c r="R17" s="6">
        <f>'Unscheduled Debt'!R$65</f>
        <v>-26948.165763052108</v>
      </c>
      <c r="S17" s="6">
        <f>'Unscheduled Debt'!S$65</f>
        <v>-27487.129078313152</v>
      </c>
      <c r="T17" s="6">
        <f>'Unscheduled Debt'!T$65</f>
        <v>0</v>
      </c>
      <c r="U17" s="6">
        <f>'Unscheduled Debt'!U$65</f>
        <v>0</v>
      </c>
      <c r="V17" s="6">
        <f>'Unscheduled Debt'!V$65</f>
        <v>0</v>
      </c>
      <c r="W17" s="6">
        <f>'Unscheduled Debt'!W$65</f>
        <v>0</v>
      </c>
      <c r="X17" s="6">
        <f>'Unscheduled Debt'!X$65</f>
        <v>0</v>
      </c>
      <c r="Y17" s="6">
        <f>'Unscheduled Debt'!Y$65</f>
        <v>0</v>
      </c>
      <c r="Z17" s="6">
        <f>'Unscheduled Debt'!Z$65</f>
        <v>0</v>
      </c>
      <c r="AA17" s="6">
        <f>'Unscheduled Debt'!AA$65</f>
        <v>0</v>
      </c>
      <c r="AB17" s="6">
        <f>'Unscheduled Debt'!AB$65</f>
        <v>0</v>
      </c>
      <c r="AC17" s="6">
        <f>'Unscheduled Debt'!AC$65</f>
        <v>0</v>
      </c>
    </row>
    <row r="18" spans="5:29">
      <c r="E18" s="14" t="str">
        <f xml:space="preserve"> 'Unscheduled Debt'!E$109</f>
        <v xml:space="preserve">Chinese Investor Debt Interest </v>
      </c>
      <c r="F18" s="14">
        <f xml:space="preserve"> 'Unscheduled Debt'!F$109</f>
        <v>0</v>
      </c>
      <c r="G18" s="14" t="str">
        <f xml:space="preserve"> 'Unscheduled Debt'!G$109</f>
        <v>GBP</v>
      </c>
      <c r="H18" s="40">
        <f xml:space="preserve"> 'Unscheduled Debt'!H$109</f>
        <v>-69824.290923665321</v>
      </c>
      <c r="I18" s="14">
        <f xml:space="preserve"> 'Unscheduled Debt'!I$109</f>
        <v>0</v>
      </c>
      <c r="J18" s="6">
        <f>'Unscheduled Debt'!J$109</f>
        <v>-6750</v>
      </c>
      <c r="K18" s="6">
        <f>'Unscheduled Debt'!K$109</f>
        <v>-6800.625</v>
      </c>
      <c r="L18" s="6">
        <f>'Unscheduled Debt'!L$109</f>
        <v>-6851.6296874999998</v>
      </c>
      <c r="M18" s="6">
        <f>'Unscheduled Debt'!M$109</f>
        <v>-6903.0169101562497</v>
      </c>
      <c r="N18" s="6">
        <f>'Unscheduled Debt'!N$109</f>
        <v>-6954.7895369824209</v>
      </c>
      <c r="O18" s="6">
        <f>'Unscheduled Debt'!O$109</f>
        <v>-7006.9504585097893</v>
      </c>
      <c r="P18" s="6">
        <f>'Unscheduled Debt'!P$109</f>
        <v>-7059.5025869486126</v>
      </c>
      <c r="Q18" s="6">
        <f>'Unscheduled Debt'!Q$109</f>
        <v>-7112.4488563507266</v>
      </c>
      <c r="R18" s="6">
        <f>'Unscheduled Debt'!R$109</f>
        <v>-7165.792222773357</v>
      </c>
      <c r="S18" s="6">
        <f>'Unscheduled Debt'!S$109</f>
        <v>-7219.5356644441572</v>
      </c>
      <c r="T18" s="6">
        <f>'Unscheduled Debt'!T$109</f>
        <v>0</v>
      </c>
      <c r="U18" s="6">
        <f>'Unscheduled Debt'!U$109</f>
        <v>0</v>
      </c>
      <c r="V18" s="6">
        <f>'Unscheduled Debt'!V$109</f>
        <v>0</v>
      </c>
      <c r="W18" s="6">
        <f>'Unscheduled Debt'!W$109</f>
        <v>0</v>
      </c>
      <c r="X18" s="6">
        <f>'Unscheduled Debt'!X$109</f>
        <v>0</v>
      </c>
      <c r="Y18" s="6">
        <f>'Unscheduled Debt'!Y$109</f>
        <v>0</v>
      </c>
      <c r="Z18" s="6">
        <f>'Unscheduled Debt'!Z$109</f>
        <v>0</v>
      </c>
      <c r="AA18" s="6">
        <f>'Unscheduled Debt'!AA$109</f>
        <v>0</v>
      </c>
      <c r="AB18" s="6">
        <f>'Unscheduled Debt'!AB$109</f>
        <v>0</v>
      </c>
      <c r="AC18" s="6">
        <f>'Unscheduled Debt'!AC$109</f>
        <v>0</v>
      </c>
    </row>
    <row r="19" spans="5:29">
      <c r="E19" s="9" t="s">
        <v>323</v>
      </c>
      <c r="F19" s="33"/>
      <c r="G19" s="9" t="s">
        <v>309</v>
      </c>
      <c r="H19" s="62">
        <f xml:space="preserve"> SUM( J19:AC19 )</f>
        <v>22292500.09332522</v>
      </c>
      <c r="I19" s="33"/>
      <c r="J19" s="9">
        <f t="shared" ref="J19:AC19" si="2" xml:space="preserve"> J13 + SUM( J15:J18 )</f>
        <v>1242782.78</v>
      </c>
      <c r="K19" s="9">
        <f t="shared" si="2"/>
        <v>1319597.8169999998</v>
      </c>
      <c r="L19" s="9">
        <f t="shared" si="2"/>
        <v>1346700.4392772999</v>
      </c>
      <c r="M19" s="9">
        <f t="shared" si="2"/>
        <v>1429092.5127654278</v>
      </c>
      <c r="N19" s="9">
        <f t="shared" si="2"/>
        <v>1516455.4152234904</v>
      </c>
      <c r="O19" s="9">
        <f t="shared" si="2"/>
        <v>1609087.9087580326</v>
      </c>
      <c r="P19" s="9">
        <f t="shared" si="2"/>
        <v>1707306.6911964361</v>
      </c>
      <c r="Q19" s="9">
        <f t="shared" si="2"/>
        <v>1811447.472428164</v>
      </c>
      <c r="R19" s="9">
        <f t="shared" si="2"/>
        <v>1921866.1153304214</v>
      </c>
      <c r="S19" s="9">
        <f t="shared" si="2"/>
        <v>2038939.8451533839</v>
      </c>
      <c r="T19" s="9">
        <f t="shared" si="2"/>
        <v>1103190.2991700813</v>
      </c>
      <c r="U19" s="9">
        <f t="shared" si="2"/>
        <v>1169381.7171202861</v>
      </c>
      <c r="V19" s="9">
        <f t="shared" si="2"/>
        <v>1239544.6201475034</v>
      </c>
      <c r="W19" s="9">
        <f t="shared" si="2"/>
        <v>1313917.2973563536</v>
      </c>
      <c r="X19" s="9">
        <f t="shared" si="2"/>
        <v>348188.08379943372</v>
      </c>
      <c r="Y19" s="9">
        <f t="shared" si="2"/>
        <v>369079.36882739974</v>
      </c>
      <c r="Z19" s="9">
        <f t="shared" si="2"/>
        <v>391224.13095704373</v>
      </c>
      <c r="AA19" s="9">
        <f t="shared" si="2"/>
        <v>414697.57881446637</v>
      </c>
      <c r="AB19" s="9">
        <f t="shared" si="2"/>
        <v>-1.1641532182693481E-10</v>
      </c>
      <c r="AC19" s="9">
        <f t="shared" si="2"/>
        <v>-2.3283064365386963E-10</v>
      </c>
    </row>
    <row r="21" spans="5:29">
      <c r="E21" s="14" t="str">
        <f xml:space="preserve"> Financials!E$26</f>
        <v xml:space="preserve">Tax payable </v>
      </c>
      <c r="F21" s="14">
        <f xml:space="preserve"> Financials!F$26</f>
        <v>0</v>
      </c>
      <c r="G21" s="14" t="str">
        <f xml:space="preserve"> Financials!G$26</f>
        <v>GBP</v>
      </c>
      <c r="H21" s="40">
        <f xml:space="preserve"> Financials!H$26</f>
        <v>0</v>
      </c>
      <c r="I21" s="14">
        <f xml:space="preserve"> Financials!I$26</f>
        <v>0</v>
      </c>
      <c r="J21" s="6">
        <f>Financials!J$26</f>
        <v>0</v>
      </c>
      <c r="K21" s="6">
        <f>Financials!K$26</f>
        <v>0</v>
      </c>
      <c r="L21" s="6">
        <f>Financials!L$26</f>
        <v>0</v>
      </c>
      <c r="M21" s="6">
        <f>Financials!M$26</f>
        <v>0</v>
      </c>
      <c r="N21" s="6">
        <f>Financials!N$26</f>
        <v>0</v>
      </c>
      <c r="O21" s="6">
        <f>Financials!O$26</f>
        <v>0</v>
      </c>
      <c r="P21" s="6">
        <f>Financials!P$26</f>
        <v>0</v>
      </c>
      <c r="Q21" s="6">
        <f>Financials!Q$26</f>
        <v>0</v>
      </c>
      <c r="R21" s="6">
        <f>Financials!R$26</f>
        <v>0</v>
      </c>
      <c r="S21" s="6">
        <f>Financials!S$26</f>
        <v>0</v>
      </c>
      <c r="T21" s="6">
        <f>Financials!T$26</f>
        <v>0</v>
      </c>
      <c r="U21" s="6">
        <f>Financials!U$26</f>
        <v>0</v>
      </c>
      <c r="V21" s="6">
        <f>Financials!V$26</f>
        <v>0</v>
      </c>
      <c r="W21" s="6">
        <f>Financials!W$26</f>
        <v>0</v>
      </c>
      <c r="X21" s="6">
        <f>Financials!X$26</f>
        <v>0</v>
      </c>
      <c r="Y21" s="6">
        <f>Financials!Y$26</f>
        <v>0</v>
      </c>
      <c r="Z21" s="6">
        <f>Financials!Z$26</f>
        <v>0</v>
      </c>
      <c r="AA21" s="6">
        <f>Financials!AA$26</f>
        <v>0</v>
      </c>
      <c r="AB21" s="6">
        <f>Financials!AB$26</f>
        <v>0</v>
      </c>
      <c r="AC21" s="6">
        <f>Financials!AC$26</f>
        <v>0</v>
      </c>
    </row>
    <row r="22" spans="5:29">
      <c r="E22" s="9" t="s">
        <v>374</v>
      </c>
      <c r="F22" s="33"/>
      <c r="G22" s="9" t="s">
        <v>309</v>
      </c>
      <c r="H22" s="62">
        <f xml:space="preserve"> SUM( J22:AC22 )</f>
        <v>22292500.09332522</v>
      </c>
      <c r="I22" s="33"/>
      <c r="J22" s="9">
        <f t="shared" ref="J22:AC22" si="3" xml:space="preserve"> J19 + J21</f>
        <v>1242782.78</v>
      </c>
      <c r="K22" s="9">
        <f t="shared" si="3"/>
        <v>1319597.8169999998</v>
      </c>
      <c r="L22" s="9">
        <f t="shared" si="3"/>
        <v>1346700.4392772999</v>
      </c>
      <c r="M22" s="9">
        <f t="shared" si="3"/>
        <v>1429092.5127654278</v>
      </c>
      <c r="N22" s="9">
        <f t="shared" si="3"/>
        <v>1516455.4152234904</v>
      </c>
      <c r="O22" s="9">
        <f t="shared" si="3"/>
        <v>1609087.9087580326</v>
      </c>
      <c r="P22" s="9">
        <f t="shared" si="3"/>
        <v>1707306.6911964361</v>
      </c>
      <c r="Q22" s="9">
        <f t="shared" si="3"/>
        <v>1811447.472428164</v>
      </c>
      <c r="R22" s="9">
        <f t="shared" si="3"/>
        <v>1921866.1153304214</v>
      </c>
      <c r="S22" s="9">
        <f t="shared" si="3"/>
        <v>2038939.8451533839</v>
      </c>
      <c r="T22" s="9">
        <f t="shared" si="3"/>
        <v>1103190.2991700813</v>
      </c>
      <c r="U22" s="9">
        <f t="shared" si="3"/>
        <v>1169381.7171202861</v>
      </c>
      <c r="V22" s="9">
        <f t="shared" si="3"/>
        <v>1239544.6201475034</v>
      </c>
      <c r="W22" s="9">
        <f t="shared" si="3"/>
        <v>1313917.2973563536</v>
      </c>
      <c r="X22" s="9">
        <f t="shared" si="3"/>
        <v>348188.08379943372</v>
      </c>
      <c r="Y22" s="9">
        <f t="shared" si="3"/>
        <v>369079.36882739974</v>
      </c>
      <c r="Z22" s="9">
        <f t="shared" si="3"/>
        <v>391224.13095704373</v>
      </c>
      <c r="AA22" s="9">
        <f t="shared" si="3"/>
        <v>414697.57881446637</v>
      </c>
      <c r="AB22" s="9">
        <f t="shared" si="3"/>
        <v>-1.1641532182693481E-10</v>
      </c>
      <c r="AC22" s="9">
        <f t="shared" si="3"/>
        <v>-2.3283064365386963E-10</v>
      </c>
    </row>
    <row r="24" spans="5:29">
      <c r="E24" s="14" t="str">
        <f xml:space="preserve"> Equity!E$24</f>
        <v xml:space="preserve">Dividends Paid </v>
      </c>
      <c r="F24" s="14">
        <f xml:space="preserve"> Equity!F$24</f>
        <v>0</v>
      </c>
      <c r="G24" s="14" t="str">
        <f xml:space="preserve"> Equity!G$24</f>
        <v>GBP</v>
      </c>
      <c r="H24" s="40">
        <f xml:space="preserve"> Equity!H$24</f>
        <v>-37863681.093325227</v>
      </c>
      <c r="I24" s="14">
        <f xml:space="preserve"> Equity!I$24</f>
        <v>0</v>
      </c>
      <c r="J24" s="6">
        <f>Equity!J$24</f>
        <v>0</v>
      </c>
      <c r="K24" s="6">
        <f>Equity!K$24</f>
        <v>0</v>
      </c>
      <c r="L24" s="6">
        <f>Equity!L$24</f>
        <v>0</v>
      </c>
      <c r="M24" s="6">
        <f>Equity!M$24</f>
        <v>0</v>
      </c>
      <c r="N24" s="6">
        <f>Equity!N$24</f>
        <v>0</v>
      </c>
      <c r="O24" s="6">
        <f>Equity!O$24</f>
        <v>0</v>
      </c>
      <c r="P24" s="6">
        <f>Equity!P$24</f>
        <v>0</v>
      </c>
      <c r="Q24" s="6">
        <f>Equity!Q$24</f>
        <v>0</v>
      </c>
      <c r="R24" s="6">
        <f>Equity!R$24</f>
        <v>0</v>
      </c>
      <c r="S24" s="6">
        <f>Equity!S$24</f>
        <v>-15149109.260964636</v>
      </c>
      <c r="T24" s="6">
        <f>Equity!T$24</f>
        <v>0</v>
      </c>
      <c r="U24" s="6">
        <f>Equity!U$24</f>
        <v>0</v>
      </c>
      <c r="V24" s="6">
        <f>Equity!V$24</f>
        <v>0</v>
      </c>
      <c r="W24" s="6">
        <f>Equity!W$24</f>
        <v>-16885674.689971685</v>
      </c>
      <c r="X24" s="6">
        <f>Equity!X$24</f>
        <v>0</v>
      </c>
      <c r="Y24" s="6">
        <f>Equity!Y$24</f>
        <v>0</v>
      </c>
      <c r="Z24" s="6">
        <f>Equity!Z$24</f>
        <v>0</v>
      </c>
      <c r="AA24" s="6">
        <f>Equity!AA$24</f>
        <v>-5828897.1423889063</v>
      </c>
      <c r="AB24" s="6">
        <f>Equity!AB$24</f>
        <v>0</v>
      </c>
      <c r="AC24" s="6">
        <f>Equity!AC$24</f>
        <v>0</v>
      </c>
    </row>
    <row r="25" spans="5:29">
      <c r="E25" s="9" t="s">
        <v>22</v>
      </c>
      <c r="F25" s="33"/>
      <c r="G25" s="9" t="s">
        <v>309</v>
      </c>
      <c r="H25" s="62">
        <f xml:space="preserve"> SUM( J25:AC25 )</f>
        <v>-15571181.000000007</v>
      </c>
      <c r="I25" s="33"/>
      <c r="J25" s="9">
        <f t="shared" ref="J25:AC25" si="4" xml:space="preserve"> J22 + J24</f>
        <v>1242782.78</v>
      </c>
      <c r="K25" s="9">
        <f t="shared" si="4"/>
        <v>1319597.8169999998</v>
      </c>
      <c r="L25" s="9">
        <f t="shared" si="4"/>
        <v>1346700.4392772999</v>
      </c>
      <c r="M25" s="9">
        <f t="shared" si="4"/>
        <v>1429092.5127654278</v>
      </c>
      <c r="N25" s="9">
        <f t="shared" si="4"/>
        <v>1516455.4152234904</v>
      </c>
      <c r="O25" s="9">
        <f t="shared" si="4"/>
        <v>1609087.9087580326</v>
      </c>
      <c r="P25" s="9">
        <f t="shared" si="4"/>
        <v>1707306.6911964361</v>
      </c>
      <c r="Q25" s="9">
        <f t="shared" si="4"/>
        <v>1811447.472428164</v>
      </c>
      <c r="R25" s="9">
        <f t="shared" si="4"/>
        <v>1921866.1153304214</v>
      </c>
      <c r="S25" s="9">
        <f t="shared" si="4"/>
        <v>-13110169.415811252</v>
      </c>
      <c r="T25" s="9">
        <f t="shared" si="4"/>
        <v>1103190.2991700813</v>
      </c>
      <c r="U25" s="9">
        <f t="shared" si="4"/>
        <v>1169381.7171202861</v>
      </c>
      <c r="V25" s="9">
        <f t="shared" si="4"/>
        <v>1239544.6201475034</v>
      </c>
      <c r="W25" s="9">
        <f t="shared" si="4"/>
        <v>-15571757.392615331</v>
      </c>
      <c r="X25" s="9">
        <f t="shared" si="4"/>
        <v>348188.08379943372</v>
      </c>
      <c r="Y25" s="9">
        <f t="shared" si="4"/>
        <v>369079.36882739974</v>
      </c>
      <c r="Z25" s="9">
        <f t="shared" si="4"/>
        <v>391224.13095704373</v>
      </c>
      <c r="AA25" s="9">
        <f t="shared" si="4"/>
        <v>-5414199.5635744398</v>
      </c>
      <c r="AB25" s="9">
        <f t="shared" si="4"/>
        <v>-1.1641532182693481E-10</v>
      </c>
      <c r="AC25" s="9">
        <f t="shared" si="4"/>
        <v>-2.3283064365386963E-10</v>
      </c>
    </row>
  </sheetData>
  <conditionalFormatting sqref="F3">
    <cfRule type="cellIs" dxfId="70" priority="8" stopIfTrue="1" operator="notEqual">
      <formula>0</formula>
    </cfRule>
    <cfRule type="cellIs" dxfId="69" priority="9" stopIfTrue="1" operator="equal">
      <formula>""</formula>
    </cfRule>
  </conditionalFormatting>
  <conditionalFormatting sqref="J3:AC3">
    <cfRule type="cellIs" dxfId="68" priority="6" stopIfTrue="1" operator="equal">
      <formula>"Construction"</formula>
    </cfRule>
    <cfRule type="cellIs" dxfId="67" priority="7" stopIfTrue="1" operator="equal">
      <formula>"Operations"</formula>
    </cfRule>
  </conditionalFormatting>
  <conditionalFormatting sqref="J3:AC3">
    <cfRule type="cellIs" dxfId="66" priority="5" operator="equal">
      <formula>"Fin Close"</formula>
    </cfRule>
  </conditionalFormatting>
  <conditionalFormatting sqref="J3:AC3">
    <cfRule type="cellIs" dxfId="65" priority="3" operator="equal">
      <formula>"PPA ext."</formula>
    </cfRule>
    <cfRule type="cellIs" dxfId="64" priority="4" operator="equal">
      <formula>"Delay"</formula>
    </cfRule>
  </conditionalFormatting>
  <conditionalFormatting sqref="F2">
    <cfRule type="cellIs" dxfId="63" priority="1" stopIfTrue="1" operator="notEqual">
      <formula>0</formula>
    </cfRule>
    <cfRule type="cellIs" dxfId="62"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4F81BD"/>
    <outlinePr summaryBelow="0" summaryRight="0"/>
  </sheetPr>
  <dimension ref="A1:XFD2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29" bestFit="1" customWidth="1"/>
    <col min="6" max="6" width="20.54296875" bestFit="1" customWidth="1"/>
    <col min="7" max="7" width="13.1796875" bestFit="1" customWidth="1"/>
    <col min="8" max="8" width="7.6328125" style="41" bestFit="1" customWidth="1"/>
    <col min="9" max="9" width="3.453125" customWidth="1"/>
    <col min="10" max="22" width="13.1796875" bestFit="1" customWidth="1"/>
    <col min="23" max="24" width="12.1796875" bestFit="1" customWidth="1"/>
    <col min="25" max="25" width="12" bestFit="1" customWidth="1"/>
    <col min="26" max="26" width="12.08984375" bestFit="1" customWidth="1"/>
    <col min="27" max="28" width="12.1796875" bestFit="1" customWidth="1"/>
    <col min="29" max="29" width="12" bestFit="1" customWidth="1"/>
  </cols>
  <sheetData>
    <row r="1" spans="1:29" s="76" customFormat="1" ht="25.15">
      <c r="A1" s="44" t="str">
        <f ca="1" xml:space="preserve"> RIGHT(CELL("filename", A1), LEN(CELL("filename", A1)) - SEARCH("]", CELL("filename", A1)))</f>
        <v>Balance Sheet</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E8" s="14" t="str">
        <f xml:space="preserve"> 'Investment Assets'!E$14</f>
        <v>Investment Assets</v>
      </c>
      <c r="F8" s="14">
        <f xml:space="preserve"> 'Investment Assets'!F$14</f>
        <v>0</v>
      </c>
      <c r="G8" s="14" t="str">
        <f xml:space="preserve"> 'Investment Assets'!G$14</f>
        <v>GBP</v>
      </c>
      <c r="H8" s="40">
        <f xml:space="preserve"> 'Investment Assets'!H$14</f>
        <v>0</v>
      </c>
      <c r="I8" s="14">
        <f xml:space="preserve"> 'Investment Assets'!I$14</f>
        <v>21614586</v>
      </c>
      <c r="J8" s="6">
        <f>'Investment Assets'!J$14</f>
        <v>22911461.16</v>
      </c>
      <c r="K8" s="6">
        <f>'Investment Assets'!K$14</f>
        <v>23071841.388119999</v>
      </c>
      <c r="L8" s="6">
        <f>'Investment Assets'!L$14</f>
        <v>24456151.8714072</v>
      </c>
      <c r="M8" s="6">
        <f>'Investment Assets'!M$14</f>
        <v>25923520.983691633</v>
      </c>
      <c r="N8" s="6">
        <f>'Investment Assets'!N$14</f>
        <v>27478932.242713131</v>
      </c>
      <c r="O8" s="6">
        <f>'Investment Assets'!O$14</f>
        <v>29127668.177275918</v>
      </c>
      <c r="P8" s="6">
        <f>'Investment Assets'!P$14</f>
        <v>30875328.267912474</v>
      </c>
      <c r="Q8" s="6">
        <f>'Investment Assets'!Q$14</f>
        <v>32727847.963987224</v>
      </c>
      <c r="R8" s="6">
        <f>'Investment Assets'!R$14</f>
        <v>34691518.841826454</v>
      </c>
      <c r="S8" s="6">
        <f>'Investment Assets'!S$14</f>
        <v>18386504.986168023</v>
      </c>
      <c r="T8" s="6">
        <f>'Investment Assets'!T$14</f>
        <v>19489695.285338104</v>
      </c>
      <c r="U8" s="6">
        <f>'Investment Assets'!U$14</f>
        <v>20659077.00245839</v>
      </c>
      <c r="V8" s="6">
        <f>'Investment Assets'!V$14</f>
        <v>21898621.622605894</v>
      </c>
      <c r="W8" s="6">
        <f>'Investment Assets'!W$14</f>
        <v>5803134.7299905624</v>
      </c>
      <c r="X8" s="6">
        <f>'Investment Assets'!X$14</f>
        <v>6151322.8137899963</v>
      </c>
      <c r="Y8" s="6">
        <f>'Investment Assets'!Y$14</f>
        <v>6520402.1826173961</v>
      </c>
      <c r="Z8" s="6">
        <f>'Investment Assets'!Z$14</f>
        <v>6911626.3135744398</v>
      </c>
      <c r="AA8" s="6">
        <f>'Investment Assets'!AA$14</f>
        <v>-1.1641532182693481E-10</v>
      </c>
      <c r="AB8" s="6">
        <f>'Investment Assets'!AB$14</f>
        <v>-2.3283064365386963E-10</v>
      </c>
      <c r="AC8" s="6">
        <f>'Investment Assets'!AC$14</f>
        <v>-4.6566128730773926E-10</v>
      </c>
    </row>
    <row r="9" spans="1:29">
      <c r="E9" s="9" t="s">
        <v>324</v>
      </c>
      <c r="F9" s="33"/>
      <c r="G9" s="9" t="s">
        <v>309</v>
      </c>
      <c r="H9" s="62"/>
      <c r="I9" s="33"/>
      <c r="J9" s="9">
        <f t="shared" ref="J9:AC9" si="0" xml:space="preserve"> J8</f>
        <v>22911461.16</v>
      </c>
      <c r="K9" s="9">
        <f t="shared" si="0"/>
        <v>23071841.388119999</v>
      </c>
      <c r="L9" s="9">
        <f t="shared" si="0"/>
        <v>24456151.8714072</v>
      </c>
      <c r="M9" s="9">
        <f t="shared" si="0"/>
        <v>25923520.983691633</v>
      </c>
      <c r="N9" s="9">
        <f t="shared" si="0"/>
        <v>27478932.242713131</v>
      </c>
      <c r="O9" s="9">
        <f t="shared" si="0"/>
        <v>29127668.177275918</v>
      </c>
      <c r="P9" s="9">
        <f t="shared" si="0"/>
        <v>30875328.267912474</v>
      </c>
      <c r="Q9" s="9">
        <f t="shared" si="0"/>
        <v>32727847.963987224</v>
      </c>
      <c r="R9" s="9">
        <f t="shared" si="0"/>
        <v>34691518.841826454</v>
      </c>
      <c r="S9" s="9">
        <f t="shared" si="0"/>
        <v>18386504.986168023</v>
      </c>
      <c r="T9" s="9">
        <f t="shared" si="0"/>
        <v>19489695.285338104</v>
      </c>
      <c r="U9" s="9">
        <f t="shared" si="0"/>
        <v>20659077.00245839</v>
      </c>
      <c r="V9" s="9">
        <f t="shared" si="0"/>
        <v>21898621.622605894</v>
      </c>
      <c r="W9" s="9">
        <f t="shared" si="0"/>
        <v>5803134.7299905624</v>
      </c>
      <c r="X9" s="9">
        <f t="shared" si="0"/>
        <v>6151322.8137899963</v>
      </c>
      <c r="Y9" s="9">
        <f t="shared" si="0"/>
        <v>6520402.1826173961</v>
      </c>
      <c r="Z9" s="9">
        <f t="shared" si="0"/>
        <v>6911626.3135744398</v>
      </c>
      <c r="AA9" s="9">
        <f t="shared" si="0"/>
        <v>-1.1641532182693481E-10</v>
      </c>
      <c r="AB9" s="9">
        <f t="shared" si="0"/>
        <v>-2.3283064365386963E-10</v>
      </c>
      <c r="AC9" s="9">
        <f t="shared" si="0"/>
        <v>-4.6566128730773926E-10</v>
      </c>
    </row>
    <row r="11" spans="1:29">
      <c r="E11" s="14" t="str">
        <f xml:space="preserve"> Financials!E$13</f>
        <v>Cash</v>
      </c>
      <c r="F11" s="14">
        <f xml:space="preserve"> Financials!F$13</f>
        <v>0</v>
      </c>
      <c r="G11" s="14" t="str">
        <f xml:space="preserve"> Financials!G$13</f>
        <v>GBP</v>
      </c>
      <c r="H11" s="40">
        <f xml:space="preserve"> Financials!H$13</f>
        <v>0</v>
      </c>
      <c r="I11" s="14">
        <f xml:space="preserve"> Financials!I$13</f>
        <v>0</v>
      </c>
      <c r="J11" s="6">
        <f>Financials!J$13</f>
        <v>-44738.775000000001</v>
      </c>
      <c r="K11" s="6">
        <f>Financials!K$13</f>
        <v>199999.99999999991</v>
      </c>
      <c r="L11" s="6">
        <f>Financials!L$13</f>
        <v>155261.22499999992</v>
      </c>
      <c r="M11" s="6">
        <f>Financials!M$13</f>
        <v>110522.44999999992</v>
      </c>
      <c r="N11" s="6">
        <f>Financials!N$13</f>
        <v>55009.474999999926</v>
      </c>
      <c r="O11" s="6">
        <f>Financials!O$13</f>
        <v>-503.50000000007276</v>
      </c>
      <c r="P11" s="6">
        <f>Financials!P$13</f>
        <v>-56016.475000000071</v>
      </c>
      <c r="Q11" s="6">
        <f>Financials!Q$13</f>
        <v>-111529.45000000007</v>
      </c>
      <c r="R11" s="6">
        <f>Financials!R$13</f>
        <v>-188590.82500000007</v>
      </c>
      <c r="S11" s="6">
        <f>Financials!S$13</f>
        <v>199999.99999999919</v>
      </c>
      <c r="T11" s="6">
        <f>Financials!T$13</f>
        <v>122938.62499999919</v>
      </c>
      <c r="U11" s="6">
        <f>Financials!U$13</f>
        <v>45877.249999999185</v>
      </c>
      <c r="V11" s="6">
        <f>Financials!V$13</f>
        <v>-138926.12500000081</v>
      </c>
      <c r="W11" s="6">
        <f>Financials!W$13</f>
        <v>199999.99999999919</v>
      </c>
      <c r="X11" s="6">
        <f>Financials!X$13</f>
        <v>15196.624999999185</v>
      </c>
      <c r="Y11" s="6">
        <f>Financials!Y$13</f>
        <v>-169606.75000000081</v>
      </c>
      <c r="Z11" s="6">
        <f>Financials!Z$13</f>
        <v>-500802.75000000081</v>
      </c>
      <c r="AA11" s="6">
        <f>Financials!AA$13</f>
        <v>-8.149072527885437E-10</v>
      </c>
      <c r="AB11" s="6">
        <f>Financials!AB$13</f>
        <v>-8.149072527885437E-10</v>
      </c>
      <c r="AC11" s="6">
        <f>Financials!AC$13</f>
        <v>-8.149072527885437E-10</v>
      </c>
    </row>
    <row r="12" spans="1:29">
      <c r="E12" s="14" t="str">
        <f xml:space="preserve"> 'Working capital'!E$22</f>
        <v>Debtors</v>
      </c>
      <c r="F12" s="14">
        <f xml:space="preserve"> 'Working capital'!F$22</f>
        <v>0</v>
      </c>
      <c r="G12" s="14" t="str">
        <f xml:space="preserve"> 'Working capital'!G$22</f>
        <v>GBP</v>
      </c>
      <c r="H12" s="40">
        <f xml:space="preserve"> 'Working capital'!H$22</f>
        <v>0</v>
      </c>
      <c r="I12" s="14">
        <f xml:space="preserve"> 'Working capital'!I$22</f>
        <v>0</v>
      </c>
      <c r="J12" s="6">
        <f>'Working capital'!J$22</f>
        <v>0</v>
      </c>
      <c r="K12" s="6">
        <f>'Working capital'!K$22</f>
        <v>0</v>
      </c>
      <c r="L12" s="6">
        <f>'Working capital'!L$22</f>
        <v>0</v>
      </c>
      <c r="M12" s="6">
        <f>'Working capital'!M$22</f>
        <v>0</v>
      </c>
      <c r="N12" s="6">
        <f>'Working capital'!N$22</f>
        <v>0</v>
      </c>
      <c r="O12" s="6">
        <f>'Working capital'!O$22</f>
        <v>0</v>
      </c>
      <c r="P12" s="6">
        <f>'Working capital'!P$22</f>
        <v>0</v>
      </c>
      <c r="Q12" s="6">
        <f>'Working capital'!Q$22</f>
        <v>0</v>
      </c>
      <c r="R12" s="6">
        <f>'Working capital'!R$22</f>
        <v>0</v>
      </c>
      <c r="S12" s="6">
        <f>'Working capital'!S$22</f>
        <v>0</v>
      </c>
      <c r="T12" s="6">
        <f>'Working capital'!T$22</f>
        <v>0</v>
      </c>
      <c r="U12" s="6">
        <f>'Working capital'!U$22</f>
        <v>0</v>
      </c>
      <c r="V12" s="6">
        <f>'Working capital'!V$22</f>
        <v>0</v>
      </c>
      <c r="W12" s="6">
        <f>'Working capital'!W$22</f>
        <v>0</v>
      </c>
      <c r="X12" s="6">
        <f>'Working capital'!X$22</f>
        <v>0</v>
      </c>
      <c r="Y12" s="6">
        <f>'Working capital'!Y$22</f>
        <v>0</v>
      </c>
      <c r="Z12" s="6">
        <f>'Working capital'!Z$22</f>
        <v>0</v>
      </c>
      <c r="AA12" s="6">
        <f>'Working capital'!AA$22</f>
        <v>0</v>
      </c>
      <c r="AB12" s="6">
        <f>'Working capital'!AB$22</f>
        <v>0</v>
      </c>
      <c r="AC12" s="6">
        <f>'Working capital'!AC$22</f>
        <v>0</v>
      </c>
    </row>
    <row r="13" spans="1:29">
      <c r="E13" s="9" t="s">
        <v>251</v>
      </c>
      <c r="F13" s="33"/>
      <c r="G13" s="9" t="s">
        <v>309</v>
      </c>
      <c r="H13" s="62"/>
      <c r="I13" s="33"/>
      <c r="J13" s="9">
        <f t="shared" ref="J13:AC13" si="1" xml:space="preserve"> SUM( J11:J12 )</f>
        <v>-44738.775000000001</v>
      </c>
      <c r="K13" s="9">
        <f t="shared" si="1"/>
        <v>199999.99999999991</v>
      </c>
      <c r="L13" s="9">
        <f t="shared" si="1"/>
        <v>155261.22499999992</v>
      </c>
      <c r="M13" s="9">
        <f t="shared" si="1"/>
        <v>110522.44999999992</v>
      </c>
      <c r="N13" s="9">
        <f t="shared" si="1"/>
        <v>55009.474999999926</v>
      </c>
      <c r="O13" s="9">
        <f t="shared" si="1"/>
        <v>-503.50000000007276</v>
      </c>
      <c r="P13" s="9">
        <f t="shared" si="1"/>
        <v>-56016.475000000071</v>
      </c>
      <c r="Q13" s="9">
        <f t="shared" si="1"/>
        <v>-111529.45000000007</v>
      </c>
      <c r="R13" s="9">
        <f t="shared" si="1"/>
        <v>-188590.82500000007</v>
      </c>
      <c r="S13" s="9">
        <f t="shared" si="1"/>
        <v>199999.99999999919</v>
      </c>
      <c r="T13" s="9">
        <f t="shared" si="1"/>
        <v>122938.62499999919</v>
      </c>
      <c r="U13" s="9">
        <f t="shared" si="1"/>
        <v>45877.249999999185</v>
      </c>
      <c r="V13" s="9">
        <f t="shared" si="1"/>
        <v>-138926.12500000081</v>
      </c>
      <c r="W13" s="9">
        <f t="shared" si="1"/>
        <v>199999.99999999919</v>
      </c>
      <c r="X13" s="9">
        <f t="shared" si="1"/>
        <v>15196.624999999185</v>
      </c>
      <c r="Y13" s="9">
        <f t="shared" si="1"/>
        <v>-169606.75000000081</v>
      </c>
      <c r="Z13" s="9">
        <f t="shared" si="1"/>
        <v>-500802.75000000081</v>
      </c>
      <c r="AA13" s="9">
        <f t="shared" si="1"/>
        <v>-8.149072527885437E-10</v>
      </c>
      <c r="AB13" s="9">
        <f t="shared" si="1"/>
        <v>-8.149072527885437E-10</v>
      </c>
      <c r="AC13" s="9">
        <f t="shared" si="1"/>
        <v>-8.149072527885437E-10</v>
      </c>
    </row>
    <row r="15" spans="1:29">
      <c r="E15" s="14" t="str">
        <f xml:space="preserve"> 'Working capital'!E$14</f>
        <v>Creditors</v>
      </c>
      <c r="F15" s="14">
        <f xml:space="preserve"> 'Working capital'!F$14</f>
        <v>0</v>
      </c>
      <c r="G15" s="14" t="str">
        <f xml:space="preserve"> 'Working capital'!G$14</f>
        <v>GBP</v>
      </c>
      <c r="H15" s="40">
        <f xml:space="preserve"> 'Working capital'!H$14</f>
        <v>0</v>
      </c>
      <c r="I15" s="14">
        <f xml:space="preserve"> 'Working capital'!I$14</f>
        <v>0</v>
      </c>
      <c r="J15" s="6">
        <f>'Working capital'!J$14</f>
        <v>0</v>
      </c>
      <c r="K15" s="6">
        <f>'Working capital'!K$14</f>
        <v>0</v>
      </c>
      <c r="L15" s="6">
        <f>'Working capital'!L$14</f>
        <v>0</v>
      </c>
      <c r="M15" s="6">
        <f>'Working capital'!M$14</f>
        <v>0</v>
      </c>
      <c r="N15" s="6">
        <f>'Working capital'!N$14</f>
        <v>0</v>
      </c>
      <c r="O15" s="6">
        <f>'Working capital'!O$14</f>
        <v>0</v>
      </c>
      <c r="P15" s="6">
        <f>'Working capital'!P$14</f>
        <v>0</v>
      </c>
      <c r="Q15" s="6">
        <f>'Working capital'!Q$14</f>
        <v>0</v>
      </c>
      <c r="R15" s="6">
        <f>'Working capital'!R$14</f>
        <v>0</v>
      </c>
      <c r="S15" s="6">
        <f>'Working capital'!S$14</f>
        <v>0</v>
      </c>
      <c r="T15" s="6">
        <f>'Working capital'!T$14</f>
        <v>0</v>
      </c>
      <c r="U15" s="6">
        <f>'Working capital'!U$14</f>
        <v>0</v>
      </c>
      <c r="V15" s="6">
        <f>'Working capital'!V$14</f>
        <v>0</v>
      </c>
      <c r="W15" s="6">
        <f>'Working capital'!W$14</f>
        <v>0</v>
      </c>
      <c r="X15" s="6">
        <f>'Working capital'!X$14</f>
        <v>0</v>
      </c>
      <c r="Y15" s="6">
        <f>'Working capital'!Y$14</f>
        <v>0</v>
      </c>
      <c r="Z15" s="6">
        <f>'Working capital'!Z$14</f>
        <v>0</v>
      </c>
      <c r="AA15" s="6">
        <f>'Working capital'!AA$14</f>
        <v>0</v>
      </c>
      <c r="AB15" s="6">
        <f>'Working capital'!AB$14</f>
        <v>0</v>
      </c>
      <c r="AC15" s="6">
        <f>'Working capital'!AC$14</f>
        <v>0</v>
      </c>
    </row>
    <row r="16" spans="1:29">
      <c r="E16" s="14" t="str">
        <f xml:space="preserve"> 'Scheduled Debt'!E$45</f>
        <v>Guaranteed Portfolio Loans</v>
      </c>
      <c r="F16" s="14">
        <f xml:space="preserve"> 'Scheduled Debt'!F$45</f>
        <v>0</v>
      </c>
      <c r="G16" s="14" t="str">
        <f xml:space="preserve"> 'Scheduled Debt'!G$45</f>
        <v>GBP</v>
      </c>
      <c r="H16" s="40">
        <f xml:space="preserve"> 'Scheduled Debt'!H$45</f>
        <v>0</v>
      </c>
      <c r="I16" s="14">
        <f xml:space="preserve"> 'Scheduled Debt'!I$45</f>
        <v>618410</v>
      </c>
      <c r="J16" s="6">
        <f>'Scheduled Debt'!J$45</f>
        <v>595219.625</v>
      </c>
      <c r="K16" s="6">
        <f>'Scheduled Debt'!K$45</f>
        <v>572029.25</v>
      </c>
      <c r="L16" s="6">
        <f>'Scheduled Debt'!L$45</f>
        <v>548838.875</v>
      </c>
      <c r="M16" s="6">
        <f>'Scheduled Debt'!M$45</f>
        <v>525648.5</v>
      </c>
      <c r="N16" s="6">
        <f>'Scheduled Debt'!N$45</f>
        <v>502458.125</v>
      </c>
      <c r="O16" s="6">
        <f>'Scheduled Debt'!O$45</f>
        <v>479267.75</v>
      </c>
      <c r="P16" s="6">
        <f>'Scheduled Debt'!P$45</f>
        <v>456077.375</v>
      </c>
      <c r="Q16" s="6">
        <f>'Scheduled Debt'!Q$45</f>
        <v>432887</v>
      </c>
      <c r="R16" s="6">
        <f>'Scheduled Debt'!R$45</f>
        <v>409696.625</v>
      </c>
      <c r="S16" s="6">
        <f>'Scheduled Debt'!S$45</f>
        <v>386506.25</v>
      </c>
      <c r="T16" s="6">
        <f>'Scheduled Debt'!T$45</f>
        <v>363315.875</v>
      </c>
      <c r="U16" s="6">
        <f>'Scheduled Debt'!U$45</f>
        <v>340125.5</v>
      </c>
      <c r="V16" s="6">
        <f>'Scheduled Debt'!V$45</f>
        <v>316935.125</v>
      </c>
      <c r="W16" s="6">
        <f>'Scheduled Debt'!W$45</f>
        <v>293744.75</v>
      </c>
      <c r="X16" s="6">
        <f>'Scheduled Debt'!X$45</f>
        <v>270554.375</v>
      </c>
      <c r="Y16" s="6">
        <f>'Scheduled Debt'!Y$45</f>
        <v>247364</v>
      </c>
      <c r="Z16" s="6">
        <f>'Scheduled Debt'!Z$45</f>
        <v>185523</v>
      </c>
      <c r="AA16" s="6">
        <f>'Scheduled Debt'!AA$45</f>
        <v>0</v>
      </c>
      <c r="AB16" s="6">
        <f>'Scheduled Debt'!AB$45</f>
        <v>0</v>
      </c>
      <c r="AC16" s="6">
        <f>'Scheduled Debt'!AC$45</f>
        <v>0</v>
      </c>
    </row>
    <row r="17" spans="5:16384">
      <c r="E17" s="14" t="str">
        <f xml:space="preserve"> 'Scheduled Debt'!E$75</f>
        <v>CVA 1 Debt</v>
      </c>
      <c r="F17" s="14">
        <f xml:space="preserve"> 'Scheduled Debt'!F$75</f>
        <v>0</v>
      </c>
      <c r="G17" s="14" t="str">
        <f xml:space="preserve"> 'Scheduled Debt'!G$75</f>
        <v>GBP</v>
      </c>
      <c r="H17" s="40">
        <f xml:space="preserve"> 'Scheduled Debt'!H$75</f>
        <v>0</v>
      </c>
      <c r="I17" s="14">
        <f xml:space="preserve"> 'Scheduled Debt'!I$75</f>
        <v>2100000</v>
      </c>
      <c r="J17" s="6">
        <f>'Scheduled Debt'!J$75</f>
        <v>2079000</v>
      </c>
      <c r="K17" s="6">
        <f>'Scheduled Debt'!K$75</f>
        <v>2058000</v>
      </c>
      <c r="L17" s="6">
        <f>'Scheduled Debt'!L$75</f>
        <v>2037000</v>
      </c>
      <c r="M17" s="6">
        <f>'Scheduled Debt'!M$75</f>
        <v>2016000</v>
      </c>
      <c r="N17" s="6">
        <f>'Scheduled Debt'!N$75</f>
        <v>1984500</v>
      </c>
      <c r="O17" s="6">
        <f>'Scheduled Debt'!O$75</f>
        <v>1953000</v>
      </c>
      <c r="P17" s="6">
        <f>'Scheduled Debt'!P$75</f>
        <v>1921500</v>
      </c>
      <c r="Q17" s="6">
        <f>'Scheduled Debt'!Q$75</f>
        <v>1890000</v>
      </c>
      <c r="R17" s="6">
        <f>'Scheduled Debt'!R$75</f>
        <v>1837500</v>
      </c>
      <c r="S17" s="6">
        <f>'Scheduled Debt'!S$75</f>
        <v>1785000</v>
      </c>
      <c r="T17" s="6">
        <f>'Scheduled Debt'!T$75</f>
        <v>1732500</v>
      </c>
      <c r="U17" s="6">
        <f>'Scheduled Debt'!U$75</f>
        <v>1680000</v>
      </c>
      <c r="V17" s="6">
        <f>'Scheduled Debt'!V$75</f>
        <v>1522500</v>
      </c>
      <c r="W17" s="6">
        <f>'Scheduled Debt'!W$75</f>
        <v>1365000</v>
      </c>
      <c r="X17" s="6">
        <f>'Scheduled Debt'!X$75</f>
        <v>1207500</v>
      </c>
      <c r="Y17" s="6">
        <f>'Scheduled Debt'!Y$75</f>
        <v>1050000</v>
      </c>
      <c r="Z17" s="6">
        <f>'Scheduled Debt'!Z$75</f>
        <v>787500</v>
      </c>
      <c r="AA17" s="6">
        <f>'Scheduled Debt'!AA$75</f>
        <v>0</v>
      </c>
      <c r="AB17" s="6">
        <f>'Scheduled Debt'!AB$75</f>
        <v>0</v>
      </c>
      <c r="AC17" s="6">
        <f>'Scheduled Debt'!AC$75</f>
        <v>0</v>
      </c>
    </row>
    <row r="18" spans="5:16384">
      <c r="E18" s="14" t="str">
        <f xml:space="preserve"> 'Scheduled Debt'!E$112</f>
        <v>CVA 2 Debt</v>
      </c>
      <c r="F18" s="14">
        <f xml:space="preserve"> 'Scheduled Debt'!F$112</f>
        <v>0</v>
      </c>
      <c r="G18" s="14" t="str">
        <f xml:space="preserve"> 'Scheduled Debt'!G$112</f>
        <v>GBP</v>
      </c>
      <c r="H18" s="40">
        <f xml:space="preserve"> 'Scheduled Debt'!H$112</f>
        <v>0</v>
      </c>
      <c r="I18" s="14">
        <f xml:space="preserve"> 'Scheduled Debt'!I$112</f>
        <v>54840</v>
      </c>
      <c r="J18" s="6">
        <f>'Scheduled Debt'!J$112</f>
        <v>54291.6</v>
      </c>
      <c r="K18" s="6">
        <f>'Scheduled Debt'!K$112</f>
        <v>53743.199999999997</v>
      </c>
      <c r="L18" s="6">
        <f>'Scheduled Debt'!L$112</f>
        <v>53194.799999999996</v>
      </c>
      <c r="M18" s="6">
        <f>'Scheduled Debt'!M$112</f>
        <v>52646.399999999994</v>
      </c>
      <c r="N18" s="6">
        <f>'Scheduled Debt'!N$112</f>
        <v>51823.799999999996</v>
      </c>
      <c r="O18" s="6">
        <f>'Scheduled Debt'!O$112</f>
        <v>51001.2</v>
      </c>
      <c r="P18" s="6">
        <f>'Scheduled Debt'!P$112</f>
        <v>50178.6</v>
      </c>
      <c r="Q18" s="6">
        <f>'Scheduled Debt'!Q$112</f>
        <v>49356</v>
      </c>
      <c r="R18" s="6">
        <f>'Scheduled Debt'!R$112</f>
        <v>47985</v>
      </c>
      <c r="S18" s="6">
        <f>'Scheduled Debt'!S$112</f>
        <v>46614</v>
      </c>
      <c r="T18" s="6">
        <f>'Scheduled Debt'!T$112</f>
        <v>45243</v>
      </c>
      <c r="U18" s="6">
        <f>'Scheduled Debt'!U$112</f>
        <v>43872</v>
      </c>
      <c r="V18" s="6">
        <f>'Scheduled Debt'!V$112</f>
        <v>39759</v>
      </c>
      <c r="W18" s="6">
        <f>'Scheduled Debt'!W$112</f>
        <v>35646</v>
      </c>
      <c r="X18" s="6">
        <f>'Scheduled Debt'!X$112</f>
        <v>31533</v>
      </c>
      <c r="Y18" s="6">
        <f>'Scheduled Debt'!Y$112</f>
        <v>27420</v>
      </c>
      <c r="Z18" s="6">
        <f>'Scheduled Debt'!Z$112</f>
        <v>20565</v>
      </c>
      <c r="AA18" s="6">
        <f>'Scheduled Debt'!AA$112</f>
        <v>0</v>
      </c>
      <c r="AB18" s="6">
        <f>'Scheduled Debt'!AB$112</f>
        <v>0</v>
      </c>
      <c r="AC18" s="6">
        <f>'Scheduled Debt'!AC$112</f>
        <v>0</v>
      </c>
    </row>
    <row r="19" spans="5:16384">
      <c r="E19" s="14" t="str">
        <f xml:space="preserve"> 'Unscheduled Debt'!E$39</f>
        <v>Senior Debt</v>
      </c>
      <c r="F19" s="14">
        <f xml:space="preserve"> 'Unscheduled Debt'!F$39</f>
        <v>0</v>
      </c>
      <c r="G19" s="14" t="str">
        <f xml:space="preserve"> 'Unscheduled Debt'!G$39</f>
        <v>GBP</v>
      </c>
      <c r="H19" s="40">
        <f xml:space="preserve"> 'Unscheduled Debt'!H$39</f>
        <v>0</v>
      </c>
      <c r="I19" s="14">
        <f xml:space="preserve"> 'Unscheduled Debt'!I$39</f>
        <v>1217119</v>
      </c>
      <c r="J19" s="6">
        <f>'Unscheduled Debt'!J$39</f>
        <v>1241461.3799999999</v>
      </c>
      <c r="K19" s="6">
        <f>'Unscheduled Debt'!K$39</f>
        <v>341460.71611999976</v>
      </c>
      <c r="L19" s="6">
        <f>'Unscheduled Debt'!L$39</f>
        <v>348289.93044239975</v>
      </c>
      <c r="M19" s="6">
        <f>'Unscheduled Debt'!M$39</f>
        <v>355255.72905124776</v>
      </c>
      <c r="N19" s="6">
        <f>'Unscheduled Debt'!N$39</f>
        <v>362360.84363227274</v>
      </c>
      <c r="O19" s="6">
        <f>'Unscheduled Debt'!O$39</f>
        <v>369608.06050491822</v>
      </c>
      <c r="P19" s="6">
        <f>'Unscheduled Debt'!P$39</f>
        <v>377000.22171501658</v>
      </c>
      <c r="Q19" s="6">
        <f>'Unscheduled Debt'!Q$39</f>
        <v>384540.22614931694</v>
      </c>
      <c r="R19" s="6">
        <f>'Unscheduled Debt'!R$39</f>
        <v>392231.03067230328</v>
      </c>
      <c r="S19" s="6">
        <f>'Unscheduled Debt'!S$39</f>
        <v>0</v>
      </c>
      <c r="T19" s="6">
        <f>'Unscheduled Debt'!T$39</f>
        <v>0</v>
      </c>
      <c r="U19" s="6">
        <f>'Unscheduled Debt'!U$39</f>
        <v>0</v>
      </c>
      <c r="V19" s="6">
        <f>'Unscheduled Debt'!V$39</f>
        <v>0</v>
      </c>
      <c r="W19" s="6">
        <f>'Unscheduled Debt'!W$39</f>
        <v>0</v>
      </c>
      <c r="X19" s="6">
        <f>'Unscheduled Debt'!X$39</f>
        <v>0</v>
      </c>
      <c r="Y19" s="6">
        <f>'Unscheduled Debt'!Y$39</f>
        <v>0</v>
      </c>
      <c r="Z19" s="6">
        <f>'Unscheduled Debt'!Z$39</f>
        <v>0</v>
      </c>
      <c r="AA19" s="6">
        <f>'Unscheduled Debt'!AA$39</f>
        <v>0</v>
      </c>
      <c r="AB19" s="6">
        <f>'Unscheduled Debt'!AB$39</f>
        <v>0</v>
      </c>
      <c r="AC19" s="6">
        <f>'Unscheduled Debt'!AC$39</f>
        <v>0</v>
      </c>
    </row>
    <row r="20" spans="5:16384">
      <c r="E20" s="14" t="str">
        <f xml:space="preserve"> 'Unscheduled Debt'!E$83</f>
        <v>Shareholder Debt</v>
      </c>
      <c r="F20" s="14">
        <f xml:space="preserve"> 'Unscheduled Debt'!F$83</f>
        <v>0</v>
      </c>
      <c r="G20" s="14" t="str">
        <f xml:space="preserve"> 'Unscheduled Debt'!G$83</f>
        <v>GBP</v>
      </c>
      <c r="H20" s="40">
        <f xml:space="preserve"> 'Unscheduled Debt'!H$83</f>
        <v>0</v>
      </c>
      <c r="I20" s="14">
        <f xml:space="preserve"> 'Unscheduled Debt'!I$83</f>
        <v>1150000</v>
      </c>
      <c r="J20" s="6">
        <f>'Unscheduled Debt'!J$83</f>
        <v>1173000</v>
      </c>
      <c r="K20" s="6">
        <f>'Unscheduled Debt'!K$83</f>
        <v>1196460</v>
      </c>
      <c r="L20" s="6">
        <f>'Unscheduled Debt'!L$83</f>
        <v>1220389.2</v>
      </c>
      <c r="M20" s="6">
        <f>'Unscheduled Debt'!M$83</f>
        <v>1244796.9839999999</v>
      </c>
      <c r="N20" s="6">
        <f>'Unscheduled Debt'!N$83</f>
        <v>1269692.92368</v>
      </c>
      <c r="O20" s="6">
        <f>'Unscheduled Debt'!O$83</f>
        <v>1295086.7821535999</v>
      </c>
      <c r="P20" s="6">
        <f>'Unscheduled Debt'!P$83</f>
        <v>1320988.5177966719</v>
      </c>
      <c r="Q20" s="6">
        <f>'Unscheduled Debt'!Q$83</f>
        <v>1347408.2881526053</v>
      </c>
      <c r="R20" s="6">
        <f>'Unscheduled Debt'!R$83</f>
        <v>1374356.4539156575</v>
      </c>
      <c r="S20" s="6">
        <f>'Unscheduled Debt'!S$83</f>
        <v>0</v>
      </c>
      <c r="T20" s="6">
        <f>'Unscheduled Debt'!T$83</f>
        <v>0</v>
      </c>
      <c r="U20" s="6">
        <f>'Unscheduled Debt'!U$83</f>
        <v>0</v>
      </c>
      <c r="V20" s="6">
        <f>'Unscheduled Debt'!V$83</f>
        <v>0</v>
      </c>
      <c r="W20" s="6">
        <f>'Unscheduled Debt'!W$83</f>
        <v>0</v>
      </c>
      <c r="X20" s="6">
        <f>'Unscheduled Debt'!X$83</f>
        <v>0</v>
      </c>
      <c r="Y20" s="6">
        <f>'Unscheduled Debt'!Y$83</f>
        <v>0</v>
      </c>
      <c r="Z20" s="6">
        <f>'Unscheduled Debt'!Z$83</f>
        <v>0</v>
      </c>
      <c r="AA20" s="6">
        <f>'Unscheduled Debt'!AA$83</f>
        <v>0</v>
      </c>
      <c r="AB20" s="6">
        <f>'Unscheduled Debt'!AB$83</f>
        <v>0</v>
      </c>
      <c r="AC20" s="6">
        <f>'Unscheduled Debt'!AC$83</f>
        <v>0</v>
      </c>
    </row>
    <row r="21" spans="5:16384">
      <c r="E21" s="14" t="str">
        <f xml:space="preserve"> 'Unscheduled Debt'!E$127</f>
        <v>Chinese Investor Debt</v>
      </c>
      <c r="F21" s="14">
        <f xml:space="preserve"> 'Unscheduled Debt'!F$127</f>
        <v>0</v>
      </c>
      <c r="G21" s="14" t="str">
        <f xml:space="preserve"> 'Unscheduled Debt'!G$127</f>
        <v>GBP</v>
      </c>
      <c r="H21" s="40">
        <f xml:space="preserve"> 'Unscheduled Debt'!H$127</f>
        <v>0</v>
      </c>
      <c r="I21" s="14">
        <f xml:space="preserve"> 'Unscheduled Debt'!I$127</f>
        <v>900000</v>
      </c>
      <c r="J21" s="6">
        <f>'Unscheduled Debt'!J$127</f>
        <v>906750</v>
      </c>
      <c r="K21" s="6">
        <f>'Unscheduled Debt'!K$127</f>
        <v>913550.625</v>
      </c>
      <c r="L21" s="6">
        <f>'Unscheduled Debt'!L$127</f>
        <v>920402.25468749995</v>
      </c>
      <c r="M21" s="6">
        <f>'Unscheduled Debt'!M$127</f>
        <v>927305.27159765619</v>
      </c>
      <c r="N21" s="6">
        <f>'Unscheduled Debt'!N$127</f>
        <v>934260.06113463861</v>
      </c>
      <c r="O21" s="6">
        <f>'Unscheduled Debt'!O$127</f>
        <v>941267.01159314835</v>
      </c>
      <c r="P21" s="6">
        <f>'Unscheduled Debt'!P$127</f>
        <v>948326.51418009691</v>
      </c>
      <c r="Q21" s="6">
        <f>'Unscheduled Debt'!Q$127</f>
        <v>955438.96303644765</v>
      </c>
      <c r="R21" s="6">
        <f>'Unscheduled Debt'!R$127</f>
        <v>962604.75525922095</v>
      </c>
      <c r="S21" s="6">
        <f>'Unscheduled Debt'!S$127</f>
        <v>0</v>
      </c>
      <c r="T21" s="6">
        <f>'Unscheduled Debt'!T$127</f>
        <v>0</v>
      </c>
      <c r="U21" s="6">
        <f>'Unscheduled Debt'!U$127</f>
        <v>0</v>
      </c>
      <c r="V21" s="6">
        <f>'Unscheduled Debt'!V$127</f>
        <v>0</v>
      </c>
      <c r="W21" s="6">
        <f>'Unscheduled Debt'!W$127</f>
        <v>0</v>
      </c>
      <c r="X21" s="6">
        <f>'Unscheduled Debt'!X$127</f>
        <v>0</v>
      </c>
      <c r="Y21" s="6">
        <f>'Unscheduled Debt'!Y$127</f>
        <v>0</v>
      </c>
      <c r="Z21" s="6">
        <f>'Unscheduled Debt'!Z$127</f>
        <v>0</v>
      </c>
      <c r="AA21" s="6">
        <f>'Unscheduled Debt'!AA$127</f>
        <v>0</v>
      </c>
      <c r="AB21" s="6">
        <f>'Unscheduled Debt'!AB$127</f>
        <v>0</v>
      </c>
      <c r="AC21" s="6">
        <f>'Unscheduled Debt'!AC$127</f>
        <v>0</v>
      </c>
    </row>
    <row r="22" spans="5:16384">
      <c r="E22" s="9" t="s">
        <v>276</v>
      </c>
      <c r="F22" s="33"/>
      <c r="G22" s="9" t="s">
        <v>309</v>
      </c>
      <c r="H22" s="62"/>
      <c r="I22" s="33"/>
      <c r="J22" s="9">
        <f t="shared" ref="J22:AC22" si="2" xml:space="preserve"> SUM( J15:J21 )</f>
        <v>6049722.6050000004</v>
      </c>
      <c r="K22" s="9">
        <f t="shared" si="2"/>
        <v>5135243.7911200002</v>
      </c>
      <c r="L22" s="9">
        <f t="shared" si="2"/>
        <v>5128115.0601298995</v>
      </c>
      <c r="M22" s="9">
        <f t="shared" si="2"/>
        <v>5121652.8846489042</v>
      </c>
      <c r="N22" s="9">
        <f t="shared" si="2"/>
        <v>5105095.7534469115</v>
      </c>
      <c r="O22" s="9">
        <f t="shared" si="2"/>
        <v>5089230.8042516662</v>
      </c>
      <c r="P22" s="9">
        <f t="shared" si="2"/>
        <v>5074071.2286917856</v>
      </c>
      <c r="Q22" s="9">
        <f t="shared" si="2"/>
        <v>5059630.4773383699</v>
      </c>
      <c r="R22" s="9">
        <f t="shared" si="2"/>
        <v>5024373.8648471814</v>
      </c>
      <c r="S22" s="9">
        <f t="shared" si="2"/>
        <v>2218120.25</v>
      </c>
      <c r="T22" s="9">
        <f t="shared" si="2"/>
        <v>2141058.875</v>
      </c>
      <c r="U22" s="9">
        <f t="shared" si="2"/>
        <v>2063997.5</v>
      </c>
      <c r="V22" s="9">
        <f t="shared" si="2"/>
        <v>1879194.125</v>
      </c>
      <c r="W22" s="9">
        <f t="shared" si="2"/>
        <v>1694390.75</v>
      </c>
      <c r="X22" s="9">
        <f t="shared" si="2"/>
        <v>1509587.375</v>
      </c>
      <c r="Y22" s="9">
        <f t="shared" si="2"/>
        <v>1324784</v>
      </c>
      <c r="Z22" s="9">
        <f t="shared" si="2"/>
        <v>993588</v>
      </c>
      <c r="AA22" s="9">
        <f t="shared" si="2"/>
        <v>0</v>
      </c>
      <c r="AB22" s="9">
        <f t="shared" si="2"/>
        <v>0</v>
      </c>
      <c r="AC22" s="9">
        <f t="shared" si="2"/>
        <v>0</v>
      </c>
    </row>
    <row r="24" spans="5:16384">
      <c r="E24" s="43" t="str">
        <f xml:space="preserve"> Financials!E$19</f>
        <v>Net Assets</v>
      </c>
      <c r="F24" s="43"/>
      <c r="G24" s="43" t="str">
        <f xml:space="preserve"> Financials!G$19</f>
        <v>GBP</v>
      </c>
      <c r="H24" s="71">
        <f xml:space="preserve"> Financials!H$19</f>
        <v>0</v>
      </c>
      <c r="I24" s="43">
        <f xml:space="preserve"> Financials!I$19</f>
        <v>0</v>
      </c>
      <c r="J24" s="16">
        <f>Financials!J$19</f>
        <v>16816999.780000001</v>
      </c>
      <c r="K24" s="16">
        <f>Financials!K$19</f>
        <v>18136597.596999999</v>
      </c>
      <c r="L24" s="16">
        <f>Financials!L$19</f>
        <v>19483298.036277302</v>
      </c>
      <c r="M24" s="16">
        <f>Financials!M$19</f>
        <v>20912390.549042728</v>
      </c>
      <c r="N24" s="16">
        <f>Financials!N$19</f>
        <v>22428845.964266222</v>
      </c>
      <c r="O24" s="16">
        <f>Financials!O$19</f>
        <v>24037933.873024251</v>
      </c>
      <c r="P24" s="16">
        <f>Financials!P$19</f>
        <v>25745240.564220686</v>
      </c>
      <c r="Q24" s="16">
        <f>Financials!Q$19</f>
        <v>27556688.036648855</v>
      </c>
      <c r="R24" s="16">
        <f>Financials!R$19</f>
        <v>29478554.151979268</v>
      </c>
      <c r="S24" s="16">
        <f>Financials!S$19</f>
        <v>16368384.736168023</v>
      </c>
      <c r="T24" s="16">
        <f>Financials!T$19</f>
        <v>17471575.035338104</v>
      </c>
      <c r="U24" s="16">
        <f>Financials!U$19</f>
        <v>18640956.75245839</v>
      </c>
      <c r="V24" s="16">
        <f>Financials!V$19</f>
        <v>19880501.372605894</v>
      </c>
      <c r="W24" s="16">
        <f>Financials!W$19</f>
        <v>4308743.9799905615</v>
      </c>
      <c r="X24" s="16">
        <f>Financials!X$19</f>
        <v>4656932.0637899954</v>
      </c>
      <c r="Y24" s="16">
        <f>Financials!Y$19</f>
        <v>5026011.4326173952</v>
      </c>
      <c r="Z24" s="16">
        <f>Financials!Z$19</f>
        <v>5417235.5635744389</v>
      </c>
      <c r="AA24" s="16">
        <f>Financials!AA$19</f>
        <v>-9.3132257461547852E-10</v>
      </c>
      <c r="AB24" s="16">
        <f>Financials!AB$19</f>
        <v>-1.0477378964424133E-9</v>
      </c>
      <c r="AC24" s="16">
        <f>Financials!AC$19</f>
        <v>-1.280568540096283E-9</v>
      </c>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c r="MAD24" s="1"/>
      <c r="MAE24" s="1"/>
      <c r="MAF24" s="1"/>
      <c r="MAG24" s="1"/>
      <c r="MAH24" s="1"/>
      <c r="MAI24" s="1"/>
      <c r="MAJ24" s="1"/>
      <c r="MAK24" s="1"/>
      <c r="MAL24" s="1"/>
      <c r="MAM24" s="1"/>
      <c r="MAN24" s="1"/>
      <c r="MAO24" s="1"/>
      <c r="MAP24" s="1"/>
      <c r="MAQ24" s="1"/>
      <c r="MAR24" s="1"/>
      <c r="MAS24" s="1"/>
      <c r="MAT24" s="1"/>
      <c r="MAU24" s="1"/>
      <c r="MAV24" s="1"/>
      <c r="MAW24" s="1"/>
      <c r="MAX24" s="1"/>
      <c r="MAY24" s="1"/>
      <c r="MAZ24" s="1"/>
      <c r="MBA24" s="1"/>
      <c r="MBB24" s="1"/>
      <c r="MBC24" s="1"/>
      <c r="MBD24" s="1"/>
      <c r="MBE24" s="1"/>
      <c r="MBF24" s="1"/>
      <c r="MBG24" s="1"/>
      <c r="MBH24" s="1"/>
      <c r="MBI24" s="1"/>
      <c r="MBJ24" s="1"/>
      <c r="MBK24" s="1"/>
      <c r="MBL24" s="1"/>
      <c r="MBM24" s="1"/>
      <c r="MBN24" s="1"/>
      <c r="MBO24" s="1"/>
      <c r="MBP24" s="1"/>
      <c r="MBQ24" s="1"/>
      <c r="MBR24" s="1"/>
      <c r="MBS24" s="1"/>
      <c r="MBT24" s="1"/>
      <c r="MBU24" s="1"/>
      <c r="MBV24" s="1"/>
      <c r="MBW24" s="1"/>
      <c r="MBX24" s="1"/>
      <c r="MBY24" s="1"/>
      <c r="MBZ24" s="1"/>
      <c r="MCA24" s="1"/>
      <c r="MCB24" s="1"/>
      <c r="MCC24" s="1"/>
      <c r="MCD24" s="1"/>
      <c r="MCE24" s="1"/>
      <c r="MCF24" s="1"/>
      <c r="MCG24" s="1"/>
      <c r="MCH24" s="1"/>
      <c r="MCI24" s="1"/>
      <c r="MCJ24" s="1"/>
      <c r="MCK24" s="1"/>
      <c r="MCL24" s="1"/>
      <c r="MCM24" s="1"/>
      <c r="MCN24" s="1"/>
      <c r="MCO24" s="1"/>
      <c r="MCP24" s="1"/>
      <c r="MCQ24" s="1"/>
      <c r="MCR24" s="1"/>
      <c r="MCS24" s="1"/>
      <c r="MCT24" s="1"/>
      <c r="MCU24" s="1"/>
      <c r="MCV24" s="1"/>
      <c r="MCW24" s="1"/>
      <c r="MCX24" s="1"/>
      <c r="MCY24" s="1"/>
      <c r="MCZ24" s="1"/>
      <c r="MDA24" s="1"/>
      <c r="MDB24" s="1"/>
      <c r="MDC24" s="1"/>
      <c r="MDD24" s="1"/>
      <c r="MDE24" s="1"/>
      <c r="MDF24" s="1"/>
      <c r="MDG24" s="1"/>
      <c r="MDH24" s="1"/>
      <c r="MDI24" s="1"/>
      <c r="MDJ24" s="1"/>
      <c r="MDK24" s="1"/>
      <c r="MDL24" s="1"/>
      <c r="MDM24" s="1"/>
      <c r="MDN24" s="1"/>
      <c r="MDO24" s="1"/>
      <c r="MDP24" s="1"/>
      <c r="MDQ24" s="1"/>
      <c r="MDR24" s="1"/>
      <c r="MDS24" s="1"/>
      <c r="MDT24" s="1"/>
      <c r="MDU24" s="1"/>
      <c r="MDV24" s="1"/>
      <c r="MDW24" s="1"/>
      <c r="MDX24" s="1"/>
      <c r="MDY24" s="1"/>
      <c r="MDZ24" s="1"/>
      <c r="MEA24" s="1"/>
      <c r="MEB24" s="1"/>
      <c r="MEC24" s="1"/>
      <c r="MED24" s="1"/>
      <c r="MEE24" s="1"/>
      <c r="MEF24" s="1"/>
      <c r="MEG24" s="1"/>
      <c r="MEH24" s="1"/>
      <c r="MEI24" s="1"/>
      <c r="MEJ24" s="1"/>
      <c r="MEK24" s="1"/>
      <c r="MEL24" s="1"/>
      <c r="MEM24" s="1"/>
      <c r="MEN24" s="1"/>
      <c r="MEO24" s="1"/>
      <c r="MEP24" s="1"/>
      <c r="MEQ24" s="1"/>
      <c r="MER24" s="1"/>
      <c r="MES24" s="1"/>
      <c r="MET24" s="1"/>
      <c r="MEU24" s="1"/>
      <c r="MEV24" s="1"/>
      <c r="MEW24" s="1"/>
      <c r="MEX24" s="1"/>
      <c r="MEY24" s="1"/>
      <c r="MEZ24" s="1"/>
      <c r="MFA24" s="1"/>
      <c r="MFB24" s="1"/>
      <c r="MFC24" s="1"/>
      <c r="MFD24" s="1"/>
      <c r="MFE24" s="1"/>
      <c r="MFF24" s="1"/>
      <c r="MFG24" s="1"/>
      <c r="MFH24" s="1"/>
      <c r="MFI24" s="1"/>
      <c r="MFJ24" s="1"/>
      <c r="MFK24" s="1"/>
      <c r="MFL24" s="1"/>
      <c r="MFM24" s="1"/>
      <c r="MFN24" s="1"/>
      <c r="MFO24" s="1"/>
      <c r="MFP24" s="1"/>
      <c r="MFQ24" s="1"/>
      <c r="MFR24" s="1"/>
      <c r="MFS24" s="1"/>
      <c r="MFT24" s="1"/>
      <c r="MFU24" s="1"/>
      <c r="MFV24" s="1"/>
      <c r="MFW24" s="1"/>
      <c r="MFX24" s="1"/>
      <c r="MFY24" s="1"/>
      <c r="MFZ24" s="1"/>
      <c r="MGA24" s="1"/>
      <c r="MGB24" s="1"/>
      <c r="MGC24" s="1"/>
      <c r="MGD24" s="1"/>
      <c r="MGE24" s="1"/>
      <c r="MGF24" s="1"/>
      <c r="MGG24" s="1"/>
      <c r="MGH24" s="1"/>
      <c r="MGI24" s="1"/>
      <c r="MGJ24" s="1"/>
      <c r="MGK24" s="1"/>
      <c r="MGL24" s="1"/>
      <c r="MGM24" s="1"/>
      <c r="MGN24" s="1"/>
      <c r="MGO24" s="1"/>
      <c r="MGP24" s="1"/>
      <c r="MGQ24" s="1"/>
      <c r="MGR24" s="1"/>
      <c r="MGS24" s="1"/>
      <c r="MGT24" s="1"/>
      <c r="MGU24" s="1"/>
      <c r="MGV24" s="1"/>
      <c r="MGW24" s="1"/>
      <c r="MGX24" s="1"/>
      <c r="MGY24" s="1"/>
      <c r="MGZ24" s="1"/>
      <c r="MHA24" s="1"/>
      <c r="MHB24" s="1"/>
      <c r="MHC24" s="1"/>
      <c r="MHD24" s="1"/>
      <c r="MHE24" s="1"/>
      <c r="MHF24" s="1"/>
      <c r="MHG24" s="1"/>
      <c r="MHH24" s="1"/>
      <c r="MHI24" s="1"/>
      <c r="MHJ24" s="1"/>
      <c r="MHK24" s="1"/>
      <c r="MHL24" s="1"/>
      <c r="MHM24" s="1"/>
      <c r="MHN24" s="1"/>
      <c r="MHO24" s="1"/>
      <c r="MHP24" s="1"/>
      <c r="MHQ24" s="1"/>
      <c r="MHR24" s="1"/>
      <c r="MHS24" s="1"/>
      <c r="MHT24" s="1"/>
      <c r="MHU24" s="1"/>
      <c r="MHV24" s="1"/>
      <c r="MHW24" s="1"/>
      <c r="MHX24" s="1"/>
      <c r="MHY24" s="1"/>
      <c r="MHZ24" s="1"/>
      <c r="MIA24" s="1"/>
      <c r="MIB24" s="1"/>
      <c r="MIC24" s="1"/>
      <c r="MID24" s="1"/>
      <c r="MIE24" s="1"/>
      <c r="MIF24" s="1"/>
      <c r="MIG24" s="1"/>
      <c r="MIH24" s="1"/>
      <c r="MII24" s="1"/>
      <c r="MIJ24" s="1"/>
      <c r="MIK24" s="1"/>
      <c r="MIL24" s="1"/>
      <c r="MIM24" s="1"/>
      <c r="MIN24" s="1"/>
      <c r="MIO24" s="1"/>
      <c r="MIP24" s="1"/>
      <c r="MIQ24" s="1"/>
      <c r="MIR24" s="1"/>
      <c r="MIS24" s="1"/>
      <c r="MIT24" s="1"/>
      <c r="MIU24" s="1"/>
      <c r="MIV24" s="1"/>
      <c r="MIW24" s="1"/>
      <c r="MIX24" s="1"/>
      <c r="MIY24" s="1"/>
      <c r="MIZ24" s="1"/>
      <c r="MJA24" s="1"/>
      <c r="MJB24" s="1"/>
      <c r="MJC24" s="1"/>
      <c r="MJD24" s="1"/>
      <c r="MJE24" s="1"/>
      <c r="MJF24" s="1"/>
      <c r="MJG24" s="1"/>
      <c r="MJH24" s="1"/>
      <c r="MJI24" s="1"/>
      <c r="MJJ24" s="1"/>
      <c r="MJK24" s="1"/>
      <c r="MJL24" s="1"/>
      <c r="MJM24" s="1"/>
      <c r="MJN24" s="1"/>
      <c r="MJO24" s="1"/>
      <c r="MJP24" s="1"/>
      <c r="MJQ24" s="1"/>
      <c r="MJR24" s="1"/>
      <c r="MJS24" s="1"/>
      <c r="MJT24" s="1"/>
      <c r="MJU24" s="1"/>
      <c r="MJV24" s="1"/>
      <c r="MJW24" s="1"/>
      <c r="MJX24" s="1"/>
      <c r="MJY24" s="1"/>
      <c r="MJZ24" s="1"/>
      <c r="MKA24" s="1"/>
      <c r="MKB24" s="1"/>
      <c r="MKC24" s="1"/>
      <c r="MKD24" s="1"/>
      <c r="MKE24" s="1"/>
      <c r="MKF24" s="1"/>
      <c r="MKG24" s="1"/>
      <c r="MKH24" s="1"/>
      <c r="MKI24" s="1"/>
      <c r="MKJ24" s="1"/>
      <c r="MKK24" s="1"/>
      <c r="MKL24" s="1"/>
      <c r="MKM24" s="1"/>
      <c r="MKN24" s="1"/>
      <c r="MKO24" s="1"/>
      <c r="MKP24" s="1"/>
      <c r="MKQ24" s="1"/>
      <c r="MKR24" s="1"/>
      <c r="MKS24" s="1"/>
      <c r="MKT24" s="1"/>
      <c r="MKU24" s="1"/>
      <c r="MKV24" s="1"/>
      <c r="MKW24" s="1"/>
      <c r="MKX24" s="1"/>
      <c r="MKY24" s="1"/>
      <c r="MKZ24" s="1"/>
      <c r="MLA24" s="1"/>
      <c r="MLB24" s="1"/>
      <c r="MLC24" s="1"/>
      <c r="MLD24" s="1"/>
      <c r="MLE24" s="1"/>
      <c r="MLF24" s="1"/>
      <c r="MLG24" s="1"/>
      <c r="MLH24" s="1"/>
      <c r="MLI24" s="1"/>
      <c r="MLJ24" s="1"/>
      <c r="MLK24" s="1"/>
      <c r="MLL24" s="1"/>
      <c r="MLM24" s="1"/>
      <c r="MLN24" s="1"/>
      <c r="MLO24" s="1"/>
      <c r="MLP24" s="1"/>
      <c r="MLQ24" s="1"/>
      <c r="MLR24" s="1"/>
      <c r="MLS24" s="1"/>
      <c r="MLT24" s="1"/>
      <c r="MLU24" s="1"/>
      <c r="MLV24" s="1"/>
      <c r="MLW24" s="1"/>
      <c r="MLX24" s="1"/>
      <c r="MLY24" s="1"/>
      <c r="MLZ24" s="1"/>
      <c r="MMA24" s="1"/>
      <c r="MMB24" s="1"/>
      <c r="MMC24" s="1"/>
      <c r="MMD24" s="1"/>
      <c r="MME24" s="1"/>
      <c r="MMF24" s="1"/>
      <c r="MMG24" s="1"/>
      <c r="MMH24" s="1"/>
      <c r="MMI24" s="1"/>
      <c r="MMJ24" s="1"/>
      <c r="MMK24" s="1"/>
      <c r="MML24" s="1"/>
      <c r="MMM24" s="1"/>
      <c r="MMN24" s="1"/>
      <c r="MMO24" s="1"/>
      <c r="MMP24" s="1"/>
      <c r="MMQ24" s="1"/>
      <c r="MMR24" s="1"/>
      <c r="MMS24" s="1"/>
      <c r="MMT24" s="1"/>
      <c r="MMU24" s="1"/>
      <c r="MMV24" s="1"/>
      <c r="MMW24" s="1"/>
      <c r="MMX24" s="1"/>
      <c r="MMY24" s="1"/>
      <c r="MMZ24" s="1"/>
      <c r="MNA24" s="1"/>
      <c r="MNB24" s="1"/>
      <c r="MNC24" s="1"/>
      <c r="MND24" s="1"/>
      <c r="MNE24" s="1"/>
      <c r="MNF24" s="1"/>
      <c r="MNG24" s="1"/>
      <c r="MNH24" s="1"/>
      <c r="MNI24" s="1"/>
      <c r="MNJ24" s="1"/>
      <c r="MNK24" s="1"/>
      <c r="MNL24" s="1"/>
      <c r="MNM24" s="1"/>
      <c r="MNN24" s="1"/>
      <c r="MNO24" s="1"/>
      <c r="MNP24" s="1"/>
      <c r="MNQ24" s="1"/>
      <c r="MNR24" s="1"/>
      <c r="MNS24" s="1"/>
      <c r="MNT24" s="1"/>
      <c r="MNU24" s="1"/>
      <c r="MNV24" s="1"/>
      <c r="MNW24" s="1"/>
      <c r="MNX24" s="1"/>
      <c r="MNY24" s="1"/>
      <c r="MNZ24" s="1"/>
      <c r="MOA24" s="1"/>
      <c r="MOB24" s="1"/>
      <c r="MOC24" s="1"/>
      <c r="MOD24" s="1"/>
      <c r="MOE24" s="1"/>
      <c r="MOF24" s="1"/>
      <c r="MOG24" s="1"/>
      <c r="MOH24" s="1"/>
      <c r="MOI24" s="1"/>
      <c r="MOJ24" s="1"/>
      <c r="MOK24" s="1"/>
      <c r="MOL24" s="1"/>
      <c r="MOM24" s="1"/>
      <c r="MON24" s="1"/>
      <c r="MOO24" s="1"/>
      <c r="MOP24" s="1"/>
      <c r="MOQ24" s="1"/>
      <c r="MOR24" s="1"/>
      <c r="MOS24" s="1"/>
      <c r="MOT24" s="1"/>
      <c r="MOU24" s="1"/>
      <c r="MOV24" s="1"/>
      <c r="MOW24" s="1"/>
      <c r="MOX24" s="1"/>
      <c r="MOY24" s="1"/>
      <c r="MOZ24" s="1"/>
      <c r="MPA24" s="1"/>
      <c r="MPB24" s="1"/>
      <c r="MPC24" s="1"/>
      <c r="MPD24" s="1"/>
      <c r="MPE24" s="1"/>
      <c r="MPF24" s="1"/>
      <c r="MPG24" s="1"/>
      <c r="MPH24" s="1"/>
      <c r="MPI24" s="1"/>
      <c r="MPJ24" s="1"/>
      <c r="MPK24" s="1"/>
      <c r="MPL24" s="1"/>
      <c r="MPM24" s="1"/>
      <c r="MPN24" s="1"/>
      <c r="MPO24" s="1"/>
      <c r="MPP24" s="1"/>
      <c r="MPQ24" s="1"/>
      <c r="MPR24" s="1"/>
      <c r="MPS24" s="1"/>
      <c r="MPT24" s="1"/>
      <c r="MPU24" s="1"/>
      <c r="MPV24" s="1"/>
      <c r="MPW24" s="1"/>
      <c r="MPX24" s="1"/>
      <c r="MPY24" s="1"/>
      <c r="MPZ24" s="1"/>
      <c r="MQA24" s="1"/>
      <c r="MQB24" s="1"/>
      <c r="MQC24" s="1"/>
      <c r="MQD24" s="1"/>
      <c r="MQE24" s="1"/>
      <c r="MQF24" s="1"/>
      <c r="MQG24" s="1"/>
      <c r="MQH24" s="1"/>
      <c r="MQI24" s="1"/>
      <c r="MQJ24" s="1"/>
      <c r="MQK24" s="1"/>
      <c r="MQL24" s="1"/>
      <c r="MQM24" s="1"/>
      <c r="MQN24" s="1"/>
      <c r="MQO24" s="1"/>
      <c r="MQP24" s="1"/>
      <c r="MQQ24" s="1"/>
      <c r="MQR24" s="1"/>
      <c r="MQS24" s="1"/>
      <c r="MQT24" s="1"/>
      <c r="MQU24" s="1"/>
      <c r="MQV24" s="1"/>
      <c r="MQW24" s="1"/>
      <c r="MQX24" s="1"/>
      <c r="MQY24" s="1"/>
      <c r="MQZ24" s="1"/>
      <c r="MRA24" s="1"/>
      <c r="MRB24" s="1"/>
      <c r="MRC24" s="1"/>
      <c r="MRD24" s="1"/>
      <c r="MRE24" s="1"/>
      <c r="MRF24" s="1"/>
      <c r="MRG24" s="1"/>
      <c r="MRH24" s="1"/>
      <c r="MRI24" s="1"/>
      <c r="MRJ24" s="1"/>
      <c r="MRK24" s="1"/>
      <c r="MRL24" s="1"/>
      <c r="MRM24" s="1"/>
      <c r="MRN24" s="1"/>
      <c r="MRO24" s="1"/>
      <c r="MRP24" s="1"/>
      <c r="MRQ24" s="1"/>
      <c r="MRR24" s="1"/>
      <c r="MRS24" s="1"/>
      <c r="MRT24" s="1"/>
      <c r="MRU24" s="1"/>
      <c r="MRV24" s="1"/>
      <c r="MRW24" s="1"/>
      <c r="MRX24" s="1"/>
      <c r="MRY24" s="1"/>
      <c r="MRZ24" s="1"/>
      <c r="MSA24" s="1"/>
      <c r="MSB24" s="1"/>
      <c r="MSC24" s="1"/>
      <c r="MSD24" s="1"/>
      <c r="MSE24" s="1"/>
      <c r="MSF24" s="1"/>
      <c r="MSG24" s="1"/>
      <c r="MSH24" s="1"/>
      <c r="MSI24" s="1"/>
      <c r="MSJ24" s="1"/>
      <c r="MSK24" s="1"/>
      <c r="MSL24" s="1"/>
      <c r="MSM24" s="1"/>
      <c r="MSN24" s="1"/>
      <c r="MSO24" s="1"/>
      <c r="MSP24" s="1"/>
      <c r="MSQ24" s="1"/>
      <c r="MSR24" s="1"/>
      <c r="MSS24" s="1"/>
      <c r="MST24" s="1"/>
      <c r="MSU24" s="1"/>
      <c r="MSV24" s="1"/>
      <c r="MSW24" s="1"/>
      <c r="MSX24" s="1"/>
      <c r="MSY24" s="1"/>
      <c r="MSZ24" s="1"/>
      <c r="MTA24" s="1"/>
      <c r="MTB24" s="1"/>
      <c r="MTC24" s="1"/>
      <c r="MTD24" s="1"/>
      <c r="MTE24" s="1"/>
      <c r="MTF24" s="1"/>
      <c r="MTG24" s="1"/>
      <c r="MTH24" s="1"/>
      <c r="MTI24" s="1"/>
      <c r="MTJ24" s="1"/>
      <c r="MTK24" s="1"/>
      <c r="MTL24" s="1"/>
      <c r="MTM24" s="1"/>
      <c r="MTN24" s="1"/>
      <c r="MTO24" s="1"/>
      <c r="MTP24" s="1"/>
      <c r="MTQ24" s="1"/>
      <c r="MTR24" s="1"/>
      <c r="MTS24" s="1"/>
      <c r="MTT24" s="1"/>
      <c r="MTU24" s="1"/>
      <c r="MTV24" s="1"/>
      <c r="MTW24" s="1"/>
      <c r="MTX24" s="1"/>
      <c r="MTY24" s="1"/>
      <c r="MTZ24" s="1"/>
      <c r="MUA24" s="1"/>
      <c r="MUB24" s="1"/>
      <c r="MUC24" s="1"/>
      <c r="MUD24" s="1"/>
      <c r="MUE24" s="1"/>
      <c r="MUF24" s="1"/>
      <c r="MUG24" s="1"/>
      <c r="MUH24" s="1"/>
      <c r="MUI24" s="1"/>
      <c r="MUJ24" s="1"/>
      <c r="MUK24" s="1"/>
      <c r="MUL24" s="1"/>
      <c r="MUM24" s="1"/>
      <c r="MUN24" s="1"/>
      <c r="MUO24" s="1"/>
      <c r="MUP24" s="1"/>
      <c r="MUQ24" s="1"/>
      <c r="MUR24" s="1"/>
      <c r="MUS24" s="1"/>
      <c r="MUT24" s="1"/>
      <c r="MUU24" s="1"/>
      <c r="MUV24" s="1"/>
      <c r="MUW24" s="1"/>
      <c r="MUX24" s="1"/>
      <c r="MUY24" s="1"/>
      <c r="MUZ24" s="1"/>
      <c r="MVA24" s="1"/>
      <c r="MVB24" s="1"/>
      <c r="MVC24" s="1"/>
      <c r="MVD24" s="1"/>
      <c r="MVE24" s="1"/>
      <c r="MVF24" s="1"/>
      <c r="MVG24" s="1"/>
      <c r="MVH24" s="1"/>
      <c r="MVI24" s="1"/>
      <c r="MVJ24" s="1"/>
      <c r="MVK24" s="1"/>
      <c r="MVL24" s="1"/>
      <c r="MVM24" s="1"/>
      <c r="MVN24" s="1"/>
      <c r="MVO24" s="1"/>
      <c r="MVP24" s="1"/>
      <c r="MVQ24" s="1"/>
      <c r="MVR24" s="1"/>
      <c r="MVS24" s="1"/>
      <c r="MVT24" s="1"/>
      <c r="MVU24" s="1"/>
      <c r="MVV24" s="1"/>
      <c r="MVW24" s="1"/>
      <c r="MVX24" s="1"/>
      <c r="MVY24" s="1"/>
      <c r="MVZ24" s="1"/>
      <c r="MWA24" s="1"/>
      <c r="MWB24" s="1"/>
      <c r="MWC24" s="1"/>
      <c r="MWD24" s="1"/>
      <c r="MWE24" s="1"/>
      <c r="MWF24" s="1"/>
      <c r="MWG24" s="1"/>
      <c r="MWH24" s="1"/>
      <c r="MWI24" s="1"/>
      <c r="MWJ24" s="1"/>
      <c r="MWK24" s="1"/>
      <c r="MWL24" s="1"/>
      <c r="MWM24" s="1"/>
      <c r="MWN24" s="1"/>
      <c r="MWO24" s="1"/>
      <c r="MWP24" s="1"/>
      <c r="MWQ24" s="1"/>
      <c r="MWR24" s="1"/>
      <c r="MWS24" s="1"/>
      <c r="MWT24" s="1"/>
      <c r="MWU24" s="1"/>
      <c r="MWV24" s="1"/>
      <c r="MWW24" s="1"/>
      <c r="MWX24" s="1"/>
      <c r="MWY24" s="1"/>
      <c r="MWZ24" s="1"/>
      <c r="MXA24" s="1"/>
      <c r="MXB24" s="1"/>
      <c r="MXC24" s="1"/>
      <c r="MXD24" s="1"/>
      <c r="MXE24" s="1"/>
      <c r="MXF24" s="1"/>
      <c r="MXG24" s="1"/>
      <c r="MXH24" s="1"/>
      <c r="MXI24" s="1"/>
      <c r="MXJ24" s="1"/>
      <c r="MXK24" s="1"/>
      <c r="MXL24" s="1"/>
      <c r="MXM24" s="1"/>
      <c r="MXN24" s="1"/>
      <c r="MXO24" s="1"/>
      <c r="MXP24" s="1"/>
      <c r="MXQ24" s="1"/>
      <c r="MXR24" s="1"/>
      <c r="MXS24" s="1"/>
      <c r="MXT24" s="1"/>
      <c r="MXU24" s="1"/>
      <c r="MXV24" s="1"/>
      <c r="MXW24" s="1"/>
      <c r="MXX24" s="1"/>
      <c r="MXY24" s="1"/>
      <c r="MXZ24" s="1"/>
      <c r="MYA24" s="1"/>
      <c r="MYB24" s="1"/>
      <c r="MYC24" s="1"/>
      <c r="MYD24" s="1"/>
      <c r="MYE24" s="1"/>
      <c r="MYF24" s="1"/>
      <c r="MYG24" s="1"/>
      <c r="MYH24" s="1"/>
      <c r="MYI24" s="1"/>
      <c r="MYJ24" s="1"/>
      <c r="MYK24" s="1"/>
      <c r="MYL24" s="1"/>
      <c r="MYM24" s="1"/>
      <c r="MYN24" s="1"/>
      <c r="MYO24" s="1"/>
      <c r="MYP24" s="1"/>
      <c r="MYQ24" s="1"/>
      <c r="MYR24" s="1"/>
      <c r="MYS24" s="1"/>
      <c r="MYT24" s="1"/>
      <c r="MYU24" s="1"/>
      <c r="MYV24" s="1"/>
      <c r="MYW24" s="1"/>
      <c r="MYX24" s="1"/>
      <c r="MYY24" s="1"/>
      <c r="MYZ24" s="1"/>
      <c r="MZA24" s="1"/>
      <c r="MZB24" s="1"/>
      <c r="MZC24" s="1"/>
      <c r="MZD24" s="1"/>
      <c r="MZE24" s="1"/>
      <c r="MZF24" s="1"/>
      <c r="MZG24" s="1"/>
      <c r="MZH24" s="1"/>
      <c r="MZI24" s="1"/>
      <c r="MZJ24" s="1"/>
      <c r="MZK24" s="1"/>
      <c r="MZL24" s="1"/>
      <c r="MZM24" s="1"/>
      <c r="MZN24" s="1"/>
      <c r="MZO24" s="1"/>
      <c r="MZP24" s="1"/>
      <c r="MZQ24" s="1"/>
      <c r="MZR24" s="1"/>
      <c r="MZS24" s="1"/>
      <c r="MZT24" s="1"/>
      <c r="MZU24" s="1"/>
      <c r="MZV24" s="1"/>
      <c r="MZW24" s="1"/>
      <c r="MZX24" s="1"/>
      <c r="MZY24" s="1"/>
      <c r="MZZ24" s="1"/>
      <c r="NAA24" s="1"/>
      <c r="NAB24" s="1"/>
      <c r="NAC24" s="1"/>
      <c r="NAD24" s="1"/>
      <c r="NAE24" s="1"/>
      <c r="NAF24" s="1"/>
      <c r="NAG24" s="1"/>
      <c r="NAH24" s="1"/>
      <c r="NAI24" s="1"/>
      <c r="NAJ24" s="1"/>
      <c r="NAK24" s="1"/>
      <c r="NAL24" s="1"/>
      <c r="NAM24" s="1"/>
      <c r="NAN24" s="1"/>
      <c r="NAO24" s="1"/>
      <c r="NAP24" s="1"/>
      <c r="NAQ24" s="1"/>
      <c r="NAR24" s="1"/>
      <c r="NAS24" s="1"/>
      <c r="NAT24" s="1"/>
      <c r="NAU24" s="1"/>
      <c r="NAV24" s="1"/>
      <c r="NAW24" s="1"/>
      <c r="NAX24" s="1"/>
      <c r="NAY24" s="1"/>
      <c r="NAZ24" s="1"/>
      <c r="NBA24" s="1"/>
      <c r="NBB24" s="1"/>
      <c r="NBC24" s="1"/>
      <c r="NBD24" s="1"/>
      <c r="NBE24" s="1"/>
      <c r="NBF24" s="1"/>
      <c r="NBG24" s="1"/>
      <c r="NBH24" s="1"/>
      <c r="NBI24" s="1"/>
      <c r="NBJ24" s="1"/>
      <c r="NBK24" s="1"/>
      <c r="NBL24" s="1"/>
      <c r="NBM24" s="1"/>
      <c r="NBN24" s="1"/>
      <c r="NBO24" s="1"/>
      <c r="NBP24" s="1"/>
      <c r="NBQ24" s="1"/>
      <c r="NBR24" s="1"/>
      <c r="NBS24" s="1"/>
      <c r="NBT24" s="1"/>
      <c r="NBU24" s="1"/>
      <c r="NBV24" s="1"/>
      <c r="NBW24" s="1"/>
      <c r="NBX24" s="1"/>
      <c r="NBY24" s="1"/>
      <c r="NBZ24" s="1"/>
      <c r="NCA24" s="1"/>
      <c r="NCB24" s="1"/>
      <c r="NCC24" s="1"/>
      <c r="NCD24" s="1"/>
      <c r="NCE24" s="1"/>
      <c r="NCF24" s="1"/>
      <c r="NCG24" s="1"/>
      <c r="NCH24" s="1"/>
      <c r="NCI24" s="1"/>
      <c r="NCJ24" s="1"/>
      <c r="NCK24" s="1"/>
      <c r="NCL24" s="1"/>
      <c r="NCM24" s="1"/>
      <c r="NCN24" s="1"/>
      <c r="NCO24" s="1"/>
      <c r="NCP24" s="1"/>
      <c r="NCQ24" s="1"/>
      <c r="NCR24" s="1"/>
      <c r="NCS24" s="1"/>
      <c r="NCT24" s="1"/>
      <c r="NCU24" s="1"/>
      <c r="NCV24" s="1"/>
      <c r="NCW24" s="1"/>
      <c r="NCX24" s="1"/>
      <c r="NCY24" s="1"/>
      <c r="NCZ24" s="1"/>
      <c r="NDA24" s="1"/>
      <c r="NDB24" s="1"/>
      <c r="NDC24" s="1"/>
      <c r="NDD24" s="1"/>
      <c r="NDE24" s="1"/>
      <c r="NDF24" s="1"/>
      <c r="NDG24" s="1"/>
      <c r="NDH24" s="1"/>
      <c r="NDI24" s="1"/>
      <c r="NDJ24" s="1"/>
      <c r="NDK24" s="1"/>
      <c r="NDL24" s="1"/>
      <c r="NDM24" s="1"/>
      <c r="NDN24" s="1"/>
      <c r="NDO24" s="1"/>
      <c r="NDP24" s="1"/>
      <c r="NDQ24" s="1"/>
      <c r="NDR24" s="1"/>
      <c r="NDS24" s="1"/>
      <c r="NDT24" s="1"/>
      <c r="NDU24" s="1"/>
      <c r="NDV24" s="1"/>
      <c r="NDW24" s="1"/>
      <c r="NDX24" s="1"/>
      <c r="NDY24" s="1"/>
      <c r="NDZ24" s="1"/>
      <c r="NEA24" s="1"/>
      <c r="NEB24" s="1"/>
      <c r="NEC24" s="1"/>
      <c r="NED24" s="1"/>
      <c r="NEE24" s="1"/>
      <c r="NEF24" s="1"/>
      <c r="NEG24" s="1"/>
      <c r="NEH24" s="1"/>
      <c r="NEI24" s="1"/>
      <c r="NEJ24" s="1"/>
      <c r="NEK24" s="1"/>
      <c r="NEL24" s="1"/>
      <c r="NEM24" s="1"/>
      <c r="NEN24" s="1"/>
      <c r="NEO24" s="1"/>
      <c r="NEP24" s="1"/>
      <c r="NEQ24" s="1"/>
      <c r="NER24" s="1"/>
      <c r="NES24" s="1"/>
      <c r="NET24" s="1"/>
      <c r="NEU24" s="1"/>
      <c r="NEV24" s="1"/>
      <c r="NEW24" s="1"/>
      <c r="NEX24" s="1"/>
      <c r="NEY24" s="1"/>
      <c r="NEZ24" s="1"/>
      <c r="NFA24" s="1"/>
      <c r="NFB24" s="1"/>
      <c r="NFC24" s="1"/>
      <c r="NFD24" s="1"/>
      <c r="NFE24" s="1"/>
      <c r="NFF24" s="1"/>
      <c r="NFG24" s="1"/>
      <c r="NFH24" s="1"/>
      <c r="NFI24" s="1"/>
      <c r="NFJ24" s="1"/>
      <c r="NFK24" s="1"/>
      <c r="NFL24" s="1"/>
      <c r="NFM24" s="1"/>
      <c r="NFN24" s="1"/>
      <c r="NFO24" s="1"/>
      <c r="NFP24" s="1"/>
      <c r="NFQ24" s="1"/>
      <c r="NFR24" s="1"/>
      <c r="NFS24" s="1"/>
      <c r="NFT24" s="1"/>
      <c r="NFU24" s="1"/>
      <c r="NFV24" s="1"/>
      <c r="NFW24" s="1"/>
      <c r="NFX24" s="1"/>
      <c r="NFY24" s="1"/>
      <c r="NFZ24" s="1"/>
      <c r="NGA24" s="1"/>
      <c r="NGB24" s="1"/>
      <c r="NGC24" s="1"/>
      <c r="NGD24" s="1"/>
      <c r="NGE24" s="1"/>
      <c r="NGF24" s="1"/>
      <c r="NGG24" s="1"/>
      <c r="NGH24" s="1"/>
      <c r="NGI24" s="1"/>
      <c r="NGJ24" s="1"/>
      <c r="NGK24" s="1"/>
      <c r="NGL24" s="1"/>
      <c r="NGM24" s="1"/>
      <c r="NGN24" s="1"/>
      <c r="NGO24" s="1"/>
      <c r="NGP24" s="1"/>
      <c r="NGQ24" s="1"/>
      <c r="NGR24" s="1"/>
      <c r="NGS24" s="1"/>
      <c r="NGT24" s="1"/>
      <c r="NGU24" s="1"/>
      <c r="NGV24" s="1"/>
      <c r="NGW24" s="1"/>
      <c r="NGX24" s="1"/>
      <c r="NGY24" s="1"/>
      <c r="NGZ24" s="1"/>
      <c r="NHA24" s="1"/>
      <c r="NHB24" s="1"/>
      <c r="NHC24" s="1"/>
      <c r="NHD24" s="1"/>
      <c r="NHE24" s="1"/>
      <c r="NHF24" s="1"/>
      <c r="NHG24" s="1"/>
      <c r="NHH24" s="1"/>
      <c r="NHI24" s="1"/>
      <c r="NHJ24" s="1"/>
      <c r="NHK24" s="1"/>
      <c r="NHL24" s="1"/>
      <c r="NHM24" s="1"/>
      <c r="NHN24" s="1"/>
      <c r="NHO24" s="1"/>
      <c r="NHP24" s="1"/>
      <c r="NHQ24" s="1"/>
      <c r="NHR24" s="1"/>
      <c r="NHS24" s="1"/>
      <c r="NHT24" s="1"/>
      <c r="NHU24" s="1"/>
      <c r="NHV24" s="1"/>
      <c r="NHW24" s="1"/>
      <c r="NHX24" s="1"/>
      <c r="NHY24" s="1"/>
      <c r="NHZ24" s="1"/>
      <c r="NIA24" s="1"/>
      <c r="NIB24" s="1"/>
      <c r="NIC24" s="1"/>
      <c r="NID24" s="1"/>
      <c r="NIE24" s="1"/>
      <c r="NIF24" s="1"/>
      <c r="NIG24" s="1"/>
      <c r="NIH24" s="1"/>
      <c r="NII24" s="1"/>
      <c r="NIJ24" s="1"/>
      <c r="NIK24" s="1"/>
      <c r="NIL24" s="1"/>
      <c r="NIM24" s="1"/>
      <c r="NIN24" s="1"/>
      <c r="NIO24" s="1"/>
      <c r="NIP24" s="1"/>
      <c r="NIQ24" s="1"/>
      <c r="NIR24" s="1"/>
      <c r="NIS24" s="1"/>
      <c r="NIT24" s="1"/>
      <c r="NIU24" s="1"/>
      <c r="NIV24" s="1"/>
      <c r="NIW24" s="1"/>
      <c r="NIX24" s="1"/>
      <c r="NIY24" s="1"/>
      <c r="NIZ24" s="1"/>
      <c r="NJA24" s="1"/>
      <c r="NJB24" s="1"/>
      <c r="NJC24" s="1"/>
      <c r="NJD24" s="1"/>
      <c r="NJE24" s="1"/>
      <c r="NJF24" s="1"/>
      <c r="NJG24" s="1"/>
      <c r="NJH24" s="1"/>
      <c r="NJI24" s="1"/>
      <c r="NJJ24" s="1"/>
      <c r="NJK24" s="1"/>
      <c r="NJL24" s="1"/>
      <c r="NJM24" s="1"/>
      <c r="NJN24" s="1"/>
      <c r="NJO24" s="1"/>
      <c r="NJP24" s="1"/>
      <c r="NJQ24" s="1"/>
      <c r="NJR24" s="1"/>
      <c r="NJS24" s="1"/>
      <c r="NJT24" s="1"/>
      <c r="NJU24" s="1"/>
      <c r="NJV24" s="1"/>
      <c r="NJW24" s="1"/>
      <c r="NJX24" s="1"/>
      <c r="NJY24" s="1"/>
      <c r="NJZ24" s="1"/>
      <c r="NKA24" s="1"/>
      <c r="NKB24" s="1"/>
      <c r="NKC24" s="1"/>
      <c r="NKD24" s="1"/>
      <c r="NKE24" s="1"/>
      <c r="NKF24" s="1"/>
      <c r="NKG24" s="1"/>
      <c r="NKH24" s="1"/>
      <c r="NKI24" s="1"/>
      <c r="NKJ24" s="1"/>
      <c r="NKK24" s="1"/>
      <c r="NKL24" s="1"/>
      <c r="NKM24" s="1"/>
      <c r="NKN24" s="1"/>
      <c r="NKO24" s="1"/>
      <c r="NKP24" s="1"/>
      <c r="NKQ24" s="1"/>
      <c r="NKR24" s="1"/>
      <c r="NKS24" s="1"/>
      <c r="NKT24" s="1"/>
      <c r="NKU24" s="1"/>
      <c r="NKV24" s="1"/>
      <c r="NKW24" s="1"/>
      <c r="NKX24" s="1"/>
      <c r="NKY24" s="1"/>
      <c r="NKZ24" s="1"/>
      <c r="NLA24" s="1"/>
      <c r="NLB24" s="1"/>
      <c r="NLC24" s="1"/>
      <c r="NLD24" s="1"/>
      <c r="NLE24" s="1"/>
      <c r="NLF24" s="1"/>
      <c r="NLG24" s="1"/>
      <c r="NLH24" s="1"/>
      <c r="NLI24" s="1"/>
      <c r="NLJ24" s="1"/>
      <c r="NLK24" s="1"/>
      <c r="NLL24" s="1"/>
      <c r="NLM24" s="1"/>
      <c r="NLN24" s="1"/>
      <c r="NLO24" s="1"/>
      <c r="NLP24" s="1"/>
      <c r="NLQ24" s="1"/>
      <c r="NLR24" s="1"/>
      <c r="NLS24" s="1"/>
      <c r="NLT24" s="1"/>
      <c r="NLU24" s="1"/>
      <c r="NLV24" s="1"/>
      <c r="NLW24" s="1"/>
      <c r="NLX24" s="1"/>
      <c r="NLY24" s="1"/>
      <c r="NLZ24" s="1"/>
      <c r="NMA24" s="1"/>
      <c r="NMB24" s="1"/>
      <c r="NMC24" s="1"/>
      <c r="NMD24" s="1"/>
      <c r="NME24" s="1"/>
      <c r="NMF24" s="1"/>
      <c r="NMG24" s="1"/>
      <c r="NMH24" s="1"/>
      <c r="NMI24" s="1"/>
      <c r="NMJ24" s="1"/>
      <c r="NMK24" s="1"/>
      <c r="NML24" s="1"/>
      <c r="NMM24" s="1"/>
      <c r="NMN24" s="1"/>
      <c r="NMO24" s="1"/>
      <c r="NMP24" s="1"/>
      <c r="NMQ24" s="1"/>
      <c r="NMR24" s="1"/>
      <c r="NMS24" s="1"/>
      <c r="NMT24" s="1"/>
      <c r="NMU24" s="1"/>
      <c r="NMV24" s="1"/>
      <c r="NMW24" s="1"/>
      <c r="NMX24" s="1"/>
      <c r="NMY24" s="1"/>
      <c r="NMZ24" s="1"/>
      <c r="NNA24" s="1"/>
      <c r="NNB24" s="1"/>
      <c r="NNC24" s="1"/>
      <c r="NND24" s="1"/>
      <c r="NNE24" s="1"/>
      <c r="NNF24" s="1"/>
      <c r="NNG24" s="1"/>
      <c r="NNH24" s="1"/>
      <c r="NNI24" s="1"/>
      <c r="NNJ24" s="1"/>
      <c r="NNK24" s="1"/>
      <c r="NNL24" s="1"/>
      <c r="NNM24" s="1"/>
      <c r="NNN24" s="1"/>
      <c r="NNO24" s="1"/>
      <c r="NNP24" s="1"/>
      <c r="NNQ24" s="1"/>
      <c r="NNR24" s="1"/>
      <c r="NNS24" s="1"/>
      <c r="NNT24" s="1"/>
      <c r="NNU24" s="1"/>
      <c r="NNV24" s="1"/>
      <c r="NNW24" s="1"/>
      <c r="NNX24" s="1"/>
      <c r="NNY24" s="1"/>
      <c r="NNZ24" s="1"/>
      <c r="NOA24" s="1"/>
      <c r="NOB24" s="1"/>
      <c r="NOC24" s="1"/>
      <c r="NOD24" s="1"/>
      <c r="NOE24" s="1"/>
      <c r="NOF24" s="1"/>
      <c r="NOG24" s="1"/>
      <c r="NOH24" s="1"/>
      <c r="NOI24" s="1"/>
      <c r="NOJ24" s="1"/>
      <c r="NOK24" s="1"/>
      <c r="NOL24" s="1"/>
      <c r="NOM24" s="1"/>
      <c r="NON24" s="1"/>
      <c r="NOO24" s="1"/>
      <c r="NOP24" s="1"/>
      <c r="NOQ24" s="1"/>
      <c r="NOR24" s="1"/>
      <c r="NOS24" s="1"/>
      <c r="NOT24" s="1"/>
      <c r="NOU24" s="1"/>
      <c r="NOV24" s="1"/>
      <c r="NOW24" s="1"/>
      <c r="NOX24" s="1"/>
      <c r="NOY24" s="1"/>
      <c r="NOZ24" s="1"/>
      <c r="NPA24" s="1"/>
      <c r="NPB24" s="1"/>
      <c r="NPC24" s="1"/>
      <c r="NPD24" s="1"/>
      <c r="NPE24" s="1"/>
      <c r="NPF24" s="1"/>
      <c r="NPG24" s="1"/>
      <c r="NPH24" s="1"/>
      <c r="NPI24" s="1"/>
      <c r="NPJ24" s="1"/>
      <c r="NPK24" s="1"/>
      <c r="NPL24" s="1"/>
      <c r="NPM24" s="1"/>
      <c r="NPN24" s="1"/>
      <c r="NPO24" s="1"/>
      <c r="NPP24" s="1"/>
      <c r="NPQ24" s="1"/>
      <c r="NPR24" s="1"/>
      <c r="NPS24" s="1"/>
      <c r="NPT24" s="1"/>
      <c r="NPU24" s="1"/>
      <c r="NPV24" s="1"/>
      <c r="NPW24" s="1"/>
      <c r="NPX24" s="1"/>
      <c r="NPY24" s="1"/>
      <c r="NPZ24" s="1"/>
      <c r="NQA24" s="1"/>
      <c r="NQB24" s="1"/>
      <c r="NQC24" s="1"/>
      <c r="NQD24" s="1"/>
      <c r="NQE24" s="1"/>
      <c r="NQF24" s="1"/>
      <c r="NQG24" s="1"/>
      <c r="NQH24" s="1"/>
      <c r="NQI24" s="1"/>
      <c r="NQJ24" s="1"/>
      <c r="NQK24" s="1"/>
      <c r="NQL24" s="1"/>
      <c r="NQM24" s="1"/>
      <c r="NQN24" s="1"/>
      <c r="NQO24" s="1"/>
      <c r="NQP24" s="1"/>
      <c r="NQQ24" s="1"/>
      <c r="NQR24" s="1"/>
      <c r="NQS24" s="1"/>
      <c r="NQT24" s="1"/>
      <c r="NQU24" s="1"/>
      <c r="NQV24" s="1"/>
      <c r="NQW24" s="1"/>
      <c r="NQX24" s="1"/>
      <c r="NQY24" s="1"/>
      <c r="NQZ24" s="1"/>
      <c r="NRA24" s="1"/>
      <c r="NRB24" s="1"/>
      <c r="NRC24" s="1"/>
      <c r="NRD24" s="1"/>
      <c r="NRE24" s="1"/>
      <c r="NRF24" s="1"/>
      <c r="NRG24" s="1"/>
      <c r="NRH24" s="1"/>
      <c r="NRI24" s="1"/>
      <c r="NRJ24" s="1"/>
      <c r="NRK24" s="1"/>
      <c r="NRL24" s="1"/>
      <c r="NRM24" s="1"/>
      <c r="NRN24" s="1"/>
      <c r="NRO24" s="1"/>
      <c r="NRP24" s="1"/>
      <c r="NRQ24" s="1"/>
      <c r="NRR24" s="1"/>
      <c r="NRS24" s="1"/>
      <c r="NRT24" s="1"/>
      <c r="NRU24" s="1"/>
      <c r="NRV24" s="1"/>
      <c r="NRW24" s="1"/>
      <c r="NRX24" s="1"/>
      <c r="NRY24" s="1"/>
      <c r="NRZ24" s="1"/>
      <c r="NSA24" s="1"/>
      <c r="NSB24" s="1"/>
      <c r="NSC24" s="1"/>
      <c r="NSD24" s="1"/>
      <c r="NSE24" s="1"/>
      <c r="NSF24" s="1"/>
      <c r="NSG24" s="1"/>
      <c r="NSH24" s="1"/>
      <c r="NSI24" s="1"/>
      <c r="NSJ24" s="1"/>
      <c r="NSK24" s="1"/>
      <c r="NSL24" s="1"/>
      <c r="NSM24" s="1"/>
      <c r="NSN24" s="1"/>
      <c r="NSO24" s="1"/>
      <c r="NSP24" s="1"/>
      <c r="NSQ24" s="1"/>
      <c r="NSR24" s="1"/>
      <c r="NSS24" s="1"/>
      <c r="NST24" s="1"/>
      <c r="NSU24" s="1"/>
      <c r="NSV24" s="1"/>
      <c r="NSW24" s="1"/>
      <c r="NSX24" s="1"/>
      <c r="NSY24" s="1"/>
      <c r="NSZ24" s="1"/>
      <c r="NTA24" s="1"/>
      <c r="NTB24" s="1"/>
      <c r="NTC24" s="1"/>
      <c r="NTD24" s="1"/>
      <c r="NTE24" s="1"/>
      <c r="NTF24" s="1"/>
      <c r="NTG24" s="1"/>
      <c r="NTH24" s="1"/>
      <c r="NTI24" s="1"/>
      <c r="NTJ24" s="1"/>
      <c r="NTK24" s="1"/>
      <c r="NTL24" s="1"/>
      <c r="NTM24" s="1"/>
      <c r="NTN24" s="1"/>
      <c r="NTO24" s="1"/>
      <c r="NTP24" s="1"/>
      <c r="NTQ24" s="1"/>
      <c r="NTR24" s="1"/>
      <c r="NTS24" s="1"/>
      <c r="NTT24" s="1"/>
      <c r="NTU24" s="1"/>
      <c r="NTV24" s="1"/>
      <c r="NTW24" s="1"/>
      <c r="NTX24" s="1"/>
      <c r="NTY24" s="1"/>
      <c r="NTZ24" s="1"/>
      <c r="NUA24" s="1"/>
      <c r="NUB24" s="1"/>
      <c r="NUC24" s="1"/>
      <c r="NUD24" s="1"/>
      <c r="NUE24" s="1"/>
      <c r="NUF24" s="1"/>
      <c r="NUG24" s="1"/>
      <c r="NUH24" s="1"/>
      <c r="NUI24" s="1"/>
      <c r="NUJ24" s="1"/>
      <c r="NUK24" s="1"/>
      <c r="NUL24" s="1"/>
      <c r="NUM24" s="1"/>
      <c r="NUN24" s="1"/>
      <c r="NUO24" s="1"/>
      <c r="NUP24" s="1"/>
      <c r="NUQ24" s="1"/>
      <c r="NUR24" s="1"/>
      <c r="NUS24" s="1"/>
      <c r="NUT24" s="1"/>
      <c r="NUU24" s="1"/>
      <c r="NUV24" s="1"/>
      <c r="NUW24" s="1"/>
      <c r="NUX24" s="1"/>
      <c r="NUY24" s="1"/>
      <c r="NUZ24" s="1"/>
      <c r="NVA24" s="1"/>
      <c r="NVB24" s="1"/>
      <c r="NVC24" s="1"/>
      <c r="NVD24" s="1"/>
      <c r="NVE24" s="1"/>
      <c r="NVF24" s="1"/>
      <c r="NVG24" s="1"/>
      <c r="NVH24" s="1"/>
      <c r="NVI24" s="1"/>
      <c r="NVJ24" s="1"/>
      <c r="NVK24" s="1"/>
      <c r="NVL24" s="1"/>
      <c r="NVM24" s="1"/>
      <c r="NVN24" s="1"/>
      <c r="NVO24" s="1"/>
      <c r="NVP24" s="1"/>
      <c r="NVQ24" s="1"/>
      <c r="NVR24" s="1"/>
      <c r="NVS24" s="1"/>
      <c r="NVT24" s="1"/>
      <c r="NVU24" s="1"/>
      <c r="NVV24" s="1"/>
      <c r="NVW24" s="1"/>
      <c r="NVX24" s="1"/>
      <c r="NVY24" s="1"/>
      <c r="NVZ24" s="1"/>
      <c r="NWA24" s="1"/>
      <c r="NWB24" s="1"/>
      <c r="NWC24" s="1"/>
      <c r="NWD24" s="1"/>
      <c r="NWE24" s="1"/>
      <c r="NWF24" s="1"/>
      <c r="NWG24" s="1"/>
      <c r="NWH24" s="1"/>
      <c r="NWI24" s="1"/>
      <c r="NWJ24" s="1"/>
      <c r="NWK24" s="1"/>
      <c r="NWL24" s="1"/>
      <c r="NWM24" s="1"/>
      <c r="NWN24" s="1"/>
      <c r="NWO24" s="1"/>
      <c r="NWP24" s="1"/>
      <c r="NWQ24" s="1"/>
      <c r="NWR24" s="1"/>
      <c r="NWS24" s="1"/>
      <c r="NWT24" s="1"/>
      <c r="NWU24" s="1"/>
      <c r="NWV24" s="1"/>
      <c r="NWW24" s="1"/>
      <c r="NWX24" s="1"/>
      <c r="NWY24" s="1"/>
      <c r="NWZ24" s="1"/>
      <c r="NXA24" s="1"/>
      <c r="NXB24" s="1"/>
      <c r="NXC24" s="1"/>
      <c r="NXD24" s="1"/>
      <c r="NXE24" s="1"/>
      <c r="NXF24" s="1"/>
      <c r="NXG24" s="1"/>
      <c r="NXH24" s="1"/>
      <c r="NXI24" s="1"/>
      <c r="NXJ24" s="1"/>
      <c r="NXK24" s="1"/>
      <c r="NXL24" s="1"/>
      <c r="NXM24" s="1"/>
      <c r="NXN24" s="1"/>
      <c r="NXO24" s="1"/>
      <c r="NXP24" s="1"/>
      <c r="NXQ24" s="1"/>
      <c r="NXR24" s="1"/>
      <c r="NXS24" s="1"/>
      <c r="NXT24" s="1"/>
      <c r="NXU24" s="1"/>
      <c r="NXV24" s="1"/>
      <c r="NXW24" s="1"/>
      <c r="NXX24" s="1"/>
      <c r="NXY24" s="1"/>
      <c r="NXZ24" s="1"/>
      <c r="NYA24" s="1"/>
      <c r="NYB24" s="1"/>
      <c r="NYC24" s="1"/>
      <c r="NYD24" s="1"/>
      <c r="NYE24" s="1"/>
      <c r="NYF24" s="1"/>
      <c r="NYG24" s="1"/>
      <c r="NYH24" s="1"/>
      <c r="NYI24" s="1"/>
      <c r="NYJ24" s="1"/>
      <c r="NYK24" s="1"/>
      <c r="NYL24" s="1"/>
      <c r="NYM24" s="1"/>
      <c r="NYN24" s="1"/>
      <c r="NYO24" s="1"/>
      <c r="NYP24" s="1"/>
      <c r="NYQ24" s="1"/>
      <c r="NYR24" s="1"/>
      <c r="NYS24" s="1"/>
      <c r="NYT24" s="1"/>
      <c r="NYU24" s="1"/>
      <c r="NYV24" s="1"/>
      <c r="NYW24" s="1"/>
      <c r="NYX24" s="1"/>
      <c r="NYY24" s="1"/>
      <c r="NYZ24" s="1"/>
      <c r="NZA24" s="1"/>
      <c r="NZB24" s="1"/>
      <c r="NZC24" s="1"/>
      <c r="NZD24" s="1"/>
      <c r="NZE24" s="1"/>
      <c r="NZF24" s="1"/>
      <c r="NZG24" s="1"/>
      <c r="NZH24" s="1"/>
      <c r="NZI24" s="1"/>
      <c r="NZJ24" s="1"/>
      <c r="NZK24" s="1"/>
      <c r="NZL24" s="1"/>
      <c r="NZM24" s="1"/>
      <c r="NZN24" s="1"/>
      <c r="NZO24" s="1"/>
      <c r="NZP24" s="1"/>
      <c r="NZQ24" s="1"/>
      <c r="NZR24" s="1"/>
      <c r="NZS24" s="1"/>
      <c r="NZT24" s="1"/>
      <c r="NZU24" s="1"/>
      <c r="NZV24" s="1"/>
      <c r="NZW24" s="1"/>
      <c r="NZX24" s="1"/>
      <c r="NZY24" s="1"/>
      <c r="NZZ24" s="1"/>
      <c r="OAA24" s="1"/>
      <c r="OAB24" s="1"/>
      <c r="OAC24" s="1"/>
      <c r="OAD24" s="1"/>
      <c r="OAE24" s="1"/>
      <c r="OAF24" s="1"/>
      <c r="OAG24" s="1"/>
      <c r="OAH24" s="1"/>
      <c r="OAI24" s="1"/>
      <c r="OAJ24" s="1"/>
      <c r="OAK24" s="1"/>
      <c r="OAL24" s="1"/>
      <c r="OAM24" s="1"/>
      <c r="OAN24" s="1"/>
      <c r="OAO24" s="1"/>
      <c r="OAP24" s="1"/>
      <c r="OAQ24" s="1"/>
      <c r="OAR24" s="1"/>
      <c r="OAS24" s="1"/>
      <c r="OAT24" s="1"/>
      <c r="OAU24" s="1"/>
      <c r="OAV24" s="1"/>
      <c r="OAW24" s="1"/>
      <c r="OAX24" s="1"/>
      <c r="OAY24" s="1"/>
      <c r="OAZ24" s="1"/>
      <c r="OBA24" s="1"/>
      <c r="OBB24" s="1"/>
      <c r="OBC24" s="1"/>
      <c r="OBD24" s="1"/>
      <c r="OBE24" s="1"/>
      <c r="OBF24" s="1"/>
      <c r="OBG24" s="1"/>
      <c r="OBH24" s="1"/>
      <c r="OBI24" s="1"/>
      <c r="OBJ24" s="1"/>
      <c r="OBK24" s="1"/>
      <c r="OBL24" s="1"/>
      <c r="OBM24" s="1"/>
      <c r="OBN24" s="1"/>
      <c r="OBO24" s="1"/>
      <c r="OBP24" s="1"/>
      <c r="OBQ24" s="1"/>
      <c r="OBR24" s="1"/>
      <c r="OBS24" s="1"/>
      <c r="OBT24" s="1"/>
      <c r="OBU24" s="1"/>
      <c r="OBV24" s="1"/>
      <c r="OBW24" s="1"/>
      <c r="OBX24" s="1"/>
      <c r="OBY24" s="1"/>
      <c r="OBZ24" s="1"/>
      <c r="OCA24" s="1"/>
      <c r="OCB24" s="1"/>
      <c r="OCC24" s="1"/>
      <c r="OCD24" s="1"/>
      <c r="OCE24" s="1"/>
      <c r="OCF24" s="1"/>
      <c r="OCG24" s="1"/>
      <c r="OCH24" s="1"/>
      <c r="OCI24" s="1"/>
      <c r="OCJ24" s="1"/>
      <c r="OCK24" s="1"/>
      <c r="OCL24" s="1"/>
      <c r="OCM24" s="1"/>
      <c r="OCN24" s="1"/>
      <c r="OCO24" s="1"/>
      <c r="OCP24" s="1"/>
      <c r="OCQ24" s="1"/>
      <c r="OCR24" s="1"/>
      <c r="OCS24" s="1"/>
      <c r="OCT24" s="1"/>
      <c r="OCU24" s="1"/>
      <c r="OCV24" s="1"/>
      <c r="OCW24" s="1"/>
      <c r="OCX24" s="1"/>
      <c r="OCY24" s="1"/>
      <c r="OCZ24" s="1"/>
      <c r="ODA24" s="1"/>
      <c r="ODB24" s="1"/>
      <c r="ODC24" s="1"/>
      <c r="ODD24" s="1"/>
      <c r="ODE24" s="1"/>
      <c r="ODF24" s="1"/>
      <c r="ODG24" s="1"/>
      <c r="ODH24" s="1"/>
      <c r="ODI24" s="1"/>
      <c r="ODJ24" s="1"/>
      <c r="ODK24" s="1"/>
      <c r="ODL24" s="1"/>
      <c r="ODM24" s="1"/>
      <c r="ODN24" s="1"/>
      <c r="ODO24" s="1"/>
      <c r="ODP24" s="1"/>
      <c r="ODQ24" s="1"/>
      <c r="ODR24" s="1"/>
      <c r="ODS24" s="1"/>
      <c r="ODT24" s="1"/>
      <c r="ODU24" s="1"/>
      <c r="ODV24" s="1"/>
      <c r="ODW24" s="1"/>
      <c r="ODX24" s="1"/>
      <c r="ODY24" s="1"/>
      <c r="ODZ24" s="1"/>
      <c r="OEA24" s="1"/>
      <c r="OEB24" s="1"/>
      <c r="OEC24" s="1"/>
      <c r="OED24" s="1"/>
      <c r="OEE24" s="1"/>
      <c r="OEF24" s="1"/>
      <c r="OEG24" s="1"/>
      <c r="OEH24" s="1"/>
      <c r="OEI24" s="1"/>
      <c r="OEJ24" s="1"/>
      <c r="OEK24" s="1"/>
      <c r="OEL24" s="1"/>
      <c r="OEM24" s="1"/>
      <c r="OEN24" s="1"/>
      <c r="OEO24" s="1"/>
      <c r="OEP24" s="1"/>
      <c r="OEQ24" s="1"/>
      <c r="OER24" s="1"/>
      <c r="OES24" s="1"/>
      <c r="OET24" s="1"/>
      <c r="OEU24" s="1"/>
      <c r="OEV24" s="1"/>
      <c r="OEW24" s="1"/>
      <c r="OEX24" s="1"/>
      <c r="OEY24" s="1"/>
      <c r="OEZ24" s="1"/>
      <c r="OFA24" s="1"/>
      <c r="OFB24" s="1"/>
      <c r="OFC24" s="1"/>
      <c r="OFD24" s="1"/>
      <c r="OFE24" s="1"/>
      <c r="OFF24" s="1"/>
      <c r="OFG24" s="1"/>
      <c r="OFH24" s="1"/>
      <c r="OFI24" s="1"/>
      <c r="OFJ24" s="1"/>
      <c r="OFK24" s="1"/>
      <c r="OFL24" s="1"/>
      <c r="OFM24" s="1"/>
      <c r="OFN24" s="1"/>
      <c r="OFO24" s="1"/>
      <c r="OFP24" s="1"/>
      <c r="OFQ24" s="1"/>
      <c r="OFR24" s="1"/>
      <c r="OFS24" s="1"/>
      <c r="OFT24" s="1"/>
      <c r="OFU24" s="1"/>
      <c r="OFV24" s="1"/>
      <c r="OFW24" s="1"/>
      <c r="OFX24" s="1"/>
      <c r="OFY24" s="1"/>
      <c r="OFZ24" s="1"/>
      <c r="OGA24" s="1"/>
      <c r="OGB24" s="1"/>
      <c r="OGC24" s="1"/>
      <c r="OGD24" s="1"/>
      <c r="OGE24" s="1"/>
      <c r="OGF24" s="1"/>
      <c r="OGG24" s="1"/>
      <c r="OGH24" s="1"/>
      <c r="OGI24" s="1"/>
      <c r="OGJ24" s="1"/>
      <c r="OGK24" s="1"/>
      <c r="OGL24" s="1"/>
      <c r="OGM24" s="1"/>
      <c r="OGN24" s="1"/>
      <c r="OGO24" s="1"/>
      <c r="OGP24" s="1"/>
      <c r="OGQ24" s="1"/>
      <c r="OGR24" s="1"/>
      <c r="OGS24" s="1"/>
      <c r="OGT24" s="1"/>
      <c r="OGU24" s="1"/>
      <c r="OGV24" s="1"/>
      <c r="OGW24" s="1"/>
      <c r="OGX24" s="1"/>
      <c r="OGY24" s="1"/>
      <c r="OGZ24" s="1"/>
      <c r="OHA24" s="1"/>
      <c r="OHB24" s="1"/>
      <c r="OHC24" s="1"/>
      <c r="OHD24" s="1"/>
      <c r="OHE24" s="1"/>
      <c r="OHF24" s="1"/>
      <c r="OHG24" s="1"/>
      <c r="OHH24" s="1"/>
      <c r="OHI24" s="1"/>
      <c r="OHJ24" s="1"/>
      <c r="OHK24" s="1"/>
      <c r="OHL24" s="1"/>
      <c r="OHM24" s="1"/>
      <c r="OHN24" s="1"/>
      <c r="OHO24" s="1"/>
      <c r="OHP24" s="1"/>
      <c r="OHQ24" s="1"/>
      <c r="OHR24" s="1"/>
      <c r="OHS24" s="1"/>
      <c r="OHT24" s="1"/>
      <c r="OHU24" s="1"/>
      <c r="OHV24" s="1"/>
      <c r="OHW24" s="1"/>
      <c r="OHX24" s="1"/>
      <c r="OHY24" s="1"/>
      <c r="OHZ24" s="1"/>
      <c r="OIA24" s="1"/>
      <c r="OIB24" s="1"/>
      <c r="OIC24" s="1"/>
      <c r="OID24" s="1"/>
      <c r="OIE24" s="1"/>
      <c r="OIF24" s="1"/>
      <c r="OIG24" s="1"/>
      <c r="OIH24" s="1"/>
      <c r="OII24" s="1"/>
      <c r="OIJ24" s="1"/>
      <c r="OIK24" s="1"/>
      <c r="OIL24" s="1"/>
      <c r="OIM24" s="1"/>
      <c r="OIN24" s="1"/>
      <c r="OIO24" s="1"/>
      <c r="OIP24" s="1"/>
      <c r="OIQ24" s="1"/>
      <c r="OIR24" s="1"/>
      <c r="OIS24" s="1"/>
      <c r="OIT24" s="1"/>
      <c r="OIU24" s="1"/>
      <c r="OIV24" s="1"/>
      <c r="OIW24" s="1"/>
      <c r="OIX24" s="1"/>
      <c r="OIY24" s="1"/>
      <c r="OIZ24" s="1"/>
      <c r="OJA24" s="1"/>
      <c r="OJB24" s="1"/>
      <c r="OJC24" s="1"/>
      <c r="OJD24" s="1"/>
      <c r="OJE24" s="1"/>
      <c r="OJF24" s="1"/>
      <c r="OJG24" s="1"/>
      <c r="OJH24" s="1"/>
      <c r="OJI24" s="1"/>
      <c r="OJJ24" s="1"/>
      <c r="OJK24" s="1"/>
      <c r="OJL24" s="1"/>
      <c r="OJM24" s="1"/>
      <c r="OJN24" s="1"/>
      <c r="OJO24" s="1"/>
      <c r="OJP24" s="1"/>
      <c r="OJQ24" s="1"/>
      <c r="OJR24" s="1"/>
      <c r="OJS24" s="1"/>
      <c r="OJT24" s="1"/>
      <c r="OJU24" s="1"/>
      <c r="OJV24" s="1"/>
      <c r="OJW24" s="1"/>
      <c r="OJX24" s="1"/>
      <c r="OJY24" s="1"/>
      <c r="OJZ24" s="1"/>
      <c r="OKA24" s="1"/>
      <c r="OKB24" s="1"/>
      <c r="OKC24" s="1"/>
      <c r="OKD24" s="1"/>
      <c r="OKE24" s="1"/>
      <c r="OKF24" s="1"/>
      <c r="OKG24" s="1"/>
      <c r="OKH24" s="1"/>
      <c r="OKI24" s="1"/>
      <c r="OKJ24" s="1"/>
      <c r="OKK24" s="1"/>
      <c r="OKL24" s="1"/>
      <c r="OKM24" s="1"/>
      <c r="OKN24" s="1"/>
      <c r="OKO24" s="1"/>
      <c r="OKP24" s="1"/>
      <c r="OKQ24" s="1"/>
      <c r="OKR24" s="1"/>
      <c r="OKS24" s="1"/>
      <c r="OKT24" s="1"/>
      <c r="OKU24" s="1"/>
      <c r="OKV24" s="1"/>
      <c r="OKW24" s="1"/>
      <c r="OKX24" s="1"/>
      <c r="OKY24" s="1"/>
      <c r="OKZ24" s="1"/>
      <c r="OLA24" s="1"/>
      <c r="OLB24" s="1"/>
      <c r="OLC24" s="1"/>
      <c r="OLD24" s="1"/>
      <c r="OLE24" s="1"/>
      <c r="OLF24" s="1"/>
      <c r="OLG24" s="1"/>
      <c r="OLH24" s="1"/>
      <c r="OLI24" s="1"/>
      <c r="OLJ24" s="1"/>
      <c r="OLK24" s="1"/>
      <c r="OLL24" s="1"/>
      <c r="OLM24" s="1"/>
      <c r="OLN24" s="1"/>
      <c r="OLO24" s="1"/>
      <c r="OLP24" s="1"/>
      <c r="OLQ24" s="1"/>
      <c r="OLR24" s="1"/>
      <c r="OLS24" s="1"/>
      <c r="OLT24" s="1"/>
      <c r="OLU24" s="1"/>
      <c r="OLV24" s="1"/>
      <c r="OLW24" s="1"/>
      <c r="OLX24" s="1"/>
      <c r="OLY24" s="1"/>
      <c r="OLZ24" s="1"/>
      <c r="OMA24" s="1"/>
      <c r="OMB24" s="1"/>
      <c r="OMC24" s="1"/>
      <c r="OMD24" s="1"/>
      <c r="OME24" s="1"/>
      <c r="OMF24" s="1"/>
      <c r="OMG24" s="1"/>
      <c r="OMH24" s="1"/>
      <c r="OMI24" s="1"/>
      <c r="OMJ24" s="1"/>
      <c r="OMK24" s="1"/>
      <c r="OML24" s="1"/>
      <c r="OMM24" s="1"/>
      <c r="OMN24" s="1"/>
      <c r="OMO24" s="1"/>
      <c r="OMP24" s="1"/>
      <c r="OMQ24" s="1"/>
      <c r="OMR24" s="1"/>
      <c r="OMS24" s="1"/>
      <c r="OMT24" s="1"/>
      <c r="OMU24" s="1"/>
      <c r="OMV24" s="1"/>
      <c r="OMW24" s="1"/>
      <c r="OMX24" s="1"/>
      <c r="OMY24" s="1"/>
      <c r="OMZ24" s="1"/>
      <c r="ONA24" s="1"/>
      <c r="ONB24" s="1"/>
      <c r="ONC24" s="1"/>
      <c r="OND24" s="1"/>
      <c r="ONE24" s="1"/>
      <c r="ONF24" s="1"/>
      <c r="ONG24" s="1"/>
      <c r="ONH24" s="1"/>
      <c r="ONI24" s="1"/>
      <c r="ONJ24" s="1"/>
      <c r="ONK24" s="1"/>
      <c r="ONL24" s="1"/>
      <c r="ONM24" s="1"/>
      <c r="ONN24" s="1"/>
      <c r="ONO24" s="1"/>
      <c r="ONP24" s="1"/>
      <c r="ONQ24" s="1"/>
      <c r="ONR24" s="1"/>
      <c r="ONS24" s="1"/>
      <c r="ONT24" s="1"/>
      <c r="ONU24" s="1"/>
      <c r="ONV24" s="1"/>
      <c r="ONW24" s="1"/>
      <c r="ONX24" s="1"/>
      <c r="ONY24" s="1"/>
      <c r="ONZ24" s="1"/>
      <c r="OOA24" s="1"/>
      <c r="OOB24" s="1"/>
      <c r="OOC24" s="1"/>
      <c r="OOD24" s="1"/>
      <c r="OOE24" s="1"/>
      <c r="OOF24" s="1"/>
      <c r="OOG24" s="1"/>
      <c r="OOH24" s="1"/>
      <c r="OOI24" s="1"/>
      <c r="OOJ24" s="1"/>
      <c r="OOK24" s="1"/>
      <c r="OOL24" s="1"/>
      <c r="OOM24" s="1"/>
      <c r="OON24" s="1"/>
      <c r="OOO24" s="1"/>
      <c r="OOP24" s="1"/>
      <c r="OOQ24" s="1"/>
      <c r="OOR24" s="1"/>
      <c r="OOS24" s="1"/>
      <c r="OOT24" s="1"/>
      <c r="OOU24" s="1"/>
      <c r="OOV24" s="1"/>
      <c r="OOW24" s="1"/>
      <c r="OOX24" s="1"/>
      <c r="OOY24" s="1"/>
      <c r="OOZ24" s="1"/>
      <c r="OPA24" s="1"/>
      <c r="OPB24" s="1"/>
      <c r="OPC24" s="1"/>
      <c r="OPD24" s="1"/>
      <c r="OPE24" s="1"/>
      <c r="OPF24" s="1"/>
      <c r="OPG24" s="1"/>
      <c r="OPH24" s="1"/>
      <c r="OPI24" s="1"/>
      <c r="OPJ24" s="1"/>
      <c r="OPK24" s="1"/>
      <c r="OPL24" s="1"/>
      <c r="OPM24" s="1"/>
      <c r="OPN24" s="1"/>
      <c r="OPO24" s="1"/>
      <c r="OPP24" s="1"/>
      <c r="OPQ24" s="1"/>
      <c r="OPR24" s="1"/>
      <c r="OPS24" s="1"/>
      <c r="OPT24" s="1"/>
      <c r="OPU24" s="1"/>
      <c r="OPV24" s="1"/>
      <c r="OPW24" s="1"/>
      <c r="OPX24" s="1"/>
      <c r="OPY24" s="1"/>
      <c r="OPZ24" s="1"/>
      <c r="OQA24" s="1"/>
      <c r="OQB24" s="1"/>
      <c r="OQC24" s="1"/>
      <c r="OQD24" s="1"/>
      <c r="OQE24" s="1"/>
      <c r="OQF24" s="1"/>
      <c r="OQG24" s="1"/>
      <c r="OQH24" s="1"/>
      <c r="OQI24" s="1"/>
      <c r="OQJ24" s="1"/>
      <c r="OQK24" s="1"/>
      <c r="OQL24" s="1"/>
      <c r="OQM24" s="1"/>
      <c r="OQN24" s="1"/>
      <c r="OQO24" s="1"/>
      <c r="OQP24" s="1"/>
      <c r="OQQ24" s="1"/>
      <c r="OQR24" s="1"/>
      <c r="OQS24" s="1"/>
      <c r="OQT24" s="1"/>
      <c r="OQU24" s="1"/>
      <c r="OQV24" s="1"/>
      <c r="OQW24" s="1"/>
      <c r="OQX24" s="1"/>
      <c r="OQY24" s="1"/>
      <c r="OQZ24" s="1"/>
      <c r="ORA24" s="1"/>
      <c r="ORB24" s="1"/>
      <c r="ORC24" s="1"/>
      <c r="ORD24" s="1"/>
      <c r="ORE24" s="1"/>
      <c r="ORF24" s="1"/>
      <c r="ORG24" s="1"/>
      <c r="ORH24" s="1"/>
      <c r="ORI24" s="1"/>
      <c r="ORJ24" s="1"/>
      <c r="ORK24" s="1"/>
      <c r="ORL24" s="1"/>
      <c r="ORM24" s="1"/>
      <c r="ORN24" s="1"/>
      <c r="ORO24" s="1"/>
      <c r="ORP24" s="1"/>
      <c r="ORQ24" s="1"/>
      <c r="ORR24" s="1"/>
      <c r="ORS24" s="1"/>
      <c r="ORT24" s="1"/>
      <c r="ORU24" s="1"/>
      <c r="ORV24" s="1"/>
      <c r="ORW24" s="1"/>
      <c r="ORX24" s="1"/>
      <c r="ORY24" s="1"/>
      <c r="ORZ24" s="1"/>
      <c r="OSA24" s="1"/>
      <c r="OSB24" s="1"/>
      <c r="OSC24" s="1"/>
      <c r="OSD24" s="1"/>
      <c r="OSE24" s="1"/>
      <c r="OSF24" s="1"/>
      <c r="OSG24" s="1"/>
      <c r="OSH24" s="1"/>
      <c r="OSI24" s="1"/>
      <c r="OSJ24" s="1"/>
      <c r="OSK24" s="1"/>
      <c r="OSL24" s="1"/>
      <c r="OSM24" s="1"/>
      <c r="OSN24" s="1"/>
      <c r="OSO24" s="1"/>
      <c r="OSP24" s="1"/>
      <c r="OSQ24" s="1"/>
      <c r="OSR24" s="1"/>
      <c r="OSS24" s="1"/>
      <c r="OST24" s="1"/>
      <c r="OSU24" s="1"/>
      <c r="OSV24" s="1"/>
      <c r="OSW24" s="1"/>
      <c r="OSX24" s="1"/>
      <c r="OSY24" s="1"/>
      <c r="OSZ24" s="1"/>
      <c r="OTA24" s="1"/>
      <c r="OTB24" s="1"/>
      <c r="OTC24" s="1"/>
      <c r="OTD24" s="1"/>
      <c r="OTE24" s="1"/>
      <c r="OTF24" s="1"/>
      <c r="OTG24" s="1"/>
      <c r="OTH24" s="1"/>
      <c r="OTI24" s="1"/>
      <c r="OTJ24" s="1"/>
      <c r="OTK24" s="1"/>
      <c r="OTL24" s="1"/>
      <c r="OTM24" s="1"/>
      <c r="OTN24" s="1"/>
      <c r="OTO24" s="1"/>
      <c r="OTP24" s="1"/>
      <c r="OTQ24" s="1"/>
      <c r="OTR24" s="1"/>
      <c r="OTS24" s="1"/>
      <c r="OTT24" s="1"/>
      <c r="OTU24" s="1"/>
      <c r="OTV24" s="1"/>
      <c r="OTW24" s="1"/>
      <c r="OTX24" s="1"/>
      <c r="OTY24" s="1"/>
      <c r="OTZ24" s="1"/>
      <c r="OUA24" s="1"/>
      <c r="OUB24" s="1"/>
      <c r="OUC24" s="1"/>
      <c r="OUD24" s="1"/>
      <c r="OUE24" s="1"/>
      <c r="OUF24" s="1"/>
      <c r="OUG24" s="1"/>
      <c r="OUH24" s="1"/>
      <c r="OUI24" s="1"/>
      <c r="OUJ24" s="1"/>
      <c r="OUK24" s="1"/>
      <c r="OUL24" s="1"/>
      <c r="OUM24" s="1"/>
      <c r="OUN24" s="1"/>
      <c r="OUO24" s="1"/>
      <c r="OUP24" s="1"/>
      <c r="OUQ24" s="1"/>
      <c r="OUR24" s="1"/>
      <c r="OUS24" s="1"/>
      <c r="OUT24" s="1"/>
      <c r="OUU24" s="1"/>
      <c r="OUV24" s="1"/>
      <c r="OUW24" s="1"/>
      <c r="OUX24" s="1"/>
      <c r="OUY24" s="1"/>
      <c r="OUZ24" s="1"/>
      <c r="OVA24" s="1"/>
      <c r="OVB24" s="1"/>
      <c r="OVC24" s="1"/>
      <c r="OVD24" s="1"/>
      <c r="OVE24" s="1"/>
      <c r="OVF24" s="1"/>
      <c r="OVG24" s="1"/>
      <c r="OVH24" s="1"/>
      <c r="OVI24" s="1"/>
      <c r="OVJ24" s="1"/>
      <c r="OVK24" s="1"/>
      <c r="OVL24" s="1"/>
      <c r="OVM24" s="1"/>
      <c r="OVN24" s="1"/>
      <c r="OVO24" s="1"/>
      <c r="OVP24" s="1"/>
      <c r="OVQ24" s="1"/>
      <c r="OVR24" s="1"/>
      <c r="OVS24" s="1"/>
      <c r="OVT24" s="1"/>
      <c r="OVU24" s="1"/>
      <c r="OVV24" s="1"/>
      <c r="OVW24" s="1"/>
      <c r="OVX24" s="1"/>
      <c r="OVY24" s="1"/>
      <c r="OVZ24" s="1"/>
      <c r="OWA24" s="1"/>
      <c r="OWB24" s="1"/>
      <c r="OWC24" s="1"/>
      <c r="OWD24" s="1"/>
      <c r="OWE24" s="1"/>
      <c r="OWF24" s="1"/>
      <c r="OWG24" s="1"/>
      <c r="OWH24" s="1"/>
      <c r="OWI24" s="1"/>
      <c r="OWJ24" s="1"/>
      <c r="OWK24" s="1"/>
      <c r="OWL24" s="1"/>
      <c r="OWM24" s="1"/>
      <c r="OWN24" s="1"/>
      <c r="OWO24" s="1"/>
      <c r="OWP24" s="1"/>
      <c r="OWQ24" s="1"/>
      <c r="OWR24" s="1"/>
      <c r="OWS24" s="1"/>
      <c r="OWT24" s="1"/>
      <c r="OWU24" s="1"/>
      <c r="OWV24" s="1"/>
      <c r="OWW24" s="1"/>
      <c r="OWX24" s="1"/>
      <c r="OWY24" s="1"/>
      <c r="OWZ24" s="1"/>
      <c r="OXA24" s="1"/>
      <c r="OXB24" s="1"/>
      <c r="OXC24" s="1"/>
      <c r="OXD24" s="1"/>
      <c r="OXE24" s="1"/>
      <c r="OXF24" s="1"/>
      <c r="OXG24" s="1"/>
      <c r="OXH24" s="1"/>
      <c r="OXI24" s="1"/>
      <c r="OXJ24" s="1"/>
      <c r="OXK24" s="1"/>
      <c r="OXL24" s="1"/>
      <c r="OXM24" s="1"/>
      <c r="OXN24" s="1"/>
      <c r="OXO24" s="1"/>
      <c r="OXP24" s="1"/>
      <c r="OXQ24" s="1"/>
      <c r="OXR24" s="1"/>
      <c r="OXS24" s="1"/>
      <c r="OXT24" s="1"/>
      <c r="OXU24" s="1"/>
      <c r="OXV24" s="1"/>
      <c r="OXW24" s="1"/>
      <c r="OXX24" s="1"/>
      <c r="OXY24" s="1"/>
      <c r="OXZ24" s="1"/>
      <c r="OYA24" s="1"/>
      <c r="OYB24" s="1"/>
      <c r="OYC24" s="1"/>
      <c r="OYD24" s="1"/>
      <c r="OYE24" s="1"/>
      <c r="OYF24" s="1"/>
      <c r="OYG24" s="1"/>
      <c r="OYH24" s="1"/>
      <c r="OYI24" s="1"/>
      <c r="OYJ24" s="1"/>
      <c r="OYK24" s="1"/>
      <c r="OYL24" s="1"/>
      <c r="OYM24" s="1"/>
      <c r="OYN24" s="1"/>
      <c r="OYO24" s="1"/>
      <c r="OYP24" s="1"/>
      <c r="OYQ24" s="1"/>
      <c r="OYR24" s="1"/>
      <c r="OYS24" s="1"/>
      <c r="OYT24" s="1"/>
      <c r="OYU24" s="1"/>
      <c r="OYV24" s="1"/>
      <c r="OYW24" s="1"/>
      <c r="OYX24" s="1"/>
      <c r="OYY24" s="1"/>
      <c r="OYZ24" s="1"/>
      <c r="OZA24" s="1"/>
      <c r="OZB24" s="1"/>
      <c r="OZC24" s="1"/>
      <c r="OZD24" s="1"/>
      <c r="OZE24" s="1"/>
      <c r="OZF24" s="1"/>
      <c r="OZG24" s="1"/>
      <c r="OZH24" s="1"/>
      <c r="OZI24" s="1"/>
      <c r="OZJ24" s="1"/>
      <c r="OZK24" s="1"/>
      <c r="OZL24" s="1"/>
      <c r="OZM24" s="1"/>
      <c r="OZN24" s="1"/>
      <c r="OZO24" s="1"/>
      <c r="OZP24" s="1"/>
      <c r="OZQ24" s="1"/>
      <c r="OZR24" s="1"/>
      <c r="OZS24" s="1"/>
      <c r="OZT24" s="1"/>
      <c r="OZU24" s="1"/>
      <c r="OZV24" s="1"/>
      <c r="OZW24" s="1"/>
      <c r="OZX24" s="1"/>
      <c r="OZY24" s="1"/>
      <c r="OZZ24" s="1"/>
      <c r="PAA24" s="1"/>
      <c r="PAB24" s="1"/>
      <c r="PAC24" s="1"/>
      <c r="PAD24" s="1"/>
      <c r="PAE24" s="1"/>
      <c r="PAF24" s="1"/>
      <c r="PAG24" s="1"/>
      <c r="PAH24" s="1"/>
      <c r="PAI24" s="1"/>
      <c r="PAJ24" s="1"/>
      <c r="PAK24" s="1"/>
      <c r="PAL24" s="1"/>
      <c r="PAM24" s="1"/>
      <c r="PAN24" s="1"/>
      <c r="PAO24" s="1"/>
      <c r="PAP24" s="1"/>
      <c r="PAQ24" s="1"/>
      <c r="PAR24" s="1"/>
      <c r="PAS24" s="1"/>
      <c r="PAT24" s="1"/>
      <c r="PAU24" s="1"/>
      <c r="PAV24" s="1"/>
      <c r="PAW24" s="1"/>
      <c r="PAX24" s="1"/>
      <c r="PAY24" s="1"/>
      <c r="PAZ24" s="1"/>
      <c r="PBA24" s="1"/>
      <c r="PBB24" s="1"/>
      <c r="PBC24" s="1"/>
      <c r="PBD24" s="1"/>
      <c r="PBE24" s="1"/>
      <c r="PBF24" s="1"/>
      <c r="PBG24" s="1"/>
      <c r="PBH24" s="1"/>
      <c r="PBI24" s="1"/>
      <c r="PBJ24" s="1"/>
      <c r="PBK24" s="1"/>
      <c r="PBL24" s="1"/>
      <c r="PBM24" s="1"/>
      <c r="PBN24" s="1"/>
      <c r="PBO24" s="1"/>
      <c r="PBP24" s="1"/>
      <c r="PBQ24" s="1"/>
      <c r="PBR24" s="1"/>
      <c r="PBS24" s="1"/>
      <c r="PBT24" s="1"/>
      <c r="PBU24" s="1"/>
      <c r="PBV24" s="1"/>
      <c r="PBW24" s="1"/>
      <c r="PBX24" s="1"/>
      <c r="PBY24" s="1"/>
      <c r="PBZ24" s="1"/>
      <c r="PCA24" s="1"/>
      <c r="PCB24" s="1"/>
      <c r="PCC24" s="1"/>
      <c r="PCD24" s="1"/>
      <c r="PCE24" s="1"/>
      <c r="PCF24" s="1"/>
      <c r="PCG24" s="1"/>
      <c r="PCH24" s="1"/>
      <c r="PCI24" s="1"/>
      <c r="PCJ24" s="1"/>
      <c r="PCK24" s="1"/>
      <c r="PCL24" s="1"/>
      <c r="PCM24" s="1"/>
      <c r="PCN24" s="1"/>
      <c r="PCO24" s="1"/>
      <c r="PCP24" s="1"/>
      <c r="PCQ24" s="1"/>
      <c r="PCR24" s="1"/>
      <c r="PCS24" s="1"/>
      <c r="PCT24" s="1"/>
      <c r="PCU24" s="1"/>
      <c r="PCV24" s="1"/>
      <c r="PCW24" s="1"/>
      <c r="PCX24" s="1"/>
      <c r="PCY24" s="1"/>
      <c r="PCZ24" s="1"/>
      <c r="PDA24" s="1"/>
      <c r="PDB24" s="1"/>
      <c r="PDC24" s="1"/>
      <c r="PDD24" s="1"/>
      <c r="PDE24" s="1"/>
      <c r="PDF24" s="1"/>
      <c r="PDG24" s="1"/>
      <c r="PDH24" s="1"/>
      <c r="PDI24" s="1"/>
      <c r="PDJ24" s="1"/>
      <c r="PDK24" s="1"/>
      <c r="PDL24" s="1"/>
      <c r="PDM24" s="1"/>
      <c r="PDN24" s="1"/>
      <c r="PDO24" s="1"/>
      <c r="PDP24" s="1"/>
      <c r="PDQ24" s="1"/>
      <c r="PDR24" s="1"/>
      <c r="PDS24" s="1"/>
      <c r="PDT24" s="1"/>
      <c r="PDU24" s="1"/>
      <c r="PDV24" s="1"/>
      <c r="PDW24" s="1"/>
      <c r="PDX24" s="1"/>
      <c r="PDY24" s="1"/>
      <c r="PDZ24" s="1"/>
      <c r="PEA24" s="1"/>
      <c r="PEB24" s="1"/>
      <c r="PEC24" s="1"/>
      <c r="PED24" s="1"/>
      <c r="PEE24" s="1"/>
      <c r="PEF24" s="1"/>
      <c r="PEG24" s="1"/>
      <c r="PEH24" s="1"/>
      <c r="PEI24" s="1"/>
      <c r="PEJ24" s="1"/>
      <c r="PEK24" s="1"/>
      <c r="PEL24" s="1"/>
      <c r="PEM24" s="1"/>
      <c r="PEN24" s="1"/>
      <c r="PEO24" s="1"/>
      <c r="PEP24" s="1"/>
      <c r="PEQ24" s="1"/>
      <c r="PER24" s="1"/>
      <c r="PES24" s="1"/>
      <c r="PET24" s="1"/>
      <c r="PEU24" s="1"/>
      <c r="PEV24" s="1"/>
      <c r="PEW24" s="1"/>
      <c r="PEX24" s="1"/>
      <c r="PEY24" s="1"/>
      <c r="PEZ24" s="1"/>
      <c r="PFA24" s="1"/>
      <c r="PFB24" s="1"/>
      <c r="PFC24" s="1"/>
      <c r="PFD24" s="1"/>
      <c r="PFE24" s="1"/>
      <c r="PFF24" s="1"/>
      <c r="PFG24" s="1"/>
      <c r="PFH24" s="1"/>
      <c r="PFI24" s="1"/>
      <c r="PFJ24" s="1"/>
      <c r="PFK24" s="1"/>
      <c r="PFL24" s="1"/>
      <c r="PFM24" s="1"/>
      <c r="PFN24" s="1"/>
      <c r="PFO24" s="1"/>
      <c r="PFP24" s="1"/>
      <c r="PFQ24" s="1"/>
      <c r="PFR24" s="1"/>
      <c r="PFS24" s="1"/>
      <c r="PFT24" s="1"/>
      <c r="PFU24" s="1"/>
      <c r="PFV24" s="1"/>
      <c r="PFW24" s="1"/>
      <c r="PFX24" s="1"/>
      <c r="PFY24" s="1"/>
      <c r="PFZ24" s="1"/>
      <c r="PGA24" s="1"/>
      <c r="PGB24" s="1"/>
      <c r="PGC24" s="1"/>
      <c r="PGD24" s="1"/>
      <c r="PGE24" s="1"/>
      <c r="PGF24" s="1"/>
      <c r="PGG24" s="1"/>
      <c r="PGH24" s="1"/>
      <c r="PGI24" s="1"/>
      <c r="PGJ24" s="1"/>
      <c r="PGK24" s="1"/>
      <c r="PGL24" s="1"/>
      <c r="PGM24" s="1"/>
      <c r="PGN24" s="1"/>
      <c r="PGO24" s="1"/>
      <c r="PGP24" s="1"/>
      <c r="PGQ24" s="1"/>
      <c r="PGR24" s="1"/>
      <c r="PGS24" s="1"/>
      <c r="PGT24" s="1"/>
      <c r="PGU24" s="1"/>
      <c r="PGV24" s="1"/>
      <c r="PGW24" s="1"/>
      <c r="PGX24" s="1"/>
      <c r="PGY24" s="1"/>
      <c r="PGZ24" s="1"/>
      <c r="PHA24" s="1"/>
      <c r="PHB24" s="1"/>
      <c r="PHC24" s="1"/>
      <c r="PHD24" s="1"/>
      <c r="PHE24" s="1"/>
      <c r="PHF24" s="1"/>
      <c r="PHG24" s="1"/>
      <c r="PHH24" s="1"/>
      <c r="PHI24" s="1"/>
      <c r="PHJ24" s="1"/>
      <c r="PHK24" s="1"/>
      <c r="PHL24" s="1"/>
      <c r="PHM24" s="1"/>
      <c r="PHN24" s="1"/>
      <c r="PHO24" s="1"/>
      <c r="PHP24" s="1"/>
      <c r="PHQ24" s="1"/>
      <c r="PHR24" s="1"/>
      <c r="PHS24" s="1"/>
      <c r="PHT24" s="1"/>
      <c r="PHU24" s="1"/>
      <c r="PHV24" s="1"/>
      <c r="PHW24" s="1"/>
      <c r="PHX24" s="1"/>
      <c r="PHY24" s="1"/>
      <c r="PHZ24" s="1"/>
      <c r="PIA24" s="1"/>
      <c r="PIB24" s="1"/>
      <c r="PIC24" s="1"/>
      <c r="PID24" s="1"/>
      <c r="PIE24" s="1"/>
      <c r="PIF24" s="1"/>
      <c r="PIG24" s="1"/>
      <c r="PIH24" s="1"/>
      <c r="PII24" s="1"/>
      <c r="PIJ24" s="1"/>
      <c r="PIK24" s="1"/>
      <c r="PIL24" s="1"/>
      <c r="PIM24" s="1"/>
      <c r="PIN24" s="1"/>
      <c r="PIO24" s="1"/>
      <c r="PIP24" s="1"/>
      <c r="PIQ24" s="1"/>
      <c r="PIR24" s="1"/>
      <c r="PIS24" s="1"/>
      <c r="PIT24" s="1"/>
      <c r="PIU24" s="1"/>
      <c r="PIV24" s="1"/>
      <c r="PIW24" s="1"/>
      <c r="PIX24" s="1"/>
      <c r="PIY24" s="1"/>
      <c r="PIZ24" s="1"/>
      <c r="PJA24" s="1"/>
      <c r="PJB24" s="1"/>
      <c r="PJC24" s="1"/>
      <c r="PJD24" s="1"/>
      <c r="PJE24" s="1"/>
      <c r="PJF24" s="1"/>
      <c r="PJG24" s="1"/>
      <c r="PJH24" s="1"/>
      <c r="PJI24" s="1"/>
      <c r="PJJ24" s="1"/>
      <c r="PJK24" s="1"/>
      <c r="PJL24" s="1"/>
      <c r="PJM24" s="1"/>
      <c r="PJN24" s="1"/>
      <c r="PJO24" s="1"/>
      <c r="PJP24" s="1"/>
      <c r="PJQ24" s="1"/>
      <c r="PJR24" s="1"/>
      <c r="PJS24" s="1"/>
      <c r="PJT24" s="1"/>
      <c r="PJU24" s="1"/>
      <c r="PJV24" s="1"/>
      <c r="PJW24" s="1"/>
      <c r="PJX24" s="1"/>
      <c r="PJY24" s="1"/>
      <c r="PJZ24" s="1"/>
      <c r="PKA24" s="1"/>
      <c r="PKB24" s="1"/>
      <c r="PKC24" s="1"/>
      <c r="PKD24" s="1"/>
      <c r="PKE24" s="1"/>
      <c r="PKF24" s="1"/>
      <c r="PKG24" s="1"/>
      <c r="PKH24" s="1"/>
      <c r="PKI24" s="1"/>
      <c r="PKJ24" s="1"/>
      <c r="PKK24" s="1"/>
      <c r="PKL24" s="1"/>
      <c r="PKM24" s="1"/>
      <c r="PKN24" s="1"/>
      <c r="PKO24" s="1"/>
      <c r="PKP24" s="1"/>
      <c r="PKQ24" s="1"/>
      <c r="PKR24" s="1"/>
      <c r="PKS24" s="1"/>
      <c r="PKT24" s="1"/>
      <c r="PKU24" s="1"/>
      <c r="PKV24" s="1"/>
      <c r="PKW24" s="1"/>
      <c r="PKX24" s="1"/>
      <c r="PKY24" s="1"/>
      <c r="PKZ24" s="1"/>
      <c r="PLA24" s="1"/>
      <c r="PLB24" s="1"/>
      <c r="PLC24" s="1"/>
      <c r="PLD24" s="1"/>
      <c r="PLE24" s="1"/>
      <c r="PLF24" s="1"/>
      <c r="PLG24" s="1"/>
      <c r="PLH24" s="1"/>
      <c r="PLI24" s="1"/>
      <c r="PLJ24" s="1"/>
      <c r="PLK24" s="1"/>
      <c r="PLL24" s="1"/>
      <c r="PLM24" s="1"/>
      <c r="PLN24" s="1"/>
      <c r="PLO24" s="1"/>
      <c r="PLP24" s="1"/>
      <c r="PLQ24" s="1"/>
      <c r="PLR24" s="1"/>
      <c r="PLS24" s="1"/>
      <c r="PLT24" s="1"/>
      <c r="PLU24" s="1"/>
      <c r="PLV24" s="1"/>
      <c r="PLW24" s="1"/>
      <c r="PLX24" s="1"/>
      <c r="PLY24" s="1"/>
      <c r="PLZ24" s="1"/>
      <c r="PMA24" s="1"/>
      <c r="PMB24" s="1"/>
      <c r="PMC24" s="1"/>
      <c r="PMD24" s="1"/>
      <c r="PME24" s="1"/>
      <c r="PMF24" s="1"/>
      <c r="PMG24" s="1"/>
      <c r="PMH24" s="1"/>
      <c r="PMI24" s="1"/>
      <c r="PMJ24" s="1"/>
      <c r="PMK24" s="1"/>
      <c r="PML24" s="1"/>
      <c r="PMM24" s="1"/>
      <c r="PMN24" s="1"/>
      <c r="PMO24" s="1"/>
      <c r="PMP24" s="1"/>
      <c r="PMQ24" s="1"/>
      <c r="PMR24" s="1"/>
      <c r="PMS24" s="1"/>
      <c r="PMT24" s="1"/>
      <c r="PMU24" s="1"/>
      <c r="PMV24" s="1"/>
      <c r="PMW24" s="1"/>
      <c r="PMX24" s="1"/>
      <c r="PMY24" s="1"/>
      <c r="PMZ24" s="1"/>
      <c r="PNA24" s="1"/>
      <c r="PNB24" s="1"/>
      <c r="PNC24" s="1"/>
      <c r="PND24" s="1"/>
      <c r="PNE24" s="1"/>
      <c r="PNF24" s="1"/>
      <c r="PNG24" s="1"/>
      <c r="PNH24" s="1"/>
      <c r="PNI24" s="1"/>
      <c r="PNJ24" s="1"/>
      <c r="PNK24" s="1"/>
      <c r="PNL24" s="1"/>
      <c r="PNM24" s="1"/>
      <c r="PNN24" s="1"/>
      <c r="PNO24" s="1"/>
      <c r="PNP24" s="1"/>
      <c r="PNQ24" s="1"/>
      <c r="PNR24" s="1"/>
      <c r="PNS24" s="1"/>
      <c r="PNT24" s="1"/>
      <c r="PNU24" s="1"/>
      <c r="PNV24" s="1"/>
      <c r="PNW24" s="1"/>
      <c r="PNX24" s="1"/>
      <c r="PNY24" s="1"/>
      <c r="PNZ24" s="1"/>
      <c r="POA24" s="1"/>
      <c r="POB24" s="1"/>
      <c r="POC24" s="1"/>
      <c r="POD24" s="1"/>
      <c r="POE24" s="1"/>
      <c r="POF24" s="1"/>
      <c r="POG24" s="1"/>
      <c r="POH24" s="1"/>
      <c r="POI24" s="1"/>
      <c r="POJ24" s="1"/>
      <c r="POK24" s="1"/>
      <c r="POL24" s="1"/>
      <c r="POM24" s="1"/>
      <c r="PON24" s="1"/>
      <c r="POO24" s="1"/>
      <c r="POP24" s="1"/>
      <c r="POQ24" s="1"/>
      <c r="POR24" s="1"/>
      <c r="POS24" s="1"/>
      <c r="POT24" s="1"/>
      <c r="POU24" s="1"/>
      <c r="POV24" s="1"/>
      <c r="POW24" s="1"/>
      <c r="POX24" s="1"/>
      <c r="POY24" s="1"/>
      <c r="POZ24" s="1"/>
      <c r="PPA24" s="1"/>
      <c r="PPB24" s="1"/>
      <c r="PPC24" s="1"/>
      <c r="PPD24" s="1"/>
      <c r="PPE24" s="1"/>
      <c r="PPF24" s="1"/>
      <c r="PPG24" s="1"/>
      <c r="PPH24" s="1"/>
      <c r="PPI24" s="1"/>
      <c r="PPJ24" s="1"/>
      <c r="PPK24" s="1"/>
      <c r="PPL24" s="1"/>
      <c r="PPM24" s="1"/>
      <c r="PPN24" s="1"/>
      <c r="PPO24" s="1"/>
      <c r="PPP24" s="1"/>
      <c r="PPQ24" s="1"/>
      <c r="PPR24" s="1"/>
      <c r="PPS24" s="1"/>
      <c r="PPT24" s="1"/>
      <c r="PPU24" s="1"/>
      <c r="PPV24" s="1"/>
      <c r="PPW24" s="1"/>
      <c r="PPX24" s="1"/>
      <c r="PPY24" s="1"/>
      <c r="PPZ24" s="1"/>
      <c r="PQA24" s="1"/>
      <c r="PQB24" s="1"/>
      <c r="PQC24" s="1"/>
      <c r="PQD24" s="1"/>
      <c r="PQE24" s="1"/>
      <c r="PQF24" s="1"/>
      <c r="PQG24" s="1"/>
      <c r="PQH24" s="1"/>
      <c r="PQI24" s="1"/>
      <c r="PQJ24" s="1"/>
      <c r="PQK24" s="1"/>
      <c r="PQL24" s="1"/>
      <c r="PQM24" s="1"/>
      <c r="PQN24" s="1"/>
      <c r="PQO24" s="1"/>
      <c r="PQP24" s="1"/>
      <c r="PQQ24" s="1"/>
      <c r="PQR24" s="1"/>
      <c r="PQS24" s="1"/>
      <c r="PQT24" s="1"/>
      <c r="PQU24" s="1"/>
      <c r="PQV24" s="1"/>
      <c r="PQW24" s="1"/>
      <c r="PQX24" s="1"/>
      <c r="PQY24" s="1"/>
      <c r="PQZ24" s="1"/>
      <c r="PRA24" s="1"/>
      <c r="PRB24" s="1"/>
      <c r="PRC24" s="1"/>
      <c r="PRD24" s="1"/>
      <c r="PRE24" s="1"/>
      <c r="PRF24" s="1"/>
      <c r="PRG24" s="1"/>
      <c r="PRH24" s="1"/>
      <c r="PRI24" s="1"/>
      <c r="PRJ24" s="1"/>
      <c r="PRK24" s="1"/>
      <c r="PRL24" s="1"/>
      <c r="PRM24" s="1"/>
      <c r="PRN24" s="1"/>
      <c r="PRO24" s="1"/>
      <c r="PRP24" s="1"/>
      <c r="PRQ24" s="1"/>
      <c r="PRR24" s="1"/>
      <c r="PRS24" s="1"/>
      <c r="PRT24" s="1"/>
      <c r="PRU24" s="1"/>
      <c r="PRV24" s="1"/>
      <c r="PRW24" s="1"/>
      <c r="PRX24" s="1"/>
      <c r="PRY24" s="1"/>
      <c r="PRZ24" s="1"/>
      <c r="PSA24" s="1"/>
      <c r="PSB24" s="1"/>
      <c r="PSC24" s="1"/>
      <c r="PSD24" s="1"/>
      <c r="PSE24" s="1"/>
      <c r="PSF24" s="1"/>
      <c r="PSG24" s="1"/>
      <c r="PSH24" s="1"/>
      <c r="PSI24" s="1"/>
      <c r="PSJ24" s="1"/>
      <c r="PSK24" s="1"/>
      <c r="PSL24" s="1"/>
      <c r="PSM24" s="1"/>
      <c r="PSN24" s="1"/>
      <c r="PSO24" s="1"/>
      <c r="PSP24" s="1"/>
      <c r="PSQ24" s="1"/>
      <c r="PSR24" s="1"/>
      <c r="PSS24" s="1"/>
      <c r="PST24" s="1"/>
      <c r="PSU24" s="1"/>
      <c r="PSV24" s="1"/>
      <c r="PSW24" s="1"/>
      <c r="PSX24" s="1"/>
      <c r="PSY24" s="1"/>
      <c r="PSZ24" s="1"/>
      <c r="PTA24" s="1"/>
      <c r="PTB24" s="1"/>
      <c r="PTC24" s="1"/>
      <c r="PTD24" s="1"/>
      <c r="PTE24" s="1"/>
      <c r="PTF24" s="1"/>
      <c r="PTG24" s="1"/>
      <c r="PTH24" s="1"/>
      <c r="PTI24" s="1"/>
      <c r="PTJ24" s="1"/>
      <c r="PTK24" s="1"/>
      <c r="PTL24" s="1"/>
      <c r="PTM24" s="1"/>
      <c r="PTN24" s="1"/>
      <c r="PTO24" s="1"/>
      <c r="PTP24" s="1"/>
      <c r="PTQ24" s="1"/>
      <c r="PTR24" s="1"/>
      <c r="PTS24" s="1"/>
      <c r="PTT24" s="1"/>
      <c r="PTU24" s="1"/>
      <c r="PTV24" s="1"/>
      <c r="PTW24" s="1"/>
      <c r="PTX24" s="1"/>
      <c r="PTY24" s="1"/>
      <c r="PTZ24" s="1"/>
      <c r="PUA24" s="1"/>
      <c r="PUB24" s="1"/>
      <c r="PUC24" s="1"/>
      <c r="PUD24" s="1"/>
      <c r="PUE24" s="1"/>
      <c r="PUF24" s="1"/>
      <c r="PUG24" s="1"/>
      <c r="PUH24" s="1"/>
      <c r="PUI24" s="1"/>
      <c r="PUJ24" s="1"/>
      <c r="PUK24" s="1"/>
      <c r="PUL24" s="1"/>
      <c r="PUM24" s="1"/>
      <c r="PUN24" s="1"/>
      <c r="PUO24" s="1"/>
      <c r="PUP24" s="1"/>
      <c r="PUQ24" s="1"/>
      <c r="PUR24" s="1"/>
      <c r="PUS24" s="1"/>
      <c r="PUT24" s="1"/>
      <c r="PUU24" s="1"/>
      <c r="PUV24" s="1"/>
      <c r="PUW24" s="1"/>
      <c r="PUX24" s="1"/>
      <c r="PUY24" s="1"/>
      <c r="PUZ24" s="1"/>
      <c r="PVA24" s="1"/>
      <c r="PVB24" s="1"/>
      <c r="PVC24" s="1"/>
      <c r="PVD24" s="1"/>
      <c r="PVE24" s="1"/>
      <c r="PVF24" s="1"/>
      <c r="PVG24" s="1"/>
      <c r="PVH24" s="1"/>
      <c r="PVI24" s="1"/>
      <c r="PVJ24" s="1"/>
      <c r="PVK24" s="1"/>
      <c r="PVL24" s="1"/>
      <c r="PVM24" s="1"/>
      <c r="PVN24" s="1"/>
      <c r="PVO24" s="1"/>
      <c r="PVP24" s="1"/>
      <c r="PVQ24" s="1"/>
      <c r="PVR24" s="1"/>
      <c r="PVS24" s="1"/>
      <c r="PVT24" s="1"/>
      <c r="PVU24" s="1"/>
      <c r="PVV24" s="1"/>
      <c r="PVW24" s="1"/>
      <c r="PVX24" s="1"/>
      <c r="PVY24" s="1"/>
      <c r="PVZ24" s="1"/>
      <c r="PWA24" s="1"/>
      <c r="PWB24" s="1"/>
      <c r="PWC24" s="1"/>
      <c r="PWD24" s="1"/>
      <c r="PWE24" s="1"/>
      <c r="PWF24" s="1"/>
      <c r="PWG24" s="1"/>
      <c r="PWH24" s="1"/>
      <c r="PWI24" s="1"/>
      <c r="PWJ24" s="1"/>
      <c r="PWK24" s="1"/>
      <c r="PWL24" s="1"/>
      <c r="PWM24" s="1"/>
      <c r="PWN24" s="1"/>
      <c r="PWO24" s="1"/>
      <c r="PWP24" s="1"/>
      <c r="PWQ24" s="1"/>
      <c r="PWR24" s="1"/>
      <c r="PWS24" s="1"/>
      <c r="PWT24" s="1"/>
      <c r="PWU24" s="1"/>
      <c r="PWV24" s="1"/>
      <c r="PWW24" s="1"/>
      <c r="PWX24" s="1"/>
      <c r="PWY24" s="1"/>
      <c r="PWZ24" s="1"/>
      <c r="PXA24" s="1"/>
      <c r="PXB24" s="1"/>
      <c r="PXC24" s="1"/>
      <c r="PXD24" s="1"/>
      <c r="PXE24" s="1"/>
      <c r="PXF24" s="1"/>
      <c r="PXG24" s="1"/>
      <c r="PXH24" s="1"/>
      <c r="PXI24" s="1"/>
      <c r="PXJ24" s="1"/>
      <c r="PXK24" s="1"/>
      <c r="PXL24" s="1"/>
      <c r="PXM24" s="1"/>
      <c r="PXN24" s="1"/>
      <c r="PXO24" s="1"/>
      <c r="PXP24" s="1"/>
      <c r="PXQ24" s="1"/>
      <c r="PXR24" s="1"/>
      <c r="PXS24" s="1"/>
      <c r="PXT24" s="1"/>
      <c r="PXU24" s="1"/>
      <c r="PXV24" s="1"/>
      <c r="PXW24" s="1"/>
      <c r="PXX24" s="1"/>
      <c r="PXY24" s="1"/>
      <c r="PXZ24" s="1"/>
      <c r="PYA24" s="1"/>
      <c r="PYB24" s="1"/>
      <c r="PYC24" s="1"/>
      <c r="PYD24" s="1"/>
      <c r="PYE24" s="1"/>
      <c r="PYF24" s="1"/>
      <c r="PYG24" s="1"/>
      <c r="PYH24" s="1"/>
      <c r="PYI24" s="1"/>
      <c r="PYJ24" s="1"/>
      <c r="PYK24" s="1"/>
      <c r="PYL24" s="1"/>
      <c r="PYM24" s="1"/>
      <c r="PYN24" s="1"/>
      <c r="PYO24" s="1"/>
      <c r="PYP24" s="1"/>
      <c r="PYQ24" s="1"/>
      <c r="PYR24" s="1"/>
      <c r="PYS24" s="1"/>
      <c r="PYT24" s="1"/>
      <c r="PYU24" s="1"/>
      <c r="PYV24" s="1"/>
      <c r="PYW24" s="1"/>
      <c r="PYX24" s="1"/>
      <c r="PYY24" s="1"/>
      <c r="PYZ24" s="1"/>
      <c r="PZA24" s="1"/>
      <c r="PZB24" s="1"/>
      <c r="PZC24" s="1"/>
      <c r="PZD24" s="1"/>
      <c r="PZE24" s="1"/>
      <c r="PZF24" s="1"/>
      <c r="PZG24" s="1"/>
      <c r="PZH24" s="1"/>
      <c r="PZI24" s="1"/>
      <c r="PZJ24" s="1"/>
      <c r="PZK24" s="1"/>
      <c r="PZL24" s="1"/>
      <c r="PZM24" s="1"/>
      <c r="PZN24" s="1"/>
      <c r="PZO24" s="1"/>
      <c r="PZP24" s="1"/>
      <c r="PZQ24" s="1"/>
      <c r="PZR24" s="1"/>
      <c r="PZS24" s="1"/>
      <c r="PZT24" s="1"/>
      <c r="PZU24" s="1"/>
      <c r="PZV24" s="1"/>
      <c r="PZW24" s="1"/>
      <c r="PZX24" s="1"/>
      <c r="PZY24" s="1"/>
      <c r="PZZ24" s="1"/>
      <c r="QAA24" s="1"/>
      <c r="QAB24" s="1"/>
      <c r="QAC24" s="1"/>
      <c r="QAD24" s="1"/>
      <c r="QAE24" s="1"/>
      <c r="QAF24" s="1"/>
      <c r="QAG24" s="1"/>
      <c r="QAH24" s="1"/>
      <c r="QAI24" s="1"/>
      <c r="QAJ24" s="1"/>
      <c r="QAK24" s="1"/>
      <c r="QAL24" s="1"/>
      <c r="QAM24" s="1"/>
      <c r="QAN24" s="1"/>
      <c r="QAO24" s="1"/>
      <c r="QAP24" s="1"/>
      <c r="QAQ24" s="1"/>
      <c r="QAR24" s="1"/>
      <c r="QAS24" s="1"/>
      <c r="QAT24" s="1"/>
      <c r="QAU24" s="1"/>
      <c r="QAV24" s="1"/>
      <c r="QAW24" s="1"/>
      <c r="QAX24" s="1"/>
      <c r="QAY24" s="1"/>
      <c r="QAZ24" s="1"/>
      <c r="QBA24" s="1"/>
      <c r="QBB24" s="1"/>
      <c r="QBC24" s="1"/>
      <c r="QBD24" s="1"/>
      <c r="QBE24" s="1"/>
      <c r="QBF24" s="1"/>
      <c r="QBG24" s="1"/>
      <c r="QBH24" s="1"/>
      <c r="QBI24" s="1"/>
      <c r="QBJ24" s="1"/>
      <c r="QBK24" s="1"/>
      <c r="QBL24" s="1"/>
      <c r="QBM24" s="1"/>
      <c r="QBN24" s="1"/>
      <c r="QBO24" s="1"/>
      <c r="QBP24" s="1"/>
      <c r="QBQ24" s="1"/>
      <c r="QBR24" s="1"/>
      <c r="QBS24" s="1"/>
      <c r="QBT24" s="1"/>
      <c r="QBU24" s="1"/>
      <c r="QBV24" s="1"/>
      <c r="QBW24" s="1"/>
      <c r="QBX24" s="1"/>
      <c r="QBY24" s="1"/>
      <c r="QBZ24" s="1"/>
      <c r="QCA24" s="1"/>
      <c r="QCB24" s="1"/>
      <c r="QCC24" s="1"/>
      <c r="QCD24" s="1"/>
      <c r="QCE24" s="1"/>
      <c r="QCF24" s="1"/>
      <c r="QCG24" s="1"/>
      <c r="QCH24" s="1"/>
      <c r="QCI24" s="1"/>
      <c r="QCJ24" s="1"/>
      <c r="QCK24" s="1"/>
      <c r="QCL24" s="1"/>
      <c r="QCM24" s="1"/>
      <c r="QCN24" s="1"/>
      <c r="QCO24" s="1"/>
      <c r="QCP24" s="1"/>
      <c r="QCQ24" s="1"/>
      <c r="QCR24" s="1"/>
      <c r="QCS24" s="1"/>
      <c r="QCT24" s="1"/>
      <c r="QCU24" s="1"/>
      <c r="QCV24" s="1"/>
      <c r="QCW24" s="1"/>
      <c r="QCX24" s="1"/>
      <c r="QCY24" s="1"/>
      <c r="QCZ24" s="1"/>
      <c r="QDA24" s="1"/>
      <c r="QDB24" s="1"/>
      <c r="QDC24" s="1"/>
      <c r="QDD24" s="1"/>
      <c r="QDE24" s="1"/>
      <c r="QDF24" s="1"/>
      <c r="QDG24" s="1"/>
      <c r="QDH24" s="1"/>
      <c r="QDI24" s="1"/>
      <c r="QDJ24" s="1"/>
      <c r="QDK24" s="1"/>
      <c r="QDL24" s="1"/>
      <c r="QDM24" s="1"/>
      <c r="QDN24" s="1"/>
      <c r="QDO24" s="1"/>
      <c r="QDP24" s="1"/>
      <c r="QDQ24" s="1"/>
      <c r="QDR24" s="1"/>
      <c r="QDS24" s="1"/>
      <c r="QDT24" s="1"/>
      <c r="QDU24" s="1"/>
      <c r="QDV24" s="1"/>
      <c r="QDW24" s="1"/>
      <c r="QDX24" s="1"/>
      <c r="QDY24" s="1"/>
      <c r="QDZ24" s="1"/>
      <c r="QEA24" s="1"/>
      <c r="QEB24" s="1"/>
      <c r="QEC24" s="1"/>
      <c r="QED24" s="1"/>
      <c r="QEE24" s="1"/>
      <c r="QEF24" s="1"/>
      <c r="QEG24" s="1"/>
      <c r="QEH24" s="1"/>
      <c r="QEI24" s="1"/>
      <c r="QEJ24" s="1"/>
      <c r="QEK24" s="1"/>
      <c r="QEL24" s="1"/>
      <c r="QEM24" s="1"/>
      <c r="QEN24" s="1"/>
      <c r="QEO24" s="1"/>
      <c r="QEP24" s="1"/>
      <c r="QEQ24" s="1"/>
      <c r="QER24" s="1"/>
      <c r="QES24" s="1"/>
      <c r="QET24" s="1"/>
      <c r="QEU24" s="1"/>
      <c r="QEV24" s="1"/>
      <c r="QEW24" s="1"/>
      <c r="QEX24" s="1"/>
      <c r="QEY24" s="1"/>
      <c r="QEZ24" s="1"/>
      <c r="QFA24" s="1"/>
      <c r="QFB24" s="1"/>
      <c r="QFC24" s="1"/>
      <c r="QFD24" s="1"/>
      <c r="QFE24" s="1"/>
      <c r="QFF24" s="1"/>
      <c r="QFG24" s="1"/>
      <c r="QFH24" s="1"/>
      <c r="QFI24" s="1"/>
      <c r="QFJ24" s="1"/>
      <c r="QFK24" s="1"/>
      <c r="QFL24" s="1"/>
      <c r="QFM24" s="1"/>
      <c r="QFN24" s="1"/>
      <c r="QFO24" s="1"/>
      <c r="QFP24" s="1"/>
      <c r="QFQ24" s="1"/>
      <c r="QFR24" s="1"/>
      <c r="QFS24" s="1"/>
      <c r="QFT24" s="1"/>
      <c r="QFU24" s="1"/>
      <c r="QFV24" s="1"/>
      <c r="QFW24" s="1"/>
      <c r="QFX24" s="1"/>
      <c r="QFY24" s="1"/>
      <c r="QFZ24" s="1"/>
      <c r="QGA24" s="1"/>
      <c r="QGB24" s="1"/>
      <c r="QGC24" s="1"/>
      <c r="QGD24" s="1"/>
      <c r="QGE24" s="1"/>
      <c r="QGF24" s="1"/>
      <c r="QGG24" s="1"/>
      <c r="QGH24" s="1"/>
      <c r="QGI24" s="1"/>
      <c r="QGJ24" s="1"/>
      <c r="QGK24" s="1"/>
      <c r="QGL24" s="1"/>
      <c r="QGM24" s="1"/>
      <c r="QGN24" s="1"/>
      <c r="QGO24" s="1"/>
      <c r="QGP24" s="1"/>
      <c r="QGQ24" s="1"/>
      <c r="QGR24" s="1"/>
      <c r="QGS24" s="1"/>
      <c r="QGT24" s="1"/>
      <c r="QGU24" s="1"/>
      <c r="QGV24" s="1"/>
      <c r="QGW24" s="1"/>
      <c r="QGX24" s="1"/>
      <c r="QGY24" s="1"/>
      <c r="QGZ24" s="1"/>
      <c r="QHA24" s="1"/>
      <c r="QHB24" s="1"/>
      <c r="QHC24" s="1"/>
      <c r="QHD24" s="1"/>
      <c r="QHE24" s="1"/>
      <c r="QHF24" s="1"/>
      <c r="QHG24" s="1"/>
      <c r="QHH24" s="1"/>
      <c r="QHI24" s="1"/>
      <c r="QHJ24" s="1"/>
      <c r="QHK24" s="1"/>
      <c r="QHL24" s="1"/>
      <c r="QHM24" s="1"/>
      <c r="QHN24" s="1"/>
      <c r="QHO24" s="1"/>
      <c r="QHP24" s="1"/>
      <c r="QHQ24" s="1"/>
      <c r="QHR24" s="1"/>
      <c r="QHS24" s="1"/>
      <c r="QHT24" s="1"/>
      <c r="QHU24" s="1"/>
      <c r="QHV24" s="1"/>
      <c r="QHW24" s="1"/>
      <c r="QHX24" s="1"/>
      <c r="QHY24" s="1"/>
      <c r="QHZ24" s="1"/>
      <c r="QIA24" s="1"/>
      <c r="QIB24" s="1"/>
      <c r="QIC24" s="1"/>
      <c r="QID24" s="1"/>
      <c r="QIE24" s="1"/>
      <c r="QIF24" s="1"/>
      <c r="QIG24" s="1"/>
      <c r="QIH24" s="1"/>
      <c r="QII24" s="1"/>
      <c r="QIJ24" s="1"/>
      <c r="QIK24" s="1"/>
      <c r="QIL24" s="1"/>
      <c r="QIM24" s="1"/>
      <c r="QIN24" s="1"/>
      <c r="QIO24" s="1"/>
      <c r="QIP24" s="1"/>
      <c r="QIQ24" s="1"/>
      <c r="QIR24" s="1"/>
      <c r="QIS24" s="1"/>
      <c r="QIT24" s="1"/>
      <c r="QIU24" s="1"/>
      <c r="QIV24" s="1"/>
      <c r="QIW24" s="1"/>
      <c r="QIX24" s="1"/>
      <c r="QIY24" s="1"/>
      <c r="QIZ24" s="1"/>
      <c r="QJA24" s="1"/>
      <c r="QJB24" s="1"/>
      <c r="QJC24" s="1"/>
      <c r="QJD24" s="1"/>
      <c r="QJE24" s="1"/>
      <c r="QJF24" s="1"/>
      <c r="QJG24" s="1"/>
      <c r="QJH24" s="1"/>
      <c r="QJI24" s="1"/>
      <c r="QJJ24" s="1"/>
      <c r="QJK24" s="1"/>
      <c r="QJL24" s="1"/>
      <c r="QJM24" s="1"/>
      <c r="QJN24" s="1"/>
      <c r="QJO24" s="1"/>
      <c r="QJP24" s="1"/>
      <c r="QJQ24" s="1"/>
      <c r="QJR24" s="1"/>
      <c r="QJS24" s="1"/>
      <c r="QJT24" s="1"/>
      <c r="QJU24" s="1"/>
      <c r="QJV24" s="1"/>
      <c r="QJW24" s="1"/>
      <c r="QJX24" s="1"/>
      <c r="QJY24" s="1"/>
      <c r="QJZ24" s="1"/>
      <c r="QKA24" s="1"/>
      <c r="QKB24" s="1"/>
      <c r="QKC24" s="1"/>
      <c r="QKD24" s="1"/>
      <c r="QKE24" s="1"/>
      <c r="QKF24" s="1"/>
      <c r="QKG24" s="1"/>
      <c r="QKH24" s="1"/>
      <c r="QKI24" s="1"/>
      <c r="QKJ24" s="1"/>
      <c r="QKK24" s="1"/>
      <c r="QKL24" s="1"/>
      <c r="QKM24" s="1"/>
      <c r="QKN24" s="1"/>
      <c r="QKO24" s="1"/>
      <c r="QKP24" s="1"/>
      <c r="QKQ24" s="1"/>
      <c r="QKR24" s="1"/>
      <c r="QKS24" s="1"/>
      <c r="QKT24" s="1"/>
      <c r="QKU24" s="1"/>
      <c r="QKV24" s="1"/>
      <c r="QKW24" s="1"/>
      <c r="QKX24" s="1"/>
      <c r="QKY24" s="1"/>
      <c r="QKZ24" s="1"/>
      <c r="QLA24" s="1"/>
      <c r="QLB24" s="1"/>
      <c r="QLC24" s="1"/>
      <c r="QLD24" s="1"/>
      <c r="QLE24" s="1"/>
      <c r="QLF24" s="1"/>
      <c r="QLG24" s="1"/>
      <c r="QLH24" s="1"/>
      <c r="QLI24" s="1"/>
      <c r="QLJ24" s="1"/>
      <c r="QLK24" s="1"/>
      <c r="QLL24" s="1"/>
      <c r="QLM24" s="1"/>
      <c r="QLN24" s="1"/>
      <c r="QLO24" s="1"/>
      <c r="QLP24" s="1"/>
      <c r="QLQ24" s="1"/>
      <c r="QLR24" s="1"/>
      <c r="QLS24" s="1"/>
      <c r="QLT24" s="1"/>
      <c r="QLU24" s="1"/>
      <c r="QLV24" s="1"/>
      <c r="QLW24" s="1"/>
      <c r="QLX24" s="1"/>
      <c r="QLY24" s="1"/>
      <c r="QLZ24" s="1"/>
      <c r="QMA24" s="1"/>
      <c r="QMB24" s="1"/>
      <c r="QMC24" s="1"/>
      <c r="QMD24" s="1"/>
      <c r="QME24" s="1"/>
      <c r="QMF24" s="1"/>
      <c r="QMG24" s="1"/>
      <c r="QMH24" s="1"/>
      <c r="QMI24" s="1"/>
      <c r="QMJ24" s="1"/>
      <c r="QMK24" s="1"/>
      <c r="QML24" s="1"/>
      <c r="QMM24" s="1"/>
      <c r="QMN24" s="1"/>
      <c r="QMO24" s="1"/>
      <c r="QMP24" s="1"/>
      <c r="QMQ24" s="1"/>
      <c r="QMR24" s="1"/>
      <c r="QMS24" s="1"/>
      <c r="QMT24" s="1"/>
      <c r="QMU24" s="1"/>
      <c r="QMV24" s="1"/>
      <c r="QMW24" s="1"/>
      <c r="QMX24" s="1"/>
      <c r="QMY24" s="1"/>
      <c r="QMZ24" s="1"/>
      <c r="QNA24" s="1"/>
      <c r="QNB24" s="1"/>
      <c r="QNC24" s="1"/>
      <c r="QND24" s="1"/>
      <c r="QNE24" s="1"/>
      <c r="QNF24" s="1"/>
      <c r="QNG24" s="1"/>
      <c r="QNH24" s="1"/>
      <c r="QNI24" s="1"/>
      <c r="QNJ24" s="1"/>
      <c r="QNK24" s="1"/>
      <c r="QNL24" s="1"/>
      <c r="QNM24" s="1"/>
      <c r="QNN24" s="1"/>
      <c r="QNO24" s="1"/>
      <c r="QNP24" s="1"/>
      <c r="QNQ24" s="1"/>
      <c r="QNR24" s="1"/>
      <c r="QNS24" s="1"/>
      <c r="QNT24" s="1"/>
      <c r="QNU24" s="1"/>
      <c r="QNV24" s="1"/>
      <c r="QNW24" s="1"/>
      <c r="QNX24" s="1"/>
      <c r="QNY24" s="1"/>
      <c r="QNZ24" s="1"/>
      <c r="QOA24" s="1"/>
      <c r="QOB24" s="1"/>
      <c r="QOC24" s="1"/>
      <c r="QOD24" s="1"/>
      <c r="QOE24" s="1"/>
      <c r="QOF24" s="1"/>
      <c r="QOG24" s="1"/>
      <c r="QOH24" s="1"/>
      <c r="QOI24" s="1"/>
      <c r="QOJ24" s="1"/>
      <c r="QOK24" s="1"/>
      <c r="QOL24" s="1"/>
      <c r="QOM24" s="1"/>
      <c r="QON24" s="1"/>
      <c r="QOO24" s="1"/>
      <c r="QOP24" s="1"/>
      <c r="QOQ24" s="1"/>
      <c r="QOR24" s="1"/>
      <c r="QOS24" s="1"/>
      <c r="QOT24" s="1"/>
      <c r="QOU24" s="1"/>
      <c r="QOV24" s="1"/>
      <c r="QOW24" s="1"/>
      <c r="QOX24" s="1"/>
      <c r="QOY24" s="1"/>
      <c r="QOZ24" s="1"/>
      <c r="QPA24" s="1"/>
      <c r="QPB24" s="1"/>
      <c r="QPC24" s="1"/>
      <c r="QPD24" s="1"/>
      <c r="QPE24" s="1"/>
      <c r="QPF24" s="1"/>
      <c r="QPG24" s="1"/>
      <c r="QPH24" s="1"/>
      <c r="QPI24" s="1"/>
      <c r="QPJ24" s="1"/>
      <c r="QPK24" s="1"/>
      <c r="QPL24" s="1"/>
      <c r="QPM24" s="1"/>
      <c r="QPN24" s="1"/>
      <c r="QPO24" s="1"/>
      <c r="QPP24" s="1"/>
      <c r="QPQ24" s="1"/>
      <c r="QPR24" s="1"/>
      <c r="QPS24" s="1"/>
      <c r="QPT24" s="1"/>
      <c r="QPU24" s="1"/>
      <c r="QPV24" s="1"/>
      <c r="QPW24" s="1"/>
      <c r="QPX24" s="1"/>
      <c r="QPY24" s="1"/>
      <c r="QPZ24" s="1"/>
      <c r="QQA24" s="1"/>
      <c r="QQB24" s="1"/>
      <c r="QQC24" s="1"/>
      <c r="QQD24" s="1"/>
      <c r="QQE24" s="1"/>
      <c r="QQF24" s="1"/>
      <c r="QQG24" s="1"/>
      <c r="QQH24" s="1"/>
      <c r="QQI24" s="1"/>
      <c r="QQJ24" s="1"/>
      <c r="QQK24" s="1"/>
      <c r="QQL24" s="1"/>
      <c r="QQM24" s="1"/>
      <c r="QQN24" s="1"/>
      <c r="QQO24" s="1"/>
      <c r="QQP24" s="1"/>
      <c r="QQQ24" s="1"/>
      <c r="QQR24" s="1"/>
      <c r="QQS24" s="1"/>
      <c r="QQT24" s="1"/>
      <c r="QQU24" s="1"/>
      <c r="QQV24" s="1"/>
      <c r="QQW24" s="1"/>
      <c r="QQX24" s="1"/>
      <c r="QQY24" s="1"/>
      <c r="QQZ24" s="1"/>
      <c r="QRA24" s="1"/>
      <c r="QRB24" s="1"/>
      <c r="QRC24" s="1"/>
      <c r="QRD24" s="1"/>
      <c r="QRE24" s="1"/>
      <c r="QRF24" s="1"/>
      <c r="QRG24" s="1"/>
      <c r="QRH24" s="1"/>
      <c r="QRI24" s="1"/>
      <c r="QRJ24" s="1"/>
      <c r="QRK24" s="1"/>
      <c r="QRL24" s="1"/>
      <c r="QRM24" s="1"/>
      <c r="QRN24" s="1"/>
      <c r="QRO24" s="1"/>
      <c r="QRP24" s="1"/>
      <c r="QRQ24" s="1"/>
      <c r="QRR24" s="1"/>
      <c r="QRS24" s="1"/>
      <c r="QRT24" s="1"/>
      <c r="QRU24" s="1"/>
      <c r="QRV24" s="1"/>
      <c r="QRW24" s="1"/>
      <c r="QRX24" s="1"/>
      <c r="QRY24" s="1"/>
      <c r="QRZ24" s="1"/>
      <c r="QSA24" s="1"/>
      <c r="QSB24" s="1"/>
      <c r="QSC24" s="1"/>
      <c r="QSD24" s="1"/>
      <c r="QSE24" s="1"/>
      <c r="QSF24" s="1"/>
      <c r="QSG24" s="1"/>
      <c r="QSH24" s="1"/>
      <c r="QSI24" s="1"/>
      <c r="QSJ24" s="1"/>
      <c r="QSK24" s="1"/>
      <c r="QSL24" s="1"/>
      <c r="QSM24" s="1"/>
      <c r="QSN24" s="1"/>
      <c r="QSO24" s="1"/>
      <c r="QSP24" s="1"/>
      <c r="QSQ24" s="1"/>
      <c r="QSR24" s="1"/>
      <c r="QSS24" s="1"/>
      <c r="QST24" s="1"/>
      <c r="QSU24" s="1"/>
      <c r="QSV24" s="1"/>
      <c r="QSW24" s="1"/>
      <c r="QSX24" s="1"/>
      <c r="QSY24" s="1"/>
      <c r="QSZ24" s="1"/>
      <c r="QTA24" s="1"/>
      <c r="QTB24" s="1"/>
      <c r="QTC24" s="1"/>
      <c r="QTD24" s="1"/>
      <c r="QTE24" s="1"/>
      <c r="QTF24" s="1"/>
      <c r="QTG24" s="1"/>
      <c r="QTH24" s="1"/>
      <c r="QTI24" s="1"/>
      <c r="QTJ24" s="1"/>
      <c r="QTK24" s="1"/>
      <c r="QTL24" s="1"/>
      <c r="QTM24" s="1"/>
      <c r="QTN24" s="1"/>
      <c r="QTO24" s="1"/>
      <c r="QTP24" s="1"/>
      <c r="QTQ24" s="1"/>
      <c r="QTR24" s="1"/>
      <c r="QTS24" s="1"/>
      <c r="QTT24" s="1"/>
      <c r="QTU24" s="1"/>
      <c r="QTV24" s="1"/>
      <c r="QTW24" s="1"/>
      <c r="QTX24" s="1"/>
      <c r="QTY24" s="1"/>
      <c r="QTZ24" s="1"/>
      <c r="QUA24" s="1"/>
      <c r="QUB24" s="1"/>
      <c r="QUC24" s="1"/>
      <c r="QUD24" s="1"/>
      <c r="QUE24" s="1"/>
      <c r="QUF24" s="1"/>
      <c r="QUG24" s="1"/>
      <c r="QUH24" s="1"/>
      <c r="QUI24" s="1"/>
      <c r="QUJ24" s="1"/>
      <c r="QUK24" s="1"/>
      <c r="QUL24" s="1"/>
      <c r="QUM24" s="1"/>
      <c r="QUN24" s="1"/>
      <c r="QUO24" s="1"/>
      <c r="QUP24" s="1"/>
      <c r="QUQ24" s="1"/>
      <c r="QUR24" s="1"/>
      <c r="QUS24" s="1"/>
      <c r="QUT24" s="1"/>
      <c r="QUU24" s="1"/>
      <c r="QUV24" s="1"/>
      <c r="QUW24" s="1"/>
      <c r="QUX24" s="1"/>
      <c r="QUY24" s="1"/>
      <c r="QUZ24" s="1"/>
      <c r="QVA24" s="1"/>
      <c r="QVB24" s="1"/>
      <c r="QVC24" s="1"/>
      <c r="QVD24" s="1"/>
      <c r="QVE24" s="1"/>
      <c r="QVF24" s="1"/>
      <c r="QVG24" s="1"/>
      <c r="QVH24" s="1"/>
      <c r="QVI24" s="1"/>
      <c r="QVJ24" s="1"/>
      <c r="QVK24" s="1"/>
      <c r="QVL24" s="1"/>
      <c r="QVM24" s="1"/>
      <c r="QVN24" s="1"/>
      <c r="QVO24" s="1"/>
      <c r="QVP24" s="1"/>
      <c r="QVQ24" s="1"/>
      <c r="QVR24" s="1"/>
      <c r="QVS24" s="1"/>
      <c r="QVT24" s="1"/>
      <c r="QVU24" s="1"/>
      <c r="QVV24" s="1"/>
      <c r="QVW24" s="1"/>
      <c r="QVX24" s="1"/>
      <c r="QVY24" s="1"/>
      <c r="QVZ24" s="1"/>
      <c r="QWA24" s="1"/>
      <c r="QWB24" s="1"/>
      <c r="QWC24" s="1"/>
      <c r="QWD24" s="1"/>
      <c r="QWE24" s="1"/>
      <c r="QWF24" s="1"/>
      <c r="QWG24" s="1"/>
      <c r="QWH24" s="1"/>
      <c r="QWI24" s="1"/>
      <c r="QWJ24" s="1"/>
      <c r="QWK24" s="1"/>
      <c r="QWL24" s="1"/>
      <c r="QWM24" s="1"/>
      <c r="QWN24" s="1"/>
      <c r="QWO24" s="1"/>
      <c r="QWP24" s="1"/>
      <c r="QWQ24" s="1"/>
      <c r="QWR24" s="1"/>
      <c r="QWS24" s="1"/>
      <c r="QWT24" s="1"/>
      <c r="QWU24" s="1"/>
      <c r="QWV24" s="1"/>
      <c r="QWW24" s="1"/>
      <c r="QWX24" s="1"/>
      <c r="QWY24" s="1"/>
      <c r="QWZ24" s="1"/>
      <c r="QXA24" s="1"/>
      <c r="QXB24" s="1"/>
      <c r="QXC24" s="1"/>
      <c r="QXD24" s="1"/>
      <c r="QXE24" s="1"/>
      <c r="QXF24" s="1"/>
      <c r="QXG24" s="1"/>
      <c r="QXH24" s="1"/>
      <c r="QXI24" s="1"/>
      <c r="QXJ24" s="1"/>
      <c r="QXK24" s="1"/>
      <c r="QXL24" s="1"/>
      <c r="QXM24" s="1"/>
      <c r="QXN24" s="1"/>
      <c r="QXO24" s="1"/>
      <c r="QXP24" s="1"/>
      <c r="QXQ24" s="1"/>
      <c r="QXR24" s="1"/>
      <c r="QXS24" s="1"/>
      <c r="QXT24" s="1"/>
      <c r="QXU24" s="1"/>
      <c r="QXV24" s="1"/>
      <c r="QXW24" s="1"/>
      <c r="QXX24" s="1"/>
      <c r="QXY24" s="1"/>
      <c r="QXZ24" s="1"/>
      <c r="QYA24" s="1"/>
      <c r="QYB24" s="1"/>
      <c r="QYC24" s="1"/>
      <c r="QYD24" s="1"/>
      <c r="QYE24" s="1"/>
      <c r="QYF24" s="1"/>
      <c r="QYG24" s="1"/>
      <c r="QYH24" s="1"/>
      <c r="QYI24" s="1"/>
      <c r="QYJ24" s="1"/>
      <c r="QYK24" s="1"/>
      <c r="QYL24" s="1"/>
      <c r="QYM24" s="1"/>
      <c r="QYN24" s="1"/>
      <c r="QYO24" s="1"/>
      <c r="QYP24" s="1"/>
      <c r="QYQ24" s="1"/>
      <c r="QYR24" s="1"/>
      <c r="QYS24" s="1"/>
      <c r="QYT24" s="1"/>
      <c r="QYU24" s="1"/>
      <c r="QYV24" s="1"/>
      <c r="QYW24" s="1"/>
      <c r="QYX24" s="1"/>
      <c r="QYY24" s="1"/>
      <c r="QYZ24" s="1"/>
      <c r="QZA24" s="1"/>
      <c r="QZB24" s="1"/>
      <c r="QZC24" s="1"/>
      <c r="QZD24" s="1"/>
      <c r="QZE24" s="1"/>
      <c r="QZF24" s="1"/>
      <c r="QZG24" s="1"/>
      <c r="QZH24" s="1"/>
      <c r="QZI24" s="1"/>
      <c r="QZJ24" s="1"/>
      <c r="QZK24" s="1"/>
      <c r="QZL24" s="1"/>
      <c r="QZM24" s="1"/>
      <c r="QZN24" s="1"/>
      <c r="QZO24" s="1"/>
      <c r="QZP24" s="1"/>
      <c r="QZQ24" s="1"/>
      <c r="QZR24" s="1"/>
      <c r="QZS24" s="1"/>
      <c r="QZT24" s="1"/>
      <c r="QZU24" s="1"/>
      <c r="QZV24" s="1"/>
      <c r="QZW24" s="1"/>
      <c r="QZX24" s="1"/>
      <c r="QZY24" s="1"/>
      <c r="QZZ24" s="1"/>
      <c r="RAA24" s="1"/>
      <c r="RAB24" s="1"/>
      <c r="RAC24" s="1"/>
      <c r="RAD24" s="1"/>
      <c r="RAE24" s="1"/>
      <c r="RAF24" s="1"/>
      <c r="RAG24" s="1"/>
      <c r="RAH24" s="1"/>
      <c r="RAI24" s="1"/>
      <c r="RAJ24" s="1"/>
      <c r="RAK24" s="1"/>
      <c r="RAL24" s="1"/>
      <c r="RAM24" s="1"/>
      <c r="RAN24" s="1"/>
      <c r="RAO24" s="1"/>
      <c r="RAP24" s="1"/>
      <c r="RAQ24" s="1"/>
      <c r="RAR24" s="1"/>
      <c r="RAS24" s="1"/>
      <c r="RAT24" s="1"/>
      <c r="RAU24" s="1"/>
      <c r="RAV24" s="1"/>
      <c r="RAW24" s="1"/>
      <c r="RAX24" s="1"/>
      <c r="RAY24" s="1"/>
      <c r="RAZ24" s="1"/>
      <c r="RBA24" s="1"/>
      <c r="RBB24" s="1"/>
      <c r="RBC24" s="1"/>
      <c r="RBD24" s="1"/>
      <c r="RBE24" s="1"/>
      <c r="RBF24" s="1"/>
      <c r="RBG24" s="1"/>
      <c r="RBH24" s="1"/>
      <c r="RBI24" s="1"/>
      <c r="RBJ24" s="1"/>
      <c r="RBK24" s="1"/>
      <c r="RBL24" s="1"/>
      <c r="RBM24" s="1"/>
      <c r="RBN24" s="1"/>
      <c r="RBO24" s="1"/>
      <c r="RBP24" s="1"/>
      <c r="RBQ24" s="1"/>
      <c r="RBR24" s="1"/>
      <c r="RBS24" s="1"/>
      <c r="RBT24" s="1"/>
      <c r="RBU24" s="1"/>
      <c r="RBV24" s="1"/>
      <c r="RBW24" s="1"/>
      <c r="RBX24" s="1"/>
      <c r="RBY24" s="1"/>
      <c r="RBZ24" s="1"/>
      <c r="RCA24" s="1"/>
      <c r="RCB24" s="1"/>
      <c r="RCC24" s="1"/>
      <c r="RCD24" s="1"/>
      <c r="RCE24" s="1"/>
      <c r="RCF24" s="1"/>
      <c r="RCG24" s="1"/>
      <c r="RCH24" s="1"/>
      <c r="RCI24" s="1"/>
      <c r="RCJ24" s="1"/>
      <c r="RCK24" s="1"/>
      <c r="RCL24" s="1"/>
      <c r="RCM24" s="1"/>
      <c r="RCN24" s="1"/>
      <c r="RCO24" s="1"/>
      <c r="RCP24" s="1"/>
      <c r="RCQ24" s="1"/>
      <c r="RCR24" s="1"/>
      <c r="RCS24" s="1"/>
      <c r="RCT24" s="1"/>
      <c r="RCU24" s="1"/>
      <c r="RCV24" s="1"/>
      <c r="RCW24" s="1"/>
      <c r="RCX24" s="1"/>
      <c r="RCY24" s="1"/>
      <c r="RCZ24" s="1"/>
      <c r="RDA24" s="1"/>
      <c r="RDB24" s="1"/>
      <c r="RDC24" s="1"/>
      <c r="RDD24" s="1"/>
      <c r="RDE24" s="1"/>
      <c r="RDF24" s="1"/>
      <c r="RDG24" s="1"/>
      <c r="RDH24" s="1"/>
      <c r="RDI24" s="1"/>
      <c r="RDJ24" s="1"/>
      <c r="RDK24" s="1"/>
      <c r="RDL24" s="1"/>
      <c r="RDM24" s="1"/>
      <c r="RDN24" s="1"/>
      <c r="RDO24" s="1"/>
      <c r="RDP24" s="1"/>
      <c r="RDQ24" s="1"/>
      <c r="RDR24" s="1"/>
      <c r="RDS24" s="1"/>
      <c r="RDT24" s="1"/>
      <c r="RDU24" s="1"/>
      <c r="RDV24" s="1"/>
      <c r="RDW24" s="1"/>
      <c r="RDX24" s="1"/>
      <c r="RDY24" s="1"/>
      <c r="RDZ24" s="1"/>
      <c r="REA24" s="1"/>
      <c r="REB24" s="1"/>
      <c r="REC24" s="1"/>
      <c r="RED24" s="1"/>
      <c r="REE24" s="1"/>
      <c r="REF24" s="1"/>
      <c r="REG24" s="1"/>
      <c r="REH24" s="1"/>
      <c r="REI24" s="1"/>
      <c r="REJ24" s="1"/>
      <c r="REK24" s="1"/>
      <c r="REL24" s="1"/>
      <c r="REM24" s="1"/>
      <c r="REN24" s="1"/>
      <c r="REO24" s="1"/>
      <c r="REP24" s="1"/>
      <c r="REQ24" s="1"/>
      <c r="RER24" s="1"/>
      <c r="RES24" s="1"/>
      <c r="RET24" s="1"/>
      <c r="REU24" s="1"/>
      <c r="REV24" s="1"/>
      <c r="REW24" s="1"/>
      <c r="REX24" s="1"/>
      <c r="REY24" s="1"/>
      <c r="REZ24" s="1"/>
      <c r="RFA24" s="1"/>
      <c r="RFB24" s="1"/>
      <c r="RFC24" s="1"/>
      <c r="RFD24" s="1"/>
      <c r="RFE24" s="1"/>
      <c r="RFF24" s="1"/>
      <c r="RFG24" s="1"/>
      <c r="RFH24" s="1"/>
      <c r="RFI24" s="1"/>
      <c r="RFJ24" s="1"/>
      <c r="RFK24" s="1"/>
      <c r="RFL24" s="1"/>
      <c r="RFM24" s="1"/>
      <c r="RFN24" s="1"/>
      <c r="RFO24" s="1"/>
      <c r="RFP24" s="1"/>
      <c r="RFQ24" s="1"/>
      <c r="RFR24" s="1"/>
      <c r="RFS24" s="1"/>
      <c r="RFT24" s="1"/>
      <c r="RFU24" s="1"/>
      <c r="RFV24" s="1"/>
      <c r="RFW24" s="1"/>
      <c r="RFX24" s="1"/>
      <c r="RFY24" s="1"/>
      <c r="RFZ24" s="1"/>
      <c r="RGA24" s="1"/>
      <c r="RGB24" s="1"/>
      <c r="RGC24" s="1"/>
      <c r="RGD24" s="1"/>
      <c r="RGE24" s="1"/>
      <c r="RGF24" s="1"/>
      <c r="RGG24" s="1"/>
      <c r="RGH24" s="1"/>
      <c r="RGI24" s="1"/>
      <c r="RGJ24" s="1"/>
      <c r="RGK24" s="1"/>
      <c r="RGL24" s="1"/>
      <c r="RGM24" s="1"/>
      <c r="RGN24" s="1"/>
      <c r="RGO24" s="1"/>
      <c r="RGP24" s="1"/>
      <c r="RGQ24" s="1"/>
      <c r="RGR24" s="1"/>
      <c r="RGS24" s="1"/>
      <c r="RGT24" s="1"/>
      <c r="RGU24" s="1"/>
      <c r="RGV24" s="1"/>
      <c r="RGW24" s="1"/>
      <c r="RGX24" s="1"/>
      <c r="RGY24" s="1"/>
      <c r="RGZ24" s="1"/>
      <c r="RHA24" s="1"/>
      <c r="RHB24" s="1"/>
      <c r="RHC24" s="1"/>
      <c r="RHD24" s="1"/>
      <c r="RHE24" s="1"/>
      <c r="RHF24" s="1"/>
      <c r="RHG24" s="1"/>
      <c r="RHH24" s="1"/>
      <c r="RHI24" s="1"/>
      <c r="RHJ24" s="1"/>
      <c r="RHK24" s="1"/>
      <c r="RHL24" s="1"/>
      <c r="RHM24" s="1"/>
      <c r="RHN24" s="1"/>
      <c r="RHO24" s="1"/>
      <c r="RHP24" s="1"/>
      <c r="RHQ24" s="1"/>
      <c r="RHR24" s="1"/>
      <c r="RHS24" s="1"/>
      <c r="RHT24" s="1"/>
      <c r="RHU24" s="1"/>
      <c r="RHV24" s="1"/>
      <c r="RHW24" s="1"/>
      <c r="RHX24" s="1"/>
      <c r="RHY24" s="1"/>
      <c r="RHZ24" s="1"/>
      <c r="RIA24" s="1"/>
      <c r="RIB24" s="1"/>
      <c r="RIC24" s="1"/>
      <c r="RID24" s="1"/>
      <c r="RIE24" s="1"/>
      <c r="RIF24" s="1"/>
      <c r="RIG24" s="1"/>
      <c r="RIH24" s="1"/>
      <c r="RII24" s="1"/>
      <c r="RIJ24" s="1"/>
      <c r="RIK24" s="1"/>
      <c r="RIL24" s="1"/>
      <c r="RIM24" s="1"/>
      <c r="RIN24" s="1"/>
      <c r="RIO24" s="1"/>
      <c r="RIP24" s="1"/>
      <c r="RIQ24" s="1"/>
      <c r="RIR24" s="1"/>
      <c r="RIS24" s="1"/>
      <c r="RIT24" s="1"/>
      <c r="RIU24" s="1"/>
      <c r="RIV24" s="1"/>
      <c r="RIW24" s="1"/>
      <c r="RIX24" s="1"/>
      <c r="RIY24" s="1"/>
      <c r="RIZ24" s="1"/>
      <c r="RJA24" s="1"/>
      <c r="RJB24" s="1"/>
      <c r="RJC24" s="1"/>
      <c r="RJD24" s="1"/>
      <c r="RJE24" s="1"/>
      <c r="RJF24" s="1"/>
      <c r="RJG24" s="1"/>
      <c r="RJH24" s="1"/>
      <c r="RJI24" s="1"/>
      <c r="RJJ24" s="1"/>
      <c r="RJK24" s="1"/>
      <c r="RJL24" s="1"/>
      <c r="RJM24" s="1"/>
      <c r="RJN24" s="1"/>
      <c r="RJO24" s="1"/>
      <c r="RJP24" s="1"/>
      <c r="RJQ24" s="1"/>
      <c r="RJR24" s="1"/>
      <c r="RJS24" s="1"/>
      <c r="RJT24" s="1"/>
      <c r="RJU24" s="1"/>
      <c r="RJV24" s="1"/>
      <c r="RJW24" s="1"/>
      <c r="RJX24" s="1"/>
      <c r="RJY24" s="1"/>
      <c r="RJZ24" s="1"/>
      <c r="RKA24" s="1"/>
      <c r="RKB24" s="1"/>
      <c r="RKC24" s="1"/>
      <c r="RKD24" s="1"/>
      <c r="RKE24" s="1"/>
      <c r="RKF24" s="1"/>
      <c r="RKG24" s="1"/>
      <c r="RKH24" s="1"/>
      <c r="RKI24" s="1"/>
      <c r="RKJ24" s="1"/>
      <c r="RKK24" s="1"/>
      <c r="RKL24" s="1"/>
      <c r="RKM24" s="1"/>
      <c r="RKN24" s="1"/>
      <c r="RKO24" s="1"/>
      <c r="RKP24" s="1"/>
      <c r="RKQ24" s="1"/>
      <c r="RKR24" s="1"/>
      <c r="RKS24" s="1"/>
      <c r="RKT24" s="1"/>
      <c r="RKU24" s="1"/>
      <c r="RKV24" s="1"/>
      <c r="RKW24" s="1"/>
      <c r="RKX24" s="1"/>
      <c r="RKY24" s="1"/>
      <c r="RKZ24" s="1"/>
      <c r="RLA24" s="1"/>
      <c r="RLB24" s="1"/>
      <c r="RLC24" s="1"/>
      <c r="RLD24" s="1"/>
      <c r="RLE24" s="1"/>
      <c r="RLF24" s="1"/>
      <c r="RLG24" s="1"/>
      <c r="RLH24" s="1"/>
      <c r="RLI24" s="1"/>
      <c r="RLJ24" s="1"/>
      <c r="RLK24" s="1"/>
      <c r="RLL24" s="1"/>
      <c r="RLM24" s="1"/>
      <c r="RLN24" s="1"/>
      <c r="RLO24" s="1"/>
      <c r="RLP24" s="1"/>
      <c r="RLQ24" s="1"/>
      <c r="RLR24" s="1"/>
      <c r="RLS24" s="1"/>
      <c r="RLT24" s="1"/>
      <c r="RLU24" s="1"/>
      <c r="RLV24" s="1"/>
      <c r="RLW24" s="1"/>
      <c r="RLX24" s="1"/>
      <c r="RLY24" s="1"/>
      <c r="RLZ24" s="1"/>
      <c r="RMA24" s="1"/>
      <c r="RMB24" s="1"/>
      <c r="RMC24" s="1"/>
      <c r="RMD24" s="1"/>
      <c r="RME24" s="1"/>
      <c r="RMF24" s="1"/>
      <c r="RMG24" s="1"/>
      <c r="RMH24" s="1"/>
      <c r="RMI24" s="1"/>
      <c r="RMJ24" s="1"/>
      <c r="RMK24" s="1"/>
      <c r="RML24" s="1"/>
      <c r="RMM24" s="1"/>
      <c r="RMN24" s="1"/>
      <c r="RMO24" s="1"/>
      <c r="RMP24" s="1"/>
      <c r="RMQ24" s="1"/>
      <c r="RMR24" s="1"/>
      <c r="RMS24" s="1"/>
      <c r="RMT24" s="1"/>
      <c r="RMU24" s="1"/>
      <c r="RMV24" s="1"/>
      <c r="RMW24" s="1"/>
      <c r="RMX24" s="1"/>
      <c r="RMY24" s="1"/>
      <c r="RMZ24" s="1"/>
      <c r="RNA24" s="1"/>
      <c r="RNB24" s="1"/>
      <c r="RNC24" s="1"/>
      <c r="RND24" s="1"/>
      <c r="RNE24" s="1"/>
      <c r="RNF24" s="1"/>
      <c r="RNG24" s="1"/>
      <c r="RNH24" s="1"/>
      <c r="RNI24" s="1"/>
      <c r="RNJ24" s="1"/>
      <c r="RNK24" s="1"/>
      <c r="RNL24" s="1"/>
      <c r="RNM24" s="1"/>
      <c r="RNN24" s="1"/>
      <c r="RNO24" s="1"/>
      <c r="RNP24" s="1"/>
      <c r="RNQ24" s="1"/>
      <c r="RNR24" s="1"/>
      <c r="RNS24" s="1"/>
      <c r="RNT24" s="1"/>
      <c r="RNU24" s="1"/>
      <c r="RNV24" s="1"/>
      <c r="RNW24" s="1"/>
      <c r="RNX24" s="1"/>
      <c r="RNY24" s="1"/>
      <c r="RNZ24" s="1"/>
      <c r="ROA24" s="1"/>
      <c r="ROB24" s="1"/>
      <c r="ROC24" s="1"/>
      <c r="ROD24" s="1"/>
      <c r="ROE24" s="1"/>
      <c r="ROF24" s="1"/>
      <c r="ROG24" s="1"/>
      <c r="ROH24" s="1"/>
      <c r="ROI24" s="1"/>
      <c r="ROJ24" s="1"/>
      <c r="ROK24" s="1"/>
      <c r="ROL24" s="1"/>
      <c r="ROM24" s="1"/>
      <c r="RON24" s="1"/>
      <c r="ROO24" s="1"/>
      <c r="ROP24" s="1"/>
      <c r="ROQ24" s="1"/>
      <c r="ROR24" s="1"/>
      <c r="ROS24" s="1"/>
      <c r="ROT24" s="1"/>
      <c r="ROU24" s="1"/>
      <c r="ROV24" s="1"/>
      <c r="ROW24" s="1"/>
      <c r="ROX24" s="1"/>
      <c r="ROY24" s="1"/>
      <c r="ROZ24" s="1"/>
      <c r="RPA24" s="1"/>
      <c r="RPB24" s="1"/>
      <c r="RPC24" s="1"/>
      <c r="RPD24" s="1"/>
      <c r="RPE24" s="1"/>
      <c r="RPF24" s="1"/>
      <c r="RPG24" s="1"/>
      <c r="RPH24" s="1"/>
      <c r="RPI24" s="1"/>
      <c r="RPJ24" s="1"/>
      <c r="RPK24" s="1"/>
      <c r="RPL24" s="1"/>
      <c r="RPM24" s="1"/>
      <c r="RPN24" s="1"/>
      <c r="RPO24" s="1"/>
      <c r="RPP24" s="1"/>
      <c r="RPQ24" s="1"/>
      <c r="RPR24" s="1"/>
      <c r="RPS24" s="1"/>
      <c r="RPT24" s="1"/>
      <c r="RPU24" s="1"/>
      <c r="RPV24" s="1"/>
      <c r="RPW24" s="1"/>
      <c r="RPX24" s="1"/>
      <c r="RPY24" s="1"/>
      <c r="RPZ24" s="1"/>
      <c r="RQA24" s="1"/>
      <c r="RQB24" s="1"/>
      <c r="RQC24" s="1"/>
      <c r="RQD24" s="1"/>
      <c r="RQE24" s="1"/>
      <c r="RQF24" s="1"/>
      <c r="RQG24" s="1"/>
      <c r="RQH24" s="1"/>
      <c r="RQI24" s="1"/>
      <c r="RQJ24" s="1"/>
      <c r="RQK24" s="1"/>
      <c r="RQL24" s="1"/>
      <c r="RQM24" s="1"/>
      <c r="RQN24" s="1"/>
      <c r="RQO24" s="1"/>
      <c r="RQP24" s="1"/>
      <c r="RQQ24" s="1"/>
      <c r="RQR24" s="1"/>
      <c r="RQS24" s="1"/>
      <c r="RQT24" s="1"/>
      <c r="RQU24" s="1"/>
      <c r="RQV24" s="1"/>
      <c r="RQW24" s="1"/>
      <c r="RQX24" s="1"/>
      <c r="RQY24" s="1"/>
      <c r="RQZ24" s="1"/>
      <c r="RRA24" s="1"/>
      <c r="RRB24" s="1"/>
      <c r="RRC24" s="1"/>
      <c r="RRD24" s="1"/>
      <c r="RRE24" s="1"/>
      <c r="RRF24" s="1"/>
      <c r="RRG24" s="1"/>
      <c r="RRH24" s="1"/>
      <c r="RRI24" s="1"/>
      <c r="RRJ24" s="1"/>
      <c r="RRK24" s="1"/>
      <c r="RRL24" s="1"/>
      <c r="RRM24" s="1"/>
      <c r="RRN24" s="1"/>
      <c r="RRO24" s="1"/>
      <c r="RRP24" s="1"/>
      <c r="RRQ24" s="1"/>
      <c r="RRR24" s="1"/>
      <c r="RRS24" s="1"/>
      <c r="RRT24" s="1"/>
      <c r="RRU24" s="1"/>
      <c r="RRV24" s="1"/>
      <c r="RRW24" s="1"/>
      <c r="RRX24" s="1"/>
      <c r="RRY24" s="1"/>
      <c r="RRZ24" s="1"/>
      <c r="RSA24" s="1"/>
      <c r="RSB24" s="1"/>
      <c r="RSC24" s="1"/>
      <c r="RSD24" s="1"/>
      <c r="RSE24" s="1"/>
      <c r="RSF24" s="1"/>
      <c r="RSG24" s="1"/>
      <c r="RSH24" s="1"/>
      <c r="RSI24" s="1"/>
      <c r="RSJ24" s="1"/>
      <c r="RSK24" s="1"/>
      <c r="RSL24" s="1"/>
      <c r="RSM24" s="1"/>
      <c r="RSN24" s="1"/>
      <c r="RSO24" s="1"/>
      <c r="RSP24" s="1"/>
      <c r="RSQ24" s="1"/>
      <c r="RSR24" s="1"/>
      <c r="RSS24" s="1"/>
      <c r="RST24" s="1"/>
      <c r="RSU24" s="1"/>
      <c r="RSV24" s="1"/>
      <c r="RSW24" s="1"/>
      <c r="RSX24" s="1"/>
      <c r="RSY24" s="1"/>
      <c r="RSZ24" s="1"/>
      <c r="RTA24" s="1"/>
      <c r="RTB24" s="1"/>
      <c r="RTC24" s="1"/>
      <c r="RTD24" s="1"/>
      <c r="RTE24" s="1"/>
      <c r="RTF24" s="1"/>
      <c r="RTG24" s="1"/>
      <c r="RTH24" s="1"/>
      <c r="RTI24" s="1"/>
      <c r="RTJ24" s="1"/>
      <c r="RTK24" s="1"/>
      <c r="RTL24" s="1"/>
      <c r="RTM24" s="1"/>
      <c r="RTN24" s="1"/>
      <c r="RTO24" s="1"/>
      <c r="RTP24" s="1"/>
      <c r="RTQ24" s="1"/>
      <c r="RTR24" s="1"/>
      <c r="RTS24" s="1"/>
      <c r="RTT24" s="1"/>
      <c r="RTU24" s="1"/>
      <c r="RTV24" s="1"/>
      <c r="RTW24" s="1"/>
      <c r="RTX24" s="1"/>
      <c r="RTY24" s="1"/>
      <c r="RTZ24" s="1"/>
      <c r="RUA24" s="1"/>
      <c r="RUB24" s="1"/>
      <c r="RUC24" s="1"/>
      <c r="RUD24" s="1"/>
      <c r="RUE24" s="1"/>
      <c r="RUF24" s="1"/>
      <c r="RUG24" s="1"/>
      <c r="RUH24" s="1"/>
      <c r="RUI24" s="1"/>
      <c r="RUJ24" s="1"/>
      <c r="RUK24" s="1"/>
      <c r="RUL24" s="1"/>
      <c r="RUM24" s="1"/>
      <c r="RUN24" s="1"/>
      <c r="RUO24" s="1"/>
      <c r="RUP24" s="1"/>
      <c r="RUQ24" s="1"/>
      <c r="RUR24" s="1"/>
      <c r="RUS24" s="1"/>
      <c r="RUT24" s="1"/>
      <c r="RUU24" s="1"/>
      <c r="RUV24" s="1"/>
      <c r="RUW24" s="1"/>
      <c r="RUX24" s="1"/>
      <c r="RUY24" s="1"/>
      <c r="RUZ24" s="1"/>
      <c r="RVA24" s="1"/>
      <c r="RVB24" s="1"/>
      <c r="RVC24" s="1"/>
      <c r="RVD24" s="1"/>
      <c r="RVE24" s="1"/>
      <c r="RVF24" s="1"/>
      <c r="RVG24" s="1"/>
      <c r="RVH24" s="1"/>
      <c r="RVI24" s="1"/>
      <c r="RVJ24" s="1"/>
      <c r="RVK24" s="1"/>
      <c r="RVL24" s="1"/>
      <c r="RVM24" s="1"/>
      <c r="RVN24" s="1"/>
      <c r="RVO24" s="1"/>
      <c r="RVP24" s="1"/>
      <c r="RVQ24" s="1"/>
      <c r="RVR24" s="1"/>
      <c r="RVS24" s="1"/>
      <c r="RVT24" s="1"/>
      <c r="RVU24" s="1"/>
      <c r="RVV24" s="1"/>
      <c r="RVW24" s="1"/>
      <c r="RVX24" s="1"/>
      <c r="RVY24" s="1"/>
      <c r="RVZ24" s="1"/>
      <c r="RWA24" s="1"/>
      <c r="RWB24" s="1"/>
      <c r="RWC24" s="1"/>
      <c r="RWD24" s="1"/>
      <c r="RWE24" s="1"/>
      <c r="RWF24" s="1"/>
      <c r="RWG24" s="1"/>
      <c r="RWH24" s="1"/>
      <c r="RWI24" s="1"/>
      <c r="RWJ24" s="1"/>
      <c r="RWK24" s="1"/>
      <c r="RWL24" s="1"/>
      <c r="RWM24" s="1"/>
      <c r="RWN24" s="1"/>
      <c r="RWO24" s="1"/>
      <c r="RWP24" s="1"/>
      <c r="RWQ24" s="1"/>
      <c r="RWR24" s="1"/>
      <c r="RWS24" s="1"/>
      <c r="RWT24" s="1"/>
      <c r="RWU24" s="1"/>
      <c r="RWV24" s="1"/>
      <c r="RWW24" s="1"/>
      <c r="RWX24" s="1"/>
      <c r="RWY24" s="1"/>
      <c r="RWZ24" s="1"/>
      <c r="RXA24" s="1"/>
      <c r="RXB24" s="1"/>
      <c r="RXC24" s="1"/>
      <c r="RXD24" s="1"/>
      <c r="RXE24" s="1"/>
      <c r="RXF24" s="1"/>
      <c r="RXG24" s="1"/>
      <c r="RXH24" s="1"/>
      <c r="RXI24" s="1"/>
      <c r="RXJ24" s="1"/>
      <c r="RXK24" s="1"/>
      <c r="RXL24" s="1"/>
      <c r="RXM24" s="1"/>
      <c r="RXN24" s="1"/>
      <c r="RXO24" s="1"/>
      <c r="RXP24" s="1"/>
      <c r="RXQ24" s="1"/>
      <c r="RXR24" s="1"/>
      <c r="RXS24" s="1"/>
      <c r="RXT24" s="1"/>
      <c r="RXU24" s="1"/>
      <c r="RXV24" s="1"/>
      <c r="RXW24" s="1"/>
      <c r="RXX24" s="1"/>
      <c r="RXY24" s="1"/>
      <c r="RXZ24" s="1"/>
      <c r="RYA24" s="1"/>
      <c r="RYB24" s="1"/>
      <c r="RYC24" s="1"/>
      <c r="RYD24" s="1"/>
      <c r="RYE24" s="1"/>
      <c r="RYF24" s="1"/>
      <c r="RYG24" s="1"/>
      <c r="RYH24" s="1"/>
      <c r="RYI24" s="1"/>
      <c r="RYJ24" s="1"/>
      <c r="RYK24" s="1"/>
      <c r="RYL24" s="1"/>
      <c r="RYM24" s="1"/>
      <c r="RYN24" s="1"/>
      <c r="RYO24" s="1"/>
      <c r="RYP24" s="1"/>
      <c r="RYQ24" s="1"/>
      <c r="RYR24" s="1"/>
      <c r="RYS24" s="1"/>
      <c r="RYT24" s="1"/>
      <c r="RYU24" s="1"/>
      <c r="RYV24" s="1"/>
      <c r="RYW24" s="1"/>
      <c r="RYX24" s="1"/>
      <c r="RYY24" s="1"/>
      <c r="RYZ24" s="1"/>
      <c r="RZA24" s="1"/>
      <c r="RZB24" s="1"/>
      <c r="RZC24" s="1"/>
      <c r="RZD24" s="1"/>
      <c r="RZE24" s="1"/>
      <c r="RZF24" s="1"/>
      <c r="RZG24" s="1"/>
      <c r="RZH24" s="1"/>
      <c r="RZI24" s="1"/>
      <c r="RZJ24" s="1"/>
      <c r="RZK24" s="1"/>
      <c r="RZL24" s="1"/>
      <c r="RZM24" s="1"/>
      <c r="RZN24" s="1"/>
      <c r="RZO24" s="1"/>
      <c r="RZP24" s="1"/>
      <c r="RZQ24" s="1"/>
      <c r="RZR24" s="1"/>
      <c r="RZS24" s="1"/>
      <c r="RZT24" s="1"/>
      <c r="RZU24" s="1"/>
      <c r="RZV24" s="1"/>
      <c r="RZW24" s="1"/>
      <c r="RZX24" s="1"/>
      <c r="RZY24" s="1"/>
      <c r="RZZ24" s="1"/>
      <c r="SAA24" s="1"/>
      <c r="SAB24" s="1"/>
      <c r="SAC24" s="1"/>
      <c r="SAD24" s="1"/>
      <c r="SAE24" s="1"/>
      <c r="SAF24" s="1"/>
      <c r="SAG24" s="1"/>
      <c r="SAH24" s="1"/>
      <c r="SAI24" s="1"/>
      <c r="SAJ24" s="1"/>
      <c r="SAK24" s="1"/>
      <c r="SAL24" s="1"/>
      <c r="SAM24" s="1"/>
      <c r="SAN24" s="1"/>
      <c r="SAO24" s="1"/>
      <c r="SAP24" s="1"/>
      <c r="SAQ24" s="1"/>
      <c r="SAR24" s="1"/>
      <c r="SAS24" s="1"/>
      <c r="SAT24" s="1"/>
      <c r="SAU24" s="1"/>
      <c r="SAV24" s="1"/>
      <c r="SAW24" s="1"/>
      <c r="SAX24" s="1"/>
      <c r="SAY24" s="1"/>
      <c r="SAZ24" s="1"/>
      <c r="SBA24" s="1"/>
      <c r="SBB24" s="1"/>
      <c r="SBC24" s="1"/>
      <c r="SBD24" s="1"/>
      <c r="SBE24" s="1"/>
      <c r="SBF24" s="1"/>
      <c r="SBG24" s="1"/>
      <c r="SBH24" s="1"/>
      <c r="SBI24" s="1"/>
      <c r="SBJ24" s="1"/>
      <c r="SBK24" s="1"/>
      <c r="SBL24" s="1"/>
      <c r="SBM24" s="1"/>
      <c r="SBN24" s="1"/>
      <c r="SBO24" s="1"/>
      <c r="SBP24" s="1"/>
      <c r="SBQ24" s="1"/>
      <c r="SBR24" s="1"/>
      <c r="SBS24" s="1"/>
      <c r="SBT24" s="1"/>
      <c r="SBU24" s="1"/>
      <c r="SBV24" s="1"/>
      <c r="SBW24" s="1"/>
      <c r="SBX24" s="1"/>
      <c r="SBY24" s="1"/>
      <c r="SBZ24" s="1"/>
      <c r="SCA24" s="1"/>
      <c r="SCB24" s="1"/>
      <c r="SCC24" s="1"/>
      <c r="SCD24" s="1"/>
      <c r="SCE24" s="1"/>
      <c r="SCF24" s="1"/>
      <c r="SCG24" s="1"/>
      <c r="SCH24" s="1"/>
      <c r="SCI24" s="1"/>
      <c r="SCJ24" s="1"/>
      <c r="SCK24" s="1"/>
      <c r="SCL24" s="1"/>
      <c r="SCM24" s="1"/>
      <c r="SCN24" s="1"/>
      <c r="SCO24" s="1"/>
      <c r="SCP24" s="1"/>
      <c r="SCQ24" s="1"/>
      <c r="SCR24" s="1"/>
      <c r="SCS24" s="1"/>
      <c r="SCT24" s="1"/>
      <c r="SCU24" s="1"/>
      <c r="SCV24" s="1"/>
      <c r="SCW24" s="1"/>
      <c r="SCX24" s="1"/>
      <c r="SCY24" s="1"/>
      <c r="SCZ24" s="1"/>
      <c r="SDA24" s="1"/>
      <c r="SDB24" s="1"/>
      <c r="SDC24" s="1"/>
      <c r="SDD24" s="1"/>
      <c r="SDE24" s="1"/>
      <c r="SDF24" s="1"/>
      <c r="SDG24" s="1"/>
      <c r="SDH24" s="1"/>
      <c r="SDI24" s="1"/>
      <c r="SDJ24" s="1"/>
      <c r="SDK24" s="1"/>
      <c r="SDL24" s="1"/>
      <c r="SDM24" s="1"/>
      <c r="SDN24" s="1"/>
      <c r="SDO24" s="1"/>
      <c r="SDP24" s="1"/>
      <c r="SDQ24" s="1"/>
      <c r="SDR24" s="1"/>
      <c r="SDS24" s="1"/>
      <c r="SDT24" s="1"/>
      <c r="SDU24" s="1"/>
      <c r="SDV24" s="1"/>
      <c r="SDW24" s="1"/>
      <c r="SDX24" s="1"/>
      <c r="SDY24" s="1"/>
      <c r="SDZ24" s="1"/>
      <c r="SEA24" s="1"/>
      <c r="SEB24" s="1"/>
      <c r="SEC24" s="1"/>
      <c r="SED24" s="1"/>
      <c r="SEE24" s="1"/>
      <c r="SEF24" s="1"/>
      <c r="SEG24" s="1"/>
      <c r="SEH24" s="1"/>
      <c r="SEI24" s="1"/>
      <c r="SEJ24" s="1"/>
      <c r="SEK24" s="1"/>
      <c r="SEL24" s="1"/>
      <c r="SEM24" s="1"/>
      <c r="SEN24" s="1"/>
      <c r="SEO24" s="1"/>
      <c r="SEP24" s="1"/>
      <c r="SEQ24" s="1"/>
      <c r="SER24" s="1"/>
      <c r="SES24" s="1"/>
      <c r="SET24" s="1"/>
      <c r="SEU24" s="1"/>
      <c r="SEV24" s="1"/>
      <c r="SEW24" s="1"/>
      <c r="SEX24" s="1"/>
      <c r="SEY24" s="1"/>
      <c r="SEZ24" s="1"/>
      <c r="SFA24" s="1"/>
      <c r="SFB24" s="1"/>
      <c r="SFC24" s="1"/>
      <c r="SFD24" s="1"/>
      <c r="SFE24" s="1"/>
      <c r="SFF24" s="1"/>
      <c r="SFG24" s="1"/>
      <c r="SFH24" s="1"/>
      <c r="SFI24" s="1"/>
      <c r="SFJ24" s="1"/>
      <c r="SFK24" s="1"/>
      <c r="SFL24" s="1"/>
      <c r="SFM24" s="1"/>
      <c r="SFN24" s="1"/>
      <c r="SFO24" s="1"/>
      <c r="SFP24" s="1"/>
      <c r="SFQ24" s="1"/>
      <c r="SFR24" s="1"/>
      <c r="SFS24" s="1"/>
      <c r="SFT24" s="1"/>
      <c r="SFU24" s="1"/>
      <c r="SFV24" s="1"/>
      <c r="SFW24" s="1"/>
      <c r="SFX24" s="1"/>
      <c r="SFY24" s="1"/>
      <c r="SFZ24" s="1"/>
      <c r="SGA24" s="1"/>
      <c r="SGB24" s="1"/>
      <c r="SGC24" s="1"/>
      <c r="SGD24" s="1"/>
      <c r="SGE24" s="1"/>
      <c r="SGF24" s="1"/>
      <c r="SGG24" s="1"/>
      <c r="SGH24" s="1"/>
      <c r="SGI24" s="1"/>
      <c r="SGJ24" s="1"/>
      <c r="SGK24" s="1"/>
      <c r="SGL24" s="1"/>
      <c r="SGM24" s="1"/>
      <c r="SGN24" s="1"/>
      <c r="SGO24" s="1"/>
      <c r="SGP24" s="1"/>
      <c r="SGQ24" s="1"/>
      <c r="SGR24" s="1"/>
      <c r="SGS24" s="1"/>
      <c r="SGT24" s="1"/>
      <c r="SGU24" s="1"/>
      <c r="SGV24" s="1"/>
      <c r="SGW24" s="1"/>
      <c r="SGX24" s="1"/>
      <c r="SGY24" s="1"/>
      <c r="SGZ24" s="1"/>
      <c r="SHA24" s="1"/>
      <c r="SHB24" s="1"/>
      <c r="SHC24" s="1"/>
      <c r="SHD24" s="1"/>
      <c r="SHE24" s="1"/>
      <c r="SHF24" s="1"/>
      <c r="SHG24" s="1"/>
      <c r="SHH24" s="1"/>
      <c r="SHI24" s="1"/>
      <c r="SHJ24" s="1"/>
      <c r="SHK24" s="1"/>
      <c r="SHL24" s="1"/>
      <c r="SHM24" s="1"/>
      <c r="SHN24" s="1"/>
      <c r="SHO24" s="1"/>
      <c r="SHP24" s="1"/>
      <c r="SHQ24" s="1"/>
      <c r="SHR24" s="1"/>
      <c r="SHS24" s="1"/>
      <c r="SHT24" s="1"/>
      <c r="SHU24" s="1"/>
      <c r="SHV24" s="1"/>
      <c r="SHW24" s="1"/>
      <c r="SHX24" s="1"/>
      <c r="SHY24" s="1"/>
      <c r="SHZ24" s="1"/>
      <c r="SIA24" s="1"/>
      <c r="SIB24" s="1"/>
      <c r="SIC24" s="1"/>
      <c r="SID24" s="1"/>
      <c r="SIE24" s="1"/>
      <c r="SIF24" s="1"/>
      <c r="SIG24" s="1"/>
      <c r="SIH24" s="1"/>
      <c r="SII24" s="1"/>
      <c r="SIJ24" s="1"/>
      <c r="SIK24" s="1"/>
      <c r="SIL24" s="1"/>
      <c r="SIM24" s="1"/>
      <c r="SIN24" s="1"/>
      <c r="SIO24" s="1"/>
      <c r="SIP24" s="1"/>
      <c r="SIQ24" s="1"/>
      <c r="SIR24" s="1"/>
      <c r="SIS24" s="1"/>
      <c r="SIT24" s="1"/>
      <c r="SIU24" s="1"/>
      <c r="SIV24" s="1"/>
      <c r="SIW24" s="1"/>
      <c r="SIX24" s="1"/>
      <c r="SIY24" s="1"/>
      <c r="SIZ24" s="1"/>
      <c r="SJA24" s="1"/>
      <c r="SJB24" s="1"/>
      <c r="SJC24" s="1"/>
      <c r="SJD24" s="1"/>
      <c r="SJE24" s="1"/>
      <c r="SJF24" s="1"/>
      <c r="SJG24" s="1"/>
      <c r="SJH24" s="1"/>
      <c r="SJI24" s="1"/>
      <c r="SJJ24" s="1"/>
      <c r="SJK24" s="1"/>
      <c r="SJL24" s="1"/>
      <c r="SJM24" s="1"/>
      <c r="SJN24" s="1"/>
      <c r="SJO24" s="1"/>
      <c r="SJP24" s="1"/>
      <c r="SJQ24" s="1"/>
      <c r="SJR24" s="1"/>
      <c r="SJS24" s="1"/>
      <c r="SJT24" s="1"/>
      <c r="SJU24" s="1"/>
      <c r="SJV24" s="1"/>
      <c r="SJW24" s="1"/>
      <c r="SJX24" s="1"/>
      <c r="SJY24" s="1"/>
      <c r="SJZ24" s="1"/>
      <c r="SKA24" s="1"/>
      <c r="SKB24" s="1"/>
      <c r="SKC24" s="1"/>
      <c r="SKD24" s="1"/>
      <c r="SKE24" s="1"/>
      <c r="SKF24" s="1"/>
      <c r="SKG24" s="1"/>
      <c r="SKH24" s="1"/>
      <c r="SKI24" s="1"/>
      <c r="SKJ24" s="1"/>
      <c r="SKK24" s="1"/>
      <c r="SKL24" s="1"/>
      <c r="SKM24" s="1"/>
      <c r="SKN24" s="1"/>
      <c r="SKO24" s="1"/>
      <c r="SKP24" s="1"/>
      <c r="SKQ24" s="1"/>
      <c r="SKR24" s="1"/>
      <c r="SKS24" s="1"/>
      <c r="SKT24" s="1"/>
      <c r="SKU24" s="1"/>
      <c r="SKV24" s="1"/>
      <c r="SKW24" s="1"/>
      <c r="SKX24" s="1"/>
      <c r="SKY24" s="1"/>
      <c r="SKZ24" s="1"/>
      <c r="SLA24" s="1"/>
      <c r="SLB24" s="1"/>
      <c r="SLC24" s="1"/>
      <c r="SLD24" s="1"/>
      <c r="SLE24" s="1"/>
      <c r="SLF24" s="1"/>
      <c r="SLG24" s="1"/>
      <c r="SLH24" s="1"/>
      <c r="SLI24" s="1"/>
      <c r="SLJ24" s="1"/>
      <c r="SLK24" s="1"/>
      <c r="SLL24" s="1"/>
      <c r="SLM24" s="1"/>
      <c r="SLN24" s="1"/>
      <c r="SLO24" s="1"/>
      <c r="SLP24" s="1"/>
      <c r="SLQ24" s="1"/>
      <c r="SLR24" s="1"/>
      <c r="SLS24" s="1"/>
      <c r="SLT24" s="1"/>
      <c r="SLU24" s="1"/>
      <c r="SLV24" s="1"/>
      <c r="SLW24" s="1"/>
      <c r="SLX24" s="1"/>
      <c r="SLY24" s="1"/>
      <c r="SLZ24" s="1"/>
      <c r="SMA24" s="1"/>
      <c r="SMB24" s="1"/>
      <c r="SMC24" s="1"/>
      <c r="SMD24" s="1"/>
      <c r="SME24" s="1"/>
      <c r="SMF24" s="1"/>
      <c r="SMG24" s="1"/>
      <c r="SMH24" s="1"/>
      <c r="SMI24" s="1"/>
      <c r="SMJ24" s="1"/>
      <c r="SMK24" s="1"/>
      <c r="SML24" s="1"/>
      <c r="SMM24" s="1"/>
      <c r="SMN24" s="1"/>
      <c r="SMO24" s="1"/>
      <c r="SMP24" s="1"/>
      <c r="SMQ24" s="1"/>
      <c r="SMR24" s="1"/>
      <c r="SMS24" s="1"/>
      <c r="SMT24" s="1"/>
      <c r="SMU24" s="1"/>
      <c r="SMV24" s="1"/>
      <c r="SMW24" s="1"/>
      <c r="SMX24" s="1"/>
      <c r="SMY24" s="1"/>
      <c r="SMZ24" s="1"/>
      <c r="SNA24" s="1"/>
      <c r="SNB24" s="1"/>
      <c r="SNC24" s="1"/>
      <c r="SND24" s="1"/>
      <c r="SNE24" s="1"/>
      <c r="SNF24" s="1"/>
      <c r="SNG24" s="1"/>
      <c r="SNH24" s="1"/>
      <c r="SNI24" s="1"/>
      <c r="SNJ24" s="1"/>
      <c r="SNK24" s="1"/>
      <c r="SNL24" s="1"/>
      <c r="SNM24" s="1"/>
      <c r="SNN24" s="1"/>
      <c r="SNO24" s="1"/>
      <c r="SNP24" s="1"/>
      <c r="SNQ24" s="1"/>
      <c r="SNR24" s="1"/>
      <c r="SNS24" s="1"/>
      <c r="SNT24" s="1"/>
      <c r="SNU24" s="1"/>
      <c r="SNV24" s="1"/>
      <c r="SNW24" s="1"/>
      <c r="SNX24" s="1"/>
      <c r="SNY24" s="1"/>
      <c r="SNZ24" s="1"/>
      <c r="SOA24" s="1"/>
      <c r="SOB24" s="1"/>
      <c r="SOC24" s="1"/>
      <c r="SOD24" s="1"/>
      <c r="SOE24" s="1"/>
      <c r="SOF24" s="1"/>
      <c r="SOG24" s="1"/>
      <c r="SOH24" s="1"/>
      <c r="SOI24" s="1"/>
      <c r="SOJ24" s="1"/>
      <c r="SOK24" s="1"/>
      <c r="SOL24" s="1"/>
      <c r="SOM24" s="1"/>
      <c r="SON24" s="1"/>
      <c r="SOO24" s="1"/>
      <c r="SOP24" s="1"/>
      <c r="SOQ24" s="1"/>
      <c r="SOR24" s="1"/>
      <c r="SOS24" s="1"/>
      <c r="SOT24" s="1"/>
      <c r="SOU24" s="1"/>
      <c r="SOV24" s="1"/>
      <c r="SOW24" s="1"/>
      <c r="SOX24" s="1"/>
      <c r="SOY24" s="1"/>
      <c r="SOZ24" s="1"/>
      <c r="SPA24" s="1"/>
      <c r="SPB24" s="1"/>
      <c r="SPC24" s="1"/>
      <c r="SPD24" s="1"/>
      <c r="SPE24" s="1"/>
      <c r="SPF24" s="1"/>
      <c r="SPG24" s="1"/>
      <c r="SPH24" s="1"/>
      <c r="SPI24" s="1"/>
      <c r="SPJ24" s="1"/>
      <c r="SPK24" s="1"/>
      <c r="SPL24" s="1"/>
      <c r="SPM24" s="1"/>
      <c r="SPN24" s="1"/>
      <c r="SPO24" s="1"/>
      <c r="SPP24" s="1"/>
      <c r="SPQ24" s="1"/>
      <c r="SPR24" s="1"/>
      <c r="SPS24" s="1"/>
      <c r="SPT24" s="1"/>
      <c r="SPU24" s="1"/>
      <c r="SPV24" s="1"/>
      <c r="SPW24" s="1"/>
      <c r="SPX24" s="1"/>
      <c r="SPY24" s="1"/>
      <c r="SPZ24" s="1"/>
      <c r="SQA24" s="1"/>
      <c r="SQB24" s="1"/>
      <c r="SQC24" s="1"/>
      <c r="SQD24" s="1"/>
      <c r="SQE24" s="1"/>
      <c r="SQF24" s="1"/>
      <c r="SQG24" s="1"/>
      <c r="SQH24" s="1"/>
      <c r="SQI24" s="1"/>
      <c r="SQJ24" s="1"/>
      <c r="SQK24" s="1"/>
      <c r="SQL24" s="1"/>
      <c r="SQM24" s="1"/>
      <c r="SQN24" s="1"/>
      <c r="SQO24" s="1"/>
      <c r="SQP24" s="1"/>
      <c r="SQQ24" s="1"/>
      <c r="SQR24" s="1"/>
      <c r="SQS24" s="1"/>
      <c r="SQT24" s="1"/>
      <c r="SQU24" s="1"/>
      <c r="SQV24" s="1"/>
      <c r="SQW24" s="1"/>
      <c r="SQX24" s="1"/>
      <c r="SQY24" s="1"/>
      <c r="SQZ24" s="1"/>
      <c r="SRA24" s="1"/>
      <c r="SRB24" s="1"/>
      <c r="SRC24" s="1"/>
      <c r="SRD24" s="1"/>
      <c r="SRE24" s="1"/>
      <c r="SRF24" s="1"/>
      <c r="SRG24" s="1"/>
      <c r="SRH24" s="1"/>
      <c r="SRI24" s="1"/>
      <c r="SRJ24" s="1"/>
      <c r="SRK24" s="1"/>
      <c r="SRL24" s="1"/>
      <c r="SRM24" s="1"/>
      <c r="SRN24" s="1"/>
      <c r="SRO24" s="1"/>
      <c r="SRP24" s="1"/>
      <c r="SRQ24" s="1"/>
      <c r="SRR24" s="1"/>
      <c r="SRS24" s="1"/>
      <c r="SRT24" s="1"/>
      <c r="SRU24" s="1"/>
      <c r="SRV24" s="1"/>
      <c r="SRW24" s="1"/>
      <c r="SRX24" s="1"/>
      <c r="SRY24" s="1"/>
      <c r="SRZ24" s="1"/>
      <c r="SSA24" s="1"/>
      <c r="SSB24" s="1"/>
      <c r="SSC24" s="1"/>
      <c r="SSD24" s="1"/>
      <c r="SSE24" s="1"/>
      <c r="SSF24" s="1"/>
      <c r="SSG24" s="1"/>
      <c r="SSH24" s="1"/>
      <c r="SSI24" s="1"/>
      <c r="SSJ24" s="1"/>
      <c r="SSK24" s="1"/>
      <c r="SSL24" s="1"/>
      <c r="SSM24" s="1"/>
      <c r="SSN24" s="1"/>
      <c r="SSO24" s="1"/>
      <c r="SSP24" s="1"/>
      <c r="SSQ24" s="1"/>
      <c r="SSR24" s="1"/>
      <c r="SSS24" s="1"/>
      <c r="SST24" s="1"/>
      <c r="SSU24" s="1"/>
      <c r="SSV24" s="1"/>
      <c r="SSW24" s="1"/>
      <c r="SSX24" s="1"/>
      <c r="SSY24" s="1"/>
      <c r="SSZ24" s="1"/>
      <c r="STA24" s="1"/>
      <c r="STB24" s="1"/>
      <c r="STC24" s="1"/>
      <c r="STD24" s="1"/>
      <c r="STE24" s="1"/>
      <c r="STF24" s="1"/>
      <c r="STG24" s="1"/>
      <c r="STH24" s="1"/>
      <c r="STI24" s="1"/>
      <c r="STJ24" s="1"/>
      <c r="STK24" s="1"/>
      <c r="STL24" s="1"/>
      <c r="STM24" s="1"/>
      <c r="STN24" s="1"/>
      <c r="STO24" s="1"/>
      <c r="STP24" s="1"/>
      <c r="STQ24" s="1"/>
      <c r="STR24" s="1"/>
      <c r="STS24" s="1"/>
      <c r="STT24" s="1"/>
      <c r="STU24" s="1"/>
      <c r="STV24" s="1"/>
      <c r="STW24" s="1"/>
      <c r="STX24" s="1"/>
      <c r="STY24" s="1"/>
      <c r="STZ24" s="1"/>
      <c r="SUA24" s="1"/>
      <c r="SUB24" s="1"/>
      <c r="SUC24" s="1"/>
      <c r="SUD24" s="1"/>
      <c r="SUE24" s="1"/>
      <c r="SUF24" s="1"/>
      <c r="SUG24" s="1"/>
      <c r="SUH24" s="1"/>
      <c r="SUI24" s="1"/>
      <c r="SUJ24" s="1"/>
      <c r="SUK24" s="1"/>
      <c r="SUL24" s="1"/>
      <c r="SUM24" s="1"/>
      <c r="SUN24" s="1"/>
      <c r="SUO24" s="1"/>
      <c r="SUP24" s="1"/>
      <c r="SUQ24" s="1"/>
      <c r="SUR24" s="1"/>
      <c r="SUS24" s="1"/>
      <c r="SUT24" s="1"/>
      <c r="SUU24" s="1"/>
      <c r="SUV24" s="1"/>
      <c r="SUW24" s="1"/>
      <c r="SUX24" s="1"/>
      <c r="SUY24" s="1"/>
      <c r="SUZ24" s="1"/>
      <c r="SVA24" s="1"/>
      <c r="SVB24" s="1"/>
      <c r="SVC24" s="1"/>
      <c r="SVD24" s="1"/>
      <c r="SVE24" s="1"/>
      <c r="SVF24" s="1"/>
      <c r="SVG24" s="1"/>
      <c r="SVH24" s="1"/>
      <c r="SVI24" s="1"/>
      <c r="SVJ24" s="1"/>
      <c r="SVK24" s="1"/>
      <c r="SVL24" s="1"/>
      <c r="SVM24" s="1"/>
      <c r="SVN24" s="1"/>
      <c r="SVO24" s="1"/>
      <c r="SVP24" s="1"/>
      <c r="SVQ24" s="1"/>
      <c r="SVR24" s="1"/>
      <c r="SVS24" s="1"/>
      <c r="SVT24" s="1"/>
      <c r="SVU24" s="1"/>
      <c r="SVV24" s="1"/>
      <c r="SVW24" s="1"/>
      <c r="SVX24" s="1"/>
      <c r="SVY24" s="1"/>
      <c r="SVZ24" s="1"/>
      <c r="SWA24" s="1"/>
      <c r="SWB24" s="1"/>
      <c r="SWC24" s="1"/>
      <c r="SWD24" s="1"/>
      <c r="SWE24" s="1"/>
      <c r="SWF24" s="1"/>
      <c r="SWG24" s="1"/>
      <c r="SWH24" s="1"/>
      <c r="SWI24" s="1"/>
      <c r="SWJ24" s="1"/>
      <c r="SWK24" s="1"/>
      <c r="SWL24" s="1"/>
      <c r="SWM24" s="1"/>
      <c r="SWN24" s="1"/>
      <c r="SWO24" s="1"/>
      <c r="SWP24" s="1"/>
      <c r="SWQ24" s="1"/>
      <c r="SWR24" s="1"/>
      <c r="SWS24" s="1"/>
      <c r="SWT24" s="1"/>
      <c r="SWU24" s="1"/>
      <c r="SWV24" s="1"/>
      <c r="SWW24" s="1"/>
      <c r="SWX24" s="1"/>
      <c r="SWY24" s="1"/>
      <c r="SWZ24" s="1"/>
      <c r="SXA24" s="1"/>
      <c r="SXB24" s="1"/>
      <c r="SXC24" s="1"/>
      <c r="SXD24" s="1"/>
      <c r="SXE24" s="1"/>
      <c r="SXF24" s="1"/>
      <c r="SXG24" s="1"/>
      <c r="SXH24" s="1"/>
      <c r="SXI24" s="1"/>
      <c r="SXJ24" s="1"/>
      <c r="SXK24" s="1"/>
      <c r="SXL24" s="1"/>
      <c r="SXM24" s="1"/>
      <c r="SXN24" s="1"/>
      <c r="SXO24" s="1"/>
      <c r="SXP24" s="1"/>
      <c r="SXQ24" s="1"/>
      <c r="SXR24" s="1"/>
      <c r="SXS24" s="1"/>
      <c r="SXT24" s="1"/>
      <c r="SXU24" s="1"/>
      <c r="SXV24" s="1"/>
      <c r="SXW24" s="1"/>
      <c r="SXX24" s="1"/>
      <c r="SXY24" s="1"/>
      <c r="SXZ24" s="1"/>
      <c r="SYA24" s="1"/>
      <c r="SYB24" s="1"/>
      <c r="SYC24" s="1"/>
      <c r="SYD24" s="1"/>
      <c r="SYE24" s="1"/>
      <c r="SYF24" s="1"/>
      <c r="SYG24" s="1"/>
      <c r="SYH24" s="1"/>
      <c r="SYI24" s="1"/>
      <c r="SYJ24" s="1"/>
      <c r="SYK24" s="1"/>
      <c r="SYL24" s="1"/>
      <c r="SYM24" s="1"/>
      <c r="SYN24" s="1"/>
      <c r="SYO24" s="1"/>
      <c r="SYP24" s="1"/>
      <c r="SYQ24" s="1"/>
      <c r="SYR24" s="1"/>
      <c r="SYS24" s="1"/>
      <c r="SYT24" s="1"/>
      <c r="SYU24" s="1"/>
      <c r="SYV24" s="1"/>
      <c r="SYW24" s="1"/>
      <c r="SYX24" s="1"/>
      <c r="SYY24" s="1"/>
      <c r="SYZ24" s="1"/>
      <c r="SZA24" s="1"/>
      <c r="SZB24" s="1"/>
      <c r="SZC24" s="1"/>
      <c r="SZD24" s="1"/>
      <c r="SZE24" s="1"/>
      <c r="SZF24" s="1"/>
      <c r="SZG24" s="1"/>
      <c r="SZH24" s="1"/>
      <c r="SZI24" s="1"/>
      <c r="SZJ24" s="1"/>
      <c r="SZK24" s="1"/>
      <c r="SZL24" s="1"/>
      <c r="SZM24" s="1"/>
      <c r="SZN24" s="1"/>
      <c r="SZO24" s="1"/>
      <c r="SZP24" s="1"/>
      <c r="SZQ24" s="1"/>
      <c r="SZR24" s="1"/>
      <c r="SZS24" s="1"/>
      <c r="SZT24" s="1"/>
      <c r="SZU24" s="1"/>
      <c r="SZV24" s="1"/>
      <c r="SZW24" s="1"/>
      <c r="SZX24" s="1"/>
      <c r="SZY24" s="1"/>
      <c r="SZZ24" s="1"/>
      <c r="TAA24" s="1"/>
      <c r="TAB24" s="1"/>
      <c r="TAC24" s="1"/>
      <c r="TAD24" s="1"/>
      <c r="TAE24" s="1"/>
      <c r="TAF24" s="1"/>
      <c r="TAG24" s="1"/>
      <c r="TAH24" s="1"/>
      <c r="TAI24" s="1"/>
      <c r="TAJ24" s="1"/>
      <c r="TAK24" s="1"/>
      <c r="TAL24" s="1"/>
      <c r="TAM24" s="1"/>
      <c r="TAN24" s="1"/>
      <c r="TAO24" s="1"/>
      <c r="TAP24" s="1"/>
      <c r="TAQ24" s="1"/>
      <c r="TAR24" s="1"/>
      <c r="TAS24" s="1"/>
      <c r="TAT24" s="1"/>
      <c r="TAU24" s="1"/>
      <c r="TAV24" s="1"/>
      <c r="TAW24" s="1"/>
      <c r="TAX24" s="1"/>
      <c r="TAY24" s="1"/>
      <c r="TAZ24" s="1"/>
      <c r="TBA24" s="1"/>
      <c r="TBB24" s="1"/>
      <c r="TBC24" s="1"/>
      <c r="TBD24" s="1"/>
      <c r="TBE24" s="1"/>
      <c r="TBF24" s="1"/>
      <c r="TBG24" s="1"/>
      <c r="TBH24" s="1"/>
      <c r="TBI24" s="1"/>
      <c r="TBJ24" s="1"/>
      <c r="TBK24" s="1"/>
      <c r="TBL24" s="1"/>
      <c r="TBM24" s="1"/>
      <c r="TBN24" s="1"/>
      <c r="TBO24" s="1"/>
      <c r="TBP24" s="1"/>
      <c r="TBQ24" s="1"/>
      <c r="TBR24" s="1"/>
      <c r="TBS24" s="1"/>
      <c r="TBT24" s="1"/>
      <c r="TBU24" s="1"/>
      <c r="TBV24" s="1"/>
      <c r="TBW24" s="1"/>
      <c r="TBX24" s="1"/>
      <c r="TBY24" s="1"/>
      <c r="TBZ24" s="1"/>
      <c r="TCA24" s="1"/>
      <c r="TCB24" s="1"/>
      <c r="TCC24" s="1"/>
      <c r="TCD24" s="1"/>
      <c r="TCE24" s="1"/>
      <c r="TCF24" s="1"/>
      <c r="TCG24" s="1"/>
      <c r="TCH24" s="1"/>
      <c r="TCI24" s="1"/>
      <c r="TCJ24" s="1"/>
      <c r="TCK24" s="1"/>
      <c r="TCL24" s="1"/>
      <c r="TCM24" s="1"/>
      <c r="TCN24" s="1"/>
      <c r="TCO24" s="1"/>
      <c r="TCP24" s="1"/>
      <c r="TCQ24" s="1"/>
      <c r="TCR24" s="1"/>
      <c r="TCS24" s="1"/>
      <c r="TCT24" s="1"/>
      <c r="TCU24" s="1"/>
      <c r="TCV24" s="1"/>
      <c r="TCW24" s="1"/>
      <c r="TCX24" s="1"/>
      <c r="TCY24" s="1"/>
      <c r="TCZ24" s="1"/>
      <c r="TDA24" s="1"/>
      <c r="TDB24" s="1"/>
      <c r="TDC24" s="1"/>
      <c r="TDD24" s="1"/>
      <c r="TDE24" s="1"/>
      <c r="TDF24" s="1"/>
      <c r="TDG24" s="1"/>
      <c r="TDH24" s="1"/>
      <c r="TDI24" s="1"/>
      <c r="TDJ24" s="1"/>
      <c r="TDK24" s="1"/>
      <c r="TDL24" s="1"/>
      <c r="TDM24" s="1"/>
      <c r="TDN24" s="1"/>
      <c r="TDO24" s="1"/>
      <c r="TDP24" s="1"/>
      <c r="TDQ24" s="1"/>
      <c r="TDR24" s="1"/>
      <c r="TDS24" s="1"/>
      <c r="TDT24" s="1"/>
      <c r="TDU24" s="1"/>
      <c r="TDV24" s="1"/>
      <c r="TDW24" s="1"/>
      <c r="TDX24" s="1"/>
      <c r="TDY24" s="1"/>
      <c r="TDZ24" s="1"/>
      <c r="TEA24" s="1"/>
      <c r="TEB24" s="1"/>
      <c r="TEC24" s="1"/>
      <c r="TED24" s="1"/>
      <c r="TEE24" s="1"/>
      <c r="TEF24" s="1"/>
      <c r="TEG24" s="1"/>
      <c r="TEH24" s="1"/>
      <c r="TEI24" s="1"/>
      <c r="TEJ24" s="1"/>
      <c r="TEK24" s="1"/>
      <c r="TEL24" s="1"/>
      <c r="TEM24" s="1"/>
      <c r="TEN24" s="1"/>
      <c r="TEO24" s="1"/>
      <c r="TEP24" s="1"/>
      <c r="TEQ24" s="1"/>
      <c r="TER24" s="1"/>
      <c r="TES24" s="1"/>
      <c r="TET24" s="1"/>
      <c r="TEU24" s="1"/>
      <c r="TEV24" s="1"/>
      <c r="TEW24" s="1"/>
      <c r="TEX24" s="1"/>
      <c r="TEY24" s="1"/>
      <c r="TEZ24" s="1"/>
      <c r="TFA24" s="1"/>
      <c r="TFB24" s="1"/>
      <c r="TFC24" s="1"/>
      <c r="TFD24" s="1"/>
      <c r="TFE24" s="1"/>
      <c r="TFF24" s="1"/>
      <c r="TFG24" s="1"/>
      <c r="TFH24" s="1"/>
      <c r="TFI24" s="1"/>
      <c r="TFJ24" s="1"/>
      <c r="TFK24" s="1"/>
      <c r="TFL24" s="1"/>
      <c r="TFM24" s="1"/>
      <c r="TFN24" s="1"/>
      <c r="TFO24" s="1"/>
      <c r="TFP24" s="1"/>
      <c r="TFQ24" s="1"/>
      <c r="TFR24" s="1"/>
      <c r="TFS24" s="1"/>
      <c r="TFT24" s="1"/>
      <c r="TFU24" s="1"/>
      <c r="TFV24" s="1"/>
      <c r="TFW24" s="1"/>
      <c r="TFX24" s="1"/>
      <c r="TFY24" s="1"/>
      <c r="TFZ24" s="1"/>
      <c r="TGA24" s="1"/>
      <c r="TGB24" s="1"/>
      <c r="TGC24" s="1"/>
      <c r="TGD24" s="1"/>
      <c r="TGE24" s="1"/>
      <c r="TGF24" s="1"/>
      <c r="TGG24" s="1"/>
      <c r="TGH24" s="1"/>
      <c r="TGI24" s="1"/>
      <c r="TGJ24" s="1"/>
      <c r="TGK24" s="1"/>
      <c r="TGL24" s="1"/>
      <c r="TGM24" s="1"/>
      <c r="TGN24" s="1"/>
      <c r="TGO24" s="1"/>
      <c r="TGP24" s="1"/>
      <c r="TGQ24" s="1"/>
      <c r="TGR24" s="1"/>
      <c r="TGS24" s="1"/>
      <c r="TGT24" s="1"/>
      <c r="TGU24" s="1"/>
      <c r="TGV24" s="1"/>
      <c r="TGW24" s="1"/>
      <c r="TGX24" s="1"/>
      <c r="TGY24" s="1"/>
      <c r="TGZ24" s="1"/>
      <c r="THA24" s="1"/>
      <c r="THB24" s="1"/>
      <c r="THC24" s="1"/>
      <c r="THD24" s="1"/>
      <c r="THE24" s="1"/>
      <c r="THF24" s="1"/>
      <c r="THG24" s="1"/>
      <c r="THH24" s="1"/>
      <c r="THI24" s="1"/>
      <c r="THJ24" s="1"/>
      <c r="THK24" s="1"/>
      <c r="THL24" s="1"/>
      <c r="THM24" s="1"/>
      <c r="THN24" s="1"/>
      <c r="THO24" s="1"/>
      <c r="THP24" s="1"/>
      <c r="THQ24" s="1"/>
      <c r="THR24" s="1"/>
      <c r="THS24" s="1"/>
      <c r="THT24" s="1"/>
      <c r="THU24" s="1"/>
      <c r="THV24" s="1"/>
      <c r="THW24" s="1"/>
      <c r="THX24" s="1"/>
      <c r="THY24" s="1"/>
      <c r="THZ24" s="1"/>
      <c r="TIA24" s="1"/>
      <c r="TIB24" s="1"/>
      <c r="TIC24" s="1"/>
      <c r="TID24" s="1"/>
      <c r="TIE24" s="1"/>
      <c r="TIF24" s="1"/>
      <c r="TIG24" s="1"/>
      <c r="TIH24" s="1"/>
      <c r="TII24" s="1"/>
      <c r="TIJ24" s="1"/>
      <c r="TIK24" s="1"/>
      <c r="TIL24" s="1"/>
      <c r="TIM24" s="1"/>
      <c r="TIN24" s="1"/>
      <c r="TIO24" s="1"/>
      <c r="TIP24" s="1"/>
      <c r="TIQ24" s="1"/>
      <c r="TIR24" s="1"/>
      <c r="TIS24" s="1"/>
      <c r="TIT24" s="1"/>
      <c r="TIU24" s="1"/>
      <c r="TIV24" s="1"/>
      <c r="TIW24" s="1"/>
      <c r="TIX24" s="1"/>
      <c r="TIY24" s="1"/>
      <c r="TIZ24" s="1"/>
      <c r="TJA24" s="1"/>
      <c r="TJB24" s="1"/>
      <c r="TJC24" s="1"/>
      <c r="TJD24" s="1"/>
      <c r="TJE24" s="1"/>
      <c r="TJF24" s="1"/>
      <c r="TJG24" s="1"/>
      <c r="TJH24" s="1"/>
      <c r="TJI24" s="1"/>
      <c r="TJJ24" s="1"/>
      <c r="TJK24" s="1"/>
      <c r="TJL24" s="1"/>
      <c r="TJM24" s="1"/>
      <c r="TJN24" s="1"/>
      <c r="TJO24" s="1"/>
      <c r="TJP24" s="1"/>
      <c r="TJQ24" s="1"/>
      <c r="TJR24" s="1"/>
      <c r="TJS24" s="1"/>
      <c r="TJT24" s="1"/>
      <c r="TJU24" s="1"/>
      <c r="TJV24" s="1"/>
      <c r="TJW24" s="1"/>
      <c r="TJX24" s="1"/>
      <c r="TJY24" s="1"/>
      <c r="TJZ24" s="1"/>
      <c r="TKA24" s="1"/>
      <c r="TKB24" s="1"/>
      <c r="TKC24" s="1"/>
      <c r="TKD24" s="1"/>
      <c r="TKE24" s="1"/>
      <c r="TKF24" s="1"/>
      <c r="TKG24" s="1"/>
      <c r="TKH24" s="1"/>
      <c r="TKI24" s="1"/>
      <c r="TKJ24" s="1"/>
      <c r="TKK24" s="1"/>
      <c r="TKL24" s="1"/>
      <c r="TKM24" s="1"/>
      <c r="TKN24" s="1"/>
      <c r="TKO24" s="1"/>
      <c r="TKP24" s="1"/>
      <c r="TKQ24" s="1"/>
      <c r="TKR24" s="1"/>
      <c r="TKS24" s="1"/>
      <c r="TKT24" s="1"/>
      <c r="TKU24" s="1"/>
      <c r="TKV24" s="1"/>
      <c r="TKW24" s="1"/>
      <c r="TKX24" s="1"/>
      <c r="TKY24" s="1"/>
      <c r="TKZ24" s="1"/>
      <c r="TLA24" s="1"/>
      <c r="TLB24" s="1"/>
      <c r="TLC24" s="1"/>
      <c r="TLD24" s="1"/>
      <c r="TLE24" s="1"/>
      <c r="TLF24" s="1"/>
      <c r="TLG24" s="1"/>
      <c r="TLH24" s="1"/>
      <c r="TLI24" s="1"/>
      <c r="TLJ24" s="1"/>
      <c r="TLK24" s="1"/>
      <c r="TLL24" s="1"/>
      <c r="TLM24" s="1"/>
      <c r="TLN24" s="1"/>
      <c r="TLO24" s="1"/>
      <c r="TLP24" s="1"/>
      <c r="TLQ24" s="1"/>
      <c r="TLR24" s="1"/>
      <c r="TLS24" s="1"/>
      <c r="TLT24" s="1"/>
      <c r="TLU24" s="1"/>
      <c r="TLV24" s="1"/>
      <c r="TLW24" s="1"/>
      <c r="TLX24" s="1"/>
      <c r="TLY24" s="1"/>
      <c r="TLZ24" s="1"/>
      <c r="TMA24" s="1"/>
      <c r="TMB24" s="1"/>
      <c r="TMC24" s="1"/>
      <c r="TMD24" s="1"/>
      <c r="TME24" s="1"/>
      <c r="TMF24" s="1"/>
      <c r="TMG24" s="1"/>
      <c r="TMH24" s="1"/>
      <c r="TMI24" s="1"/>
      <c r="TMJ24" s="1"/>
      <c r="TMK24" s="1"/>
      <c r="TML24" s="1"/>
      <c r="TMM24" s="1"/>
      <c r="TMN24" s="1"/>
      <c r="TMO24" s="1"/>
      <c r="TMP24" s="1"/>
      <c r="TMQ24" s="1"/>
      <c r="TMR24" s="1"/>
      <c r="TMS24" s="1"/>
      <c r="TMT24" s="1"/>
      <c r="TMU24" s="1"/>
      <c r="TMV24" s="1"/>
      <c r="TMW24" s="1"/>
      <c r="TMX24" s="1"/>
      <c r="TMY24" s="1"/>
      <c r="TMZ24" s="1"/>
      <c r="TNA24" s="1"/>
      <c r="TNB24" s="1"/>
      <c r="TNC24" s="1"/>
      <c r="TND24" s="1"/>
      <c r="TNE24" s="1"/>
      <c r="TNF24" s="1"/>
      <c r="TNG24" s="1"/>
      <c r="TNH24" s="1"/>
      <c r="TNI24" s="1"/>
      <c r="TNJ24" s="1"/>
      <c r="TNK24" s="1"/>
      <c r="TNL24" s="1"/>
      <c r="TNM24" s="1"/>
      <c r="TNN24" s="1"/>
      <c r="TNO24" s="1"/>
      <c r="TNP24" s="1"/>
      <c r="TNQ24" s="1"/>
      <c r="TNR24" s="1"/>
      <c r="TNS24" s="1"/>
      <c r="TNT24" s="1"/>
      <c r="TNU24" s="1"/>
      <c r="TNV24" s="1"/>
      <c r="TNW24" s="1"/>
      <c r="TNX24" s="1"/>
      <c r="TNY24" s="1"/>
      <c r="TNZ24" s="1"/>
      <c r="TOA24" s="1"/>
      <c r="TOB24" s="1"/>
      <c r="TOC24" s="1"/>
      <c r="TOD24" s="1"/>
      <c r="TOE24" s="1"/>
      <c r="TOF24" s="1"/>
      <c r="TOG24" s="1"/>
      <c r="TOH24" s="1"/>
      <c r="TOI24" s="1"/>
      <c r="TOJ24" s="1"/>
      <c r="TOK24" s="1"/>
      <c r="TOL24" s="1"/>
      <c r="TOM24" s="1"/>
      <c r="TON24" s="1"/>
      <c r="TOO24" s="1"/>
      <c r="TOP24" s="1"/>
      <c r="TOQ24" s="1"/>
      <c r="TOR24" s="1"/>
      <c r="TOS24" s="1"/>
      <c r="TOT24" s="1"/>
      <c r="TOU24" s="1"/>
      <c r="TOV24" s="1"/>
      <c r="TOW24" s="1"/>
      <c r="TOX24" s="1"/>
      <c r="TOY24" s="1"/>
      <c r="TOZ24" s="1"/>
      <c r="TPA24" s="1"/>
      <c r="TPB24" s="1"/>
      <c r="TPC24" s="1"/>
      <c r="TPD24" s="1"/>
      <c r="TPE24" s="1"/>
      <c r="TPF24" s="1"/>
      <c r="TPG24" s="1"/>
      <c r="TPH24" s="1"/>
      <c r="TPI24" s="1"/>
      <c r="TPJ24" s="1"/>
      <c r="TPK24" s="1"/>
      <c r="TPL24" s="1"/>
      <c r="TPM24" s="1"/>
      <c r="TPN24" s="1"/>
      <c r="TPO24" s="1"/>
      <c r="TPP24" s="1"/>
      <c r="TPQ24" s="1"/>
      <c r="TPR24" s="1"/>
      <c r="TPS24" s="1"/>
      <c r="TPT24" s="1"/>
      <c r="TPU24" s="1"/>
      <c r="TPV24" s="1"/>
      <c r="TPW24" s="1"/>
      <c r="TPX24" s="1"/>
      <c r="TPY24" s="1"/>
      <c r="TPZ24" s="1"/>
      <c r="TQA24" s="1"/>
      <c r="TQB24" s="1"/>
      <c r="TQC24" s="1"/>
      <c r="TQD24" s="1"/>
      <c r="TQE24" s="1"/>
      <c r="TQF24" s="1"/>
      <c r="TQG24" s="1"/>
      <c r="TQH24" s="1"/>
      <c r="TQI24" s="1"/>
      <c r="TQJ24" s="1"/>
      <c r="TQK24" s="1"/>
      <c r="TQL24" s="1"/>
      <c r="TQM24" s="1"/>
      <c r="TQN24" s="1"/>
      <c r="TQO24" s="1"/>
      <c r="TQP24" s="1"/>
      <c r="TQQ24" s="1"/>
      <c r="TQR24" s="1"/>
      <c r="TQS24" s="1"/>
      <c r="TQT24" s="1"/>
      <c r="TQU24" s="1"/>
      <c r="TQV24" s="1"/>
      <c r="TQW24" s="1"/>
      <c r="TQX24" s="1"/>
      <c r="TQY24" s="1"/>
      <c r="TQZ24" s="1"/>
      <c r="TRA24" s="1"/>
      <c r="TRB24" s="1"/>
      <c r="TRC24" s="1"/>
      <c r="TRD24" s="1"/>
      <c r="TRE24" s="1"/>
      <c r="TRF24" s="1"/>
      <c r="TRG24" s="1"/>
      <c r="TRH24" s="1"/>
      <c r="TRI24" s="1"/>
      <c r="TRJ24" s="1"/>
      <c r="TRK24" s="1"/>
      <c r="TRL24" s="1"/>
      <c r="TRM24" s="1"/>
      <c r="TRN24" s="1"/>
      <c r="TRO24" s="1"/>
      <c r="TRP24" s="1"/>
      <c r="TRQ24" s="1"/>
      <c r="TRR24" s="1"/>
      <c r="TRS24" s="1"/>
      <c r="TRT24" s="1"/>
      <c r="TRU24" s="1"/>
      <c r="TRV24" s="1"/>
      <c r="TRW24" s="1"/>
      <c r="TRX24" s="1"/>
      <c r="TRY24" s="1"/>
      <c r="TRZ24" s="1"/>
      <c r="TSA24" s="1"/>
      <c r="TSB24" s="1"/>
      <c r="TSC24" s="1"/>
      <c r="TSD24" s="1"/>
      <c r="TSE24" s="1"/>
      <c r="TSF24" s="1"/>
      <c r="TSG24" s="1"/>
      <c r="TSH24" s="1"/>
      <c r="TSI24" s="1"/>
      <c r="TSJ24" s="1"/>
      <c r="TSK24" s="1"/>
      <c r="TSL24" s="1"/>
      <c r="TSM24" s="1"/>
      <c r="TSN24" s="1"/>
      <c r="TSO24" s="1"/>
      <c r="TSP24" s="1"/>
      <c r="TSQ24" s="1"/>
      <c r="TSR24" s="1"/>
      <c r="TSS24" s="1"/>
      <c r="TST24" s="1"/>
      <c r="TSU24" s="1"/>
      <c r="TSV24" s="1"/>
      <c r="TSW24" s="1"/>
      <c r="TSX24" s="1"/>
      <c r="TSY24" s="1"/>
      <c r="TSZ24" s="1"/>
      <c r="TTA24" s="1"/>
      <c r="TTB24" s="1"/>
      <c r="TTC24" s="1"/>
      <c r="TTD24" s="1"/>
      <c r="TTE24" s="1"/>
      <c r="TTF24" s="1"/>
      <c r="TTG24" s="1"/>
      <c r="TTH24" s="1"/>
      <c r="TTI24" s="1"/>
      <c r="TTJ24" s="1"/>
      <c r="TTK24" s="1"/>
      <c r="TTL24" s="1"/>
      <c r="TTM24" s="1"/>
      <c r="TTN24" s="1"/>
      <c r="TTO24" s="1"/>
      <c r="TTP24" s="1"/>
      <c r="TTQ24" s="1"/>
      <c r="TTR24" s="1"/>
      <c r="TTS24" s="1"/>
      <c r="TTT24" s="1"/>
      <c r="TTU24" s="1"/>
      <c r="TTV24" s="1"/>
      <c r="TTW24" s="1"/>
      <c r="TTX24" s="1"/>
      <c r="TTY24" s="1"/>
      <c r="TTZ24" s="1"/>
      <c r="TUA24" s="1"/>
      <c r="TUB24" s="1"/>
      <c r="TUC24" s="1"/>
      <c r="TUD24" s="1"/>
      <c r="TUE24" s="1"/>
      <c r="TUF24" s="1"/>
      <c r="TUG24" s="1"/>
      <c r="TUH24" s="1"/>
      <c r="TUI24" s="1"/>
      <c r="TUJ24" s="1"/>
      <c r="TUK24" s="1"/>
      <c r="TUL24" s="1"/>
      <c r="TUM24" s="1"/>
      <c r="TUN24" s="1"/>
      <c r="TUO24" s="1"/>
      <c r="TUP24" s="1"/>
      <c r="TUQ24" s="1"/>
      <c r="TUR24" s="1"/>
      <c r="TUS24" s="1"/>
      <c r="TUT24" s="1"/>
      <c r="TUU24" s="1"/>
      <c r="TUV24" s="1"/>
      <c r="TUW24" s="1"/>
      <c r="TUX24" s="1"/>
      <c r="TUY24" s="1"/>
      <c r="TUZ24" s="1"/>
      <c r="TVA24" s="1"/>
      <c r="TVB24" s="1"/>
      <c r="TVC24" s="1"/>
      <c r="TVD24" s="1"/>
      <c r="TVE24" s="1"/>
      <c r="TVF24" s="1"/>
      <c r="TVG24" s="1"/>
      <c r="TVH24" s="1"/>
      <c r="TVI24" s="1"/>
      <c r="TVJ24" s="1"/>
      <c r="TVK24" s="1"/>
      <c r="TVL24" s="1"/>
      <c r="TVM24" s="1"/>
      <c r="TVN24" s="1"/>
      <c r="TVO24" s="1"/>
      <c r="TVP24" s="1"/>
      <c r="TVQ24" s="1"/>
      <c r="TVR24" s="1"/>
      <c r="TVS24" s="1"/>
      <c r="TVT24" s="1"/>
      <c r="TVU24" s="1"/>
      <c r="TVV24" s="1"/>
      <c r="TVW24" s="1"/>
      <c r="TVX24" s="1"/>
      <c r="TVY24" s="1"/>
      <c r="TVZ24" s="1"/>
      <c r="TWA24" s="1"/>
      <c r="TWB24" s="1"/>
      <c r="TWC24" s="1"/>
      <c r="TWD24" s="1"/>
      <c r="TWE24" s="1"/>
      <c r="TWF24" s="1"/>
      <c r="TWG24" s="1"/>
      <c r="TWH24" s="1"/>
      <c r="TWI24" s="1"/>
      <c r="TWJ24" s="1"/>
      <c r="TWK24" s="1"/>
      <c r="TWL24" s="1"/>
      <c r="TWM24" s="1"/>
      <c r="TWN24" s="1"/>
      <c r="TWO24" s="1"/>
      <c r="TWP24" s="1"/>
      <c r="TWQ24" s="1"/>
      <c r="TWR24" s="1"/>
      <c r="TWS24" s="1"/>
      <c r="TWT24" s="1"/>
      <c r="TWU24" s="1"/>
      <c r="TWV24" s="1"/>
      <c r="TWW24" s="1"/>
      <c r="TWX24" s="1"/>
      <c r="TWY24" s="1"/>
      <c r="TWZ24" s="1"/>
      <c r="TXA24" s="1"/>
      <c r="TXB24" s="1"/>
      <c r="TXC24" s="1"/>
      <c r="TXD24" s="1"/>
      <c r="TXE24" s="1"/>
      <c r="TXF24" s="1"/>
      <c r="TXG24" s="1"/>
      <c r="TXH24" s="1"/>
      <c r="TXI24" s="1"/>
      <c r="TXJ24" s="1"/>
      <c r="TXK24" s="1"/>
      <c r="TXL24" s="1"/>
      <c r="TXM24" s="1"/>
      <c r="TXN24" s="1"/>
      <c r="TXO24" s="1"/>
      <c r="TXP24" s="1"/>
      <c r="TXQ24" s="1"/>
      <c r="TXR24" s="1"/>
      <c r="TXS24" s="1"/>
      <c r="TXT24" s="1"/>
      <c r="TXU24" s="1"/>
      <c r="TXV24" s="1"/>
      <c r="TXW24" s="1"/>
      <c r="TXX24" s="1"/>
      <c r="TXY24" s="1"/>
      <c r="TXZ24" s="1"/>
      <c r="TYA24" s="1"/>
      <c r="TYB24" s="1"/>
      <c r="TYC24" s="1"/>
      <c r="TYD24" s="1"/>
      <c r="TYE24" s="1"/>
      <c r="TYF24" s="1"/>
      <c r="TYG24" s="1"/>
      <c r="TYH24" s="1"/>
      <c r="TYI24" s="1"/>
      <c r="TYJ24" s="1"/>
      <c r="TYK24" s="1"/>
      <c r="TYL24" s="1"/>
      <c r="TYM24" s="1"/>
      <c r="TYN24" s="1"/>
      <c r="TYO24" s="1"/>
      <c r="TYP24" s="1"/>
      <c r="TYQ24" s="1"/>
      <c r="TYR24" s="1"/>
      <c r="TYS24" s="1"/>
      <c r="TYT24" s="1"/>
      <c r="TYU24" s="1"/>
      <c r="TYV24" s="1"/>
      <c r="TYW24" s="1"/>
      <c r="TYX24" s="1"/>
      <c r="TYY24" s="1"/>
      <c r="TYZ24" s="1"/>
      <c r="TZA24" s="1"/>
      <c r="TZB24" s="1"/>
      <c r="TZC24" s="1"/>
      <c r="TZD24" s="1"/>
      <c r="TZE24" s="1"/>
      <c r="TZF24" s="1"/>
      <c r="TZG24" s="1"/>
      <c r="TZH24" s="1"/>
      <c r="TZI24" s="1"/>
      <c r="TZJ24" s="1"/>
      <c r="TZK24" s="1"/>
      <c r="TZL24" s="1"/>
      <c r="TZM24" s="1"/>
      <c r="TZN24" s="1"/>
      <c r="TZO24" s="1"/>
      <c r="TZP24" s="1"/>
      <c r="TZQ24" s="1"/>
      <c r="TZR24" s="1"/>
      <c r="TZS24" s="1"/>
      <c r="TZT24" s="1"/>
      <c r="TZU24" s="1"/>
      <c r="TZV24" s="1"/>
      <c r="TZW24" s="1"/>
      <c r="TZX24" s="1"/>
      <c r="TZY24" s="1"/>
      <c r="TZZ24" s="1"/>
      <c r="UAA24" s="1"/>
      <c r="UAB24" s="1"/>
      <c r="UAC24" s="1"/>
      <c r="UAD24" s="1"/>
      <c r="UAE24" s="1"/>
      <c r="UAF24" s="1"/>
      <c r="UAG24" s="1"/>
      <c r="UAH24" s="1"/>
      <c r="UAI24" s="1"/>
      <c r="UAJ24" s="1"/>
      <c r="UAK24" s="1"/>
      <c r="UAL24" s="1"/>
      <c r="UAM24" s="1"/>
      <c r="UAN24" s="1"/>
      <c r="UAO24" s="1"/>
      <c r="UAP24" s="1"/>
      <c r="UAQ24" s="1"/>
      <c r="UAR24" s="1"/>
      <c r="UAS24" s="1"/>
      <c r="UAT24" s="1"/>
      <c r="UAU24" s="1"/>
      <c r="UAV24" s="1"/>
      <c r="UAW24" s="1"/>
      <c r="UAX24" s="1"/>
      <c r="UAY24" s="1"/>
      <c r="UAZ24" s="1"/>
      <c r="UBA24" s="1"/>
      <c r="UBB24" s="1"/>
      <c r="UBC24" s="1"/>
      <c r="UBD24" s="1"/>
      <c r="UBE24" s="1"/>
      <c r="UBF24" s="1"/>
      <c r="UBG24" s="1"/>
      <c r="UBH24" s="1"/>
      <c r="UBI24" s="1"/>
      <c r="UBJ24" s="1"/>
      <c r="UBK24" s="1"/>
      <c r="UBL24" s="1"/>
      <c r="UBM24" s="1"/>
      <c r="UBN24" s="1"/>
      <c r="UBO24" s="1"/>
      <c r="UBP24" s="1"/>
      <c r="UBQ24" s="1"/>
      <c r="UBR24" s="1"/>
      <c r="UBS24" s="1"/>
      <c r="UBT24" s="1"/>
      <c r="UBU24" s="1"/>
      <c r="UBV24" s="1"/>
      <c r="UBW24" s="1"/>
      <c r="UBX24" s="1"/>
      <c r="UBY24" s="1"/>
      <c r="UBZ24" s="1"/>
      <c r="UCA24" s="1"/>
      <c r="UCB24" s="1"/>
      <c r="UCC24" s="1"/>
      <c r="UCD24" s="1"/>
      <c r="UCE24" s="1"/>
      <c r="UCF24" s="1"/>
      <c r="UCG24" s="1"/>
      <c r="UCH24" s="1"/>
      <c r="UCI24" s="1"/>
      <c r="UCJ24" s="1"/>
      <c r="UCK24" s="1"/>
      <c r="UCL24" s="1"/>
      <c r="UCM24" s="1"/>
      <c r="UCN24" s="1"/>
      <c r="UCO24" s="1"/>
      <c r="UCP24" s="1"/>
      <c r="UCQ24" s="1"/>
      <c r="UCR24" s="1"/>
      <c r="UCS24" s="1"/>
      <c r="UCT24" s="1"/>
      <c r="UCU24" s="1"/>
      <c r="UCV24" s="1"/>
      <c r="UCW24" s="1"/>
      <c r="UCX24" s="1"/>
      <c r="UCY24" s="1"/>
      <c r="UCZ24" s="1"/>
      <c r="UDA24" s="1"/>
      <c r="UDB24" s="1"/>
      <c r="UDC24" s="1"/>
      <c r="UDD24" s="1"/>
      <c r="UDE24" s="1"/>
      <c r="UDF24" s="1"/>
      <c r="UDG24" s="1"/>
      <c r="UDH24" s="1"/>
      <c r="UDI24" s="1"/>
      <c r="UDJ24" s="1"/>
      <c r="UDK24" s="1"/>
      <c r="UDL24" s="1"/>
      <c r="UDM24" s="1"/>
      <c r="UDN24" s="1"/>
      <c r="UDO24" s="1"/>
      <c r="UDP24" s="1"/>
      <c r="UDQ24" s="1"/>
      <c r="UDR24" s="1"/>
      <c r="UDS24" s="1"/>
      <c r="UDT24" s="1"/>
      <c r="UDU24" s="1"/>
      <c r="UDV24" s="1"/>
      <c r="UDW24" s="1"/>
      <c r="UDX24" s="1"/>
      <c r="UDY24" s="1"/>
      <c r="UDZ24" s="1"/>
      <c r="UEA24" s="1"/>
      <c r="UEB24" s="1"/>
      <c r="UEC24" s="1"/>
      <c r="UED24" s="1"/>
      <c r="UEE24" s="1"/>
      <c r="UEF24" s="1"/>
      <c r="UEG24" s="1"/>
      <c r="UEH24" s="1"/>
      <c r="UEI24" s="1"/>
      <c r="UEJ24" s="1"/>
      <c r="UEK24" s="1"/>
      <c r="UEL24" s="1"/>
      <c r="UEM24" s="1"/>
      <c r="UEN24" s="1"/>
      <c r="UEO24" s="1"/>
      <c r="UEP24" s="1"/>
      <c r="UEQ24" s="1"/>
      <c r="UER24" s="1"/>
      <c r="UES24" s="1"/>
      <c r="UET24" s="1"/>
      <c r="UEU24" s="1"/>
      <c r="UEV24" s="1"/>
      <c r="UEW24" s="1"/>
      <c r="UEX24" s="1"/>
      <c r="UEY24" s="1"/>
      <c r="UEZ24" s="1"/>
      <c r="UFA24" s="1"/>
      <c r="UFB24" s="1"/>
      <c r="UFC24" s="1"/>
      <c r="UFD24" s="1"/>
      <c r="UFE24" s="1"/>
      <c r="UFF24" s="1"/>
      <c r="UFG24" s="1"/>
      <c r="UFH24" s="1"/>
      <c r="UFI24" s="1"/>
      <c r="UFJ24" s="1"/>
      <c r="UFK24" s="1"/>
      <c r="UFL24" s="1"/>
      <c r="UFM24" s="1"/>
      <c r="UFN24" s="1"/>
      <c r="UFO24" s="1"/>
      <c r="UFP24" s="1"/>
      <c r="UFQ24" s="1"/>
      <c r="UFR24" s="1"/>
      <c r="UFS24" s="1"/>
      <c r="UFT24" s="1"/>
      <c r="UFU24" s="1"/>
      <c r="UFV24" s="1"/>
      <c r="UFW24" s="1"/>
      <c r="UFX24" s="1"/>
      <c r="UFY24" s="1"/>
      <c r="UFZ24" s="1"/>
      <c r="UGA24" s="1"/>
      <c r="UGB24" s="1"/>
      <c r="UGC24" s="1"/>
      <c r="UGD24" s="1"/>
      <c r="UGE24" s="1"/>
      <c r="UGF24" s="1"/>
      <c r="UGG24" s="1"/>
      <c r="UGH24" s="1"/>
      <c r="UGI24" s="1"/>
      <c r="UGJ24" s="1"/>
      <c r="UGK24" s="1"/>
      <c r="UGL24" s="1"/>
      <c r="UGM24" s="1"/>
      <c r="UGN24" s="1"/>
      <c r="UGO24" s="1"/>
      <c r="UGP24" s="1"/>
      <c r="UGQ24" s="1"/>
      <c r="UGR24" s="1"/>
      <c r="UGS24" s="1"/>
      <c r="UGT24" s="1"/>
      <c r="UGU24" s="1"/>
      <c r="UGV24" s="1"/>
      <c r="UGW24" s="1"/>
      <c r="UGX24" s="1"/>
      <c r="UGY24" s="1"/>
      <c r="UGZ24" s="1"/>
      <c r="UHA24" s="1"/>
      <c r="UHB24" s="1"/>
      <c r="UHC24" s="1"/>
      <c r="UHD24" s="1"/>
      <c r="UHE24" s="1"/>
      <c r="UHF24" s="1"/>
      <c r="UHG24" s="1"/>
      <c r="UHH24" s="1"/>
      <c r="UHI24" s="1"/>
      <c r="UHJ24" s="1"/>
      <c r="UHK24" s="1"/>
      <c r="UHL24" s="1"/>
      <c r="UHM24" s="1"/>
      <c r="UHN24" s="1"/>
      <c r="UHO24" s="1"/>
      <c r="UHP24" s="1"/>
      <c r="UHQ24" s="1"/>
      <c r="UHR24" s="1"/>
      <c r="UHS24" s="1"/>
      <c r="UHT24" s="1"/>
      <c r="UHU24" s="1"/>
      <c r="UHV24" s="1"/>
      <c r="UHW24" s="1"/>
      <c r="UHX24" s="1"/>
      <c r="UHY24" s="1"/>
      <c r="UHZ24" s="1"/>
      <c r="UIA24" s="1"/>
      <c r="UIB24" s="1"/>
      <c r="UIC24" s="1"/>
      <c r="UID24" s="1"/>
      <c r="UIE24" s="1"/>
      <c r="UIF24" s="1"/>
      <c r="UIG24" s="1"/>
      <c r="UIH24" s="1"/>
      <c r="UII24" s="1"/>
      <c r="UIJ24" s="1"/>
      <c r="UIK24" s="1"/>
      <c r="UIL24" s="1"/>
      <c r="UIM24" s="1"/>
      <c r="UIN24" s="1"/>
      <c r="UIO24" s="1"/>
      <c r="UIP24" s="1"/>
      <c r="UIQ24" s="1"/>
      <c r="UIR24" s="1"/>
      <c r="UIS24" s="1"/>
      <c r="UIT24" s="1"/>
      <c r="UIU24" s="1"/>
      <c r="UIV24" s="1"/>
      <c r="UIW24" s="1"/>
      <c r="UIX24" s="1"/>
      <c r="UIY24" s="1"/>
      <c r="UIZ24" s="1"/>
      <c r="UJA24" s="1"/>
      <c r="UJB24" s="1"/>
      <c r="UJC24" s="1"/>
      <c r="UJD24" s="1"/>
      <c r="UJE24" s="1"/>
      <c r="UJF24" s="1"/>
      <c r="UJG24" s="1"/>
      <c r="UJH24" s="1"/>
      <c r="UJI24" s="1"/>
      <c r="UJJ24" s="1"/>
      <c r="UJK24" s="1"/>
      <c r="UJL24" s="1"/>
      <c r="UJM24" s="1"/>
      <c r="UJN24" s="1"/>
      <c r="UJO24" s="1"/>
      <c r="UJP24" s="1"/>
      <c r="UJQ24" s="1"/>
      <c r="UJR24" s="1"/>
      <c r="UJS24" s="1"/>
      <c r="UJT24" s="1"/>
      <c r="UJU24" s="1"/>
      <c r="UJV24" s="1"/>
      <c r="UJW24" s="1"/>
      <c r="UJX24" s="1"/>
      <c r="UJY24" s="1"/>
      <c r="UJZ24" s="1"/>
      <c r="UKA24" s="1"/>
      <c r="UKB24" s="1"/>
      <c r="UKC24" s="1"/>
      <c r="UKD24" s="1"/>
      <c r="UKE24" s="1"/>
      <c r="UKF24" s="1"/>
      <c r="UKG24" s="1"/>
      <c r="UKH24" s="1"/>
      <c r="UKI24" s="1"/>
      <c r="UKJ24" s="1"/>
      <c r="UKK24" s="1"/>
      <c r="UKL24" s="1"/>
      <c r="UKM24" s="1"/>
      <c r="UKN24" s="1"/>
      <c r="UKO24" s="1"/>
      <c r="UKP24" s="1"/>
      <c r="UKQ24" s="1"/>
      <c r="UKR24" s="1"/>
      <c r="UKS24" s="1"/>
      <c r="UKT24" s="1"/>
      <c r="UKU24" s="1"/>
      <c r="UKV24" s="1"/>
      <c r="UKW24" s="1"/>
      <c r="UKX24" s="1"/>
      <c r="UKY24" s="1"/>
      <c r="UKZ24" s="1"/>
      <c r="ULA24" s="1"/>
      <c r="ULB24" s="1"/>
      <c r="ULC24" s="1"/>
      <c r="ULD24" s="1"/>
      <c r="ULE24" s="1"/>
      <c r="ULF24" s="1"/>
      <c r="ULG24" s="1"/>
      <c r="ULH24" s="1"/>
      <c r="ULI24" s="1"/>
      <c r="ULJ24" s="1"/>
      <c r="ULK24" s="1"/>
      <c r="ULL24" s="1"/>
      <c r="ULM24" s="1"/>
      <c r="ULN24" s="1"/>
      <c r="ULO24" s="1"/>
      <c r="ULP24" s="1"/>
      <c r="ULQ24" s="1"/>
      <c r="ULR24" s="1"/>
      <c r="ULS24" s="1"/>
      <c r="ULT24" s="1"/>
      <c r="ULU24" s="1"/>
      <c r="ULV24" s="1"/>
      <c r="ULW24" s="1"/>
      <c r="ULX24" s="1"/>
      <c r="ULY24" s="1"/>
      <c r="ULZ24" s="1"/>
      <c r="UMA24" s="1"/>
      <c r="UMB24" s="1"/>
      <c r="UMC24" s="1"/>
      <c r="UMD24" s="1"/>
      <c r="UME24" s="1"/>
      <c r="UMF24" s="1"/>
      <c r="UMG24" s="1"/>
      <c r="UMH24" s="1"/>
      <c r="UMI24" s="1"/>
      <c r="UMJ24" s="1"/>
      <c r="UMK24" s="1"/>
      <c r="UML24" s="1"/>
      <c r="UMM24" s="1"/>
      <c r="UMN24" s="1"/>
      <c r="UMO24" s="1"/>
      <c r="UMP24" s="1"/>
      <c r="UMQ24" s="1"/>
      <c r="UMR24" s="1"/>
      <c r="UMS24" s="1"/>
      <c r="UMT24" s="1"/>
      <c r="UMU24" s="1"/>
      <c r="UMV24" s="1"/>
      <c r="UMW24" s="1"/>
      <c r="UMX24" s="1"/>
      <c r="UMY24" s="1"/>
      <c r="UMZ24" s="1"/>
      <c r="UNA24" s="1"/>
      <c r="UNB24" s="1"/>
      <c r="UNC24" s="1"/>
      <c r="UND24" s="1"/>
      <c r="UNE24" s="1"/>
      <c r="UNF24" s="1"/>
      <c r="UNG24" s="1"/>
      <c r="UNH24" s="1"/>
      <c r="UNI24" s="1"/>
      <c r="UNJ24" s="1"/>
      <c r="UNK24" s="1"/>
      <c r="UNL24" s="1"/>
      <c r="UNM24" s="1"/>
      <c r="UNN24" s="1"/>
      <c r="UNO24" s="1"/>
      <c r="UNP24" s="1"/>
      <c r="UNQ24" s="1"/>
      <c r="UNR24" s="1"/>
      <c r="UNS24" s="1"/>
      <c r="UNT24" s="1"/>
      <c r="UNU24" s="1"/>
      <c r="UNV24" s="1"/>
      <c r="UNW24" s="1"/>
      <c r="UNX24" s="1"/>
      <c r="UNY24" s="1"/>
      <c r="UNZ24" s="1"/>
      <c r="UOA24" s="1"/>
      <c r="UOB24" s="1"/>
      <c r="UOC24" s="1"/>
      <c r="UOD24" s="1"/>
      <c r="UOE24" s="1"/>
      <c r="UOF24" s="1"/>
      <c r="UOG24" s="1"/>
      <c r="UOH24" s="1"/>
      <c r="UOI24" s="1"/>
      <c r="UOJ24" s="1"/>
      <c r="UOK24" s="1"/>
      <c r="UOL24" s="1"/>
      <c r="UOM24" s="1"/>
      <c r="UON24" s="1"/>
      <c r="UOO24" s="1"/>
      <c r="UOP24" s="1"/>
      <c r="UOQ24" s="1"/>
      <c r="UOR24" s="1"/>
      <c r="UOS24" s="1"/>
      <c r="UOT24" s="1"/>
      <c r="UOU24" s="1"/>
      <c r="UOV24" s="1"/>
      <c r="UOW24" s="1"/>
      <c r="UOX24" s="1"/>
      <c r="UOY24" s="1"/>
      <c r="UOZ24" s="1"/>
      <c r="UPA24" s="1"/>
      <c r="UPB24" s="1"/>
      <c r="UPC24" s="1"/>
      <c r="UPD24" s="1"/>
      <c r="UPE24" s="1"/>
      <c r="UPF24" s="1"/>
      <c r="UPG24" s="1"/>
      <c r="UPH24" s="1"/>
      <c r="UPI24" s="1"/>
      <c r="UPJ24" s="1"/>
      <c r="UPK24" s="1"/>
      <c r="UPL24" s="1"/>
      <c r="UPM24" s="1"/>
      <c r="UPN24" s="1"/>
      <c r="UPO24" s="1"/>
      <c r="UPP24" s="1"/>
      <c r="UPQ24" s="1"/>
      <c r="UPR24" s="1"/>
      <c r="UPS24" s="1"/>
      <c r="UPT24" s="1"/>
      <c r="UPU24" s="1"/>
      <c r="UPV24" s="1"/>
      <c r="UPW24" s="1"/>
      <c r="UPX24" s="1"/>
      <c r="UPY24" s="1"/>
      <c r="UPZ24" s="1"/>
      <c r="UQA24" s="1"/>
      <c r="UQB24" s="1"/>
      <c r="UQC24" s="1"/>
      <c r="UQD24" s="1"/>
      <c r="UQE24" s="1"/>
      <c r="UQF24" s="1"/>
      <c r="UQG24" s="1"/>
      <c r="UQH24" s="1"/>
      <c r="UQI24" s="1"/>
      <c r="UQJ24" s="1"/>
      <c r="UQK24" s="1"/>
      <c r="UQL24" s="1"/>
      <c r="UQM24" s="1"/>
      <c r="UQN24" s="1"/>
      <c r="UQO24" s="1"/>
      <c r="UQP24" s="1"/>
      <c r="UQQ24" s="1"/>
      <c r="UQR24" s="1"/>
      <c r="UQS24" s="1"/>
      <c r="UQT24" s="1"/>
      <c r="UQU24" s="1"/>
      <c r="UQV24" s="1"/>
      <c r="UQW24" s="1"/>
      <c r="UQX24" s="1"/>
      <c r="UQY24" s="1"/>
      <c r="UQZ24" s="1"/>
      <c r="URA24" s="1"/>
      <c r="URB24" s="1"/>
      <c r="URC24" s="1"/>
      <c r="URD24" s="1"/>
      <c r="URE24" s="1"/>
      <c r="URF24" s="1"/>
      <c r="URG24" s="1"/>
      <c r="URH24" s="1"/>
      <c r="URI24" s="1"/>
      <c r="URJ24" s="1"/>
      <c r="URK24" s="1"/>
      <c r="URL24" s="1"/>
      <c r="URM24" s="1"/>
      <c r="URN24" s="1"/>
      <c r="URO24" s="1"/>
      <c r="URP24" s="1"/>
      <c r="URQ24" s="1"/>
      <c r="URR24" s="1"/>
      <c r="URS24" s="1"/>
      <c r="URT24" s="1"/>
      <c r="URU24" s="1"/>
      <c r="URV24" s="1"/>
      <c r="URW24" s="1"/>
      <c r="URX24" s="1"/>
      <c r="URY24" s="1"/>
      <c r="URZ24" s="1"/>
      <c r="USA24" s="1"/>
      <c r="USB24" s="1"/>
      <c r="USC24" s="1"/>
      <c r="USD24" s="1"/>
      <c r="USE24" s="1"/>
      <c r="USF24" s="1"/>
      <c r="USG24" s="1"/>
      <c r="USH24" s="1"/>
      <c r="USI24" s="1"/>
      <c r="USJ24" s="1"/>
      <c r="USK24" s="1"/>
      <c r="USL24" s="1"/>
      <c r="USM24" s="1"/>
      <c r="USN24" s="1"/>
      <c r="USO24" s="1"/>
      <c r="USP24" s="1"/>
      <c r="USQ24" s="1"/>
      <c r="USR24" s="1"/>
      <c r="USS24" s="1"/>
      <c r="UST24" s="1"/>
      <c r="USU24" s="1"/>
      <c r="USV24" s="1"/>
      <c r="USW24" s="1"/>
      <c r="USX24" s="1"/>
      <c r="USY24" s="1"/>
      <c r="USZ24" s="1"/>
      <c r="UTA24" s="1"/>
      <c r="UTB24" s="1"/>
      <c r="UTC24" s="1"/>
      <c r="UTD24" s="1"/>
      <c r="UTE24" s="1"/>
      <c r="UTF24" s="1"/>
      <c r="UTG24" s="1"/>
      <c r="UTH24" s="1"/>
      <c r="UTI24" s="1"/>
      <c r="UTJ24" s="1"/>
      <c r="UTK24" s="1"/>
      <c r="UTL24" s="1"/>
      <c r="UTM24" s="1"/>
      <c r="UTN24" s="1"/>
      <c r="UTO24" s="1"/>
      <c r="UTP24" s="1"/>
      <c r="UTQ24" s="1"/>
      <c r="UTR24" s="1"/>
      <c r="UTS24" s="1"/>
      <c r="UTT24" s="1"/>
      <c r="UTU24" s="1"/>
      <c r="UTV24" s="1"/>
      <c r="UTW24" s="1"/>
      <c r="UTX24" s="1"/>
      <c r="UTY24" s="1"/>
      <c r="UTZ24" s="1"/>
      <c r="UUA24" s="1"/>
      <c r="UUB24" s="1"/>
      <c r="UUC24" s="1"/>
      <c r="UUD24" s="1"/>
      <c r="UUE24" s="1"/>
      <c r="UUF24" s="1"/>
      <c r="UUG24" s="1"/>
      <c r="UUH24" s="1"/>
      <c r="UUI24" s="1"/>
      <c r="UUJ24" s="1"/>
      <c r="UUK24" s="1"/>
      <c r="UUL24" s="1"/>
      <c r="UUM24" s="1"/>
      <c r="UUN24" s="1"/>
      <c r="UUO24" s="1"/>
      <c r="UUP24" s="1"/>
      <c r="UUQ24" s="1"/>
      <c r="UUR24" s="1"/>
      <c r="UUS24" s="1"/>
      <c r="UUT24" s="1"/>
      <c r="UUU24" s="1"/>
      <c r="UUV24" s="1"/>
      <c r="UUW24" s="1"/>
      <c r="UUX24" s="1"/>
      <c r="UUY24" s="1"/>
      <c r="UUZ24" s="1"/>
      <c r="UVA24" s="1"/>
      <c r="UVB24" s="1"/>
      <c r="UVC24" s="1"/>
      <c r="UVD24" s="1"/>
      <c r="UVE24" s="1"/>
      <c r="UVF24" s="1"/>
      <c r="UVG24" s="1"/>
      <c r="UVH24" s="1"/>
      <c r="UVI24" s="1"/>
      <c r="UVJ24" s="1"/>
      <c r="UVK24" s="1"/>
      <c r="UVL24" s="1"/>
      <c r="UVM24" s="1"/>
      <c r="UVN24" s="1"/>
      <c r="UVO24" s="1"/>
      <c r="UVP24" s="1"/>
      <c r="UVQ24" s="1"/>
      <c r="UVR24" s="1"/>
      <c r="UVS24" s="1"/>
      <c r="UVT24" s="1"/>
      <c r="UVU24" s="1"/>
      <c r="UVV24" s="1"/>
      <c r="UVW24" s="1"/>
      <c r="UVX24" s="1"/>
      <c r="UVY24" s="1"/>
      <c r="UVZ24" s="1"/>
      <c r="UWA24" s="1"/>
      <c r="UWB24" s="1"/>
      <c r="UWC24" s="1"/>
      <c r="UWD24" s="1"/>
      <c r="UWE24" s="1"/>
      <c r="UWF24" s="1"/>
      <c r="UWG24" s="1"/>
      <c r="UWH24" s="1"/>
      <c r="UWI24" s="1"/>
      <c r="UWJ24" s="1"/>
      <c r="UWK24" s="1"/>
      <c r="UWL24" s="1"/>
      <c r="UWM24" s="1"/>
      <c r="UWN24" s="1"/>
      <c r="UWO24" s="1"/>
      <c r="UWP24" s="1"/>
      <c r="UWQ24" s="1"/>
      <c r="UWR24" s="1"/>
      <c r="UWS24" s="1"/>
      <c r="UWT24" s="1"/>
      <c r="UWU24" s="1"/>
      <c r="UWV24" s="1"/>
      <c r="UWW24" s="1"/>
      <c r="UWX24" s="1"/>
      <c r="UWY24" s="1"/>
      <c r="UWZ24" s="1"/>
      <c r="UXA24" s="1"/>
      <c r="UXB24" s="1"/>
      <c r="UXC24" s="1"/>
      <c r="UXD24" s="1"/>
      <c r="UXE24" s="1"/>
      <c r="UXF24" s="1"/>
      <c r="UXG24" s="1"/>
      <c r="UXH24" s="1"/>
      <c r="UXI24" s="1"/>
      <c r="UXJ24" s="1"/>
      <c r="UXK24" s="1"/>
      <c r="UXL24" s="1"/>
      <c r="UXM24" s="1"/>
      <c r="UXN24" s="1"/>
      <c r="UXO24" s="1"/>
      <c r="UXP24" s="1"/>
      <c r="UXQ24" s="1"/>
      <c r="UXR24" s="1"/>
      <c r="UXS24" s="1"/>
      <c r="UXT24" s="1"/>
      <c r="UXU24" s="1"/>
      <c r="UXV24" s="1"/>
      <c r="UXW24" s="1"/>
      <c r="UXX24" s="1"/>
      <c r="UXY24" s="1"/>
      <c r="UXZ24" s="1"/>
      <c r="UYA24" s="1"/>
      <c r="UYB24" s="1"/>
      <c r="UYC24" s="1"/>
      <c r="UYD24" s="1"/>
      <c r="UYE24" s="1"/>
      <c r="UYF24" s="1"/>
      <c r="UYG24" s="1"/>
      <c r="UYH24" s="1"/>
      <c r="UYI24" s="1"/>
      <c r="UYJ24" s="1"/>
      <c r="UYK24" s="1"/>
      <c r="UYL24" s="1"/>
      <c r="UYM24" s="1"/>
      <c r="UYN24" s="1"/>
      <c r="UYO24" s="1"/>
      <c r="UYP24" s="1"/>
      <c r="UYQ24" s="1"/>
      <c r="UYR24" s="1"/>
      <c r="UYS24" s="1"/>
      <c r="UYT24" s="1"/>
      <c r="UYU24" s="1"/>
      <c r="UYV24" s="1"/>
      <c r="UYW24" s="1"/>
      <c r="UYX24" s="1"/>
      <c r="UYY24" s="1"/>
      <c r="UYZ24" s="1"/>
      <c r="UZA24" s="1"/>
      <c r="UZB24" s="1"/>
      <c r="UZC24" s="1"/>
      <c r="UZD24" s="1"/>
      <c r="UZE24" s="1"/>
      <c r="UZF24" s="1"/>
      <c r="UZG24" s="1"/>
      <c r="UZH24" s="1"/>
      <c r="UZI24" s="1"/>
      <c r="UZJ24" s="1"/>
      <c r="UZK24" s="1"/>
      <c r="UZL24" s="1"/>
      <c r="UZM24" s="1"/>
      <c r="UZN24" s="1"/>
      <c r="UZO24" s="1"/>
      <c r="UZP24" s="1"/>
      <c r="UZQ24" s="1"/>
      <c r="UZR24" s="1"/>
      <c r="UZS24" s="1"/>
      <c r="UZT24" s="1"/>
      <c r="UZU24" s="1"/>
      <c r="UZV24" s="1"/>
      <c r="UZW24" s="1"/>
      <c r="UZX24" s="1"/>
      <c r="UZY24" s="1"/>
      <c r="UZZ24" s="1"/>
      <c r="VAA24" s="1"/>
      <c r="VAB24" s="1"/>
      <c r="VAC24" s="1"/>
      <c r="VAD24" s="1"/>
      <c r="VAE24" s="1"/>
      <c r="VAF24" s="1"/>
      <c r="VAG24" s="1"/>
      <c r="VAH24" s="1"/>
      <c r="VAI24" s="1"/>
      <c r="VAJ24" s="1"/>
      <c r="VAK24" s="1"/>
      <c r="VAL24" s="1"/>
      <c r="VAM24" s="1"/>
      <c r="VAN24" s="1"/>
      <c r="VAO24" s="1"/>
      <c r="VAP24" s="1"/>
      <c r="VAQ24" s="1"/>
      <c r="VAR24" s="1"/>
      <c r="VAS24" s="1"/>
      <c r="VAT24" s="1"/>
      <c r="VAU24" s="1"/>
      <c r="VAV24" s="1"/>
      <c r="VAW24" s="1"/>
      <c r="VAX24" s="1"/>
      <c r="VAY24" s="1"/>
      <c r="VAZ24" s="1"/>
      <c r="VBA24" s="1"/>
      <c r="VBB24" s="1"/>
      <c r="VBC24" s="1"/>
      <c r="VBD24" s="1"/>
      <c r="VBE24" s="1"/>
      <c r="VBF24" s="1"/>
      <c r="VBG24" s="1"/>
      <c r="VBH24" s="1"/>
      <c r="VBI24" s="1"/>
      <c r="VBJ24" s="1"/>
      <c r="VBK24" s="1"/>
      <c r="VBL24" s="1"/>
      <c r="VBM24" s="1"/>
      <c r="VBN24" s="1"/>
      <c r="VBO24" s="1"/>
      <c r="VBP24" s="1"/>
      <c r="VBQ24" s="1"/>
      <c r="VBR24" s="1"/>
      <c r="VBS24" s="1"/>
      <c r="VBT24" s="1"/>
      <c r="VBU24" s="1"/>
      <c r="VBV24" s="1"/>
      <c r="VBW24" s="1"/>
      <c r="VBX24" s="1"/>
      <c r="VBY24" s="1"/>
      <c r="VBZ24" s="1"/>
      <c r="VCA24" s="1"/>
      <c r="VCB24" s="1"/>
      <c r="VCC24" s="1"/>
      <c r="VCD24" s="1"/>
      <c r="VCE24" s="1"/>
      <c r="VCF24" s="1"/>
      <c r="VCG24" s="1"/>
      <c r="VCH24" s="1"/>
      <c r="VCI24" s="1"/>
      <c r="VCJ24" s="1"/>
      <c r="VCK24" s="1"/>
      <c r="VCL24" s="1"/>
      <c r="VCM24" s="1"/>
      <c r="VCN24" s="1"/>
      <c r="VCO24" s="1"/>
      <c r="VCP24" s="1"/>
      <c r="VCQ24" s="1"/>
      <c r="VCR24" s="1"/>
      <c r="VCS24" s="1"/>
      <c r="VCT24" s="1"/>
      <c r="VCU24" s="1"/>
      <c r="VCV24" s="1"/>
      <c r="VCW24" s="1"/>
      <c r="VCX24" s="1"/>
      <c r="VCY24" s="1"/>
      <c r="VCZ24" s="1"/>
      <c r="VDA24" s="1"/>
      <c r="VDB24" s="1"/>
      <c r="VDC24" s="1"/>
      <c r="VDD24" s="1"/>
      <c r="VDE24" s="1"/>
      <c r="VDF24" s="1"/>
      <c r="VDG24" s="1"/>
      <c r="VDH24" s="1"/>
      <c r="VDI24" s="1"/>
      <c r="VDJ24" s="1"/>
      <c r="VDK24" s="1"/>
      <c r="VDL24" s="1"/>
      <c r="VDM24" s="1"/>
      <c r="VDN24" s="1"/>
      <c r="VDO24" s="1"/>
      <c r="VDP24" s="1"/>
      <c r="VDQ24" s="1"/>
      <c r="VDR24" s="1"/>
      <c r="VDS24" s="1"/>
      <c r="VDT24" s="1"/>
      <c r="VDU24" s="1"/>
      <c r="VDV24" s="1"/>
      <c r="VDW24" s="1"/>
      <c r="VDX24" s="1"/>
      <c r="VDY24" s="1"/>
      <c r="VDZ24" s="1"/>
      <c r="VEA24" s="1"/>
      <c r="VEB24" s="1"/>
      <c r="VEC24" s="1"/>
      <c r="VED24" s="1"/>
      <c r="VEE24" s="1"/>
      <c r="VEF24" s="1"/>
      <c r="VEG24" s="1"/>
      <c r="VEH24" s="1"/>
      <c r="VEI24" s="1"/>
      <c r="VEJ24" s="1"/>
      <c r="VEK24" s="1"/>
      <c r="VEL24" s="1"/>
      <c r="VEM24" s="1"/>
      <c r="VEN24" s="1"/>
      <c r="VEO24" s="1"/>
      <c r="VEP24" s="1"/>
      <c r="VEQ24" s="1"/>
      <c r="VER24" s="1"/>
      <c r="VES24" s="1"/>
      <c r="VET24" s="1"/>
      <c r="VEU24" s="1"/>
      <c r="VEV24" s="1"/>
      <c r="VEW24" s="1"/>
      <c r="VEX24" s="1"/>
      <c r="VEY24" s="1"/>
      <c r="VEZ24" s="1"/>
      <c r="VFA24" s="1"/>
      <c r="VFB24" s="1"/>
      <c r="VFC24" s="1"/>
      <c r="VFD24" s="1"/>
      <c r="VFE24" s="1"/>
      <c r="VFF24" s="1"/>
      <c r="VFG24" s="1"/>
      <c r="VFH24" s="1"/>
      <c r="VFI24" s="1"/>
      <c r="VFJ24" s="1"/>
      <c r="VFK24" s="1"/>
      <c r="VFL24" s="1"/>
      <c r="VFM24" s="1"/>
      <c r="VFN24" s="1"/>
      <c r="VFO24" s="1"/>
      <c r="VFP24" s="1"/>
      <c r="VFQ24" s="1"/>
      <c r="VFR24" s="1"/>
      <c r="VFS24" s="1"/>
      <c r="VFT24" s="1"/>
      <c r="VFU24" s="1"/>
      <c r="VFV24" s="1"/>
      <c r="VFW24" s="1"/>
      <c r="VFX24" s="1"/>
      <c r="VFY24" s="1"/>
      <c r="VFZ24" s="1"/>
      <c r="VGA24" s="1"/>
      <c r="VGB24" s="1"/>
      <c r="VGC24" s="1"/>
      <c r="VGD24" s="1"/>
      <c r="VGE24" s="1"/>
      <c r="VGF24" s="1"/>
      <c r="VGG24" s="1"/>
      <c r="VGH24" s="1"/>
      <c r="VGI24" s="1"/>
      <c r="VGJ24" s="1"/>
      <c r="VGK24" s="1"/>
      <c r="VGL24" s="1"/>
      <c r="VGM24" s="1"/>
      <c r="VGN24" s="1"/>
      <c r="VGO24" s="1"/>
      <c r="VGP24" s="1"/>
      <c r="VGQ24" s="1"/>
      <c r="VGR24" s="1"/>
      <c r="VGS24" s="1"/>
      <c r="VGT24" s="1"/>
      <c r="VGU24" s="1"/>
      <c r="VGV24" s="1"/>
      <c r="VGW24" s="1"/>
      <c r="VGX24" s="1"/>
      <c r="VGY24" s="1"/>
      <c r="VGZ24" s="1"/>
      <c r="VHA24" s="1"/>
      <c r="VHB24" s="1"/>
      <c r="VHC24" s="1"/>
      <c r="VHD24" s="1"/>
      <c r="VHE24" s="1"/>
      <c r="VHF24" s="1"/>
      <c r="VHG24" s="1"/>
      <c r="VHH24" s="1"/>
      <c r="VHI24" s="1"/>
      <c r="VHJ24" s="1"/>
      <c r="VHK24" s="1"/>
      <c r="VHL24" s="1"/>
      <c r="VHM24" s="1"/>
      <c r="VHN24" s="1"/>
      <c r="VHO24" s="1"/>
      <c r="VHP24" s="1"/>
      <c r="VHQ24" s="1"/>
      <c r="VHR24" s="1"/>
      <c r="VHS24" s="1"/>
      <c r="VHT24" s="1"/>
      <c r="VHU24" s="1"/>
      <c r="VHV24" s="1"/>
      <c r="VHW24" s="1"/>
      <c r="VHX24" s="1"/>
      <c r="VHY24" s="1"/>
      <c r="VHZ24" s="1"/>
      <c r="VIA24" s="1"/>
      <c r="VIB24" s="1"/>
      <c r="VIC24" s="1"/>
      <c r="VID24" s="1"/>
      <c r="VIE24" s="1"/>
      <c r="VIF24" s="1"/>
      <c r="VIG24" s="1"/>
      <c r="VIH24" s="1"/>
      <c r="VII24" s="1"/>
      <c r="VIJ24" s="1"/>
      <c r="VIK24" s="1"/>
      <c r="VIL24" s="1"/>
      <c r="VIM24" s="1"/>
      <c r="VIN24" s="1"/>
      <c r="VIO24" s="1"/>
      <c r="VIP24" s="1"/>
      <c r="VIQ24" s="1"/>
      <c r="VIR24" s="1"/>
      <c r="VIS24" s="1"/>
      <c r="VIT24" s="1"/>
      <c r="VIU24" s="1"/>
      <c r="VIV24" s="1"/>
      <c r="VIW24" s="1"/>
      <c r="VIX24" s="1"/>
      <c r="VIY24" s="1"/>
      <c r="VIZ24" s="1"/>
      <c r="VJA24" s="1"/>
      <c r="VJB24" s="1"/>
      <c r="VJC24" s="1"/>
      <c r="VJD24" s="1"/>
      <c r="VJE24" s="1"/>
      <c r="VJF24" s="1"/>
      <c r="VJG24" s="1"/>
      <c r="VJH24" s="1"/>
      <c r="VJI24" s="1"/>
      <c r="VJJ24" s="1"/>
      <c r="VJK24" s="1"/>
      <c r="VJL24" s="1"/>
      <c r="VJM24" s="1"/>
      <c r="VJN24" s="1"/>
      <c r="VJO24" s="1"/>
      <c r="VJP24" s="1"/>
      <c r="VJQ24" s="1"/>
      <c r="VJR24" s="1"/>
      <c r="VJS24" s="1"/>
      <c r="VJT24" s="1"/>
      <c r="VJU24" s="1"/>
      <c r="VJV24" s="1"/>
      <c r="VJW24" s="1"/>
      <c r="VJX24" s="1"/>
      <c r="VJY24" s="1"/>
      <c r="VJZ24" s="1"/>
      <c r="VKA24" s="1"/>
      <c r="VKB24" s="1"/>
      <c r="VKC24" s="1"/>
      <c r="VKD24" s="1"/>
      <c r="VKE24" s="1"/>
      <c r="VKF24" s="1"/>
      <c r="VKG24" s="1"/>
      <c r="VKH24" s="1"/>
      <c r="VKI24" s="1"/>
      <c r="VKJ24" s="1"/>
      <c r="VKK24" s="1"/>
      <c r="VKL24" s="1"/>
      <c r="VKM24" s="1"/>
      <c r="VKN24" s="1"/>
      <c r="VKO24" s="1"/>
      <c r="VKP24" s="1"/>
      <c r="VKQ24" s="1"/>
      <c r="VKR24" s="1"/>
      <c r="VKS24" s="1"/>
      <c r="VKT24" s="1"/>
      <c r="VKU24" s="1"/>
      <c r="VKV24" s="1"/>
      <c r="VKW24" s="1"/>
      <c r="VKX24" s="1"/>
      <c r="VKY24" s="1"/>
      <c r="VKZ24" s="1"/>
      <c r="VLA24" s="1"/>
      <c r="VLB24" s="1"/>
      <c r="VLC24" s="1"/>
      <c r="VLD24" s="1"/>
      <c r="VLE24" s="1"/>
      <c r="VLF24" s="1"/>
      <c r="VLG24" s="1"/>
      <c r="VLH24" s="1"/>
      <c r="VLI24" s="1"/>
      <c r="VLJ24" s="1"/>
      <c r="VLK24" s="1"/>
      <c r="VLL24" s="1"/>
      <c r="VLM24" s="1"/>
      <c r="VLN24" s="1"/>
      <c r="VLO24" s="1"/>
      <c r="VLP24" s="1"/>
      <c r="VLQ24" s="1"/>
      <c r="VLR24" s="1"/>
      <c r="VLS24" s="1"/>
      <c r="VLT24" s="1"/>
      <c r="VLU24" s="1"/>
      <c r="VLV24" s="1"/>
      <c r="VLW24" s="1"/>
      <c r="VLX24" s="1"/>
      <c r="VLY24" s="1"/>
      <c r="VLZ24" s="1"/>
      <c r="VMA24" s="1"/>
      <c r="VMB24" s="1"/>
      <c r="VMC24" s="1"/>
      <c r="VMD24" s="1"/>
      <c r="VME24" s="1"/>
      <c r="VMF24" s="1"/>
      <c r="VMG24" s="1"/>
      <c r="VMH24" s="1"/>
      <c r="VMI24" s="1"/>
      <c r="VMJ24" s="1"/>
      <c r="VMK24" s="1"/>
      <c r="VML24" s="1"/>
      <c r="VMM24" s="1"/>
      <c r="VMN24" s="1"/>
      <c r="VMO24" s="1"/>
      <c r="VMP24" s="1"/>
      <c r="VMQ24" s="1"/>
      <c r="VMR24" s="1"/>
      <c r="VMS24" s="1"/>
      <c r="VMT24" s="1"/>
      <c r="VMU24" s="1"/>
      <c r="VMV24" s="1"/>
      <c r="VMW24" s="1"/>
      <c r="VMX24" s="1"/>
      <c r="VMY24" s="1"/>
      <c r="VMZ24" s="1"/>
      <c r="VNA24" s="1"/>
      <c r="VNB24" s="1"/>
      <c r="VNC24" s="1"/>
      <c r="VND24" s="1"/>
      <c r="VNE24" s="1"/>
      <c r="VNF24" s="1"/>
      <c r="VNG24" s="1"/>
      <c r="VNH24" s="1"/>
      <c r="VNI24" s="1"/>
      <c r="VNJ24" s="1"/>
      <c r="VNK24" s="1"/>
      <c r="VNL24" s="1"/>
      <c r="VNM24" s="1"/>
      <c r="VNN24" s="1"/>
      <c r="VNO24" s="1"/>
      <c r="VNP24" s="1"/>
      <c r="VNQ24" s="1"/>
      <c r="VNR24" s="1"/>
      <c r="VNS24" s="1"/>
      <c r="VNT24" s="1"/>
      <c r="VNU24" s="1"/>
      <c r="VNV24" s="1"/>
      <c r="VNW24" s="1"/>
      <c r="VNX24" s="1"/>
      <c r="VNY24" s="1"/>
      <c r="VNZ24" s="1"/>
      <c r="VOA24" s="1"/>
      <c r="VOB24" s="1"/>
      <c r="VOC24" s="1"/>
      <c r="VOD24" s="1"/>
      <c r="VOE24" s="1"/>
      <c r="VOF24" s="1"/>
      <c r="VOG24" s="1"/>
      <c r="VOH24" s="1"/>
      <c r="VOI24" s="1"/>
      <c r="VOJ24" s="1"/>
      <c r="VOK24" s="1"/>
      <c r="VOL24" s="1"/>
      <c r="VOM24" s="1"/>
      <c r="VON24" s="1"/>
      <c r="VOO24" s="1"/>
      <c r="VOP24" s="1"/>
      <c r="VOQ24" s="1"/>
      <c r="VOR24" s="1"/>
      <c r="VOS24" s="1"/>
      <c r="VOT24" s="1"/>
      <c r="VOU24" s="1"/>
      <c r="VOV24" s="1"/>
      <c r="VOW24" s="1"/>
      <c r="VOX24" s="1"/>
      <c r="VOY24" s="1"/>
      <c r="VOZ24" s="1"/>
      <c r="VPA24" s="1"/>
      <c r="VPB24" s="1"/>
      <c r="VPC24" s="1"/>
      <c r="VPD24" s="1"/>
      <c r="VPE24" s="1"/>
      <c r="VPF24" s="1"/>
      <c r="VPG24" s="1"/>
      <c r="VPH24" s="1"/>
      <c r="VPI24" s="1"/>
      <c r="VPJ24" s="1"/>
      <c r="VPK24" s="1"/>
      <c r="VPL24" s="1"/>
      <c r="VPM24" s="1"/>
      <c r="VPN24" s="1"/>
      <c r="VPO24" s="1"/>
      <c r="VPP24" s="1"/>
      <c r="VPQ24" s="1"/>
      <c r="VPR24" s="1"/>
      <c r="VPS24" s="1"/>
      <c r="VPT24" s="1"/>
      <c r="VPU24" s="1"/>
      <c r="VPV24" s="1"/>
      <c r="VPW24" s="1"/>
      <c r="VPX24" s="1"/>
      <c r="VPY24" s="1"/>
      <c r="VPZ24" s="1"/>
      <c r="VQA24" s="1"/>
      <c r="VQB24" s="1"/>
      <c r="VQC24" s="1"/>
      <c r="VQD24" s="1"/>
      <c r="VQE24" s="1"/>
      <c r="VQF24" s="1"/>
      <c r="VQG24" s="1"/>
      <c r="VQH24" s="1"/>
      <c r="VQI24" s="1"/>
      <c r="VQJ24" s="1"/>
      <c r="VQK24" s="1"/>
      <c r="VQL24" s="1"/>
      <c r="VQM24" s="1"/>
      <c r="VQN24" s="1"/>
      <c r="VQO24" s="1"/>
      <c r="VQP24" s="1"/>
      <c r="VQQ24" s="1"/>
      <c r="VQR24" s="1"/>
      <c r="VQS24" s="1"/>
      <c r="VQT24" s="1"/>
      <c r="VQU24" s="1"/>
      <c r="VQV24" s="1"/>
      <c r="VQW24" s="1"/>
      <c r="VQX24" s="1"/>
      <c r="VQY24" s="1"/>
      <c r="VQZ24" s="1"/>
      <c r="VRA24" s="1"/>
      <c r="VRB24" s="1"/>
      <c r="VRC24" s="1"/>
      <c r="VRD24" s="1"/>
      <c r="VRE24" s="1"/>
      <c r="VRF24" s="1"/>
      <c r="VRG24" s="1"/>
      <c r="VRH24" s="1"/>
      <c r="VRI24" s="1"/>
      <c r="VRJ24" s="1"/>
      <c r="VRK24" s="1"/>
      <c r="VRL24" s="1"/>
      <c r="VRM24" s="1"/>
      <c r="VRN24" s="1"/>
      <c r="VRO24" s="1"/>
      <c r="VRP24" s="1"/>
      <c r="VRQ24" s="1"/>
      <c r="VRR24" s="1"/>
      <c r="VRS24" s="1"/>
      <c r="VRT24" s="1"/>
      <c r="VRU24" s="1"/>
      <c r="VRV24" s="1"/>
      <c r="VRW24" s="1"/>
      <c r="VRX24" s="1"/>
      <c r="VRY24" s="1"/>
      <c r="VRZ24" s="1"/>
      <c r="VSA24" s="1"/>
      <c r="VSB24" s="1"/>
      <c r="VSC24" s="1"/>
      <c r="VSD24" s="1"/>
      <c r="VSE24" s="1"/>
      <c r="VSF24" s="1"/>
      <c r="VSG24" s="1"/>
      <c r="VSH24" s="1"/>
      <c r="VSI24" s="1"/>
      <c r="VSJ24" s="1"/>
      <c r="VSK24" s="1"/>
      <c r="VSL24" s="1"/>
      <c r="VSM24" s="1"/>
      <c r="VSN24" s="1"/>
      <c r="VSO24" s="1"/>
      <c r="VSP24" s="1"/>
      <c r="VSQ24" s="1"/>
      <c r="VSR24" s="1"/>
      <c r="VSS24" s="1"/>
      <c r="VST24" s="1"/>
      <c r="VSU24" s="1"/>
      <c r="VSV24" s="1"/>
      <c r="VSW24" s="1"/>
      <c r="VSX24" s="1"/>
      <c r="VSY24" s="1"/>
      <c r="VSZ24" s="1"/>
      <c r="VTA24" s="1"/>
      <c r="VTB24" s="1"/>
      <c r="VTC24" s="1"/>
      <c r="VTD24" s="1"/>
      <c r="VTE24" s="1"/>
      <c r="VTF24" s="1"/>
      <c r="VTG24" s="1"/>
      <c r="VTH24" s="1"/>
      <c r="VTI24" s="1"/>
      <c r="VTJ24" s="1"/>
      <c r="VTK24" s="1"/>
      <c r="VTL24" s="1"/>
      <c r="VTM24" s="1"/>
      <c r="VTN24" s="1"/>
      <c r="VTO24" s="1"/>
      <c r="VTP24" s="1"/>
      <c r="VTQ24" s="1"/>
      <c r="VTR24" s="1"/>
      <c r="VTS24" s="1"/>
      <c r="VTT24" s="1"/>
      <c r="VTU24" s="1"/>
      <c r="VTV24" s="1"/>
      <c r="VTW24" s="1"/>
      <c r="VTX24" s="1"/>
      <c r="VTY24" s="1"/>
      <c r="VTZ24" s="1"/>
      <c r="VUA24" s="1"/>
      <c r="VUB24" s="1"/>
      <c r="VUC24" s="1"/>
      <c r="VUD24" s="1"/>
      <c r="VUE24" s="1"/>
      <c r="VUF24" s="1"/>
      <c r="VUG24" s="1"/>
      <c r="VUH24" s="1"/>
      <c r="VUI24" s="1"/>
      <c r="VUJ24" s="1"/>
      <c r="VUK24" s="1"/>
      <c r="VUL24" s="1"/>
      <c r="VUM24" s="1"/>
      <c r="VUN24" s="1"/>
      <c r="VUO24" s="1"/>
      <c r="VUP24" s="1"/>
      <c r="VUQ24" s="1"/>
      <c r="VUR24" s="1"/>
      <c r="VUS24" s="1"/>
      <c r="VUT24" s="1"/>
      <c r="VUU24" s="1"/>
      <c r="VUV24" s="1"/>
      <c r="VUW24" s="1"/>
      <c r="VUX24" s="1"/>
      <c r="VUY24" s="1"/>
      <c r="VUZ24" s="1"/>
      <c r="VVA24" s="1"/>
      <c r="VVB24" s="1"/>
      <c r="VVC24" s="1"/>
      <c r="VVD24" s="1"/>
      <c r="VVE24" s="1"/>
      <c r="VVF24" s="1"/>
      <c r="VVG24" s="1"/>
      <c r="VVH24" s="1"/>
      <c r="VVI24" s="1"/>
      <c r="VVJ24" s="1"/>
      <c r="VVK24" s="1"/>
      <c r="VVL24" s="1"/>
      <c r="VVM24" s="1"/>
      <c r="VVN24" s="1"/>
      <c r="VVO24" s="1"/>
      <c r="VVP24" s="1"/>
      <c r="VVQ24" s="1"/>
      <c r="VVR24" s="1"/>
      <c r="VVS24" s="1"/>
      <c r="VVT24" s="1"/>
      <c r="VVU24" s="1"/>
      <c r="VVV24" s="1"/>
      <c r="VVW24" s="1"/>
      <c r="VVX24" s="1"/>
      <c r="VVY24" s="1"/>
      <c r="VVZ24" s="1"/>
      <c r="VWA24" s="1"/>
      <c r="VWB24" s="1"/>
      <c r="VWC24" s="1"/>
      <c r="VWD24" s="1"/>
      <c r="VWE24" s="1"/>
      <c r="VWF24" s="1"/>
      <c r="VWG24" s="1"/>
      <c r="VWH24" s="1"/>
      <c r="VWI24" s="1"/>
      <c r="VWJ24" s="1"/>
      <c r="VWK24" s="1"/>
      <c r="VWL24" s="1"/>
      <c r="VWM24" s="1"/>
      <c r="VWN24" s="1"/>
      <c r="VWO24" s="1"/>
      <c r="VWP24" s="1"/>
      <c r="VWQ24" s="1"/>
      <c r="VWR24" s="1"/>
      <c r="VWS24" s="1"/>
      <c r="VWT24" s="1"/>
      <c r="VWU24" s="1"/>
      <c r="VWV24" s="1"/>
      <c r="VWW24" s="1"/>
      <c r="VWX24" s="1"/>
      <c r="VWY24" s="1"/>
      <c r="VWZ24" s="1"/>
      <c r="VXA24" s="1"/>
      <c r="VXB24" s="1"/>
      <c r="VXC24" s="1"/>
      <c r="VXD24" s="1"/>
      <c r="VXE24" s="1"/>
      <c r="VXF24" s="1"/>
      <c r="VXG24" s="1"/>
      <c r="VXH24" s="1"/>
      <c r="VXI24" s="1"/>
      <c r="VXJ24" s="1"/>
      <c r="VXK24" s="1"/>
      <c r="VXL24" s="1"/>
      <c r="VXM24" s="1"/>
      <c r="VXN24" s="1"/>
      <c r="VXO24" s="1"/>
      <c r="VXP24" s="1"/>
      <c r="VXQ24" s="1"/>
      <c r="VXR24" s="1"/>
      <c r="VXS24" s="1"/>
      <c r="VXT24" s="1"/>
      <c r="VXU24" s="1"/>
      <c r="VXV24" s="1"/>
      <c r="VXW24" s="1"/>
      <c r="VXX24" s="1"/>
      <c r="VXY24" s="1"/>
      <c r="VXZ24" s="1"/>
      <c r="VYA24" s="1"/>
      <c r="VYB24" s="1"/>
      <c r="VYC24" s="1"/>
      <c r="VYD24" s="1"/>
      <c r="VYE24" s="1"/>
      <c r="VYF24" s="1"/>
      <c r="VYG24" s="1"/>
      <c r="VYH24" s="1"/>
      <c r="VYI24" s="1"/>
      <c r="VYJ24" s="1"/>
      <c r="VYK24" s="1"/>
      <c r="VYL24" s="1"/>
      <c r="VYM24" s="1"/>
      <c r="VYN24" s="1"/>
      <c r="VYO24" s="1"/>
      <c r="VYP24" s="1"/>
      <c r="VYQ24" s="1"/>
      <c r="VYR24" s="1"/>
      <c r="VYS24" s="1"/>
      <c r="VYT24" s="1"/>
      <c r="VYU24" s="1"/>
      <c r="VYV24" s="1"/>
      <c r="VYW24" s="1"/>
      <c r="VYX24" s="1"/>
      <c r="VYY24" s="1"/>
      <c r="VYZ24" s="1"/>
      <c r="VZA24" s="1"/>
      <c r="VZB24" s="1"/>
      <c r="VZC24" s="1"/>
      <c r="VZD24" s="1"/>
      <c r="VZE24" s="1"/>
      <c r="VZF24" s="1"/>
      <c r="VZG24" s="1"/>
      <c r="VZH24" s="1"/>
      <c r="VZI24" s="1"/>
      <c r="VZJ24" s="1"/>
      <c r="VZK24" s="1"/>
      <c r="VZL24" s="1"/>
      <c r="VZM24" s="1"/>
      <c r="VZN24" s="1"/>
      <c r="VZO24" s="1"/>
      <c r="VZP24" s="1"/>
      <c r="VZQ24" s="1"/>
      <c r="VZR24" s="1"/>
      <c r="VZS24" s="1"/>
      <c r="VZT24" s="1"/>
      <c r="VZU24" s="1"/>
      <c r="VZV24" s="1"/>
      <c r="VZW24" s="1"/>
      <c r="VZX24" s="1"/>
      <c r="VZY24" s="1"/>
      <c r="VZZ24" s="1"/>
      <c r="WAA24" s="1"/>
      <c r="WAB24" s="1"/>
      <c r="WAC24" s="1"/>
      <c r="WAD24" s="1"/>
      <c r="WAE24" s="1"/>
      <c r="WAF24" s="1"/>
      <c r="WAG24" s="1"/>
      <c r="WAH24" s="1"/>
      <c r="WAI24" s="1"/>
      <c r="WAJ24" s="1"/>
      <c r="WAK24" s="1"/>
      <c r="WAL24" s="1"/>
      <c r="WAM24" s="1"/>
      <c r="WAN24" s="1"/>
      <c r="WAO24" s="1"/>
      <c r="WAP24" s="1"/>
      <c r="WAQ24" s="1"/>
      <c r="WAR24" s="1"/>
      <c r="WAS24" s="1"/>
      <c r="WAT24" s="1"/>
      <c r="WAU24" s="1"/>
      <c r="WAV24" s="1"/>
      <c r="WAW24" s="1"/>
      <c r="WAX24" s="1"/>
      <c r="WAY24" s="1"/>
      <c r="WAZ24" s="1"/>
      <c r="WBA24" s="1"/>
      <c r="WBB24" s="1"/>
      <c r="WBC24" s="1"/>
      <c r="WBD24" s="1"/>
      <c r="WBE24" s="1"/>
      <c r="WBF24" s="1"/>
      <c r="WBG24" s="1"/>
      <c r="WBH24" s="1"/>
      <c r="WBI24" s="1"/>
      <c r="WBJ24" s="1"/>
      <c r="WBK24" s="1"/>
      <c r="WBL24" s="1"/>
      <c r="WBM24" s="1"/>
      <c r="WBN24" s="1"/>
      <c r="WBO24" s="1"/>
      <c r="WBP24" s="1"/>
      <c r="WBQ24" s="1"/>
      <c r="WBR24" s="1"/>
      <c r="WBS24" s="1"/>
      <c r="WBT24" s="1"/>
      <c r="WBU24" s="1"/>
      <c r="WBV24" s="1"/>
      <c r="WBW24" s="1"/>
      <c r="WBX24" s="1"/>
      <c r="WBY24" s="1"/>
      <c r="WBZ24" s="1"/>
      <c r="WCA24" s="1"/>
      <c r="WCB24" s="1"/>
      <c r="WCC24" s="1"/>
      <c r="WCD24" s="1"/>
      <c r="WCE24" s="1"/>
      <c r="WCF24" s="1"/>
      <c r="WCG24" s="1"/>
      <c r="WCH24" s="1"/>
      <c r="WCI24" s="1"/>
      <c r="WCJ24" s="1"/>
      <c r="WCK24" s="1"/>
      <c r="WCL24" s="1"/>
      <c r="WCM24" s="1"/>
      <c r="WCN24" s="1"/>
      <c r="WCO24" s="1"/>
      <c r="WCP24" s="1"/>
      <c r="WCQ24" s="1"/>
      <c r="WCR24" s="1"/>
      <c r="WCS24" s="1"/>
      <c r="WCT24" s="1"/>
      <c r="WCU24" s="1"/>
      <c r="WCV24" s="1"/>
      <c r="WCW24" s="1"/>
      <c r="WCX24" s="1"/>
      <c r="WCY24" s="1"/>
      <c r="WCZ24" s="1"/>
      <c r="WDA24" s="1"/>
      <c r="WDB24" s="1"/>
      <c r="WDC24" s="1"/>
      <c r="WDD24" s="1"/>
      <c r="WDE24" s="1"/>
      <c r="WDF24" s="1"/>
      <c r="WDG24" s="1"/>
      <c r="WDH24" s="1"/>
      <c r="WDI24" s="1"/>
      <c r="WDJ24" s="1"/>
      <c r="WDK24" s="1"/>
      <c r="WDL24" s="1"/>
      <c r="WDM24" s="1"/>
      <c r="WDN24" s="1"/>
      <c r="WDO24" s="1"/>
      <c r="WDP24" s="1"/>
      <c r="WDQ24" s="1"/>
      <c r="WDR24" s="1"/>
      <c r="WDS24" s="1"/>
      <c r="WDT24" s="1"/>
      <c r="WDU24" s="1"/>
      <c r="WDV24" s="1"/>
      <c r="WDW24" s="1"/>
      <c r="WDX24" s="1"/>
      <c r="WDY24" s="1"/>
      <c r="WDZ24" s="1"/>
      <c r="WEA24" s="1"/>
      <c r="WEB24" s="1"/>
      <c r="WEC24" s="1"/>
      <c r="WED24" s="1"/>
      <c r="WEE24" s="1"/>
      <c r="WEF24" s="1"/>
      <c r="WEG24" s="1"/>
      <c r="WEH24" s="1"/>
      <c r="WEI24" s="1"/>
      <c r="WEJ24" s="1"/>
      <c r="WEK24" s="1"/>
      <c r="WEL24" s="1"/>
      <c r="WEM24" s="1"/>
      <c r="WEN24" s="1"/>
      <c r="WEO24" s="1"/>
      <c r="WEP24" s="1"/>
      <c r="WEQ24" s="1"/>
      <c r="WER24" s="1"/>
      <c r="WES24" s="1"/>
      <c r="WET24" s="1"/>
      <c r="WEU24" s="1"/>
      <c r="WEV24" s="1"/>
      <c r="WEW24" s="1"/>
      <c r="WEX24" s="1"/>
      <c r="WEY24" s="1"/>
      <c r="WEZ24" s="1"/>
      <c r="WFA24" s="1"/>
      <c r="WFB24" s="1"/>
      <c r="WFC24" s="1"/>
      <c r="WFD24" s="1"/>
      <c r="WFE24" s="1"/>
      <c r="WFF24" s="1"/>
      <c r="WFG24" s="1"/>
      <c r="WFH24" s="1"/>
      <c r="WFI24" s="1"/>
      <c r="WFJ24" s="1"/>
      <c r="WFK24" s="1"/>
      <c r="WFL24" s="1"/>
      <c r="WFM24" s="1"/>
      <c r="WFN24" s="1"/>
      <c r="WFO24" s="1"/>
      <c r="WFP24" s="1"/>
      <c r="WFQ24" s="1"/>
      <c r="WFR24" s="1"/>
      <c r="WFS24" s="1"/>
      <c r="WFT24" s="1"/>
      <c r="WFU24" s="1"/>
      <c r="WFV24" s="1"/>
      <c r="WFW24" s="1"/>
      <c r="WFX24" s="1"/>
      <c r="WFY24" s="1"/>
      <c r="WFZ24" s="1"/>
      <c r="WGA24" s="1"/>
      <c r="WGB24" s="1"/>
      <c r="WGC24" s="1"/>
      <c r="WGD24" s="1"/>
      <c r="WGE24" s="1"/>
      <c r="WGF24" s="1"/>
      <c r="WGG24" s="1"/>
      <c r="WGH24" s="1"/>
      <c r="WGI24" s="1"/>
      <c r="WGJ24" s="1"/>
      <c r="WGK24" s="1"/>
      <c r="WGL24" s="1"/>
      <c r="WGM24" s="1"/>
      <c r="WGN24" s="1"/>
      <c r="WGO24" s="1"/>
      <c r="WGP24" s="1"/>
      <c r="WGQ24" s="1"/>
      <c r="WGR24" s="1"/>
      <c r="WGS24" s="1"/>
      <c r="WGT24" s="1"/>
      <c r="WGU24" s="1"/>
      <c r="WGV24" s="1"/>
      <c r="WGW24" s="1"/>
      <c r="WGX24" s="1"/>
      <c r="WGY24" s="1"/>
      <c r="WGZ24" s="1"/>
      <c r="WHA24" s="1"/>
      <c r="WHB24" s="1"/>
      <c r="WHC24" s="1"/>
      <c r="WHD24" s="1"/>
      <c r="WHE24" s="1"/>
      <c r="WHF24" s="1"/>
      <c r="WHG24" s="1"/>
      <c r="WHH24" s="1"/>
      <c r="WHI24" s="1"/>
      <c r="WHJ24" s="1"/>
      <c r="WHK24" s="1"/>
      <c r="WHL24" s="1"/>
      <c r="WHM24" s="1"/>
      <c r="WHN24" s="1"/>
      <c r="WHO24" s="1"/>
      <c r="WHP24" s="1"/>
      <c r="WHQ24" s="1"/>
      <c r="WHR24" s="1"/>
      <c r="WHS24" s="1"/>
      <c r="WHT24" s="1"/>
      <c r="WHU24" s="1"/>
      <c r="WHV24" s="1"/>
      <c r="WHW24" s="1"/>
      <c r="WHX24" s="1"/>
      <c r="WHY24" s="1"/>
      <c r="WHZ24" s="1"/>
      <c r="WIA24" s="1"/>
      <c r="WIB24" s="1"/>
      <c r="WIC24" s="1"/>
      <c r="WID24" s="1"/>
      <c r="WIE24" s="1"/>
      <c r="WIF24" s="1"/>
      <c r="WIG24" s="1"/>
      <c r="WIH24" s="1"/>
      <c r="WII24" s="1"/>
      <c r="WIJ24" s="1"/>
      <c r="WIK24" s="1"/>
      <c r="WIL24" s="1"/>
      <c r="WIM24" s="1"/>
      <c r="WIN24" s="1"/>
      <c r="WIO24" s="1"/>
      <c r="WIP24" s="1"/>
      <c r="WIQ24" s="1"/>
      <c r="WIR24" s="1"/>
      <c r="WIS24" s="1"/>
      <c r="WIT24" s="1"/>
      <c r="WIU24" s="1"/>
      <c r="WIV24" s="1"/>
      <c r="WIW24" s="1"/>
      <c r="WIX24" s="1"/>
      <c r="WIY24" s="1"/>
      <c r="WIZ24" s="1"/>
      <c r="WJA24" s="1"/>
      <c r="WJB24" s="1"/>
      <c r="WJC24" s="1"/>
      <c r="WJD24" s="1"/>
      <c r="WJE24" s="1"/>
      <c r="WJF24" s="1"/>
      <c r="WJG24" s="1"/>
      <c r="WJH24" s="1"/>
      <c r="WJI24" s="1"/>
      <c r="WJJ24" s="1"/>
      <c r="WJK24" s="1"/>
      <c r="WJL24" s="1"/>
      <c r="WJM24" s="1"/>
      <c r="WJN24" s="1"/>
      <c r="WJO24" s="1"/>
      <c r="WJP24" s="1"/>
      <c r="WJQ24" s="1"/>
      <c r="WJR24" s="1"/>
      <c r="WJS24" s="1"/>
      <c r="WJT24" s="1"/>
      <c r="WJU24" s="1"/>
      <c r="WJV24" s="1"/>
      <c r="WJW24" s="1"/>
      <c r="WJX24" s="1"/>
      <c r="WJY24" s="1"/>
      <c r="WJZ24" s="1"/>
      <c r="WKA24" s="1"/>
      <c r="WKB24" s="1"/>
      <c r="WKC24" s="1"/>
      <c r="WKD24" s="1"/>
      <c r="WKE24" s="1"/>
      <c r="WKF24" s="1"/>
      <c r="WKG24" s="1"/>
      <c r="WKH24" s="1"/>
      <c r="WKI24" s="1"/>
      <c r="WKJ24" s="1"/>
      <c r="WKK24" s="1"/>
      <c r="WKL24" s="1"/>
      <c r="WKM24" s="1"/>
      <c r="WKN24" s="1"/>
      <c r="WKO24" s="1"/>
      <c r="WKP24" s="1"/>
      <c r="WKQ24" s="1"/>
      <c r="WKR24" s="1"/>
      <c r="WKS24" s="1"/>
      <c r="WKT24" s="1"/>
      <c r="WKU24" s="1"/>
      <c r="WKV24" s="1"/>
      <c r="WKW24" s="1"/>
      <c r="WKX24" s="1"/>
      <c r="WKY24" s="1"/>
      <c r="WKZ24" s="1"/>
      <c r="WLA24" s="1"/>
      <c r="WLB24" s="1"/>
      <c r="WLC24" s="1"/>
      <c r="WLD24" s="1"/>
      <c r="WLE24" s="1"/>
      <c r="WLF24" s="1"/>
      <c r="WLG24" s="1"/>
      <c r="WLH24" s="1"/>
      <c r="WLI24" s="1"/>
      <c r="WLJ24" s="1"/>
      <c r="WLK24" s="1"/>
      <c r="WLL24" s="1"/>
      <c r="WLM24" s="1"/>
      <c r="WLN24" s="1"/>
      <c r="WLO24" s="1"/>
      <c r="WLP24" s="1"/>
      <c r="WLQ24" s="1"/>
      <c r="WLR24" s="1"/>
      <c r="WLS24" s="1"/>
      <c r="WLT24" s="1"/>
      <c r="WLU24" s="1"/>
      <c r="WLV24" s="1"/>
      <c r="WLW24" s="1"/>
      <c r="WLX24" s="1"/>
      <c r="WLY24" s="1"/>
      <c r="WLZ24" s="1"/>
      <c r="WMA24" s="1"/>
      <c r="WMB24" s="1"/>
      <c r="WMC24" s="1"/>
      <c r="WMD24" s="1"/>
      <c r="WME24" s="1"/>
      <c r="WMF24" s="1"/>
      <c r="WMG24" s="1"/>
      <c r="WMH24" s="1"/>
      <c r="WMI24" s="1"/>
      <c r="WMJ24" s="1"/>
      <c r="WMK24" s="1"/>
      <c r="WML24" s="1"/>
      <c r="WMM24" s="1"/>
      <c r="WMN24" s="1"/>
      <c r="WMO24" s="1"/>
      <c r="WMP24" s="1"/>
      <c r="WMQ24" s="1"/>
      <c r="WMR24" s="1"/>
      <c r="WMS24" s="1"/>
      <c r="WMT24" s="1"/>
      <c r="WMU24" s="1"/>
      <c r="WMV24" s="1"/>
      <c r="WMW24" s="1"/>
      <c r="WMX24" s="1"/>
      <c r="WMY24" s="1"/>
      <c r="WMZ24" s="1"/>
      <c r="WNA24" s="1"/>
      <c r="WNB24" s="1"/>
      <c r="WNC24" s="1"/>
      <c r="WND24" s="1"/>
      <c r="WNE24" s="1"/>
      <c r="WNF24" s="1"/>
      <c r="WNG24" s="1"/>
      <c r="WNH24" s="1"/>
      <c r="WNI24" s="1"/>
      <c r="WNJ24" s="1"/>
      <c r="WNK24" s="1"/>
      <c r="WNL24" s="1"/>
      <c r="WNM24" s="1"/>
      <c r="WNN24" s="1"/>
      <c r="WNO24" s="1"/>
      <c r="WNP24" s="1"/>
      <c r="WNQ24" s="1"/>
      <c r="WNR24" s="1"/>
      <c r="WNS24" s="1"/>
      <c r="WNT24" s="1"/>
      <c r="WNU24" s="1"/>
      <c r="WNV24" s="1"/>
      <c r="WNW24" s="1"/>
      <c r="WNX24" s="1"/>
      <c r="WNY24" s="1"/>
      <c r="WNZ24" s="1"/>
      <c r="WOA24" s="1"/>
      <c r="WOB24" s="1"/>
      <c r="WOC24" s="1"/>
      <c r="WOD24" s="1"/>
      <c r="WOE24" s="1"/>
      <c r="WOF24" s="1"/>
      <c r="WOG24" s="1"/>
      <c r="WOH24" s="1"/>
      <c r="WOI24" s="1"/>
      <c r="WOJ24" s="1"/>
      <c r="WOK24" s="1"/>
      <c r="WOL24" s="1"/>
      <c r="WOM24" s="1"/>
      <c r="WON24" s="1"/>
      <c r="WOO24" s="1"/>
      <c r="WOP24" s="1"/>
      <c r="WOQ24" s="1"/>
      <c r="WOR24" s="1"/>
      <c r="WOS24" s="1"/>
      <c r="WOT24" s="1"/>
      <c r="WOU24" s="1"/>
      <c r="WOV24" s="1"/>
      <c r="WOW24" s="1"/>
      <c r="WOX24" s="1"/>
      <c r="WOY24" s="1"/>
      <c r="WOZ24" s="1"/>
      <c r="WPA24" s="1"/>
      <c r="WPB24" s="1"/>
      <c r="WPC24" s="1"/>
      <c r="WPD24" s="1"/>
      <c r="WPE24" s="1"/>
      <c r="WPF24" s="1"/>
      <c r="WPG24" s="1"/>
      <c r="WPH24" s="1"/>
      <c r="WPI24" s="1"/>
      <c r="WPJ24" s="1"/>
      <c r="WPK24" s="1"/>
      <c r="WPL24" s="1"/>
      <c r="WPM24" s="1"/>
      <c r="WPN24" s="1"/>
      <c r="WPO24" s="1"/>
      <c r="WPP24" s="1"/>
      <c r="WPQ24" s="1"/>
      <c r="WPR24" s="1"/>
      <c r="WPS24" s="1"/>
      <c r="WPT24" s="1"/>
      <c r="WPU24" s="1"/>
      <c r="WPV24" s="1"/>
      <c r="WPW24" s="1"/>
      <c r="WPX24" s="1"/>
      <c r="WPY24" s="1"/>
      <c r="WPZ24" s="1"/>
      <c r="WQA24" s="1"/>
      <c r="WQB24" s="1"/>
      <c r="WQC24" s="1"/>
      <c r="WQD24" s="1"/>
      <c r="WQE24" s="1"/>
      <c r="WQF24" s="1"/>
      <c r="WQG24" s="1"/>
      <c r="WQH24" s="1"/>
      <c r="WQI24" s="1"/>
      <c r="WQJ24" s="1"/>
      <c r="WQK24" s="1"/>
      <c r="WQL24" s="1"/>
      <c r="WQM24" s="1"/>
      <c r="WQN24" s="1"/>
      <c r="WQO24" s="1"/>
      <c r="WQP24" s="1"/>
      <c r="WQQ24" s="1"/>
      <c r="WQR24" s="1"/>
      <c r="WQS24" s="1"/>
      <c r="WQT24" s="1"/>
      <c r="WQU24" s="1"/>
      <c r="WQV24" s="1"/>
      <c r="WQW24" s="1"/>
      <c r="WQX24" s="1"/>
      <c r="WQY24" s="1"/>
      <c r="WQZ24" s="1"/>
      <c r="WRA24" s="1"/>
      <c r="WRB24" s="1"/>
      <c r="WRC24" s="1"/>
      <c r="WRD24" s="1"/>
      <c r="WRE24" s="1"/>
      <c r="WRF24" s="1"/>
      <c r="WRG24" s="1"/>
      <c r="WRH24" s="1"/>
      <c r="WRI24" s="1"/>
      <c r="WRJ24" s="1"/>
      <c r="WRK24" s="1"/>
      <c r="WRL24" s="1"/>
      <c r="WRM24" s="1"/>
      <c r="WRN24" s="1"/>
      <c r="WRO24" s="1"/>
      <c r="WRP24" s="1"/>
      <c r="WRQ24" s="1"/>
      <c r="WRR24" s="1"/>
      <c r="WRS24" s="1"/>
      <c r="WRT24" s="1"/>
      <c r="WRU24" s="1"/>
      <c r="WRV24" s="1"/>
      <c r="WRW24" s="1"/>
      <c r="WRX24" s="1"/>
      <c r="WRY24" s="1"/>
      <c r="WRZ24" s="1"/>
      <c r="WSA24" s="1"/>
      <c r="WSB24" s="1"/>
      <c r="WSC24" s="1"/>
      <c r="WSD24" s="1"/>
      <c r="WSE24" s="1"/>
      <c r="WSF24" s="1"/>
      <c r="WSG24" s="1"/>
      <c r="WSH24" s="1"/>
      <c r="WSI24" s="1"/>
      <c r="WSJ24" s="1"/>
      <c r="WSK24" s="1"/>
      <c r="WSL24" s="1"/>
      <c r="WSM24" s="1"/>
      <c r="WSN24" s="1"/>
      <c r="WSO24" s="1"/>
      <c r="WSP24" s="1"/>
      <c r="WSQ24" s="1"/>
      <c r="WSR24" s="1"/>
      <c r="WSS24" s="1"/>
      <c r="WST24" s="1"/>
      <c r="WSU24" s="1"/>
      <c r="WSV24" s="1"/>
      <c r="WSW24" s="1"/>
      <c r="WSX24" s="1"/>
      <c r="WSY24" s="1"/>
      <c r="WSZ24" s="1"/>
      <c r="WTA24" s="1"/>
      <c r="WTB24" s="1"/>
      <c r="WTC24" s="1"/>
      <c r="WTD24" s="1"/>
      <c r="WTE24" s="1"/>
      <c r="WTF24" s="1"/>
      <c r="WTG24" s="1"/>
      <c r="WTH24" s="1"/>
      <c r="WTI24" s="1"/>
      <c r="WTJ24" s="1"/>
      <c r="WTK24" s="1"/>
      <c r="WTL24" s="1"/>
      <c r="WTM24" s="1"/>
      <c r="WTN24" s="1"/>
      <c r="WTO24" s="1"/>
      <c r="WTP24" s="1"/>
      <c r="WTQ24" s="1"/>
      <c r="WTR24" s="1"/>
      <c r="WTS24" s="1"/>
      <c r="WTT24" s="1"/>
      <c r="WTU24" s="1"/>
      <c r="WTV24" s="1"/>
      <c r="WTW24" s="1"/>
      <c r="WTX24" s="1"/>
      <c r="WTY24" s="1"/>
      <c r="WTZ24" s="1"/>
      <c r="WUA24" s="1"/>
      <c r="WUB24" s="1"/>
      <c r="WUC24" s="1"/>
      <c r="WUD24" s="1"/>
      <c r="WUE24" s="1"/>
      <c r="WUF24" s="1"/>
      <c r="WUG24" s="1"/>
      <c r="WUH24" s="1"/>
      <c r="WUI24" s="1"/>
      <c r="WUJ24" s="1"/>
      <c r="WUK24" s="1"/>
      <c r="WUL24" s="1"/>
      <c r="WUM24" s="1"/>
      <c r="WUN24" s="1"/>
      <c r="WUO24" s="1"/>
      <c r="WUP24" s="1"/>
      <c r="WUQ24" s="1"/>
      <c r="WUR24" s="1"/>
      <c r="WUS24" s="1"/>
      <c r="WUT24" s="1"/>
      <c r="WUU24" s="1"/>
      <c r="WUV24" s="1"/>
      <c r="WUW24" s="1"/>
      <c r="WUX24" s="1"/>
      <c r="WUY24" s="1"/>
      <c r="WUZ24" s="1"/>
      <c r="WVA24" s="1"/>
      <c r="WVB24" s="1"/>
      <c r="WVC24" s="1"/>
      <c r="WVD24" s="1"/>
      <c r="WVE24" s="1"/>
      <c r="WVF24" s="1"/>
      <c r="WVG24" s="1"/>
      <c r="WVH24" s="1"/>
      <c r="WVI24" s="1"/>
      <c r="WVJ24" s="1"/>
      <c r="WVK24" s="1"/>
      <c r="WVL24" s="1"/>
      <c r="WVM24" s="1"/>
      <c r="WVN24" s="1"/>
      <c r="WVO24" s="1"/>
      <c r="WVP24" s="1"/>
      <c r="WVQ24" s="1"/>
      <c r="WVR24" s="1"/>
      <c r="WVS24" s="1"/>
      <c r="WVT24" s="1"/>
      <c r="WVU24" s="1"/>
      <c r="WVV24" s="1"/>
      <c r="WVW24" s="1"/>
      <c r="WVX24" s="1"/>
      <c r="WVY24" s="1"/>
      <c r="WVZ24" s="1"/>
      <c r="WWA24" s="1"/>
      <c r="WWB24" s="1"/>
      <c r="WWC24" s="1"/>
      <c r="WWD24" s="1"/>
      <c r="WWE24" s="1"/>
      <c r="WWF24" s="1"/>
      <c r="WWG24" s="1"/>
      <c r="WWH24" s="1"/>
      <c r="WWI24" s="1"/>
      <c r="WWJ24" s="1"/>
      <c r="WWK24" s="1"/>
      <c r="WWL24" s="1"/>
      <c r="WWM24" s="1"/>
      <c r="WWN24" s="1"/>
      <c r="WWO24" s="1"/>
      <c r="WWP24" s="1"/>
      <c r="WWQ24" s="1"/>
      <c r="WWR24" s="1"/>
      <c r="WWS24" s="1"/>
      <c r="WWT24" s="1"/>
      <c r="WWU24" s="1"/>
      <c r="WWV24" s="1"/>
      <c r="WWW24" s="1"/>
      <c r="WWX24" s="1"/>
      <c r="WWY24" s="1"/>
      <c r="WWZ24" s="1"/>
      <c r="WXA24" s="1"/>
      <c r="WXB24" s="1"/>
      <c r="WXC24" s="1"/>
      <c r="WXD24" s="1"/>
      <c r="WXE24" s="1"/>
      <c r="WXF24" s="1"/>
      <c r="WXG24" s="1"/>
      <c r="WXH24" s="1"/>
      <c r="WXI24" s="1"/>
      <c r="WXJ24" s="1"/>
      <c r="WXK24" s="1"/>
      <c r="WXL24" s="1"/>
      <c r="WXM24" s="1"/>
      <c r="WXN24" s="1"/>
      <c r="WXO24" s="1"/>
      <c r="WXP24" s="1"/>
      <c r="WXQ24" s="1"/>
      <c r="WXR24" s="1"/>
      <c r="WXS24" s="1"/>
      <c r="WXT24" s="1"/>
      <c r="WXU24" s="1"/>
      <c r="WXV24" s="1"/>
      <c r="WXW24" s="1"/>
      <c r="WXX24" s="1"/>
      <c r="WXY24" s="1"/>
      <c r="WXZ24" s="1"/>
      <c r="WYA24" s="1"/>
      <c r="WYB24" s="1"/>
      <c r="WYC24" s="1"/>
      <c r="WYD24" s="1"/>
      <c r="WYE24" s="1"/>
      <c r="WYF24" s="1"/>
      <c r="WYG24" s="1"/>
      <c r="WYH24" s="1"/>
      <c r="WYI24" s="1"/>
      <c r="WYJ24" s="1"/>
      <c r="WYK24" s="1"/>
      <c r="WYL24" s="1"/>
      <c r="WYM24" s="1"/>
      <c r="WYN24" s="1"/>
      <c r="WYO24" s="1"/>
      <c r="WYP24" s="1"/>
      <c r="WYQ24" s="1"/>
      <c r="WYR24" s="1"/>
      <c r="WYS24" s="1"/>
      <c r="WYT24" s="1"/>
      <c r="WYU24" s="1"/>
      <c r="WYV24" s="1"/>
      <c r="WYW24" s="1"/>
      <c r="WYX24" s="1"/>
      <c r="WYY24" s="1"/>
      <c r="WYZ24" s="1"/>
      <c r="WZA24" s="1"/>
      <c r="WZB24" s="1"/>
      <c r="WZC24" s="1"/>
      <c r="WZD24" s="1"/>
      <c r="WZE24" s="1"/>
      <c r="WZF24" s="1"/>
      <c r="WZG24" s="1"/>
      <c r="WZH24" s="1"/>
      <c r="WZI24" s="1"/>
      <c r="WZJ24" s="1"/>
      <c r="WZK24" s="1"/>
      <c r="WZL24" s="1"/>
      <c r="WZM24" s="1"/>
      <c r="WZN24" s="1"/>
      <c r="WZO24" s="1"/>
      <c r="WZP24" s="1"/>
      <c r="WZQ24" s="1"/>
      <c r="WZR24" s="1"/>
      <c r="WZS24" s="1"/>
      <c r="WZT24" s="1"/>
      <c r="WZU24" s="1"/>
      <c r="WZV24" s="1"/>
      <c r="WZW24" s="1"/>
      <c r="WZX24" s="1"/>
      <c r="WZY24" s="1"/>
      <c r="WZZ24" s="1"/>
      <c r="XAA24" s="1"/>
      <c r="XAB24" s="1"/>
      <c r="XAC24" s="1"/>
      <c r="XAD24" s="1"/>
      <c r="XAE24" s="1"/>
      <c r="XAF24" s="1"/>
      <c r="XAG24" s="1"/>
      <c r="XAH24" s="1"/>
      <c r="XAI24" s="1"/>
      <c r="XAJ24" s="1"/>
      <c r="XAK24" s="1"/>
      <c r="XAL24" s="1"/>
      <c r="XAM24" s="1"/>
      <c r="XAN24" s="1"/>
      <c r="XAO24" s="1"/>
      <c r="XAP24" s="1"/>
      <c r="XAQ24" s="1"/>
      <c r="XAR24" s="1"/>
      <c r="XAS24" s="1"/>
      <c r="XAT24" s="1"/>
      <c r="XAU24" s="1"/>
      <c r="XAV24" s="1"/>
      <c r="XAW24" s="1"/>
      <c r="XAX24" s="1"/>
      <c r="XAY24" s="1"/>
      <c r="XAZ24" s="1"/>
      <c r="XBA24" s="1"/>
      <c r="XBB24" s="1"/>
      <c r="XBC24" s="1"/>
      <c r="XBD24" s="1"/>
      <c r="XBE24" s="1"/>
      <c r="XBF24" s="1"/>
      <c r="XBG24" s="1"/>
      <c r="XBH24" s="1"/>
      <c r="XBI24" s="1"/>
      <c r="XBJ24" s="1"/>
      <c r="XBK24" s="1"/>
      <c r="XBL24" s="1"/>
      <c r="XBM24" s="1"/>
      <c r="XBN24" s="1"/>
      <c r="XBO24" s="1"/>
      <c r="XBP24" s="1"/>
      <c r="XBQ24" s="1"/>
      <c r="XBR24" s="1"/>
      <c r="XBS24" s="1"/>
      <c r="XBT24" s="1"/>
      <c r="XBU24" s="1"/>
      <c r="XBV24" s="1"/>
      <c r="XBW24" s="1"/>
      <c r="XBX24" s="1"/>
      <c r="XBY24" s="1"/>
      <c r="XBZ24" s="1"/>
      <c r="XCA24" s="1"/>
      <c r="XCB24" s="1"/>
      <c r="XCC24" s="1"/>
      <c r="XCD24" s="1"/>
      <c r="XCE24" s="1"/>
      <c r="XCF24" s="1"/>
      <c r="XCG24" s="1"/>
      <c r="XCH24" s="1"/>
      <c r="XCI24" s="1"/>
      <c r="XCJ24" s="1"/>
      <c r="XCK24" s="1"/>
      <c r="XCL24" s="1"/>
      <c r="XCM24" s="1"/>
      <c r="XCN24" s="1"/>
      <c r="XCO24" s="1"/>
      <c r="XCP24" s="1"/>
      <c r="XCQ24" s="1"/>
      <c r="XCR24" s="1"/>
      <c r="XCS24" s="1"/>
      <c r="XCT24" s="1"/>
      <c r="XCU24" s="1"/>
      <c r="XCV24" s="1"/>
      <c r="XCW24" s="1"/>
      <c r="XCX24" s="1"/>
      <c r="XCY24" s="1"/>
      <c r="XCZ24" s="1"/>
      <c r="XDA24" s="1"/>
      <c r="XDB24" s="1"/>
      <c r="XDC24" s="1"/>
      <c r="XDD24" s="1"/>
      <c r="XDE24" s="1"/>
      <c r="XDF24" s="1"/>
      <c r="XDG24" s="1"/>
      <c r="XDH24" s="1"/>
      <c r="XDI24" s="1"/>
      <c r="XDJ24" s="1"/>
      <c r="XDK24" s="1"/>
      <c r="XDL24" s="1"/>
      <c r="XDM24" s="1"/>
      <c r="XDN24" s="1"/>
      <c r="XDO24" s="1"/>
      <c r="XDP24" s="1"/>
      <c r="XDQ24" s="1"/>
      <c r="XDR24" s="1"/>
      <c r="XDS24" s="1"/>
      <c r="XDT24" s="1"/>
      <c r="XDU24" s="1"/>
      <c r="XDV24" s="1"/>
      <c r="XDW24" s="1"/>
      <c r="XDX24" s="1"/>
      <c r="XDY24" s="1"/>
      <c r="XDZ24" s="1"/>
      <c r="XEA24" s="1"/>
      <c r="XEB24" s="1"/>
      <c r="XEC24" s="1"/>
      <c r="XED24" s="1"/>
      <c r="XEE24" s="1"/>
      <c r="XEF24" s="1"/>
      <c r="XEG24" s="1"/>
      <c r="XEH24" s="1"/>
      <c r="XEI24" s="1"/>
      <c r="XEJ24" s="1"/>
      <c r="XEK24" s="1"/>
      <c r="XEL24" s="1"/>
      <c r="XEM24" s="1"/>
      <c r="XEN24" s="1"/>
      <c r="XEO24" s="1"/>
      <c r="XEP24" s="1"/>
      <c r="XEQ24" s="1"/>
      <c r="XER24" s="1"/>
      <c r="XES24" s="1"/>
      <c r="XET24" s="1"/>
      <c r="XEU24" s="1"/>
      <c r="XEV24" s="1"/>
      <c r="XEW24" s="1"/>
      <c r="XEX24" s="1"/>
      <c r="XEY24" s="1"/>
      <c r="XEZ24" s="1"/>
      <c r="XFA24" s="1"/>
      <c r="XFB24" s="1"/>
      <c r="XFC24" s="1"/>
      <c r="XFD24" s="1"/>
    </row>
    <row r="26" spans="5:16384">
      <c r="E26" s="14" t="str">
        <f xml:space="preserve"> Equity!E$35</f>
        <v>Equity</v>
      </c>
      <c r="F26" s="14">
        <f xml:space="preserve"> Equity!F$35</f>
        <v>0</v>
      </c>
      <c r="G26" s="14" t="str">
        <f xml:space="preserve"> Equity!G$35</f>
        <v>GBP</v>
      </c>
      <c r="H26" s="40">
        <f xml:space="preserve"> Equity!H$35</f>
        <v>0</v>
      </c>
      <c r="I26" s="14">
        <f xml:space="preserve"> Equity!I$35</f>
        <v>0</v>
      </c>
      <c r="J26" s="6">
        <f>Equity!J$35</f>
        <v>3036</v>
      </c>
      <c r="K26" s="6">
        <f>Equity!K$35</f>
        <v>3036</v>
      </c>
      <c r="L26" s="6">
        <f>Equity!L$35</f>
        <v>3036</v>
      </c>
      <c r="M26" s="6">
        <f>Equity!M$35</f>
        <v>3036</v>
      </c>
      <c r="N26" s="6">
        <f>Equity!N$35</f>
        <v>3036</v>
      </c>
      <c r="O26" s="6">
        <f>Equity!O$35</f>
        <v>3036</v>
      </c>
      <c r="P26" s="6">
        <f>Equity!P$35</f>
        <v>3036</v>
      </c>
      <c r="Q26" s="6">
        <f>Equity!Q$35</f>
        <v>3036</v>
      </c>
      <c r="R26" s="6">
        <f>Equity!R$35</f>
        <v>3036</v>
      </c>
      <c r="S26" s="6">
        <f>Equity!S$35</f>
        <v>3036</v>
      </c>
      <c r="T26" s="6">
        <f>Equity!T$35</f>
        <v>3036</v>
      </c>
      <c r="U26" s="6">
        <f>Equity!U$35</f>
        <v>3036</v>
      </c>
      <c r="V26" s="6">
        <f>Equity!V$35</f>
        <v>3036</v>
      </c>
      <c r="W26" s="6">
        <f>Equity!W$35</f>
        <v>3036</v>
      </c>
      <c r="X26" s="6">
        <f>Equity!X$35</f>
        <v>3036</v>
      </c>
      <c r="Y26" s="6">
        <f>Equity!Y$35</f>
        <v>3036</v>
      </c>
      <c r="Z26" s="6">
        <f>Equity!Z$35</f>
        <v>3036</v>
      </c>
      <c r="AA26" s="6">
        <f>Equity!AA$35</f>
        <v>0</v>
      </c>
      <c r="AB26" s="6">
        <f>Equity!AB$35</f>
        <v>0</v>
      </c>
      <c r="AC26" s="6">
        <f>Equity!AC$35</f>
        <v>0</v>
      </c>
    </row>
    <row r="27" spans="5:16384">
      <c r="E27" s="14" t="str">
        <f xml:space="preserve"> Financials!E$34</f>
        <v>Retained Earnings</v>
      </c>
      <c r="F27" s="14">
        <f xml:space="preserve"> Financials!F$34</f>
        <v>0</v>
      </c>
      <c r="G27" s="14" t="str">
        <f xml:space="preserve"> Financials!G$34</f>
        <v>GBP</v>
      </c>
      <c r="H27" s="40">
        <f xml:space="preserve"> Financials!H$34</f>
        <v>0</v>
      </c>
      <c r="I27" s="14">
        <f xml:space="preserve"> Financials!I$34</f>
        <v>15571181</v>
      </c>
      <c r="J27" s="6">
        <f>Financials!J$34</f>
        <v>16813963.780000001</v>
      </c>
      <c r="K27" s="6">
        <f>Financials!K$34</f>
        <v>18133561.597000003</v>
      </c>
      <c r="L27" s="6">
        <f>Financials!L$34</f>
        <v>19480262.036277302</v>
      </c>
      <c r="M27" s="6">
        <f>Financials!M$34</f>
        <v>20909354.549042728</v>
      </c>
      <c r="N27" s="6">
        <f>Financials!N$34</f>
        <v>22425809.964266218</v>
      </c>
      <c r="O27" s="6">
        <f>Financials!O$34</f>
        <v>24034897.873024251</v>
      </c>
      <c r="P27" s="6">
        <f>Financials!P$34</f>
        <v>25742204.564220689</v>
      </c>
      <c r="Q27" s="6">
        <f>Financials!Q$34</f>
        <v>27553652.036648855</v>
      </c>
      <c r="R27" s="6">
        <f>Financials!R$34</f>
        <v>29475518.151979275</v>
      </c>
      <c r="S27" s="6">
        <f>Financials!S$34</f>
        <v>16365348.736168023</v>
      </c>
      <c r="T27" s="6">
        <f>Financials!T$34</f>
        <v>17468539.035338104</v>
      </c>
      <c r="U27" s="6">
        <f>Financials!U$34</f>
        <v>18637920.75245839</v>
      </c>
      <c r="V27" s="6">
        <f>Financials!V$34</f>
        <v>19877465.372605894</v>
      </c>
      <c r="W27" s="6">
        <f>Financials!W$34</f>
        <v>4305707.9799905624</v>
      </c>
      <c r="X27" s="6">
        <f>Financials!X$34</f>
        <v>4653896.0637899963</v>
      </c>
      <c r="Y27" s="6">
        <f>Financials!Y$34</f>
        <v>5022975.4326173961</v>
      </c>
      <c r="Z27" s="6">
        <f>Financials!Z$34</f>
        <v>5414199.5635744398</v>
      </c>
      <c r="AA27" s="6">
        <f>Financials!AA$34</f>
        <v>0</v>
      </c>
      <c r="AB27" s="6">
        <f>Financials!AB$34</f>
        <v>-1.1641532182693481E-10</v>
      </c>
      <c r="AC27" s="6">
        <f>Financials!AC$34</f>
        <v>-3.4924596548080444E-10</v>
      </c>
    </row>
    <row r="28" spans="5:16384">
      <c r="E28" s="43" t="str">
        <f xml:space="preserve"> Equity!E$48</f>
        <v>Shareholder Equity</v>
      </c>
      <c r="F28" s="43"/>
      <c r="G28" s="43" t="str">
        <f xml:space="preserve"> Equity!G$48</f>
        <v>GBP</v>
      </c>
      <c r="H28" s="71">
        <f xml:space="preserve"> Equity!H$48</f>
        <v>0</v>
      </c>
      <c r="I28" s="43">
        <f xml:space="preserve"> Equity!I$48</f>
        <v>0</v>
      </c>
      <c r="J28" s="16">
        <f>Equity!J$48</f>
        <v>16816999.780000001</v>
      </c>
      <c r="K28" s="16">
        <f>Equity!K$48</f>
        <v>18136597.597000003</v>
      </c>
      <c r="L28" s="16">
        <f>Equity!L$48</f>
        <v>19483298.036277302</v>
      </c>
      <c r="M28" s="16">
        <f>Equity!M$48</f>
        <v>20912390.549042728</v>
      </c>
      <c r="N28" s="16">
        <f>Equity!N$48</f>
        <v>22428845.964266218</v>
      </c>
      <c r="O28" s="16">
        <f>Equity!O$48</f>
        <v>24037933.873024251</v>
      </c>
      <c r="P28" s="16">
        <f>Equity!P$48</f>
        <v>25745240.564220689</v>
      </c>
      <c r="Q28" s="16">
        <f>Equity!Q$48</f>
        <v>27556688.036648855</v>
      </c>
      <c r="R28" s="16">
        <f>Equity!R$48</f>
        <v>29478554.151979275</v>
      </c>
      <c r="S28" s="16">
        <f>Equity!S$48</f>
        <v>16368384.736168023</v>
      </c>
      <c r="T28" s="16">
        <f>Equity!T$48</f>
        <v>17471575.035338104</v>
      </c>
      <c r="U28" s="16">
        <f>Equity!U$48</f>
        <v>18640956.75245839</v>
      </c>
      <c r="V28" s="16">
        <f>Equity!V$48</f>
        <v>19880501.372605894</v>
      </c>
      <c r="W28" s="16">
        <f>Equity!W$48</f>
        <v>4308743.9799905624</v>
      </c>
      <c r="X28" s="16">
        <f>Equity!X$48</f>
        <v>4656932.0637899963</v>
      </c>
      <c r="Y28" s="16">
        <f>Equity!Y$48</f>
        <v>5026011.4326173961</v>
      </c>
      <c r="Z28" s="16">
        <f>Equity!Z$48</f>
        <v>5417235.5635744398</v>
      </c>
      <c r="AA28" s="16">
        <f>Equity!AA$48</f>
        <v>0</v>
      </c>
      <c r="AB28" s="16">
        <f>Equity!AB$48</f>
        <v>-1.1641532182693481E-10</v>
      </c>
      <c r="AC28" s="16">
        <f>Equity!AC$48</f>
        <v>-3.4924596548080444E-10</v>
      </c>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c r="MAD28" s="1"/>
      <c r="MAE28" s="1"/>
      <c r="MAF28" s="1"/>
      <c r="MAG28" s="1"/>
      <c r="MAH28" s="1"/>
      <c r="MAI28" s="1"/>
      <c r="MAJ28" s="1"/>
      <c r="MAK28" s="1"/>
      <c r="MAL28" s="1"/>
      <c r="MAM28" s="1"/>
      <c r="MAN28" s="1"/>
      <c r="MAO28" s="1"/>
      <c r="MAP28" s="1"/>
      <c r="MAQ28" s="1"/>
      <c r="MAR28" s="1"/>
      <c r="MAS28" s="1"/>
      <c r="MAT28" s="1"/>
      <c r="MAU28" s="1"/>
      <c r="MAV28" s="1"/>
      <c r="MAW28" s="1"/>
      <c r="MAX28" s="1"/>
      <c r="MAY28" s="1"/>
      <c r="MAZ28" s="1"/>
      <c r="MBA28" s="1"/>
      <c r="MBB28" s="1"/>
      <c r="MBC28" s="1"/>
      <c r="MBD28" s="1"/>
      <c r="MBE28" s="1"/>
      <c r="MBF28" s="1"/>
      <c r="MBG28" s="1"/>
      <c r="MBH28" s="1"/>
      <c r="MBI28" s="1"/>
      <c r="MBJ28" s="1"/>
      <c r="MBK28" s="1"/>
      <c r="MBL28" s="1"/>
      <c r="MBM28" s="1"/>
      <c r="MBN28" s="1"/>
      <c r="MBO28" s="1"/>
      <c r="MBP28" s="1"/>
      <c r="MBQ28" s="1"/>
      <c r="MBR28" s="1"/>
      <c r="MBS28" s="1"/>
      <c r="MBT28" s="1"/>
      <c r="MBU28" s="1"/>
      <c r="MBV28" s="1"/>
      <c r="MBW28" s="1"/>
      <c r="MBX28" s="1"/>
      <c r="MBY28" s="1"/>
      <c r="MBZ28" s="1"/>
      <c r="MCA28" s="1"/>
      <c r="MCB28" s="1"/>
      <c r="MCC28" s="1"/>
      <c r="MCD28" s="1"/>
      <c r="MCE28" s="1"/>
      <c r="MCF28" s="1"/>
      <c r="MCG28" s="1"/>
      <c r="MCH28" s="1"/>
      <c r="MCI28" s="1"/>
      <c r="MCJ28" s="1"/>
      <c r="MCK28" s="1"/>
      <c r="MCL28" s="1"/>
      <c r="MCM28" s="1"/>
      <c r="MCN28" s="1"/>
      <c r="MCO28" s="1"/>
      <c r="MCP28" s="1"/>
      <c r="MCQ28" s="1"/>
      <c r="MCR28" s="1"/>
      <c r="MCS28" s="1"/>
      <c r="MCT28" s="1"/>
      <c r="MCU28" s="1"/>
      <c r="MCV28" s="1"/>
      <c r="MCW28" s="1"/>
      <c r="MCX28" s="1"/>
      <c r="MCY28" s="1"/>
      <c r="MCZ28" s="1"/>
      <c r="MDA28" s="1"/>
      <c r="MDB28" s="1"/>
      <c r="MDC28" s="1"/>
      <c r="MDD28" s="1"/>
      <c r="MDE28" s="1"/>
      <c r="MDF28" s="1"/>
      <c r="MDG28" s="1"/>
      <c r="MDH28" s="1"/>
      <c r="MDI28" s="1"/>
      <c r="MDJ28" s="1"/>
      <c r="MDK28" s="1"/>
      <c r="MDL28" s="1"/>
      <c r="MDM28" s="1"/>
      <c r="MDN28" s="1"/>
      <c r="MDO28" s="1"/>
      <c r="MDP28" s="1"/>
      <c r="MDQ28" s="1"/>
      <c r="MDR28" s="1"/>
      <c r="MDS28" s="1"/>
      <c r="MDT28" s="1"/>
      <c r="MDU28" s="1"/>
      <c r="MDV28" s="1"/>
      <c r="MDW28" s="1"/>
      <c r="MDX28" s="1"/>
      <c r="MDY28" s="1"/>
      <c r="MDZ28" s="1"/>
      <c r="MEA28" s="1"/>
      <c r="MEB28" s="1"/>
      <c r="MEC28" s="1"/>
      <c r="MED28" s="1"/>
      <c r="MEE28" s="1"/>
      <c r="MEF28" s="1"/>
      <c r="MEG28" s="1"/>
      <c r="MEH28" s="1"/>
      <c r="MEI28" s="1"/>
      <c r="MEJ28" s="1"/>
      <c r="MEK28" s="1"/>
      <c r="MEL28" s="1"/>
      <c r="MEM28" s="1"/>
      <c r="MEN28" s="1"/>
      <c r="MEO28" s="1"/>
      <c r="MEP28" s="1"/>
      <c r="MEQ28" s="1"/>
      <c r="MER28" s="1"/>
      <c r="MES28" s="1"/>
      <c r="MET28" s="1"/>
      <c r="MEU28" s="1"/>
      <c r="MEV28" s="1"/>
      <c r="MEW28" s="1"/>
      <c r="MEX28" s="1"/>
      <c r="MEY28" s="1"/>
      <c r="MEZ28" s="1"/>
      <c r="MFA28" s="1"/>
      <c r="MFB28" s="1"/>
      <c r="MFC28" s="1"/>
      <c r="MFD28" s="1"/>
      <c r="MFE28" s="1"/>
      <c r="MFF28" s="1"/>
      <c r="MFG28" s="1"/>
      <c r="MFH28" s="1"/>
      <c r="MFI28" s="1"/>
      <c r="MFJ28" s="1"/>
      <c r="MFK28" s="1"/>
      <c r="MFL28" s="1"/>
      <c r="MFM28" s="1"/>
      <c r="MFN28" s="1"/>
      <c r="MFO28" s="1"/>
      <c r="MFP28" s="1"/>
      <c r="MFQ28" s="1"/>
      <c r="MFR28" s="1"/>
      <c r="MFS28" s="1"/>
      <c r="MFT28" s="1"/>
      <c r="MFU28" s="1"/>
      <c r="MFV28" s="1"/>
      <c r="MFW28" s="1"/>
      <c r="MFX28" s="1"/>
      <c r="MFY28" s="1"/>
      <c r="MFZ28" s="1"/>
      <c r="MGA28" s="1"/>
      <c r="MGB28" s="1"/>
      <c r="MGC28" s="1"/>
      <c r="MGD28" s="1"/>
      <c r="MGE28" s="1"/>
      <c r="MGF28" s="1"/>
      <c r="MGG28" s="1"/>
      <c r="MGH28" s="1"/>
      <c r="MGI28" s="1"/>
      <c r="MGJ28" s="1"/>
      <c r="MGK28" s="1"/>
      <c r="MGL28" s="1"/>
      <c r="MGM28" s="1"/>
      <c r="MGN28" s="1"/>
      <c r="MGO28" s="1"/>
      <c r="MGP28" s="1"/>
      <c r="MGQ28" s="1"/>
      <c r="MGR28" s="1"/>
      <c r="MGS28" s="1"/>
      <c r="MGT28" s="1"/>
      <c r="MGU28" s="1"/>
      <c r="MGV28" s="1"/>
      <c r="MGW28" s="1"/>
      <c r="MGX28" s="1"/>
      <c r="MGY28" s="1"/>
      <c r="MGZ28" s="1"/>
      <c r="MHA28" s="1"/>
      <c r="MHB28" s="1"/>
      <c r="MHC28" s="1"/>
      <c r="MHD28" s="1"/>
      <c r="MHE28" s="1"/>
      <c r="MHF28" s="1"/>
      <c r="MHG28" s="1"/>
      <c r="MHH28" s="1"/>
      <c r="MHI28" s="1"/>
      <c r="MHJ28" s="1"/>
      <c r="MHK28" s="1"/>
      <c r="MHL28" s="1"/>
      <c r="MHM28" s="1"/>
      <c r="MHN28" s="1"/>
      <c r="MHO28" s="1"/>
      <c r="MHP28" s="1"/>
      <c r="MHQ28" s="1"/>
      <c r="MHR28" s="1"/>
      <c r="MHS28" s="1"/>
      <c r="MHT28" s="1"/>
      <c r="MHU28" s="1"/>
      <c r="MHV28" s="1"/>
      <c r="MHW28" s="1"/>
      <c r="MHX28" s="1"/>
      <c r="MHY28" s="1"/>
      <c r="MHZ28" s="1"/>
      <c r="MIA28" s="1"/>
      <c r="MIB28" s="1"/>
      <c r="MIC28" s="1"/>
      <c r="MID28" s="1"/>
      <c r="MIE28" s="1"/>
      <c r="MIF28" s="1"/>
      <c r="MIG28" s="1"/>
      <c r="MIH28" s="1"/>
      <c r="MII28" s="1"/>
      <c r="MIJ28" s="1"/>
      <c r="MIK28" s="1"/>
      <c r="MIL28" s="1"/>
      <c r="MIM28" s="1"/>
      <c r="MIN28" s="1"/>
      <c r="MIO28" s="1"/>
      <c r="MIP28" s="1"/>
      <c r="MIQ28" s="1"/>
      <c r="MIR28" s="1"/>
      <c r="MIS28" s="1"/>
      <c r="MIT28" s="1"/>
      <c r="MIU28" s="1"/>
      <c r="MIV28" s="1"/>
      <c r="MIW28" s="1"/>
      <c r="MIX28" s="1"/>
      <c r="MIY28" s="1"/>
      <c r="MIZ28" s="1"/>
      <c r="MJA28" s="1"/>
      <c r="MJB28" s="1"/>
      <c r="MJC28" s="1"/>
      <c r="MJD28" s="1"/>
      <c r="MJE28" s="1"/>
      <c r="MJF28" s="1"/>
      <c r="MJG28" s="1"/>
      <c r="MJH28" s="1"/>
      <c r="MJI28" s="1"/>
      <c r="MJJ28" s="1"/>
      <c r="MJK28" s="1"/>
      <c r="MJL28" s="1"/>
      <c r="MJM28" s="1"/>
      <c r="MJN28" s="1"/>
      <c r="MJO28" s="1"/>
      <c r="MJP28" s="1"/>
      <c r="MJQ28" s="1"/>
      <c r="MJR28" s="1"/>
      <c r="MJS28" s="1"/>
      <c r="MJT28" s="1"/>
      <c r="MJU28" s="1"/>
      <c r="MJV28" s="1"/>
      <c r="MJW28" s="1"/>
      <c r="MJX28" s="1"/>
      <c r="MJY28" s="1"/>
      <c r="MJZ28" s="1"/>
      <c r="MKA28" s="1"/>
      <c r="MKB28" s="1"/>
      <c r="MKC28" s="1"/>
      <c r="MKD28" s="1"/>
      <c r="MKE28" s="1"/>
      <c r="MKF28" s="1"/>
      <c r="MKG28" s="1"/>
      <c r="MKH28" s="1"/>
      <c r="MKI28" s="1"/>
      <c r="MKJ28" s="1"/>
      <c r="MKK28" s="1"/>
      <c r="MKL28" s="1"/>
      <c r="MKM28" s="1"/>
      <c r="MKN28" s="1"/>
      <c r="MKO28" s="1"/>
      <c r="MKP28" s="1"/>
      <c r="MKQ28" s="1"/>
      <c r="MKR28" s="1"/>
      <c r="MKS28" s="1"/>
      <c r="MKT28" s="1"/>
      <c r="MKU28" s="1"/>
      <c r="MKV28" s="1"/>
      <c r="MKW28" s="1"/>
      <c r="MKX28" s="1"/>
      <c r="MKY28" s="1"/>
      <c r="MKZ28" s="1"/>
      <c r="MLA28" s="1"/>
      <c r="MLB28" s="1"/>
      <c r="MLC28" s="1"/>
      <c r="MLD28" s="1"/>
      <c r="MLE28" s="1"/>
      <c r="MLF28" s="1"/>
      <c r="MLG28" s="1"/>
      <c r="MLH28" s="1"/>
      <c r="MLI28" s="1"/>
      <c r="MLJ28" s="1"/>
      <c r="MLK28" s="1"/>
      <c r="MLL28" s="1"/>
      <c r="MLM28" s="1"/>
      <c r="MLN28" s="1"/>
      <c r="MLO28" s="1"/>
      <c r="MLP28" s="1"/>
      <c r="MLQ28" s="1"/>
      <c r="MLR28" s="1"/>
      <c r="MLS28" s="1"/>
      <c r="MLT28" s="1"/>
      <c r="MLU28" s="1"/>
      <c r="MLV28" s="1"/>
      <c r="MLW28" s="1"/>
      <c r="MLX28" s="1"/>
      <c r="MLY28" s="1"/>
      <c r="MLZ28" s="1"/>
      <c r="MMA28" s="1"/>
      <c r="MMB28" s="1"/>
      <c r="MMC28" s="1"/>
      <c r="MMD28" s="1"/>
      <c r="MME28" s="1"/>
      <c r="MMF28" s="1"/>
      <c r="MMG28" s="1"/>
      <c r="MMH28" s="1"/>
      <c r="MMI28" s="1"/>
      <c r="MMJ28" s="1"/>
      <c r="MMK28" s="1"/>
      <c r="MML28" s="1"/>
      <c r="MMM28" s="1"/>
      <c r="MMN28" s="1"/>
      <c r="MMO28" s="1"/>
      <c r="MMP28" s="1"/>
      <c r="MMQ28" s="1"/>
      <c r="MMR28" s="1"/>
      <c r="MMS28" s="1"/>
      <c r="MMT28" s="1"/>
      <c r="MMU28" s="1"/>
      <c r="MMV28" s="1"/>
      <c r="MMW28" s="1"/>
      <c r="MMX28" s="1"/>
      <c r="MMY28" s="1"/>
      <c r="MMZ28" s="1"/>
      <c r="MNA28" s="1"/>
      <c r="MNB28" s="1"/>
      <c r="MNC28" s="1"/>
      <c r="MND28" s="1"/>
      <c r="MNE28" s="1"/>
      <c r="MNF28" s="1"/>
      <c r="MNG28" s="1"/>
      <c r="MNH28" s="1"/>
      <c r="MNI28" s="1"/>
      <c r="MNJ28" s="1"/>
      <c r="MNK28" s="1"/>
      <c r="MNL28" s="1"/>
      <c r="MNM28" s="1"/>
      <c r="MNN28" s="1"/>
      <c r="MNO28" s="1"/>
      <c r="MNP28" s="1"/>
      <c r="MNQ28" s="1"/>
      <c r="MNR28" s="1"/>
      <c r="MNS28" s="1"/>
      <c r="MNT28" s="1"/>
      <c r="MNU28" s="1"/>
      <c r="MNV28" s="1"/>
      <c r="MNW28" s="1"/>
      <c r="MNX28" s="1"/>
      <c r="MNY28" s="1"/>
      <c r="MNZ28" s="1"/>
      <c r="MOA28" s="1"/>
      <c r="MOB28" s="1"/>
      <c r="MOC28" s="1"/>
      <c r="MOD28" s="1"/>
      <c r="MOE28" s="1"/>
      <c r="MOF28" s="1"/>
      <c r="MOG28" s="1"/>
      <c r="MOH28" s="1"/>
      <c r="MOI28" s="1"/>
      <c r="MOJ28" s="1"/>
      <c r="MOK28" s="1"/>
      <c r="MOL28" s="1"/>
      <c r="MOM28" s="1"/>
      <c r="MON28" s="1"/>
      <c r="MOO28" s="1"/>
      <c r="MOP28" s="1"/>
      <c r="MOQ28" s="1"/>
      <c r="MOR28" s="1"/>
      <c r="MOS28" s="1"/>
      <c r="MOT28" s="1"/>
      <c r="MOU28" s="1"/>
      <c r="MOV28" s="1"/>
      <c r="MOW28" s="1"/>
      <c r="MOX28" s="1"/>
      <c r="MOY28" s="1"/>
      <c r="MOZ28" s="1"/>
      <c r="MPA28" s="1"/>
      <c r="MPB28" s="1"/>
      <c r="MPC28" s="1"/>
      <c r="MPD28" s="1"/>
      <c r="MPE28" s="1"/>
      <c r="MPF28" s="1"/>
      <c r="MPG28" s="1"/>
      <c r="MPH28" s="1"/>
      <c r="MPI28" s="1"/>
      <c r="MPJ28" s="1"/>
      <c r="MPK28" s="1"/>
      <c r="MPL28" s="1"/>
      <c r="MPM28" s="1"/>
      <c r="MPN28" s="1"/>
      <c r="MPO28" s="1"/>
      <c r="MPP28" s="1"/>
      <c r="MPQ28" s="1"/>
      <c r="MPR28" s="1"/>
      <c r="MPS28" s="1"/>
      <c r="MPT28" s="1"/>
      <c r="MPU28" s="1"/>
      <c r="MPV28" s="1"/>
      <c r="MPW28" s="1"/>
      <c r="MPX28" s="1"/>
      <c r="MPY28" s="1"/>
      <c r="MPZ28" s="1"/>
      <c r="MQA28" s="1"/>
      <c r="MQB28" s="1"/>
      <c r="MQC28" s="1"/>
      <c r="MQD28" s="1"/>
      <c r="MQE28" s="1"/>
      <c r="MQF28" s="1"/>
      <c r="MQG28" s="1"/>
      <c r="MQH28" s="1"/>
      <c r="MQI28" s="1"/>
      <c r="MQJ28" s="1"/>
      <c r="MQK28" s="1"/>
      <c r="MQL28" s="1"/>
      <c r="MQM28" s="1"/>
      <c r="MQN28" s="1"/>
      <c r="MQO28" s="1"/>
      <c r="MQP28" s="1"/>
      <c r="MQQ28" s="1"/>
      <c r="MQR28" s="1"/>
      <c r="MQS28" s="1"/>
      <c r="MQT28" s="1"/>
      <c r="MQU28" s="1"/>
      <c r="MQV28" s="1"/>
      <c r="MQW28" s="1"/>
      <c r="MQX28" s="1"/>
      <c r="MQY28" s="1"/>
      <c r="MQZ28" s="1"/>
      <c r="MRA28" s="1"/>
      <c r="MRB28" s="1"/>
      <c r="MRC28" s="1"/>
      <c r="MRD28" s="1"/>
      <c r="MRE28" s="1"/>
      <c r="MRF28" s="1"/>
      <c r="MRG28" s="1"/>
      <c r="MRH28" s="1"/>
      <c r="MRI28" s="1"/>
      <c r="MRJ28" s="1"/>
      <c r="MRK28" s="1"/>
      <c r="MRL28" s="1"/>
      <c r="MRM28" s="1"/>
      <c r="MRN28" s="1"/>
      <c r="MRO28" s="1"/>
      <c r="MRP28" s="1"/>
      <c r="MRQ28" s="1"/>
      <c r="MRR28" s="1"/>
      <c r="MRS28" s="1"/>
      <c r="MRT28" s="1"/>
      <c r="MRU28" s="1"/>
      <c r="MRV28" s="1"/>
      <c r="MRW28" s="1"/>
      <c r="MRX28" s="1"/>
      <c r="MRY28" s="1"/>
      <c r="MRZ28" s="1"/>
      <c r="MSA28" s="1"/>
      <c r="MSB28" s="1"/>
      <c r="MSC28" s="1"/>
      <c r="MSD28" s="1"/>
      <c r="MSE28" s="1"/>
      <c r="MSF28" s="1"/>
      <c r="MSG28" s="1"/>
      <c r="MSH28" s="1"/>
      <c r="MSI28" s="1"/>
      <c r="MSJ28" s="1"/>
      <c r="MSK28" s="1"/>
      <c r="MSL28" s="1"/>
      <c r="MSM28" s="1"/>
      <c r="MSN28" s="1"/>
      <c r="MSO28" s="1"/>
      <c r="MSP28" s="1"/>
      <c r="MSQ28" s="1"/>
      <c r="MSR28" s="1"/>
      <c r="MSS28" s="1"/>
      <c r="MST28" s="1"/>
      <c r="MSU28" s="1"/>
      <c r="MSV28" s="1"/>
      <c r="MSW28" s="1"/>
      <c r="MSX28" s="1"/>
      <c r="MSY28" s="1"/>
      <c r="MSZ28" s="1"/>
      <c r="MTA28" s="1"/>
      <c r="MTB28" s="1"/>
      <c r="MTC28" s="1"/>
      <c r="MTD28" s="1"/>
      <c r="MTE28" s="1"/>
      <c r="MTF28" s="1"/>
      <c r="MTG28" s="1"/>
      <c r="MTH28" s="1"/>
      <c r="MTI28" s="1"/>
      <c r="MTJ28" s="1"/>
      <c r="MTK28" s="1"/>
      <c r="MTL28" s="1"/>
      <c r="MTM28" s="1"/>
      <c r="MTN28" s="1"/>
      <c r="MTO28" s="1"/>
      <c r="MTP28" s="1"/>
      <c r="MTQ28" s="1"/>
      <c r="MTR28" s="1"/>
      <c r="MTS28" s="1"/>
      <c r="MTT28" s="1"/>
      <c r="MTU28" s="1"/>
      <c r="MTV28" s="1"/>
      <c r="MTW28" s="1"/>
      <c r="MTX28" s="1"/>
      <c r="MTY28" s="1"/>
      <c r="MTZ28" s="1"/>
      <c r="MUA28" s="1"/>
      <c r="MUB28" s="1"/>
      <c r="MUC28" s="1"/>
      <c r="MUD28" s="1"/>
      <c r="MUE28" s="1"/>
      <c r="MUF28" s="1"/>
      <c r="MUG28" s="1"/>
      <c r="MUH28" s="1"/>
      <c r="MUI28" s="1"/>
      <c r="MUJ28" s="1"/>
      <c r="MUK28" s="1"/>
      <c r="MUL28" s="1"/>
      <c r="MUM28" s="1"/>
      <c r="MUN28" s="1"/>
      <c r="MUO28" s="1"/>
      <c r="MUP28" s="1"/>
      <c r="MUQ28" s="1"/>
      <c r="MUR28" s="1"/>
      <c r="MUS28" s="1"/>
      <c r="MUT28" s="1"/>
      <c r="MUU28" s="1"/>
      <c r="MUV28" s="1"/>
      <c r="MUW28" s="1"/>
      <c r="MUX28" s="1"/>
      <c r="MUY28" s="1"/>
      <c r="MUZ28" s="1"/>
      <c r="MVA28" s="1"/>
      <c r="MVB28" s="1"/>
      <c r="MVC28" s="1"/>
      <c r="MVD28" s="1"/>
      <c r="MVE28" s="1"/>
      <c r="MVF28" s="1"/>
      <c r="MVG28" s="1"/>
      <c r="MVH28" s="1"/>
      <c r="MVI28" s="1"/>
      <c r="MVJ28" s="1"/>
      <c r="MVK28" s="1"/>
      <c r="MVL28" s="1"/>
      <c r="MVM28" s="1"/>
      <c r="MVN28" s="1"/>
      <c r="MVO28" s="1"/>
      <c r="MVP28" s="1"/>
      <c r="MVQ28" s="1"/>
      <c r="MVR28" s="1"/>
      <c r="MVS28" s="1"/>
      <c r="MVT28" s="1"/>
      <c r="MVU28" s="1"/>
      <c r="MVV28" s="1"/>
      <c r="MVW28" s="1"/>
      <c r="MVX28" s="1"/>
      <c r="MVY28" s="1"/>
      <c r="MVZ28" s="1"/>
      <c r="MWA28" s="1"/>
      <c r="MWB28" s="1"/>
      <c r="MWC28" s="1"/>
      <c r="MWD28" s="1"/>
      <c r="MWE28" s="1"/>
      <c r="MWF28" s="1"/>
      <c r="MWG28" s="1"/>
      <c r="MWH28" s="1"/>
      <c r="MWI28" s="1"/>
      <c r="MWJ28" s="1"/>
      <c r="MWK28" s="1"/>
      <c r="MWL28" s="1"/>
      <c r="MWM28" s="1"/>
      <c r="MWN28" s="1"/>
      <c r="MWO28" s="1"/>
      <c r="MWP28" s="1"/>
      <c r="MWQ28" s="1"/>
      <c r="MWR28" s="1"/>
      <c r="MWS28" s="1"/>
      <c r="MWT28" s="1"/>
      <c r="MWU28" s="1"/>
      <c r="MWV28" s="1"/>
      <c r="MWW28" s="1"/>
      <c r="MWX28" s="1"/>
      <c r="MWY28" s="1"/>
      <c r="MWZ28" s="1"/>
      <c r="MXA28" s="1"/>
      <c r="MXB28" s="1"/>
      <c r="MXC28" s="1"/>
      <c r="MXD28" s="1"/>
      <c r="MXE28" s="1"/>
      <c r="MXF28" s="1"/>
      <c r="MXG28" s="1"/>
      <c r="MXH28" s="1"/>
      <c r="MXI28" s="1"/>
      <c r="MXJ28" s="1"/>
      <c r="MXK28" s="1"/>
      <c r="MXL28" s="1"/>
      <c r="MXM28" s="1"/>
      <c r="MXN28" s="1"/>
      <c r="MXO28" s="1"/>
      <c r="MXP28" s="1"/>
      <c r="MXQ28" s="1"/>
      <c r="MXR28" s="1"/>
      <c r="MXS28" s="1"/>
      <c r="MXT28" s="1"/>
      <c r="MXU28" s="1"/>
      <c r="MXV28" s="1"/>
      <c r="MXW28" s="1"/>
      <c r="MXX28" s="1"/>
      <c r="MXY28" s="1"/>
      <c r="MXZ28" s="1"/>
      <c r="MYA28" s="1"/>
      <c r="MYB28" s="1"/>
      <c r="MYC28" s="1"/>
      <c r="MYD28" s="1"/>
      <c r="MYE28" s="1"/>
      <c r="MYF28" s="1"/>
      <c r="MYG28" s="1"/>
      <c r="MYH28" s="1"/>
      <c r="MYI28" s="1"/>
      <c r="MYJ28" s="1"/>
      <c r="MYK28" s="1"/>
      <c r="MYL28" s="1"/>
      <c r="MYM28" s="1"/>
      <c r="MYN28" s="1"/>
      <c r="MYO28" s="1"/>
      <c r="MYP28" s="1"/>
      <c r="MYQ28" s="1"/>
      <c r="MYR28" s="1"/>
      <c r="MYS28" s="1"/>
      <c r="MYT28" s="1"/>
      <c r="MYU28" s="1"/>
      <c r="MYV28" s="1"/>
      <c r="MYW28" s="1"/>
      <c r="MYX28" s="1"/>
      <c r="MYY28" s="1"/>
      <c r="MYZ28" s="1"/>
      <c r="MZA28" s="1"/>
      <c r="MZB28" s="1"/>
      <c r="MZC28" s="1"/>
      <c r="MZD28" s="1"/>
      <c r="MZE28" s="1"/>
      <c r="MZF28" s="1"/>
      <c r="MZG28" s="1"/>
      <c r="MZH28" s="1"/>
      <c r="MZI28" s="1"/>
      <c r="MZJ28" s="1"/>
      <c r="MZK28" s="1"/>
      <c r="MZL28" s="1"/>
      <c r="MZM28" s="1"/>
      <c r="MZN28" s="1"/>
      <c r="MZO28" s="1"/>
      <c r="MZP28" s="1"/>
      <c r="MZQ28" s="1"/>
      <c r="MZR28" s="1"/>
      <c r="MZS28" s="1"/>
      <c r="MZT28" s="1"/>
      <c r="MZU28" s="1"/>
      <c r="MZV28" s="1"/>
      <c r="MZW28" s="1"/>
      <c r="MZX28" s="1"/>
      <c r="MZY28" s="1"/>
      <c r="MZZ28" s="1"/>
      <c r="NAA28" s="1"/>
      <c r="NAB28" s="1"/>
      <c r="NAC28" s="1"/>
      <c r="NAD28" s="1"/>
      <c r="NAE28" s="1"/>
      <c r="NAF28" s="1"/>
      <c r="NAG28" s="1"/>
      <c r="NAH28" s="1"/>
      <c r="NAI28" s="1"/>
      <c r="NAJ28" s="1"/>
      <c r="NAK28" s="1"/>
      <c r="NAL28" s="1"/>
      <c r="NAM28" s="1"/>
      <c r="NAN28" s="1"/>
      <c r="NAO28" s="1"/>
      <c r="NAP28" s="1"/>
      <c r="NAQ28" s="1"/>
      <c r="NAR28" s="1"/>
      <c r="NAS28" s="1"/>
      <c r="NAT28" s="1"/>
      <c r="NAU28" s="1"/>
      <c r="NAV28" s="1"/>
      <c r="NAW28" s="1"/>
      <c r="NAX28" s="1"/>
      <c r="NAY28" s="1"/>
      <c r="NAZ28" s="1"/>
      <c r="NBA28" s="1"/>
      <c r="NBB28" s="1"/>
      <c r="NBC28" s="1"/>
      <c r="NBD28" s="1"/>
      <c r="NBE28" s="1"/>
      <c r="NBF28" s="1"/>
      <c r="NBG28" s="1"/>
      <c r="NBH28" s="1"/>
      <c r="NBI28" s="1"/>
      <c r="NBJ28" s="1"/>
      <c r="NBK28" s="1"/>
      <c r="NBL28" s="1"/>
      <c r="NBM28" s="1"/>
      <c r="NBN28" s="1"/>
      <c r="NBO28" s="1"/>
      <c r="NBP28" s="1"/>
      <c r="NBQ28" s="1"/>
      <c r="NBR28" s="1"/>
      <c r="NBS28" s="1"/>
      <c r="NBT28" s="1"/>
      <c r="NBU28" s="1"/>
      <c r="NBV28" s="1"/>
      <c r="NBW28" s="1"/>
      <c r="NBX28" s="1"/>
      <c r="NBY28" s="1"/>
      <c r="NBZ28" s="1"/>
      <c r="NCA28" s="1"/>
      <c r="NCB28" s="1"/>
      <c r="NCC28" s="1"/>
      <c r="NCD28" s="1"/>
      <c r="NCE28" s="1"/>
      <c r="NCF28" s="1"/>
      <c r="NCG28" s="1"/>
      <c r="NCH28" s="1"/>
      <c r="NCI28" s="1"/>
      <c r="NCJ28" s="1"/>
      <c r="NCK28" s="1"/>
      <c r="NCL28" s="1"/>
      <c r="NCM28" s="1"/>
      <c r="NCN28" s="1"/>
      <c r="NCO28" s="1"/>
      <c r="NCP28" s="1"/>
      <c r="NCQ28" s="1"/>
      <c r="NCR28" s="1"/>
      <c r="NCS28" s="1"/>
      <c r="NCT28" s="1"/>
      <c r="NCU28" s="1"/>
      <c r="NCV28" s="1"/>
      <c r="NCW28" s="1"/>
      <c r="NCX28" s="1"/>
      <c r="NCY28" s="1"/>
      <c r="NCZ28" s="1"/>
      <c r="NDA28" s="1"/>
      <c r="NDB28" s="1"/>
      <c r="NDC28" s="1"/>
      <c r="NDD28" s="1"/>
      <c r="NDE28" s="1"/>
      <c r="NDF28" s="1"/>
      <c r="NDG28" s="1"/>
      <c r="NDH28" s="1"/>
      <c r="NDI28" s="1"/>
      <c r="NDJ28" s="1"/>
      <c r="NDK28" s="1"/>
      <c r="NDL28" s="1"/>
      <c r="NDM28" s="1"/>
      <c r="NDN28" s="1"/>
      <c r="NDO28" s="1"/>
      <c r="NDP28" s="1"/>
      <c r="NDQ28" s="1"/>
      <c r="NDR28" s="1"/>
      <c r="NDS28" s="1"/>
      <c r="NDT28" s="1"/>
      <c r="NDU28" s="1"/>
      <c r="NDV28" s="1"/>
      <c r="NDW28" s="1"/>
      <c r="NDX28" s="1"/>
      <c r="NDY28" s="1"/>
      <c r="NDZ28" s="1"/>
      <c r="NEA28" s="1"/>
      <c r="NEB28" s="1"/>
      <c r="NEC28" s="1"/>
      <c r="NED28" s="1"/>
      <c r="NEE28" s="1"/>
      <c r="NEF28" s="1"/>
      <c r="NEG28" s="1"/>
      <c r="NEH28" s="1"/>
      <c r="NEI28" s="1"/>
      <c r="NEJ28" s="1"/>
      <c r="NEK28" s="1"/>
      <c r="NEL28" s="1"/>
      <c r="NEM28" s="1"/>
      <c r="NEN28" s="1"/>
      <c r="NEO28" s="1"/>
      <c r="NEP28" s="1"/>
      <c r="NEQ28" s="1"/>
      <c r="NER28" s="1"/>
      <c r="NES28" s="1"/>
      <c r="NET28" s="1"/>
      <c r="NEU28" s="1"/>
      <c r="NEV28" s="1"/>
      <c r="NEW28" s="1"/>
      <c r="NEX28" s="1"/>
      <c r="NEY28" s="1"/>
      <c r="NEZ28" s="1"/>
      <c r="NFA28" s="1"/>
      <c r="NFB28" s="1"/>
      <c r="NFC28" s="1"/>
      <c r="NFD28" s="1"/>
      <c r="NFE28" s="1"/>
      <c r="NFF28" s="1"/>
      <c r="NFG28" s="1"/>
      <c r="NFH28" s="1"/>
      <c r="NFI28" s="1"/>
      <c r="NFJ28" s="1"/>
      <c r="NFK28" s="1"/>
      <c r="NFL28" s="1"/>
      <c r="NFM28" s="1"/>
      <c r="NFN28" s="1"/>
      <c r="NFO28" s="1"/>
      <c r="NFP28" s="1"/>
      <c r="NFQ28" s="1"/>
      <c r="NFR28" s="1"/>
      <c r="NFS28" s="1"/>
      <c r="NFT28" s="1"/>
      <c r="NFU28" s="1"/>
      <c r="NFV28" s="1"/>
      <c r="NFW28" s="1"/>
      <c r="NFX28" s="1"/>
      <c r="NFY28" s="1"/>
      <c r="NFZ28" s="1"/>
      <c r="NGA28" s="1"/>
      <c r="NGB28" s="1"/>
      <c r="NGC28" s="1"/>
      <c r="NGD28" s="1"/>
      <c r="NGE28" s="1"/>
      <c r="NGF28" s="1"/>
      <c r="NGG28" s="1"/>
      <c r="NGH28" s="1"/>
      <c r="NGI28" s="1"/>
      <c r="NGJ28" s="1"/>
      <c r="NGK28" s="1"/>
      <c r="NGL28" s="1"/>
      <c r="NGM28" s="1"/>
      <c r="NGN28" s="1"/>
      <c r="NGO28" s="1"/>
      <c r="NGP28" s="1"/>
      <c r="NGQ28" s="1"/>
      <c r="NGR28" s="1"/>
      <c r="NGS28" s="1"/>
      <c r="NGT28" s="1"/>
      <c r="NGU28" s="1"/>
      <c r="NGV28" s="1"/>
      <c r="NGW28" s="1"/>
      <c r="NGX28" s="1"/>
      <c r="NGY28" s="1"/>
      <c r="NGZ28" s="1"/>
      <c r="NHA28" s="1"/>
      <c r="NHB28" s="1"/>
      <c r="NHC28" s="1"/>
      <c r="NHD28" s="1"/>
      <c r="NHE28" s="1"/>
      <c r="NHF28" s="1"/>
      <c r="NHG28" s="1"/>
      <c r="NHH28" s="1"/>
      <c r="NHI28" s="1"/>
      <c r="NHJ28" s="1"/>
      <c r="NHK28" s="1"/>
      <c r="NHL28" s="1"/>
      <c r="NHM28" s="1"/>
      <c r="NHN28" s="1"/>
      <c r="NHO28" s="1"/>
      <c r="NHP28" s="1"/>
      <c r="NHQ28" s="1"/>
      <c r="NHR28" s="1"/>
      <c r="NHS28" s="1"/>
      <c r="NHT28" s="1"/>
      <c r="NHU28" s="1"/>
      <c r="NHV28" s="1"/>
      <c r="NHW28" s="1"/>
      <c r="NHX28" s="1"/>
      <c r="NHY28" s="1"/>
      <c r="NHZ28" s="1"/>
      <c r="NIA28" s="1"/>
      <c r="NIB28" s="1"/>
      <c r="NIC28" s="1"/>
      <c r="NID28" s="1"/>
      <c r="NIE28" s="1"/>
      <c r="NIF28" s="1"/>
      <c r="NIG28" s="1"/>
      <c r="NIH28" s="1"/>
      <c r="NII28" s="1"/>
      <c r="NIJ28" s="1"/>
      <c r="NIK28" s="1"/>
      <c r="NIL28" s="1"/>
      <c r="NIM28" s="1"/>
      <c r="NIN28" s="1"/>
      <c r="NIO28" s="1"/>
      <c r="NIP28" s="1"/>
      <c r="NIQ28" s="1"/>
      <c r="NIR28" s="1"/>
      <c r="NIS28" s="1"/>
      <c r="NIT28" s="1"/>
      <c r="NIU28" s="1"/>
      <c r="NIV28" s="1"/>
      <c r="NIW28" s="1"/>
      <c r="NIX28" s="1"/>
      <c r="NIY28" s="1"/>
      <c r="NIZ28" s="1"/>
      <c r="NJA28" s="1"/>
      <c r="NJB28" s="1"/>
      <c r="NJC28" s="1"/>
      <c r="NJD28" s="1"/>
      <c r="NJE28" s="1"/>
      <c r="NJF28" s="1"/>
      <c r="NJG28" s="1"/>
      <c r="NJH28" s="1"/>
      <c r="NJI28" s="1"/>
      <c r="NJJ28" s="1"/>
      <c r="NJK28" s="1"/>
      <c r="NJL28" s="1"/>
      <c r="NJM28" s="1"/>
      <c r="NJN28" s="1"/>
      <c r="NJO28" s="1"/>
      <c r="NJP28" s="1"/>
      <c r="NJQ28" s="1"/>
      <c r="NJR28" s="1"/>
      <c r="NJS28" s="1"/>
      <c r="NJT28" s="1"/>
      <c r="NJU28" s="1"/>
      <c r="NJV28" s="1"/>
      <c r="NJW28" s="1"/>
      <c r="NJX28" s="1"/>
      <c r="NJY28" s="1"/>
      <c r="NJZ28" s="1"/>
      <c r="NKA28" s="1"/>
      <c r="NKB28" s="1"/>
      <c r="NKC28" s="1"/>
      <c r="NKD28" s="1"/>
      <c r="NKE28" s="1"/>
      <c r="NKF28" s="1"/>
      <c r="NKG28" s="1"/>
      <c r="NKH28" s="1"/>
      <c r="NKI28" s="1"/>
      <c r="NKJ28" s="1"/>
      <c r="NKK28" s="1"/>
      <c r="NKL28" s="1"/>
      <c r="NKM28" s="1"/>
      <c r="NKN28" s="1"/>
      <c r="NKO28" s="1"/>
      <c r="NKP28" s="1"/>
      <c r="NKQ28" s="1"/>
      <c r="NKR28" s="1"/>
      <c r="NKS28" s="1"/>
      <c r="NKT28" s="1"/>
      <c r="NKU28" s="1"/>
      <c r="NKV28" s="1"/>
      <c r="NKW28" s="1"/>
      <c r="NKX28" s="1"/>
      <c r="NKY28" s="1"/>
      <c r="NKZ28" s="1"/>
      <c r="NLA28" s="1"/>
      <c r="NLB28" s="1"/>
      <c r="NLC28" s="1"/>
      <c r="NLD28" s="1"/>
      <c r="NLE28" s="1"/>
      <c r="NLF28" s="1"/>
      <c r="NLG28" s="1"/>
      <c r="NLH28" s="1"/>
      <c r="NLI28" s="1"/>
      <c r="NLJ28" s="1"/>
      <c r="NLK28" s="1"/>
      <c r="NLL28" s="1"/>
      <c r="NLM28" s="1"/>
      <c r="NLN28" s="1"/>
      <c r="NLO28" s="1"/>
      <c r="NLP28" s="1"/>
      <c r="NLQ28" s="1"/>
      <c r="NLR28" s="1"/>
      <c r="NLS28" s="1"/>
      <c r="NLT28" s="1"/>
      <c r="NLU28" s="1"/>
      <c r="NLV28" s="1"/>
      <c r="NLW28" s="1"/>
      <c r="NLX28" s="1"/>
      <c r="NLY28" s="1"/>
      <c r="NLZ28" s="1"/>
      <c r="NMA28" s="1"/>
      <c r="NMB28" s="1"/>
      <c r="NMC28" s="1"/>
      <c r="NMD28" s="1"/>
      <c r="NME28" s="1"/>
      <c r="NMF28" s="1"/>
      <c r="NMG28" s="1"/>
      <c r="NMH28" s="1"/>
      <c r="NMI28" s="1"/>
      <c r="NMJ28" s="1"/>
      <c r="NMK28" s="1"/>
      <c r="NML28" s="1"/>
      <c r="NMM28" s="1"/>
      <c r="NMN28" s="1"/>
      <c r="NMO28" s="1"/>
      <c r="NMP28" s="1"/>
      <c r="NMQ28" s="1"/>
      <c r="NMR28" s="1"/>
      <c r="NMS28" s="1"/>
      <c r="NMT28" s="1"/>
      <c r="NMU28" s="1"/>
      <c r="NMV28" s="1"/>
      <c r="NMW28" s="1"/>
      <c r="NMX28" s="1"/>
      <c r="NMY28" s="1"/>
      <c r="NMZ28" s="1"/>
      <c r="NNA28" s="1"/>
      <c r="NNB28" s="1"/>
      <c r="NNC28" s="1"/>
      <c r="NND28" s="1"/>
      <c r="NNE28" s="1"/>
      <c r="NNF28" s="1"/>
      <c r="NNG28" s="1"/>
      <c r="NNH28" s="1"/>
      <c r="NNI28" s="1"/>
      <c r="NNJ28" s="1"/>
      <c r="NNK28" s="1"/>
      <c r="NNL28" s="1"/>
      <c r="NNM28" s="1"/>
      <c r="NNN28" s="1"/>
      <c r="NNO28" s="1"/>
      <c r="NNP28" s="1"/>
      <c r="NNQ28" s="1"/>
      <c r="NNR28" s="1"/>
      <c r="NNS28" s="1"/>
      <c r="NNT28" s="1"/>
      <c r="NNU28" s="1"/>
      <c r="NNV28" s="1"/>
      <c r="NNW28" s="1"/>
      <c r="NNX28" s="1"/>
      <c r="NNY28" s="1"/>
      <c r="NNZ28" s="1"/>
      <c r="NOA28" s="1"/>
      <c r="NOB28" s="1"/>
      <c r="NOC28" s="1"/>
      <c r="NOD28" s="1"/>
      <c r="NOE28" s="1"/>
      <c r="NOF28" s="1"/>
      <c r="NOG28" s="1"/>
      <c r="NOH28" s="1"/>
      <c r="NOI28" s="1"/>
      <c r="NOJ28" s="1"/>
      <c r="NOK28" s="1"/>
      <c r="NOL28" s="1"/>
      <c r="NOM28" s="1"/>
      <c r="NON28" s="1"/>
      <c r="NOO28" s="1"/>
      <c r="NOP28" s="1"/>
      <c r="NOQ28" s="1"/>
      <c r="NOR28" s="1"/>
      <c r="NOS28" s="1"/>
      <c r="NOT28" s="1"/>
      <c r="NOU28" s="1"/>
      <c r="NOV28" s="1"/>
      <c r="NOW28" s="1"/>
      <c r="NOX28" s="1"/>
      <c r="NOY28" s="1"/>
      <c r="NOZ28" s="1"/>
      <c r="NPA28" s="1"/>
      <c r="NPB28" s="1"/>
      <c r="NPC28" s="1"/>
      <c r="NPD28" s="1"/>
      <c r="NPE28" s="1"/>
      <c r="NPF28" s="1"/>
      <c r="NPG28" s="1"/>
      <c r="NPH28" s="1"/>
      <c r="NPI28" s="1"/>
      <c r="NPJ28" s="1"/>
      <c r="NPK28" s="1"/>
      <c r="NPL28" s="1"/>
      <c r="NPM28" s="1"/>
      <c r="NPN28" s="1"/>
      <c r="NPO28" s="1"/>
      <c r="NPP28" s="1"/>
      <c r="NPQ28" s="1"/>
      <c r="NPR28" s="1"/>
      <c r="NPS28" s="1"/>
      <c r="NPT28" s="1"/>
      <c r="NPU28" s="1"/>
      <c r="NPV28" s="1"/>
      <c r="NPW28" s="1"/>
      <c r="NPX28" s="1"/>
      <c r="NPY28" s="1"/>
      <c r="NPZ28" s="1"/>
      <c r="NQA28" s="1"/>
      <c r="NQB28" s="1"/>
      <c r="NQC28" s="1"/>
      <c r="NQD28" s="1"/>
      <c r="NQE28" s="1"/>
      <c r="NQF28" s="1"/>
      <c r="NQG28" s="1"/>
      <c r="NQH28" s="1"/>
      <c r="NQI28" s="1"/>
      <c r="NQJ28" s="1"/>
      <c r="NQK28" s="1"/>
      <c r="NQL28" s="1"/>
      <c r="NQM28" s="1"/>
      <c r="NQN28" s="1"/>
      <c r="NQO28" s="1"/>
      <c r="NQP28" s="1"/>
      <c r="NQQ28" s="1"/>
      <c r="NQR28" s="1"/>
      <c r="NQS28" s="1"/>
      <c r="NQT28" s="1"/>
      <c r="NQU28" s="1"/>
      <c r="NQV28" s="1"/>
      <c r="NQW28" s="1"/>
      <c r="NQX28" s="1"/>
      <c r="NQY28" s="1"/>
      <c r="NQZ28" s="1"/>
      <c r="NRA28" s="1"/>
      <c r="NRB28" s="1"/>
      <c r="NRC28" s="1"/>
      <c r="NRD28" s="1"/>
      <c r="NRE28" s="1"/>
      <c r="NRF28" s="1"/>
      <c r="NRG28" s="1"/>
      <c r="NRH28" s="1"/>
      <c r="NRI28" s="1"/>
      <c r="NRJ28" s="1"/>
      <c r="NRK28" s="1"/>
      <c r="NRL28" s="1"/>
      <c r="NRM28" s="1"/>
      <c r="NRN28" s="1"/>
      <c r="NRO28" s="1"/>
      <c r="NRP28" s="1"/>
      <c r="NRQ28" s="1"/>
      <c r="NRR28" s="1"/>
      <c r="NRS28" s="1"/>
      <c r="NRT28" s="1"/>
      <c r="NRU28" s="1"/>
      <c r="NRV28" s="1"/>
      <c r="NRW28" s="1"/>
      <c r="NRX28" s="1"/>
      <c r="NRY28" s="1"/>
      <c r="NRZ28" s="1"/>
      <c r="NSA28" s="1"/>
      <c r="NSB28" s="1"/>
      <c r="NSC28" s="1"/>
      <c r="NSD28" s="1"/>
      <c r="NSE28" s="1"/>
      <c r="NSF28" s="1"/>
      <c r="NSG28" s="1"/>
      <c r="NSH28" s="1"/>
      <c r="NSI28" s="1"/>
      <c r="NSJ28" s="1"/>
      <c r="NSK28" s="1"/>
      <c r="NSL28" s="1"/>
      <c r="NSM28" s="1"/>
      <c r="NSN28" s="1"/>
      <c r="NSO28" s="1"/>
      <c r="NSP28" s="1"/>
      <c r="NSQ28" s="1"/>
      <c r="NSR28" s="1"/>
      <c r="NSS28" s="1"/>
      <c r="NST28" s="1"/>
      <c r="NSU28" s="1"/>
      <c r="NSV28" s="1"/>
      <c r="NSW28" s="1"/>
      <c r="NSX28" s="1"/>
      <c r="NSY28" s="1"/>
      <c r="NSZ28" s="1"/>
      <c r="NTA28" s="1"/>
      <c r="NTB28" s="1"/>
      <c r="NTC28" s="1"/>
      <c r="NTD28" s="1"/>
      <c r="NTE28" s="1"/>
      <c r="NTF28" s="1"/>
      <c r="NTG28" s="1"/>
      <c r="NTH28" s="1"/>
      <c r="NTI28" s="1"/>
      <c r="NTJ28" s="1"/>
      <c r="NTK28" s="1"/>
      <c r="NTL28" s="1"/>
      <c r="NTM28" s="1"/>
      <c r="NTN28" s="1"/>
      <c r="NTO28" s="1"/>
      <c r="NTP28" s="1"/>
      <c r="NTQ28" s="1"/>
      <c r="NTR28" s="1"/>
      <c r="NTS28" s="1"/>
      <c r="NTT28" s="1"/>
      <c r="NTU28" s="1"/>
      <c r="NTV28" s="1"/>
      <c r="NTW28" s="1"/>
      <c r="NTX28" s="1"/>
      <c r="NTY28" s="1"/>
      <c r="NTZ28" s="1"/>
      <c r="NUA28" s="1"/>
      <c r="NUB28" s="1"/>
      <c r="NUC28" s="1"/>
      <c r="NUD28" s="1"/>
      <c r="NUE28" s="1"/>
      <c r="NUF28" s="1"/>
      <c r="NUG28" s="1"/>
      <c r="NUH28" s="1"/>
      <c r="NUI28" s="1"/>
      <c r="NUJ28" s="1"/>
      <c r="NUK28" s="1"/>
      <c r="NUL28" s="1"/>
      <c r="NUM28" s="1"/>
      <c r="NUN28" s="1"/>
      <c r="NUO28" s="1"/>
      <c r="NUP28" s="1"/>
      <c r="NUQ28" s="1"/>
      <c r="NUR28" s="1"/>
      <c r="NUS28" s="1"/>
      <c r="NUT28" s="1"/>
      <c r="NUU28" s="1"/>
      <c r="NUV28" s="1"/>
      <c r="NUW28" s="1"/>
      <c r="NUX28" s="1"/>
      <c r="NUY28" s="1"/>
      <c r="NUZ28" s="1"/>
      <c r="NVA28" s="1"/>
      <c r="NVB28" s="1"/>
      <c r="NVC28" s="1"/>
      <c r="NVD28" s="1"/>
      <c r="NVE28" s="1"/>
      <c r="NVF28" s="1"/>
      <c r="NVG28" s="1"/>
      <c r="NVH28" s="1"/>
      <c r="NVI28" s="1"/>
      <c r="NVJ28" s="1"/>
      <c r="NVK28" s="1"/>
      <c r="NVL28" s="1"/>
      <c r="NVM28" s="1"/>
      <c r="NVN28" s="1"/>
      <c r="NVO28" s="1"/>
      <c r="NVP28" s="1"/>
      <c r="NVQ28" s="1"/>
      <c r="NVR28" s="1"/>
      <c r="NVS28" s="1"/>
      <c r="NVT28" s="1"/>
      <c r="NVU28" s="1"/>
      <c r="NVV28" s="1"/>
      <c r="NVW28" s="1"/>
      <c r="NVX28" s="1"/>
      <c r="NVY28" s="1"/>
      <c r="NVZ28" s="1"/>
      <c r="NWA28" s="1"/>
      <c r="NWB28" s="1"/>
      <c r="NWC28" s="1"/>
      <c r="NWD28" s="1"/>
      <c r="NWE28" s="1"/>
      <c r="NWF28" s="1"/>
      <c r="NWG28" s="1"/>
      <c r="NWH28" s="1"/>
      <c r="NWI28" s="1"/>
      <c r="NWJ28" s="1"/>
      <c r="NWK28" s="1"/>
      <c r="NWL28" s="1"/>
      <c r="NWM28" s="1"/>
      <c r="NWN28" s="1"/>
      <c r="NWO28" s="1"/>
      <c r="NWP28" s="1"/>
      <c r="NWQ28" s="1"/>
      <c r="NWR28" s="1"/>
      <c r="NWS28" s="1"/>
      <c r="NWT28" s="1"/>
      <c r="NWU28" s="1"/>
      <c r="NWV28" s="1"/>
      <c r="NWW28" s="1"/>
      <c r="NWX28" s="1"/>
      <c r="NWY28" s="1"/>
      <c r="NWZ28" s="1"/>
      <c r="NXA28" s="1"/>
      <c r="NXB28" s="1"/>
      <c r="NXC28" s="1"/>
      <c r="NXD28" s="1"/>
      <c r="NXE28" s="1"/>
      <c r="NXF28" s="1"/>
      <c r="NXG28" s="1"/>
      <c r="NXH28" s="1"/>
      <c r="NXI28" s="1"/>
      <c r="NXJ28" s="1"/>
      <c r="NXK28" s="1"/>
      <c r="NXL28" s="1"/>
      <c r="NXM28" s="1"/>
      <c r="NXN28" s="1"/>
      <c r="NXO28" s="1"/>
      <c r="NXP28" s="1"/>
      <c r="NXQ28" s="1"/>
      <c r="NXR28" s="1"/>
      <c r="NXS28" s="1"/>
      <c r="NXT28" s="1"/>
      <c r="NXU28" s="1"/>
      <c r="NXV28" s="1"/>
      <c r="NXW28" s="1"/>
      <c r="NXX28" s="1"/>
      <c r="NXY28" s="1"/>
      <c r="NXZ28" s="1"/>
      <c r="NYA28" s="1"/>
      <c r="NYB28" s="1"/>
      <c r="NYC28" s="1"/>
      <c r="NYD28" s="1"/>
      <c r="NYE28" s="1"/>
      <c r="NYF28" s="1"/>
      <c r="NYG28" s="1"/>
      <c r="NYH28" s="1"/>
      <c r="NYI28" s="1"/>
      <c r="NYJ28" s="1"/>
      <c r="NYK28" s="1"/>
      <c r="NYL28" s="1"/>
      <c r="NYM28" s="1"/>
      <c r="NYN28" s="1"/>
      <c r="NYO28" s="1"/>
      <c r="NYP28" s="1"/>
      <c r="NYQ28" s="1"/>
      <c r="NYR28" s="1"/>
      <c r="NYS28" s="1"/>
      <c r="NYT28" s="1"/>
      <c r="NYU28" s="1"/>
      <c r="NYV28" s="1"/>
      <c r="NYW28" s="1"/>
      <c r="NYX28" s="1"/>
      <c r="NYY28" s="1"/>
      <c r="NYZ28" s="1"/>
      <c r="NZA28" s="1"/>
      <c r="NZB28" s="1"/>
      <c r="NZC28" s="1"/>
      <c r="NZD28" s="1"/>
      <c r="NZE28" s="1"/>
      <c r="NZF28" s="1"/>
      <c r="NZG28" s="1"/>
      <c r="NZH28" s="1"/>
      <c r="NZI28" s="1"/>
      <c r="NZJ28" s="1"/>
      <c r="NZK28" s="1"/>
      <c r="NZL28" s="1"/>
      <c r="NZM28" s="1"/>
      <c r="NZN28" s="1"/>
      <c r="NZO28" s="1"/>
      <c r="NZP28" s="1"/>
      <c r="NZQ28" s="1"/>
      <c r="NZR28" s="1"/>
      <c r="NZS28" s="1"/>
      <c r="NZT28" s="1"/>
      <c r="NZU28" s="1"/>
      <c r="NZV28" s="1"/>
      <c r="NZW28" s="1"/>
      <c r="NZX28" s="1"/>
      <c r="NZY28" s="1"/>
      <c r="NZZ28" s="1"/>
      <c r="OAA28" s="1"/>
      <c r="OAB28" s="1"/>
      <c r="OAC28" s="1"/>
      <c r="OAD28" s="1"/>
      <c r="OAE28" s="1"/>
      <c r="OAF28" s="1"/>
      <c r="OAG28" s="1"/>
      <c r="OAH28" s="1"/>
      <c r="OAI28" s="1"/>
      <c r="OAJ28" s="1"/>
      <c r="OAK28" s="1"/>
      <c r="OAL28" s="1"/>
      <c r="OAM28" s="1"/>
      <c r="OAN28" s="1"/>
      <c r="OAO28" s="1"/>
      <c r="OAP28" s="1"/>
      <c r="OAQ28" s="1"/>
      <c r="OAR28" s="1"/>
      <c r="OAS28" s="1"/>
      <c r="OAT28" s="1"/>
      <c r="OAU28" s="1"/>
      <c r="OAV28" s="1"/>
      <c r="OAW28" s="1"/>
      <c r="OAX28" s="1"/>
      <c r="OAY28" s="1"/>
      <c r="OAZ28" s="1"/>
      <c r="OBA28" s="1"/>
      <c r="OBB28" s="1"/>
      <c r="OBC28" s="1"/>
      <c r="OBD28" s="1"/>
      <c r="OBE28" s="1"/>
      <c r="OBF28" s="1"/>
      <c r="OBG28" s="1"/>
      <c r="OBH28" s="1"/>
      <c r="OBI28" s="1"/>
      <c r="OBJ28" s="1"/>
      <c r="OBK28" s="1"/>
      <c r="OBL28" s="1"/>
      <c r="OBM28" s="1"/>
      <c r="OBN28" s="1"/>
      <c r="OBO28" s="1"/>
      <c r="OBP28" s="1"/>
      <c r="OBQ28" s="1"/>
      <c r="OBR28" s="1"/>
      <c r="OBS28" s="1"/>
      <c r="OBT28" s="1"/>
      <c r="OBU28" s="1"/>
      <c r="OBV28" s="1"/>
      <c r="OBW28" s="1"/>
      <c r="OBX28" s="1"/>
      <c r="OBY28" s="1"/>
      <c r="OBZ28" s="1"/>
      <c r="OCA28" s="1"/>
      <c r="OCB28" s="1"/>
      <c r="OCC28" s="1"/>
      <c r="OCD28" s="1"/>
      <c r="OCE28" s="1"/>
      <c r="OCF28" s="1"/>
      <c r="OCG28" s="1"/>
      <c r="OCH28" s="1"/>
      <c r="OCI28" s="1"/>
      <c r="OCJ28" s="1"/>
      <c r="OCK28" s="1"/>
      <c r="OCL28" s="1"/>
      <c r="OCM28" s="1"/>
      <c r="OCN28" s="1"/>
      <c r="OCO28" s="1"/>
      <c r="OCP28" s="1"/>
      <c r="OCQ28" s="1"/>
      <c r="OCR28" s="1"/>
      <c r="OCS28" s="1"/>
      <c r="OCT28" s="1"/>
      <c r="OCU28" s="1"/>
      <c r="OCV28" s="1"/>
      <c r="OCW28" s="1"/>
      <c r="OCX28" s="1"/>
      <c r="OCY28" s="1"/>
      <c r="OCZ28" s="1"/>
      <c r="ODA28" s="1"/>
      <c r="ODB28" s="1"/>
      <c r="ODC28" s="1"/>
      <c r="ODD28" s="1"/>
      <c r="ODE28" s="1"/>
      <c r="ODF28" s="1"/>
      <c r="ODG28" s="1"/>
      <c r="ODH28" s="1"/>
      <c r="ODI28" s="1"/>
      <c r="ODJ28" s="1"/>
      <c r="ODK28" s="1"/>
      <c r="ODL28" s="1"/>
      <c r="ODM28" s="1"/>
      <c r="ODN28" s="1"/>
      <c r="ODO28" s="1"/>
      <c r="ODP28" s="1"/>
      <c r="ODQ28" s="1"/>
      <c r="ODR28" s="1"/>
      <c r="ODS28" s="1"/>
      <c r="ODT28" s="1"/>
      <c r="ODU28" s="1"/>
      <c r="ODV28" s="1"/>
      <c r="ODW28" s="1"/>
      <c r="ODX28" s="1"/>
      <c r="ODY28" s="1"/>
      <c r="ODZ28" s="1"/>
      <c r="OEA28" s="1"/>
      <c r="OEB28" s="1"/>
      <c r="OEC28" s="1"/>
      <c r="OED28" s="1"/>
      <c r="OEE28" s="1"/>
      <c r="OEF28" s="1"/>
      <c r="OEG28" s="1"/>
      <c r="OEH28" s="1"/>
      <c r="OEI28" s="1"/>
      <c r="OEJ28" s="1"/>
      <c r="OEK28" s="1"/>
      <c r="OEL28" s="1"/>
      <c r="OEM28" s="1"/>
      <c r="OEN28" s="1"/>
      <c r="OEO28" s="1"/>
      <c r="OEP28" s="1"/>
      <c r="OEQ28" s="1"/>
      <c r="OER28" s="1"/>
      <c r="OES28" s="1"/>
      <c r="OET28" s="1"/>
      <c r="OEU28" s="1"/>
      <c r="OEV28" s="1"/>
      <c r="OEW28" s="1"/>
      <c r="OEX28" s="1"/>
      <c r="OEY28" s="1"/>
      <c r="OEZ28" s="1"/>
      <c r="OFA28" s="1"/>
      <c r="OFB28" s="1"/>
      <c r="OFC28" s="1"/>
      <c r="OFD28" s="1"/>
      <c r="OFE28" s="1"/>
      <c r="OFF28" s="1"/>
      <c r="OFG28" s="1"/>
      <c r="OFH28" s="1"/>
      <c r="OFI28" s="1"/>
      <c r="OFJ28" s="1"/>
      <c r="OFK28" s="1"/>
      <c r="OFL28" s="1"/>
      <c r="OFM28" s="1"/>
      <c r="OFN28" s="1"/>
      <c r="OFO28" s="1"/>
      <c r="OFP28" s="1"/>
      <c r="OFQ28" s="1"/>
      <c r="OFR28" s="1"/>
      <c r="OFS28" s="1"/>
      <c r="OFT28" s="1"/>
      <c r="OFU28" s="1"/>
      <c r="OFV28" s="1"/>
      <c r="OFW28" s="1"/>
      <c r="OFX28" s="1"/>
      <c r="OFY28" s="1"/>
      <c r="OFZ28" s="1"/>
      <c r="OGA28" s="1"/>
      <c r="OGB28" s="1"/>
      <c r="OGC28" s="1"/>
      <c r="OGD28" s="1"/>
      <c r="OGE28" s="1"/>
      <c r="OGF28" s="1"/>
      <c r="OGG28" s="1"/>
      <c r="OGH28" s="1"/>
      <c r="OGI28" s="1"/>
      <c r="OGJ28" s="1"/>
      <c r="OGK28" s="1"/>
      <c r="OGL28" s="1"/>
      <c r="OGM28" s="1"/>
      <c r="OGN28" s="1"/>
      <c r="OGO28" s="1"/>
      <c r="OGP28" s="1"/>
      <c r="OGQ28" s="1"/>
      <c r="OGR28" s="1"/>
      <c r="OGS28" s="1"/>
      <c r="OGT28" s="1"/>
      <c r="OGU28" s="1"/>
      <c r="OGV28" s="1"/>
      <c r="OGW28" s="1"/>
      <c r="OGX28" s="1"/>
      <c r="OGY28" s="1"/>
      <c r="OGZ28" s="1"/>
      <c r="OHA28" s="1"/>
      <c r="OHB28" s="1"/>
      <c r="OHC28" s="1"/>
      <c r="OHD28" s="1"/>
      <c r="OHE28" s="1"/>
      <c r="OHF28" s="1"/>
      <c r="OHG28" s="1"/>
      <c r="OHH28" s="1"/>
      <c r="OHI28" s="1"/>
      <c r="OHJ28" s="1"/>
      <c r="OHK28" s="1"/>
      <c r="OHL28" s="1"/>
      <c r="OHM28" s="1"/>
      <c r="OHN28" s="1"/>
      <c r="OHO28" s="1"/>
      <c r="OHP28" s="1"/>
      <c r="OHQ28" s="1"/>
      <c r="OHR28" s="1"/>
      <c r="OHS28" s="1"/>
      <c r="OHT28" s="1"/>
      <c r="OHU28" s="1"/>
      <c r="OHV28" s="1"/>
      <c r="OHW28" s="1"/>
      <c r="OHX28" s="1"/>
      <c r="OHY28" s="1"/>
      <c r="OHZ28" s="1"/>
      <c r="OIA28" s="1"/>
      <c r="OIB28" s="1"/>
      <c r="OIC28" s="1"/>
      <c r="OID28" s="1"/>
      <c r="OIE28" s="1"/>
      <c r="OIF28" s="1"/>
      <c r="OIG28" s="1"/>
      <c r="OIH28" s="1"/>
      <c r="OII28" s="1"/>
      <c r="OIJ28" s="1"/>
      <c r="OIK28" s="1"/>
      <c r="OIL28" s="1"/>
      <c r="OIM28" s="1"/>
      <c r="OIN28" s="1"/>
      <c r="OIO28" s="1"/>
      <c r="OIP28" s="1"/>
      <c r="OIQ28" s="1"/>
      <c r="OIR28" s="1"/>
      <c r="OIS28" s="1"/>
      <c r="OIT28" s="1"/>
      <c r="OIU28" s="1"/>
      <c r="OIV28" s="1"/>
      <c r="OIW28" s="1"/>
      <c r="OIX28" s="1"/>
      <c r="OIY28" s="1"/>
      <c r="OIZ28" s="1"/>
      <c r="OJA28" s="1"/>
      <c r="OJB28" s="1"/>
      <c r="OJC28" s="1"/>
      <c r="OJD28" s="1"/>
      <c r="OJE28" s="1"/>
      <c r="OJF28" s="1"/>
      <c r="OJG28" s="1"/>
      <c r="OJH28" s="1"/>
      <c r="OJI28" s="1"/>
      <c r="OJJ28" s="1"/>
      <c r="OJK28" s="1"/>
      <c r="OJL28" s="1"/>
      <c r="OJM28" s="1"/>
      <c r="OJN28" s="1"/>
      <c r="OJO28" s="1"/>
      <c r="OJP28" s="1"/>
      <c r="OJQ28" s="1"/>
      <c r="OJR28" s="1"/>
      <c r="OJS28" s="1"/>
      <c r="OJT28" s="1"/>
      <c r="OJU28" s="1"/>
      <c r="OJV28" s="1"/>
      <c r="OJW28" s="1"/>
      <c r="OJX28" s="1"/>
      <c r="OJY28" s="1"/>
      <c r="OJZ28" s="1"/>
      <c r="OKA28" s="1"/>
      <c r="OKB28" s="1"/>
      <c r="OKC28" s="1"/>
      <c r="OKD28" s="1"/>
      <c r="OKE28" s="1"/>
      <c r="OKF28" s="1"/>
      <c r="OKG28" s="1"/>
      <c r="OKH28" s="1"/>
      <c r="OKI28" s="1"/>
      <c r="OKJ28" s="1"/>
      <c r="OKK28" s="1"/>
      <c r="OKL28" s="1"/>
      <c r="OKM28" s="1"/>
      <c r="OKN28" s="1"/>
      <c r="OKO28" s="1"/>
      <c r="OKP28" s="1"/>
      <c r="OKQ28" s="1"/>
      <c r="OKR28" s="1"/>
      <c r="OKS28" s="1"/>
      <c r="OKT28" s="1"/>
      <c r="OKU28" s="1"/>
      <c r="OKV28" s="1"/>
      <c r="OKW28" s="1"/>
      <c r="OKX28" s="1"/>
      <c r="OKY28" s="1"/>
      <c r="OKZ28" s="1"/>
      <c r="OLA28" s="1"/>
      <c r="OLB28" s="1"/>
      <c r="OLC28" s="1"/>
      <c r="OLD28" s="1"/>
      <c r="OLE28" s="1"/>
      <c r="OLF28" s="1"/>
      <c r="OLG28" s="1"/>
      <c r="OLH28" s="1"/>
      <c r="OLI28" s="1"/>
      <c r="OLJ28" s="1"/>
      <c r="OLK28" s="1"/>
      <c r="OLL28" s="1"/>
      <c r="OLM28" s="1"/>
      <c r="OLN28" s="1"/>
      <c r="OLO28" s="1"/>
      <c r="OLP28" s="1"/>
      <c r="OLQ28" s="1"/>
      <c r="OLR28" s="1"/>
      <c r="OLS28" s="1"/>
      <c r="OLT28" s="1"/>
      <c r="OLU28" s="1"/>
      <c r="OLV28" s="1"/>
      <c r="OLW28" s="1"/>
      <c r="OLX28" s="1"/>
      <c r="OLY28" s="1"/>
      <c r="OLZ28" s="1"/>
      <c r="OMA28" s="1"/>
      <c r="OMB28" s="1"/>
      <c r="OMC28" s="1"/>
      <c r="OMD28" s="1"/>
      <c r="OME28" s="1"/>
      <c r="OMF28" s="1"/>
      <c r="OMG28" s="1"/>
      <c r="OMH28" s="1"/>
      <c r="OMI28" s="1"/>
      <c r="OMJ28" s="1"/>
      <c r="OMK28" s="1"/>
      <c r="OML28" s="1"/>
      <c r="OMM28" s="1"/>
      <c r="OMN28" s="1"/>
      <c r="OMO28" s="1"/>
      <c r="OMP28" s="1"/>
      <c r="OMQ28" s="1"/>
      <c r="OMR28" s="1"/>
      <c r="OMS28" s="1"/>
      <c r="OMT28" s="1"/>
      <c r="OMU28" s="1"/>
      <c r="OMV28" s="1"/>
      <c r="OMW28" s="1"/>
      <c r="OMX28" s="1"/>
      <c r="OMY28" s="1"/>
      <c r="OMZ28" s="1"/>
      <c r="ONA28" s="1"/>
      <c r="ONB28" s="1"/>
      <c r="ONC28" s="1"/>
      <c r="OND28" s="1"/>
      <c r="ONE28" s="1"/>
      <c r="ONF28" s="1"/>
      <c r="ONG28" s="1"/>
      <c r="ONH28" s="1"/>
      <c r="ONI28" s="1"/>
      <c r="ONJ28" s="1"/>
      <c r="ONK28" s="1"/>
      <c r="ONL28" s="1"/>
      <c r="ONM28" s="1"/>
      <c r="ONN28" s="1"/>
      <c r="ONO28" s="1"/>
      <c r="ONP28" s="1"/>
      <c r="ONQ28" s="1"/>
      <c r="ONR28" s="1"/>
      <c r="ONS28" s="1"/>
      <c r="ONT28" s="1"/>
      <c r="ONU28" s="1"/>
      <c r="ONV28" s="1"/>
      <c r="ONW28" s="1"/>
      <c r="ONX28" s="1"/>
      <c r="ONY28" s="1"/>
      <c r="ONZ28" s="1"/>
      <c r="OOA28" s="1"/>
      <c r="OOB28" s="1"/>
      <c r="OOC28" s="1"/>
      <c r="OOD28" s="1"/>
      <c r="OOE28" s="1"/>
      <c r="OOF28" s="1"/>
      <c r="OOG28" s="1"/>
      <c r="OOH28" s="1"/>
      <c r="OOI28" s="1"/>
      <c r="OOJ28" s="1"/>
      <c r="OOK28" s="1"/>
      <c r="OOL28" s="1"/>
      <c r="OOM28" s="1"/>
      <c r="OON28" s="1"/>
      <c r="OOO28" s="1"/>
      <c r="OOP28" s="1"/>
      <c r="OOQ28" s="1"/>
      <c r="OOR28" s="1"/>
      <c r="OOS28" s="1"/>
      <c r="OOT28" s="1"/>
      <c r="OOU28" s="1"/>
      <c r="OOV28" s="1"/>
      <c r="OOW28" s="1"/>
      <c r="OOX28" s="1"/>
      <c r="OOY28" s="1"/>
      <c r="OOZ28" s="1"/>
      <c r="OPA28" s="1"/>
      <c r="OPB28" s="1"/>
      <c r="OPC28" s="1"/>
      <c r="OPD28" s="1"/>
      <c r="OPE28" s="1"/>
      <c r="OPF28" s="1"/>
      <c r="OPG28" s="1"/>
      <c r="OPH28" s="1"/>
      <c r="OPI28" s="1"/>
      <c r="OPJ28" s="1"/>
      <c r="OPK28" s="1"/>
      <c r="OPL28" s="1"/>
      <c r="OPM28" s="1"/>
      <c r="OPN28" s="1"/>
      <c r="OPO28" s="1"/>
      <c r="OPP28" s="1"/>
      <c r="OPQ28" s="1"/>
      <c r="OPR28" s="1"/>
      <c r="OPS28" s="1"/>
      <c r="OPT28" s="1"/>
      <c r="OPU28" s="1"/>
      <c r="OPV28" s="1"/>
      <c r="OPW28" s="1"/>
      <c r="OPX28" s="1"/>
      <c r="OPY28" s="1"/>
      <c r="OPZ28" s="1"/>
      <c r="OQA28" s="1"/>
      <c r="OQB28" s="1"/>
      <c r="OQC28" s="1"/>
      <c r="OQD28" s="1"/>
      <c r="OQE28" s="1"/>
      <c r="OQF28" s="1"/>
      <c r="OQG28" s="1"/>
      <c r="OQH28" s="1"/>
      <c r="OQI28" s="1"/>
      <c r="OQJ28" s="1"/>
      <c r="OQK28" s="1"/>
      <c r="OQL28" s="1"/>
      <c r="OQM28" s="1"/>
      <c r="OQN28" s="1"/>
      <c r="OQO28" s="1"/>
      <c r="OQP28" s="1"/>
      <c r="OQQ28" s="1"/>
      <c r="OQR28" s="1"/>
      <c r="OQS28" s="1"/>
      <c r="OQT28" s="1"/>
      <c r="OQU28" s="1"/>
      <c r="OQV28" s="1"/>
      <c r="OQW28" s="1"/>
      <c r="OQX28" s="1"/>
      <c r="OQY28" s="1"/>
      <c r="OQZ28" s="1"/>
      <c r="ORA28" s="1"/>
      <c r="ORB28" s="1"/>
      <c r="ORC28" s="1"/>
      <c r="ORD28" s="1"/>
      <c r="ORE28" s="1"/>
      <c r="ORF28" s="1"/>
      <c r="ORG28" s="1"/>
      <c r="ORH28" s="1"/>
      <c r="ORI28" s="1"/>
      <c r="ORJ28" s="1"/>
      <c r="ORK28" s="1"/>
      <c r="ORL28" s="1"/>
      <c r="ORM28" s="1"/>
      <c r="ORN28" s="1"/>
      <c r="ORO28" s="1"/>
      <c r="ORP28" s="1"/>
      <c r="ORQ28" s="1"/>
      <c r="ORR28" s="1"/>
      <c r="ORS28" s="1"/>
      <c r="ORT28" s="1"/>
      <c r="ORU28" s="1"/>
      <c r="ORV28" s="1"/>
      <c r="ORW28" s="1"/>
      <c r="ORX28" s="1"/>
      <c r="ORY28" s="1"/>
      <c r="ORZ28" s="1"/>
      <c r="OSA28" s="1"/>
      <c r="OSB28" s="1"/>
      <c r="OSC28" s="1"/>
      <c r="OSD28" s="1"/>
      <c r="OSE28" s="1"/>
      <c r="OSF28" s="1"/>
      <c r="OSG28" s="1"/>
      <c r="OSH28" s="1"/>
      <c r="OSI28" s="1"/>
      <c r="OSJ28" s="1"/>
      <c r="OSK28" s="1"/>
      <c r="OSL28" s="1"/>
      <c r="OSM28" s="1"/>
      <c r="OSN28" s="1"/>
      <c r="OSO28" s="1"/>
      <c r="OSP28" s="1"/>
      <c r="OSQ28" s="1"/>
      <c r="OSR28" s="1"/>
      <c r="OSS28" s="1"/>
      <c r="OST28" s="1"/>
      <c r="OSU28" s="1"/>
      <c r="OSV28" s="1"/>
      <c r="OSW28" s="1"/>
      <c r="OSX28" s="1"/>
      <c r="OSY28" s="1"/>
      <c r="OSZ28" s="1"/>
      <c r="OTA28" s="1"/>
      <c r="OTB28" s="1"/>
      <c r="OTC28" s="1"/>
      <c r="OTD28" s="1"/>
      <c r="OTE28" s="1"/>
      <c r="OTF28" s="1"/>
      <c r="OTG28" s="1"/>
      <c r="OTH28" s="1"/>
      <c r="OTI28" s="1"/>
      <c r="OTJ28" s="1"/>
      <c r="OTK28" s="1"/>
      <c r="OTL28" s="1"/>
      <c r="OTM28" s="1"/>
      <c r="OTN28" s="1"/>
      <c r="OTO28" s="1"/>
      <c r="OTP28" s="1"/>
      <c r="OTQ28" s="1"/>
      <c r="OTR28" s="1"/>
      <c r="OTS28" s="1"/>
      <c r="OTT28" s="1"/>
      <c r="OTU28" s="1"/>
      <c r="OTV28" s="1"/>
      <c r="OTW28" s="1"/>
      <c r="OTX28" s="1"/>
      <c r="OTY28" s="1"/>
      <c r="OTZ28" s="1"/>
      <c r="OUA28" s="1"/>
      <c r="OUB28" s="1"/>
      <c r="OUC28" s="1"/>
      <c r="OUD28" s="1"/>
      <c r="OUE28" s="1"/>
      <c r="OUF28" s="1"/>
      <c r="OUG28" s="1"/>
      <c r="OUH28" s="1"/>
      <c r="OUI28" s="1"/>
      <c r="OUJ28" s="1"/>
      <c r="OUK28" s="1"/>
      <c r="OUL28" s="1"/>
      <c r="OUM28" s="1"/>
      <c r="OUN28" s="1"/>
      <c r="OUO28" s="1"/>
      <c r="OUP28" s="1"/>
      <c r="OUQ28" s="1"/>
      <c r="OUR28" s="1"/>
      <c r="OUS28" s="1"/>
      <c r="OUT28" s="1"/>
      <c r="OUU28" s="1"/>
      <c r="OUV28" s="1"/>
      <c r="OUW28" s="1"/>
      <c r="OUX28" s="1"/>
      <c r="OUY28" s="1"/>
      <c r="OUZ28" s="1"/>
      <c r="OVA28" s="1"/>
      <c r="OVB28" s="1"/>
      <c r="OVC28" s="1"/>
      <c r="OVD28" s="1"/>
      <c r="OVE28" s="1"/>
      <c r="OVF28" s="1"/>
      <c r="OVG28" s="1"/>
      <c r="OVH28" s="1"/>
      <c r="OVI28" s="1"/>
      <c r="OVJ28" s="1"/>
      <c r="OVK28" s="1"/>
      <c r="OVL28" s="1"/>
      <c r="OVM28" s="1"/>
      <c r="OVN28" s="1"/>
      <c r="OVO28" s="1"/>
      <c r="OVP28" s="1"/>
      <c r="OVQ28" s="1"/>
      <c r="OVR28" s="1"/>
      <c r="OVS28" s="1"/>
      <c r="OVT28" s="1"/>
      <c r="OVU28" s="1"/>
      <c r="OVV28" s="1"/>
      <c r="OVW28" s="1"/>
      <c r="OVX28" s="1"/>
      <c r="OVY28" s="1"/>
      <c r="OVZ28" s="1"/>
      <c r="OWA28" s="1"/>
      <c r="OWB28" s="1"/>
      <c r="OWC28" s="1"/>
      <c r="OWD28" s="1"/>
      <c r="OWE28" s="1"/>
      <c r="OWF28" s="1"/>
      <c r="OWG28" s="1"/>
      <c r="OWH28" s="1"/>
      <c r="OWI28" s="1"/>
      <c r="OWJ28" s="1"/>
      <c r="OWK28" s="1"/>
      <c r="OWL28" s="1"/>
      <c r="OWM28" s="1"/>
      <c r="OWN28" s="1"/>
      <c r="OWO28" s="1"/>
      <c r="OWP28" s="1"/>
      <c r="OWQ28" s="1"/>
      <c r="OWR28" s="1"/>
      <c r="OWS28" s="1"/>
      <c r="OWT28" s="1"/>
      <c r="OWU28" s="1"/>
      <c r="OWV28" s="1"/>
      <c r="OWW28" s="1"/>
      <c r="OWX28" s="1"/>
      <c r="OWY28" s="1"/>
      <c r="OWZ28" s="1"/>
      <c r="OXA28" s="1"/>
      <c r="OXB28" s="1"/>
      <c r="OXC28" s="1"/>
      <c r="OXD28" s="1"/>
      <c r="OXE28" s="1"/>
      <c r="OXF28" s="1"/>
      <c r="OXG28" s="1"/>
      <c r="OXH28" s="1"/>
      <c r="OXI28" s="1"/>
      <c r="OXJ28" s="1"/>
      <c r="OXK28" s="1"/>
      <c r="OXL28" s="1"/>
      <c r="OXM28" s="1"/>
      <c r="OXN28" s="1"/>
      <c r="OXO28" s="1"/>
      <c r="OXP28" s="1"/>
      <c r="OXQ28" s="1"/>
      <c r="OXR28" s="1"/>
      <c r="OXS28" s="1"/>
      <c r="OXT28" s="1"/>
      <c r="OXU28" s="1"/>
      <c r="OXV28" s="1"/>
      <c r="OXW28" s="1"/>
      <c r="OXX28" s="1"/>
      <c r="OXY28" s="1"/>
      <c r="OXZ28" s="1"/>
      <c r="OYA28" s="1"/>
      <c r="OYB28" s="1"/>
      <c r="OYC28" s="1"/>
      <c r="OYD28" s="1"/>
      <c r="OYE28" s="1"/>
      <c r="OYF28" s="1"/>
      <c r="OYG28" s="1"/>
      <c r="OYH28" s="1"/>
      <c r="OYI28" s="1"/>
      <c r="OYJ28" s="1"/>
      <c r="OYK28" s="1"/>
      <c r="OYL28" s="1"/>
      <c r="OYM28" s="1"/>
      <c r="OYN28" s="1"/>
      <c r="OYO28" s="1"/>
      <c r="OYP28" s="1"/>
      <c r="OYQ28" s="1"/>
      <c r="OYR28" s="1"/>
      <c r="OYS28" s="1"/>
      <c r="OYT28" s="1"/>
      <c r="OYU28" s="1"/>
      <c r="OYV28" s="1"/>
      <c r="OYW28" s="1"/>
      <c r="OYX28" s="1"/>
      <c r="OYY28" s="1"/>
      <c r="OYZ28" s="1"/>
      <c r="OZA28" s="1"/>
      <c r="OZB28" s="1"/>
      <c r="OZC28" s="1"/>
      <c r="OZD28" s="1"/>
      <c r="OZE28" s="1"/>
      <c r="OZF28" s="1"/>
      <c r="OZG28" s="1"/>
      <c r="OZH28" s="1"/>
      <c r="OZI28" s="1"/>
      <c r="OZJ28" s="1"/>
      <c r="OZK28" s="1"/>
      <c r="OZL28" s="1"/>
      <c r="OZM28" s="1"/>
      <c r="OZN28" s="1"/>
      <c r="OZO28" s="1"/>
      <c r="OZP28" s="1"/>
      <c r="OZQ28" s="1"/>
      <c r="OZR28" s="1"/>
      <c r="OZS28" s="1"/>
      <c r="OZT28" s="1"/>
      <c r="OZU28" s="1"/>
      <c r="OZV28" s="1"/>
      <c r="OZW28" s="1"/>
      <c r="OZX28" s="1"/>
      <c r="OZY28" s="1"/>
      <c r="OZZ28" s="1"/>
      <c r="PAA28" s="1"/>
      <c r="PAB28" s="1"/>
      <c r="PAC28" s="1"/>
      <c r="PAD28" s="1"/>
      <c r="PAE28" s="1"/>
      <c r="PAF28" s="1"/>
      <c r="PAG28" s="1"/>
      <c r="PAH28" s="1"/>
      <c r="PAI28" s="1"/>
      <c r="PAJ28" s="1"/>
      <c r="PAK28" s="1"/>
      <c r="PAL28" s="1"/>
      <c r="PAM28" s="1"/>
      <c r="PAN28" s="1"/>
      <c r="PAO28" s="1"/>
      <c r="PAP28" s="1"/>
      <c r="PAQ28" s="1"/>
      <c r="PAR28" s="1"/>
      <c r="PAS28" s="1"/>
      <c r="PAT28" s="1"/>
      <c r="PAU28" s="1"/>
      <c r="PAV28" s="1"/>
      <c r="PAW28" s="1"/>
      <c r="PAX28" s="1"/>
      <c r="PAY28" s="1"/>
      <c r="PAZ28" s="1"/>
      <c r="PBA28" s="1"/>
      <c r="PBB28" s="1"/>
      <c r="PBC28" s="1"/>
      <c r="PBD28" s="1"/>
      <c r="PBE28" s="1"/>
      <c r="PBF28" s="1"/>
      <c r="PBG28" s="1"/>
      <c r="PBH28" s="1"/>
      <c r="PBI28" s="1"/>
      <c r="PBJ28" s="1"/>
      <c r="PBK28" s="1"/>
      <c r="PBL28" s="1"/>
      <c r="PBM28" s="1"/>
      <c r="PBN28" s="1"/>
      <c r="PBO28" s="1"/>
      <c r="PBP28" s="1"/>
      <c r="PBQ28" s="1"/>
      <c r="PBR28" s="1"/>
      <c r="PBS28" s="1"/>
      <c r="PBT28" s="1"/>
      <c r="PBU28" s="1"/>
      <c r="PBV28" s="1"/>
      <c r="PBW28" s="1"/>
      <c r="PBX28" s="1"/>
      <c r="PBY28" s="1"/>
      <c r="PBZ28" s="1"/>
      <c r="PCA28" s="1"/>
      <c r="PCB28" s="1"/>
      <c r="PCC28" s="1"/>
      <c r="PCD28" s="1"/>
      <c r="PCE28" s="1"/>
      <c r="PCF28" s="1"/>
      <c r="PCG28" s="1"/>
      <c r="PCH28" s="1"/>
      <c r="PCI28" s="1"/>
      <c r="PCJ28" s="1"/>
      <c r="PCK28" s="1"/>
      <c r="PCL28" s="1"/>
      <c r="PCM28" s="1"/>
      <c r="PCN28" s="1"/>
      <c r="PCO28" s="1"/>
      <c r="PCP28" s="1"/>
      <c r="PCQ28" s="1"/>
      <c r="PCR28" s="1"/>
      <c r="PCS28" s="1"/>
      <c r="PCT28" s="1"/>
      <c r="PCU28" s="1"/>
      <c r="PCV28" s="1"/>
      <c r="PCW28" s="1"/>
      <c r="PCX28" s="1"/>
      <c r="PCY28" s="1"/>
      <c r="PCZ28" s="1"/>
      <c r="PDA28" s="1"/>
      <c r="PDB28" s="1"/>
      <c r="PDC28" s="1"/>
      <c r="PDD28" s="1"/>
      <c r="PDE28" s="1"/>
      <c r="PDF28" s="1"/>
      <c r="PDG28" s="1"/>
      <c r="PDH28" s="1"/>
      <c r="PDI28" s="1"/>
      <c r="PDJ28" s="1"/>
      <c r="PDK28" s="1"/>
      <c r="PDL28" s="1"/>
      <c r="PDM28" s="1"/>
      <c r="PDN28" s="1"/>
      <c r="PDO28" s="1"/>
      <c r="PDP28" s="1"/>
      <c r="PDQ28" s="1"/>
      <c r="PDR28" s="1"/>
      <c r="PDS28" s="1"/>
      <c r="PDT28" s="1"/>
      <c r="PDU28" s="1"/>
      <c r="PDV28" s="1"/>
      <c r="PDW28" s="1"/>
      <c r="PDX28" s="1"/>
      <c r="PDY28" s="1"/>
      <c r="PDZ28" s="1"/>
      <c r="PEA28" s="1"/>
      <c r="PEB28" s="1"/>
      <c r="PEC28" s="1"/>
      <c r="PED28" s="1"/>
      <c r="PEE28" s="1"/>
      <c r="PEF28" s="1"/>
      <c r="PEG28" s="1"/>
      <c r="PEH28" s="1"/>
      <c r="PEI28" s="1"/>
      <c r="PEJ28" s="1"/>
      <c r="PEK28" s="1"/>
      <c r="PEL28" s="1"/>
      <c r="PEM28" s="1"/>
      <c r="PEN28" s="1"/>
      <c r="PEO28" s="1"/>
      <c r="PEP28" s="1"/>
      <c r="PEQ28" s="1"/>
      <c r="PER28" s="1"/>
      <c r="PES28" s="1"/>
      <c r="PET28" s="1"/>
      <c r="PEU28" s="1"/>
      <c r="PEV28" s="1"/>
      <c r="PEW28" s="1"/>
      <c r="PEX28" s="1"/>
      <c r="PEY28" s="1"/>
      <c r="PEZ28" s="1"/>
      <c r="PFA28" s="1"/>
      <c r="PFB28" s="1"/>
      <c r="PFC28" s="1"/>
      <c r="PFD28" s="1"/>
      <c r="PFE28" s="1"/>
      <c r="PFF28" s="1"/>
      <c r="PFG28" s="1"/>
      <c r="PFH28" s="1"/>
      <c r="PFI28" s="1"/>
      <c r="PFJ28" s="1"/>
      <c r="PFK28" s="1"/>
      <c r="PFL28" s="1"/>
      <c r="PFM28" s="1"/>
      <c r="PFN28" s="1"/>
      <c r="PFO28" s="1"/>
      <c r="PFP28" s="1"/>
      <c r="PFQ28" s="1"/>
      <c r="PFR28" s="1"/>
      <c r="PFS28" s="1"/>
      <c r="PFT28" s="1"/>
      <c r="PFU28" s="1"/>
      <c r="PFV28" s="1"/>
      <c r="PFW28" s="1"/>
      <c r="PFX28" s="1"/>
      <c r="PFY28" s="1"/>
      <c r="PFZ28" s="1"/>
      <c r="PGA28" s="1"/>
      <c r="PGB28" s="1"/>
      <c r="PGC28" s="1"/>
      <c r="PGD28" s="1"/>
      <c r="PGE28" s="1"/>
      <c r="PGF28" s="1"/>
      <c r="PGG28" s="1"/>
      <c r="PGH28" s="1"/>
      <c r="PGI28" s="1"/>
      <c r="PGJ28" s="1"/>
      <c r="PGK28" s="1"/>
      <c r="PGL28" s="1"/>
      <c r="PGM28" s="1"/>
      <c r="PGN28" s="1"/>
      <c r="PGO28" s="1"/>
      <c r="PGP28" s="1"/>
      <c r="PGQ28" s="1"/>
      <c r="PGR28" s="1"/>
      <c r="PGS28" s="1"/>
      <c r="PGT28" s="1"/>
      <c r="PGU28" s="1"/>
      <c r="PGV28" s="1"/>
      <c r="PGW28" s="1"/>
      <c r="PGX28" s="1"/>
      <c r="PGY28" s="1"/>
      <c r="PGZ28" s="1"/>
      <c r="PHA28" s="1"/>
      <c r="PHB28" s="1"/>
      <c r="PHC28" s="1"/>
      <c r="PHD28" s="1"/>
      <c r="PHE28" s="1"/>
      <c r="PHF28" s="1"/>
      <c r="PHG28" s="1"/>
      <c r="PHH28" s="1"/>
      <c r="PHI28" s="1"/>
      <c r="PHJ28" s="1"/>
      <c r="PHK28" s="1"/>
      <c r="PHL28" s="1"/>
      <c r="PHM28" s="1"/>
      <c r="PHN28" s="1"/>
      <c r="PHO28" s="1"/>
      <c r="PHP28" s="1"/>
      <c r="PHQ28" s="1"/>
      <c r="PHR28" s="1"/>
      <c r="PHS28" s="1"/>
      <c r="PHT28" s="1"/>
      <c r="PHU28" s="1"/>
      <c r="PHV28" s="1"/>
      <c r="PHW28" s="1"/>
      <c r="PHX28" s="1"/>
      <c r="PHY28" s="1"/>
      <c r="PHZ28" s="1"/>
      <c r="PIA28" s="1"/>
      <c r="PIB28" s="1"/>
      <c r="PIC28" s="1"/>
      <c r="PID28" s="1"/>
      <c r="PIE28" s="1"/>
      <c r="PIF28" s="1"/>
      <c r="PIG28" s="1"/>
      <c r="PIH28" s="1"/>
      <c r="PII28" s="1"/>
      <c r="PIJ28" s="1"/>
      <c r="PIK28" s="1"/>
      <c r="PIL28" s="1"/>
      <c r="PIM28" s="1"/>
      <c r="PIN28" s="1"/>
      <c r="PIO28" s="1"/>
      <c r="PIP28" s="1"/>
      <c r="PIQ28" s="1"/>
      <c r="PIR28" s="1"/>
      <c r="PIS28" s="1"/>
      <c r="PIT28" s="1"/>
      <c r="PIU28" s="1"/>
      <c r="PIV28" s="1"/>
      <c r="PIW28" s="1"/>
      <c r="PIX28" s="1"/>
      <c r="PIY28" s="1"/>
      <c r="PIZ28" s="1"/>
      <c r="PJA28" s="1"/>
      <c r="PJB28" s="1"/>
      <c r="PJC28" s="1"/>
      <c r="PJD28" s="1"/>
      <c r="PJE28" s="1"/>
      <c r="PJF28" s="1"/>
      <c r="PJG28" s="1"/>
      <c r="PJH28" s="1"/>
      <c r="PJI28" s="1"/>
      <c r="PJJ28" s="1"/>
      <c r="PJK28" s="1"/>
      <c r="PJL28" s="1"/>
      <c r="PJM28" s="1"/>
      <c r="PJN28" s="1"/>
      <c r="PJO28" s="1"/>
      <c r="PJP28" s="1"/>
      <c r="PJQ28" s="1"/>
      <c r="PJR28" s="1"/>
      <c r="PJS28" s="1"/>
      <c r="PJT28" s="1"/>
      <c r="PJU28" s="1"/>
      <c r="PJV28" s="1"/>
      <c r="PJW28" s="1"/>
      <c r="PJX28" s="1"/>
      <c r="PJY28" s="1"/>
      <c r="PJZ28" s="1"/>
      <c r="PKA28" s="1"/>
      <c r="PKB28" s="1"/>
      <c r="PKC28" s="1"/>
      <c r="PKD28" s="1"/>
      <c r="PKE28" s="1"/>
      <c r="PKF28" s="1"/>
      <c r="PKG28" s="1"/>
      <c r="PKH28" s="1"/>
      <c r="PKI28" s="1"/>
      <c r="PKJ28" s="1"/>
      <c r="PKK28" s="1"/>
      <c r="PKL28" s="1"/>
      <c r="PKM28" s="1"/>
      <c r="PKN28" s="1"/>
      <c r="PKO28" s="1"/>
      <c r="PKP28" s="1"/>
      <c r="PKQ28" s="1"/>
      <c r="PKR28" s="1"/>
      <c r="PKS28" s="1"/>
      <c r="PKT28" s="1"/>
      <c r="PKU28" s="1"/>
      <c r="PKV28" s="1"/>
      <c r="PKW28" s="1"/>
      <c r="PKX28" s="1"/>
      <c r="PKY28" s="1"/>
      <c r="PKZ28" s="1"/>
      <c r="PLA28" s="1"/>
      <c r="PLB28" s="1"/>
      <c r="PLC28" s="1"/>
      <c r="PLD28" s="1"/>
      <c r="PLE28" s="1"/>
      <c r="PLF28" s="1"/>
      <c r="PLG28" s="1"/>
      <c r="PLH28" s="1"/>
      <c r="PLI28" s="1"/>
      <c r="PLJ28" s="1"/>
      <c r="PLK28" s="1"/>
      <c r="PLL28" s="1"/>
      <c r="PLM28" s="1"/>
      <c r="PLN28" s="1"/>
      <c r="PLO28" s="1"/>
      <c r="PLP28" s="1"/>
      <c r="PLQ28" s="1"/>
      <c r="PLR28" s="1"/>
      <c r="PLS28" s="1"/>
      <c r="PLT28" s="1"/>
      <c r="PLU28" s="1"/>
      <c r="PLV28" s="1"/>
      <c r="PLW28" s="1"/>
      <c r="PLX28" s="1"/>
      <c r="PLY28" s="1"/>
      <c r="PLZ28" s="1"/>
      <c r="PMA28" s="1"/>
      <c r="PMB28" s="1"/>
      <c r="PMC28" s="1"/>
      <c r="PMD28" s="1"/>
      <c r="PME28" s="1"/>
      <c r="PMF28" s="1"/>
      <c r="PMG28" s="1"/>
      <c r="PMH28" s="1"/>
      <c r="PMI28" s="1"/>
      <c r="PMJ28" s="1"/>
      <c r="PMK28" s="1"/>
      <c r="PML28" s="1"/>
      <c r="PMM28" s="1"/>
      <c r="PMN28" s="1"/>
      <c r="PMO28" s="1"/>
      <c r="PMP28" s="1"/>
      <c r="PMQ28" s="1"/>
      <c r="PMR28" s="1"/>
      <c r="PMS28" s="1"/>
      <c r="PMT28" s="1"/>
      <c r="PMU28" s="1"/>
      <c r="PMV28" s="1"/>
      <c r="PMW28" s="1"/>
      <c r="PMX28" s="1"/>
      <c r="PMY28" s="1"/>
      <c r="PMZ28" s="1"/>
      <c r="PNA28" s="1"/>
      <c r="PNB28" s="1"/>
      <c r="PNC28" s="1"/>
      <c r="PND28" s="1"/>
      <c r="PNE28" s="1"/>
      <c r="PNF28" s="1"/>
      <c r="PNG28" s="1"/>
      <c r="PNH28" s="1"/>
      <c r="PNI28" s="1"/>
      <c r="PNJ28" s="1"/>
      <c r="PNK28" s="1"/>
      <c r="PNL28" s="1"/>
      <c r="PNM28" s="1"/>
      <c r="PNN28" s="1"/>
      <c r="PNO28" s="1"/>
      <c r="PNP28" s="1"/>
      <c r="PNQ28" s="1"/>
      <c r="PNR28" s="1"/>
      <c r="PNS28" s="1"/>
      <c r="PNT28" s="1"/>
      <c r="PNU28" s="1"/>
      <c r="PNV28" s="1"/>
      <c r="PNW28" s="1"/>
      <c r="PNX28" s="1"/>
      <c r="PNY28" s="1"/>
      <c r="PNZ28" s="1"/>
      <c r="POA28" s="1"/>
      <c r="POB28" s="1"/>
      <c r="POC28" s="1"/>
      <c r="POD28" s="1"/>
      <c r="POE28" s="1"/>
      <c r="POF28" s="1"/>
      <c r="POG28" s="1"/>
      <c r="POH28" s="1"/>
      <c r="POI28" s="1"/>
      <c r="POJ28" s="1"/>
      <c r="POK28" s="1"/>
      <c r="POL28" s="1"/>
      <c r="POM28" s="1"/>
      <c r="PON28" s="1"/>
      <c r="POO28" s="1"/>
      <c r="POP28" s="1"/>
      <c r="POQ28" s="1"/>
      <c r="POR28" s="1"/>
      <c r="POS28" s="1"/>
      <c r="POT28" s="1"/>
      <c r="POU28" s="1"/>
      <c r="POV28" s="1"/>
      <c r="POW28" s="1"/>
      <c r="POX28" s="1"/>
      <c r="POY28" s="1"/>
      <c r="POZ28" s="1"/>
      <c r="PPA28" s="1"/>
      <c r="PPB28" s="1"/>
      <c r="PPC28" s="1"/>
      <c r="PPD28" s="1"/>
      <c r="PPE28" s="1"/>
      <c r="PPF28" s="1"/>
      <c r="PPG28" s="1"/>
      <c r="PPH28" s="1"/>
      <c r="PPI28" s="1"/>
      <c r="PPJ28" s="1"/>
      <c r="PPK28" s="1"/>
      <c r="PPL28" s="1"/>
      <c r="PPM28" s="1"/>
      <c r="PPN28" s="1"/>
      <c r="PPO28" s="1"/>
      <c r="PPP28" s="1"/>
      <c r="PPQ28" s="1"/>
      <c r="PPR28" s="1"/>
      <c r="PPS28" s="1"/>
      <c r="PPT28" s="1"/>
      <c r="PPU28" s="1"/>
      <c r="PPV28" s="1"/>
      <c r="PPW28" s="1"/>
      <c r="PPX28" s="1"/>
      <c r="PPY28" s="1"/>
      <c r="PPZ28" s="1"/>
      <c r="PQA28" s="1"/>
      <c r="PQB28" s="1"/>
      <c r="PQC28" s="1"/>
      <c r="PQD28" s="1"/>
      <c r="PQE28" s="1"/>
      <c r="PQF28" s="1"/>
      <c r="PQG28" s="1"/>
      <c r="PQH28" s="1"/>
      <c r="PQI28" s="1"/>
      <c r="PQJ28" s="1"/>
      <c r="PQK28" s="1"/>
      <c r="PQL28" s="1"/>
      <c r="PQM28" s="1"/>
      <c r="PQN28" s="1"/>
      <c r="PQO28" s="1"/>
      <c r="PQP28" s="1"/>
      <c r="PQQ28" s="1"/>
      <c r="PQR28" s="1"/>
      <c r="PQS28" s="1"/>
      <c r="PQT28" s="1"/>
      <c r="PQU28" s="1"/>
      <c r="PQV28" s="1"/>
      <c r="PQW28" s="1"/>
      <c r="PQX28" s="1"/>
      <c r="PQY28" s="1"/>
      <c r="PQZ28" s="1"/>
      <c r="PRA28" s="1"/>
      <c r="PRB28" s="1"/>
      <c r="PRC28" s="1"/>
      <c r="PRD28" s="1"/>
      <c r="PRE28" s="1"/>
      <c r="PRF28" s="1"/>
      <c r="PRG28" s="1"/>
      <c r="PRH28" s="1"/>
      <c r="PRI28" s="1"/>
      <c r="PRJ28" s="1"/>
      <c r="PRK28" s="1"/>
      <c r="PRL28" s="1"/>
      <c r="PRM28" s="1"/>
      <c r="PRN28" s="1"/>
      <c r="PRO28" s="1"/>
      <c r="PRP28" s="1"/>
      <c r="PRQ28" s="1"/>
      <c r="PRR28" s="1"/>
      <c r="PRS28" s="1"/>
      <c r="PRT28" s="1"/>
      <c r="PRU28" s="1"/>
      <c r="PRV28" s="1"/>
      <c r="PRW28" s="1"/>
      <c r="PRX28" s="1"/>
      <c r="PRY28" s="1"/>
      <c r="PRZ28" s="1"/>
      <c r="PSA28" s="1"/>
      <c r="PSB28" s="1"/>
      <c r="PSC28" s="1"/>
      <c r="PSD28" s="1"/>
      <c r="PSE28" s="1"/>
      <c r="PSF28" s="1"/>
      <c r="PSG28" s="1"/>
      <c r="PSH28" s="1"/>
      <c r="PSI28" s="1"/>
      <c r="PSJ28" s="1"/>
      <c r="PSK28" s="1"/>
      <c r="PSL28" s="1"/>
      <c r="PSM28" s="1"/>
      <c r="PSN28" s="1"/>
      <c r="PSO28" s="1"/>
      <c r="PSP28" s="1"/>
      <c r="PSQ28" s="1"/>
      <c r="PSR28" s="1"/>
      <c r="PSS28" s="1"/>
      <c r="PST28" s="1"/>
      <c r="PSU28" s="1"/>
      <c r="PSV28" s="1"/>
      <c r="PSW28" s="1"/>
      <c r="PSX28" s="1"/>
      <c r="PSY28" s="1"/>
      <c r="PSZ28" s="1"/>
      <c r="PTA28" s="1"/>
      <c r="PTB28" s="1"/>
      <c r="PTC28" s="1"/>
      <c r="PTD28" s="1"/>
      <c r="PTE28" s="1"/>
      <c r="PTF28" s="1"/>
      <c r="PTG28" s="1"/>
      <c r="PTH28" s="1"/>
      <c r="PTI28" s="1"/>
      <c r="PTJ28" s="1"/>
      <c r="PTK28" s="1"/>
      <c r="PTL28" s="1"/>
      <c r="PTM28" s="1"/>
      <c r="PTN28" s="1"/>
      <c r="PTO28" s="1"/>
      <c r="PTP28" s="1"/>
      <c r="PTQ28" s="1"/>
      <c r="PTR28" s="1"/>
      <c r="PTS28" s="1"/>
      <c r="PTT28" s="1"/>
      <c r="PTU28" s="1"/>
      <c r="PTV28" s="1"/>
      <c r="PTW28" s="1"/>
      <c r="PTX28" s="1"/>
      <c r="PTY28" s="1"/>
      <c r="PTZ28" s="1"/>
      <c r="PUA28" s="1"/>
      <c r="PUB28" s="1"/>
      <c r="PUC28" s="1"/>
      <c r="PUD28" s="1"/>
      <c r="PUE28" s="1"/>
      <c r="PUF28" s="1"/>
      <c r="PUG28" s="1"/>
      <c r="PUH28" s="1"/>
      <c r="PUI28" s="1"/>
      <c r="PUJ28" s="1"/>
      <c r="PUK28" s="1"/>
      <c r="PUL28" s="1"/>
      <c r="PUM28" s="1"/>
      <c r="PUN28" s="1"/>
      <c r="PUO28" s="1"/>
      <c r="PUP28" s="1"/>
      <c r="PUQ28" s="1"/>
      <c r="PUR28" s="1"/>
      <c r="PUS28" s="1"/>
      <c r="PUT28" s="1"/>
      <c r="PUU28" s="1"/>
      <c r="PUV28" s="1"/>
      <c r="PUW28" s="1"/>
      <c r="PUX28" s="1"/>
      <c r="PUY28" s="1"/>
      <c r="PUZ28" s="1"/>
      <c r="PVA28" s="1"/>
      <c r="PVB28" s="1"/>
      <c r="PVC28" s="1"/>
      <c r="PVD28" s="1"/>
      <c r="PVE28" s="1"/>
      <c r="PVF28" s="1"/>
      <c r="PVG28" s="1"/>
      <c r="PVH28" s="1"/>
      <c r="PVI28" s="1"/>
      <c r="PVJ28" s="1"/>
      <c r="PVK28" s="1"/>
      <c r="PVL28" s="1"/>
      <c r="PVM28" s="1"/>
      <c r="PVN28" s="1"/>
      <c r="PVO28" s="1"/>
      <c r="PVP28" s="1"/>
      <c r="PVQ28" s="1"/>
      <c r="PVR28" s="1"/>
      <c r="PVS28" s="1"/>
      <c r="PVT28" s="1"/>
      <c r="PVU28" s="1"/>
      <c r="PVV28" s="1"/>
      <c r="PVW28" s="1"/>
      <c r="PVX28" s="1"/>
      <c r="PVY28" s="1"/>
      <c r="PVZ28" s="1"/>
      <c r="PWA28" s="1"/>
      <c r="PWB28" s="1"/>
      <c r="PWC28" s="1"/>
      <c r="PWD28" s="1"/>
      <c r="PWE28" s="1"/>
      <c r="PWF28" s="1"/>
      <c r="PWG28" s="1"/>
      <c r="PWH28" s="1"/>
      <c r="PWI28" s="1"/>
      <c r="PWJ28" s="1"/>
      <c r="PWK28" s="1"/>
      <c r="PWL28" s="1"/>
      <c r="PWM28" s="1"/>
      <c r="PWN28" s="1"/>
      <c r="PWO28" s="1"/>
      <c r="PWP28" s="1"/>
      <c r="PWQ28" s="1"/>
      <c r="PWR28" s="1"/>
      <c r="PWS28" s="1"/>
      <c r="PWT28" s="1"/>
      <c r="PWU28" s="1"/>
      <c r="PWV28" s="1"/>
      <c r="PWW28" s="1"/>
      <c r="PWX28" s="1"/>
      <c r="PWY28" s="1"/>
      <c r="PWZ28" s="1"/>
      <c r="PXA28" s="1"/>
      <c r="PXB28" s="1"/>
      <c r="PXC28" s="1"/>
      <c r="PXD28" s="1"/>
      <c r="PXE28" s="1"/>
      <c r="PXF28" s="1"/>
      <c r="PXG28" s="1"/>
      <c r="PXH28" s="1"/>
      <c r="PXI28" s="1"/>
      <c r="PXJ28" s="1"/>
      <c r="PXK28" s="1"/>
      <c r="PXL28" s="1"/>
      <c r="PXM28" s="1"/>
      <c r="PXN28" s="1"/>
      <c r="PXO28" s="1"/>
      <c r="PXP28" s="1"/>
      <c r="PXQ28" s="1"/>
      <c r="PXR28" s="1"/>
      <c r="PXS28" s="1"/>
      <c r="PXT28" s="1"/>
      <c r="PXU28" s="1"/>
      <c r="PXV28" s="1"/>
      <c r="PXW28" s="1"/>
      <c r="PXX28" s="1"/>
      <c r="PXY28" s="1"/>
      <c r="PXZ28" s="1"/>
      <c r="PYA28" s="1"/>
      <c r="PYB28" s="1"/>
      <c r="PYC28" s="1"/>
      <c r="PYD28" s="1"/>
      <c r="PYE28" s="1"/>
      <c r="PYF28" s="1"/>
      <c r="PYG28" s="1"/>
      <c r="PYH28" s="1"/>
      <c r="PYI28" s="1"/>
      <c r="PYJ28" s="1"/>
      <c r="PYK28" s="1"/>
      <c r="PYL28" s="1"/>
      <c r="PYM28" s="1"/>
      <c r="PYN28" s="1"/>
      <c r="PYO28" s="1"/>
      <c r="PYP28" s="1"/>
      <c r="PYQ28" s="1"/>
      <c r="PYR28" s="1"/>
      <c r="PYS28" s="1"/>
      <c r="PYT28" s="1"/>
      <c r="PYU28" s="1"/>
      <c r="PYV28" s="1"/>
      <c r="PYW28" s="1"/>
      <c r="PYX28" s="1"/>
      <c r="PYY28" s="1"/>
      <c r="PYZ28" s="1"/>
      <c r="PZA28" s="1"/>
      <c r="PZB28" s="1"/>
      <c r="PZC28" s="1"/>
      <c r="PZD28" s="1"/>
      <c r="PZE28" s="1"/>
      <c r="PZF28" s="1"/>
      <c r="PZG28" s="1"/>
      <c r="PZH28" s="1"/>
      <c r="PZI28" s="1"/>
      <c r="PZJ28" s="1"/>
      <c r="PZK28" s="1"/>
      <c r="PZL28" s="1"/>
      <c r="PZM28" s="1"/>
      <c r="PZN28" s="1"/>
      <c r="PZO28" s="1"/>
      <c r="PZP28" s="1"/>
      <c r="PZQ28" s="1"/>
      <c r="PZR28" s="1"/>
      <c r="PZS28" s="1"/>
      <c r="PZT28" s="1"/>
      <c r="PZU28" s="1"/>
      <c r="PZV28" s="1"/>
      <c r="PZW28" s="1"/>
      <c r="PZX28" s="1"/>
      <c r="PZY28" s="1"/>
      <c r="PZZ28" s="1"/>
      <c r="QAA28" s="1"/>
      <c r="QAB28" s="1"/>
      <c r="QAC28" s="1"/>
      <c r="QAD28" s="1"/>
      <c r="QAE28" s="1"/>
      <c r="QAF28" s="1"/>
      <c r="QAG28" s="1"/>
      <c r="QAH28" s="1"/>
      <c r="QAI28" s="1"/>
      <c r="QAJ28" s="1"/>
      <c r="QAK28" s="1"/>
      <c r="QAL28" s="1"/>
      <c r="QAM28" s="1"/>
      <c r="QAN28" s="1"/>
      <c r="QAO28" s="1"/>
      <c r="QAP28" s="1"/>
      <c r="QAQ28" s="1"/>
      <c r="QAR28" s="1"/>
      <c r="QAS28" s="1"/>
      <c r="QAT28" s="1"/>
      <c r="QAU28" s="1"/>
      <c r="QAV28" s="1"/>
      <c r="QAW28" s="1"/>
      <c r="QAX28" s="1"/>
      <c r="QAY28" s="1"/>
      <c r="QAZ28" s="1"/>
      <c r="QBA28" s="1"/>
      <c r="QBB28" s="1"/>
      <c r="QBC28" s="1"/>
      <c r="QBD28" s="1"/>
      <c r="QBE28" s="1"/>
      <c r="QBF28" s="1"/>
      <c r="QBG28" s="1"/>
      <c r="QBH28" s="1"/>
      <c r="QBI28" s="1"/>
      <c r="QBJ28" s="1"/>
      <c r="QBK28" s="1"/>
      <c r="QBL28" s="1"/>
      <c r="QBM28" s="1"/>
      <c r="QBN28" s="1"/>
      <c r="QBO28" s="1"/>
      <c r="QBP28" s="1"/>
      <c r="QBQ28" s="1"/>
      <c r="QBR28" s="1"/>
      <c r="QBS28" s="1"/>
      <c r="QBT28" s="1"/>
      <c r="QBU28" s="1"/>
      <c r="QBV28" s="1"/>
      <c r="QBW28" s="1"/>
      <c r="QBX28" s="1"/>
      <c r="QBY28" s="1"/>
      <c r="QBZ28" s="1"/>
      <c r="QCA28" s="1"/>
      <c r="QCB28" s="1"/>
      <c r="QCC28" s="1"/>
      <c r="QCD28" s="1"/>
      <c r="QCE28" s="1"/>
      <c r="QCF28" s="1"/>
      <c r="QCG28" s="1"/>
      <c r="QCH28" s="1"/>
      <c r="QCI28" s="1"/>
      <c r="QCJ28" s="1"/>
      <c r="QCK28" s="1"/>
      <c r="QCL28" s="1"/>
      <c r="QCM28" s="1"/>
      <c r="QCN28" s="1"/>
      <c r="QCO28" s="1"/>
      <c r="QCP28" s="1"/>
      <c r="QCQ28" s="1"/>
      <c r="QCR28" s="1"/>
      <c r="QCS28" s="1"/>
      <c r="QCT28" s="1"/>
      <c r="QCU28" s="1"/>
      <c r="QCV28" s="1"/>
      <c r="QCW28" s="1"/>
      <c r="QCX28" s="1"/>
      <c r="QCY28" s="1"/>
      <c r="QCZ28" s="1"/>
      <c r="QDA28" s="1"/>
      <c r="QDB28" s="1"/>
      <c r="QDC28" s="1"/>
      <c r="QDD28" s="1"/>
      <c r="QDE28" s="1"/>
      <c r="QDF28" s="1"/>
      <c r="QDG28" s="1"/>
      <c r="QDH28" s="1"/>
      <c r="QDI28" s="1"/>
      <c r="QDJ28" s="1"/>
      <c r="QDK28" s="1"/>
      <c r="QDL28" s="1"/>
      <c r="QDM28" s="1"/>
      <c r="QDN28" s="1"/>
      <c r="QDO28" s="1"/>
      <c r="QDP28" s="1"/>
      <c r="QDQ28" s="1"/>
      <c r="QDR28" s="1"/>
      <c r="QDS28" s="1"/>
      <c r="QDT28" s="1"/>
      <c r="QDU28" s="1"/>
      <c r="QDV28" s="1"/>
      <c r="QDW28" s="1"/>
      <c r="QDX28" s="1"/>
      <c r="QDY28" s="1"/>
      <c r="QDZ28" s="1"/>
      <c r="QEA28" s="1"/>
      <c r="QEB28" s="1"/>
      <c r="QEC28" s="1"/>
      <c r="QED28" s="1"/>
      <c r="QEE28" s="1"/>
      <c r="QEF28" s="1"/>
      <c r="QEG28" s="1"/>
      <c r="QEH28" s="1"/>
      <c r="QEI28" s="1"/>
      <c r="QEJ28" s="1"/>
      <c r="QEK28" s="1"/>
      <c r="QEL28" s="1"/>
      <c r="QEM28" s="1"/>
      <c r="QEN28" s="1"/>
      <c r="QEO28" s="1"/>
      <c r="QEP28" s="1"/>
      <c r="QEQ28" s="1"/>
      <c r="QER28" s="1"/>
      <c r="QES28" s="1"/>
      <c r="QET28" s="1"/>
      <c r="QEU28" s="1"/>
      <c r="QEV28" s="1"/>
      <c r="QEW28" s="1"/>
      <c r="QEX28" s="1"/>
      <c r="QEY28" s="1"/>
      <c r="QEZ28" s="1"/>
      <c r="QFA28" s="1"/>
      <c r="QFB28" s="1"/>
      <c r="QFC28" s="1"/>
      <c r="QFD28" s="1"/>
      <c r="QFE28" s="1"/>
      <c r="QFF28" s="1"/>
      <c r="QFG28" s="1"/>
      <c r="QFH28" s="1"/>
      <c r="QFI28" s="1"/>
      <c r="QFJ28" s="1"/>
      <c r="QFK28" s="1"/>
      <c r="QFL28" s="1"/>
      <c r="QFM28" s="1"/>
      <c r="QFN28" s="1"/>
      <c r="QFO28" s="1"/>
      <c r="QFP28" s="1"/>
      <c r="QFQ28" s="1"/>
      <c r="QFR28" s="1"/>
      <c r="QFS28" s="1"/>
      <c r="QFT28" s="1"/>
      <c r="QFU28" s="1"/>
      <c r="QFV28" s="1"/>
      <c r="QFW28" s="1"/>
      <c r="QFX28" s="1"/>
      <c r="QFY28" s="1"/>
      <c r="QFZ28" s="1"/>
      <c r="QGA28" s="1"/>
      <c r="QGB28" s="1"/>
      <c r="QGC28" s="1"/>
      <c r="QGD28" s="1"/>
      <c r="QGE28" s="1"/>
      <c r="QGF28" s="1"/>
      <c r="QGG28" s="1"/>
      <c r="QGH28" s="1"/>
      <c r="QGI28" s="1"/>
      <c r="QGJ28" s="1"/>
      <c r="QGK28" s="1"/>
      <c r="QGL28" s="1"/>
      <c r="QGM28" s="1"/>
      <c r="QGN28" s="1"/>
      <c r="QGO28" s="1"/>
      <c r="QGP28" s="1"/>
      <c r="QGQ28" s="1"/>
      <c r="QGR28" s="1"/>
      <c r="QGS28" s="1"/>
      <c r="QGT28" s="1"/>
      <c r="QGU28" s="1"/>
      <c r="QGV28" s="1"/>
      <c r="QGW28" s="1"/>
      <c r="QGX28" s="1"/>
      <c r="QGY28" s="1"/>
      <c r="QGZ28" s="1"/>
      <c r="QHA28" s="1"/>
      <c r="QHB28" s="1"/>
      <c r="QHC28" s="1"/>
      <c r="QHD28" s="1"/>
      <c r="QHE28" s="1"/>
      <c r="QHF28" s="1"/>
      <c r="QHG28" s="1"/>
      <c r="QHH28" s="1"/>
      <c r="QHI28" s="1"/>
      <c r="QHJ28" s="1"/>
      <c r="QHK28" s="1"/>
      <c r="QHL28" s="1"/>
      <c r="QHM28" s="1"/>
      <c r="QHN28" s="1"/>
      <c r="QHO28" s="1"/>
      <c r="QHP28" s="1"/>
      <c r="QHQ28" s="1"/>
      <c r="QHR28" s="1"/>
      <c r="QHS28" s="1"/>
      <c r="QHT28" s="1"/>
      <c r="QHU28" s="1"/>
      <c r="QHV28" s="1"/>
      <c r="QHW28" s="1"/>
      <c r="QHX28" s="1"/>
      <c r="QHY28" s="1"/>
      <c r="QHZ28" s="1"/>
      <c r="QIA28" s="1"/>
      <c r="QIB28" s="1"/>
      <c r="QIC28" s="1"/>
      <c r="QID28" s="1"/>
      <c r="QIE28" s="1"/>
      <c r="QIF28" s="1"/>
      <c r="QIG28" s="1"/>
      <c r="QIH28" s="1"/>
      <c r="QII28" s="1"/>
      <c r="QIJ28" s="1"/>
      <c r="QIK28" s="1"/>
      <c r="QIL28" s="1"/>
      <c r="QIM28" s="1"/>
      <c r="QIN28" s="1"/>
      <c r="QIO28" s="1"/>
      <c r="QIP28" s="1"/>
      <c r="QIQ28" s="1"/>
      <c r="QIR28" s="1"/>
      <c r="QIS28" s="1"/>
      <c r="QIT28" s="1"/>
      <c r="QIU28" s="1"/>
      <c r="QIV28" s="1"/>
      <c r="QIW28" s="1"/>
      <c r="QIX28" s="1"/>
      <c r="QIY28" s="1"/>
      <c r="QIZ28" s="1"/>
      <c r="QJA28" s="1"/>
      <c r="QJB28" s="1"/>
      <c r="QJC28" s="1"/>
      <c r="QJD28" s="1"/>
      <c r="QJE28" s="1"/>
      <c r="QJF28" s="1"/>
      <c r="QJG28" s="1"/>
      <c r="QJH28" s="1"/>
      <c r="QJI28" s="1"/>
      <c r="QJJ28" s="1"/>
      <c r="QJK28" s="1"/>
      <c r="QJL28" s="1"/>
      <c r="QJM28" s="1"/>
      <c r="QJN28" s="1"/>
      <c r="QJO28" s="1"/>
      <c r="QJP28" s="1"/>
      <c r="QJQ28" s="1"/>
      <c r="QJR28" s="1"/>
      <c r="QJS28" s="1"/>
      <c r="QJT28" s="1"/>
      <c r="QJU28" s="1"/>
      <c r="QJV28" s="1"/>
      <c r="QJW28" s="1"/>
      <c r="QJX28" s="1"/>
      <c r="QJY28" s="1"/>
      <c r="QJZ28" s="1"/>
      <c r="QKA28" s="1"/>
      <c r="QKB28" s="1"/>
      <c r="QKC28" s="1"/>
      <c r="QKD28" s="1"/>
      <c r="QKE28" s="1"/>
      <c r="QKF28" s="1"/>
      <c r="QKG28" s="1"/>
      <c r="QKH28" s="1"/>
      <c r="QKI28" s="1"/>
      <c r="QKJ28" s="1"/>
      <c r="QKK28" s="1"/>
      <c r="QKL28" s="1"/>
      <c r="QKM28" s="1"/>
      <c r="QKN28" s="1"/>
      <c r="QKO28" s="1"/>
      <c r="QKP28" s="1"/>
      <c r="QKQ28" s="1"/>
      <c r="QKR28" s="1"/>
      <c r="QKS28" s="1"/>
      <c r="QKT28" s="1"/>
      <c r="QKU28" s="1"/>
      <c r="QKV28" s="1"/>
      <c r="QKW28" s="1"/>
      <c r="QKX28" s="1"/>
      <c r="QKY28" s="1"/>
      <c r="QKZ28" s="1"/>
      <c r="QLA28" s="1"/>
      <c r="QLB28" s="1"/>
      <c r="QLC28" s="1"/>
      <c r="QLD28" s="1"/>
      <c r="QLE28" s="1"/>
      <c r="QLF28" s="1"/>
      <c r="QLG28" s="1"/>
      <c r="QLH28" s="1"/>
      <c r="QLI28" s="1"/>
      <c r="QLJ28" s="1"/>
      <c r="QLK28" s="1"/>
      <c r="QLL28" s="1"/>
      <c r="QLM28" s="1"/>
      <c r="QLN28" s="1"/>
      <c r="QLO28" s="1"/>
      <c r="QLP28" s="1"/>
      <c r="QLQ28" s="1"/>
      <c r="QLR28" s="1"/>
      <c r="QLS28" s="1"/>
      <c r="QLT28" s="1"/>
      <c r="QLU28" s="1"/>
      <c r="QLV28" s="1"/>
      <c r="QLW28" s="1"/>
      <c r="QLX28" s="1"/>
      <c r="QLY28" s="1"/>
      <c r="QLZ28" s="1"/>
      <c r="QMA28" s="1"/>
      <c r="QMB28" s="1"/>
      <c r="QMC28" s="1"/>
      <c r="QMD28" s="1"/>
      <c r="QME28" s="1"/>
      <c r="QMF28" s="1"/>
      <c r="QMG28" s="1"/>
      <c r="QMH28" s="1"/>
      <c r="QMI28" s="1"/>
      <c r="QMJ28" s="1"/>
      <c r="QMK28" s="1"/>
      <c r="QML28" s="1"/>
      <c r="QMM28" s="1"/>
      <c r="QMN28" s="1"/>
      <c r="QMO28" s="1"/>
      <c r="QMP28" s="1"/>
      <c r="QMQ28" s="1"/>
      <c r="QMR28" s="1"/>
      <c r="QMS28" s="1"/>
      <c r="QMT28" s="1"/>
      <c r="QMU28" s="1"/>
      <c r="QMV28" s="1"/>
      <c r="QMW28" s="1"/>
      <c r="QMX28" s="1"/>
      <c r="QMY28" s="1"/>
      <c r="QMZ28" s="1"/>
      <c r="QNA28" s="1"/>
      <c r="QNB28" s="1"/>
      <c r="QNC28" s="1"/>
      <c r="QND28" s="1"/>
      <c r="QNE28" s="1"/>
      <c r="QNF28" s="1"/>
      <c r="QNG28" s="1"/>
      <c r="QNH28" s="1"/>
      <c r="QNI28" s="1"/>
      <c r="QNJ28" s="1"/>
      <c r="QNK28" s="1"/>
      <c r="QNL28" s="1"/>
      <c r="QNM28" s="1"/>
      <c r="QNN28" s="1"/>
      <c r="QNO28" s="1"/>
      <c r="QNP28" s="1"/>
      <c r="QNQ28" s="1"/>
      <c r="QNR28" s="1"/>
      <c r="QNS28" s="1"/>
      <c r="QNT28" s="1"/>
      <c r="QNU28" s="1"/>
      <c r="QNV28" s="1"/>
      <c r="QNW28" s="1"/>
      <c r="QNX28" s="1"/>
      <c r="QNY28" s="1"/>
      <c r="QNZ28" s="1"/>
      <c r="QOA28" s="1"/>
      <c r="QOB28" s="1"/>
      <c r="QOC28" s="1"/>
      <c r="QOD28" s="1"/>
      <c r="QOE28" s="1"/>
      <c r="QOF28" s="1"/>
      <c r="QOG28" s="1"/>
      <c r="QOH28" s="1"/>
      <c r="QOI28" s="1"/>
      <c r="QOJ28" s="1"/>
      <c r="QOK28" s="1"/>
      <c r="QOL28" s="1"/>
      <c r="QOM28" s="1"/>
      <c r="QON28" s="1"/>
      <c r="QOO28" s="1"/>
      <c r="QOP28" s="1"/>
      <c r="QOQ28" s="1"/>
      <c r="QOR28" s="1"/>
      <c r="QOS28" s="1"/>
      <c r="QOT28" s="1"/>
      <c r="QOU28" s="1"/>
      <c r="QOV28" s="1"/>
      <c r="QOW28" s="1"/>
      <c r="QOX28" s="1"/>
      <c r="QOY28" s="1"/>
      <c r="QOZ28" s="1"/>
      <c r="QPA28" s="1"/>
      <c r="QPB28" s="1"/>
      <c r="QPC28" s="1"/>
      <c r="QPD28" s="1"/>
      <c r="QPE28" s="1"/>
      <c r="QPF28" s="1"/>
      <c r="QPG28" s="1"/>
      <c r="QPH28" s="1"/>
      <c r="QPI28" s="1"/>
      <c r="QPJ28" s="1"/>
      <c r="QPK28" s="1"/>
      <c r="QPL28" s="1"/>
      <c r="QPM28" s="1"/>
      <c r="QPN28" s="1"/>
      <c r="QPO28" s="1"/>
      <c r="QPP28" s="1"/>
      <c r="QPQ28" s="1"/>
      <c r="QPR28" s="1"/>
      <c r="QPS28" s="1"/>
      <c r="QPT28" s="1"/>
      <c r="QPU28" s="1"/>
      <c r="QPV28" s="1"/>
      <c r="QPW28" s="1"/>
      <c r="QPX28" s="1"/>
      <c r="QPY28" s="1"/>
      <c r="QPZ28" s="1"/>
      <c r="QQA28" s="1"/>
      <c r="QQB28" s="1"/>
      <c r="QQC28" s="1"/>
      <c r="QQD28" s="1"/>
      <c r="QQE28" s="1"/>
      <c r="QQF28" s="1"/>
      <c r="QQG28" s="1"/>
      <c r="QQH28" s="1"/>
      <c r="QQI28" s="1"/>
      <c r="QQJ28" s="1"/>
      <c r="QQK28" s="1"/>
      <c r="QQL28" s="1"/>
      <c r="QQM28" s="1"/>
      <c r="QQN28" s="1"/>
      <c r="QQO28" s="1"/>
      <c r="QQP28" s="1"/>
      <c r="QQQ28" s="1"/>
      <c r="QQR28" s="1"/>
      <c r="QQS28" s="1"/>
      <c r="QQT28" s="1"/>
      <c r="QQU28" s="1"/>
      <c r="QQV28" s="1"/>
      <c r="QQW28" s="1"/>
      <c r="QQX28" s="1"/>
      <c r="QQY28" s="1"/>
      <c r="QQZ28" s="1"/>
      <c r="QRA28" s="1"/>
      <c r="QRB28" s="1"/>
      <c r="QRC28" s="1"/>
      <c r="QRD28" s="1"/>
      <c r="QRE28" s="1"/>
      <c r="QRF28" s="1"/>
      <c r="QRG28" s="1"/>
      <c r="QRH28" s="1"/>
      <c r="QRI28" s="1"/>
      <c r="QRJ28" s="1"/>
      <c r="QRK28" s="1"/>
      <c r="QRL28" s="1"/>
      <c r="QRM28" s="1"/>
      <c r="QRN28" s="1"/>
      <c r="QRO28" s="1"/>
      <c r="QRP28" s="1"/>
      <c r="QRQ28" s="1"/>
      <c r="QRR28" s="1"/>
      <c r="QRS28" s="1"/>
      <c r="QRT28" s="1"/>
      <c r="QRU28" s="1"/>
      <c r="QRV28" s="1"/>
      <c r="QRW28" s="1"/>
      <c r="QRX28" s="1"/>
      <c r="QRY28" s="1"/>
      <c r="QRZ28" s="1"/>
      <c r="QSA28" s="1"/>
      <c r="QSB28" s="1"/>
      <c r="QSC28" s="1"/>
      <c r="QSD28" s="1"/>
      <c r="QSE28" s="1"/>
      <c r="QSF28" s="1"/>
      <c r="QSG28" s="1"/>
      <c r="QSH28" s="1"/>
      <c r="QSI28" s="1"/>
      <c r="QSJ28" s="1"/>
      <c r="QSK28" s="1"/>
      <c r="QSL28" s="1"/>
      <c r="QSM28" s="1"/>
      <c r="QSN28" s="1"/>
      <c r="QSO28" s="1"/>
      <c r="QSP28" s="1"/>
      <c r="QSQ28" s="1"/>
      <c r="QSR28" s="1"/>
      <c r="QSS28" s="1"/>
      <c r="QST28" s="1"/>
      <c r="QSU28" s="1"/>
      <c r="QSV28" s="1"/>
      <c r="QSW28" s="1"/>
      <c r="QSX28" s="1"/>
      <c r="QSY28" s="1"/>
      <c r="QSZ28" s="1"/>
      <c r="QTA28" s="1"/>
      <c r="QTB28" s="1"/>
      <c r="QTC28" s="1"/>
      <c r="QTD28" s="1"/>
      <c r="QTE28" s="1"/>
      <c r="QTF28" s="1"/>
      <c r="QTG28" s="1"/>
      <c r="QTH28" s="1"/>
      <c r="QTI28" s="1"/>
      <c r="QTJ28" s="1"/>
      <c r="QTK28" s="1"/>
      <c r="QTL28" s="1"/>
      <c r="QTM28" s="1"/>
      <c r="QTN28" s="1"/>
      <c r="QTO28" s="1"/>
      <c r="QTP28" s="1"/>
      <c r="QTQ28" s="1"/>
      <c r="QTR28" s="1"/>
      <c r="QTS28" s="1"/>
      <c r="QTT28" s="1"/>
      <c r="QTU28" s="1"/>
      <c r="QTV28" s="1"/>
      <c r="QTW28" s="1"/>
      <c r="QTX28" s="1"/>
      <c r="QTY28" s="1"/>
      <c r="QTZ28" s="1"/>
      <c r="QUA28" s="1"/>
      <c r="QUB28" s="1"/>
      <c r="QUC28" s="1"/>
      <c r="QUD28" s="1"/>
      <c r="QUE28" s="1"/>
      <c r="QUF28" s="1"/>
      <c r="QUG28" s="1"/>
      <c r="QUH28" s="1"/>
      <c r="QUI28" s="1"/>
      <c r="QUJ28" s="1"/>
      <c r="QUK28" s="1"/>
      <c r="QUL28" s="1"/>
      <c r="QUM28" s="1"/>
      <c r="QUN28" s="1"/>
      <c r="QUO28" s="1"/>
      <c r="QUP28" s="1"/>
      <c r="QUQ28" s="1"/>
      <c r="QUR28" s="1"/>
      <c r="QUS28" s="1"/>
      <c r="QUT28" s="1"/>
      <c r="QUU28" s="1"/>
      <c r="QUV28" s="1"/>
      <c r="QUW28" s="1"/>
      <c r="QUX28" s="1"/>
      <c r="QUY28" s="1"/>
      <c r="QUZ28" s="1"/>
      <c r="QVA28" s="1"/>
      <c r="QVB28" s="1"/>
      <c r="QVC28" s="1"/>
      <c r="QVD28" s="1"/>
      <c r="QVE28" s="1"/>
      <c r="QVF28" s="1"/>
      <c r="QVG28" s="1"/>
      <c r="QVH28" s="1"/>
      <c r="QVI28" s="1"/>
      <c r="QVJ28" s="1"/>
      <c r="QVK28" s="1"/>
      <c r="QVL28" s="1"/>
      <c r="QVM28" s="1"/>
      <c r="QVN28" s="1"/>
      <c r="QVO28" s="1"/>
      <c r="QVP28" s="1"/>
      <c r="QVQ28" s="1"/>
      <c r="QVR28" s="1"/>
      <c r="QVS28" s="1"/>
      <c r="QVT28" s="1"/>
      <c r="QVU28" s="1"/>
      <c r="QVV28" s="1"/>
      <c r="QVW28" s="1"/>
      <c r="QVX28" s="1"/>
      <c r="QVY28" s="1"/>
      <c r="QVZ28" s="1"/>
      <c r="QWA28" s="1"/>
      <c r="QWB28" s="1"/>
      <c r="QWC28" s="1"/>
      <c r="QWD28" s="1"/>
      <c r="QWE28" s="1"/>
      <c r="QWF28" s="1"/>
      <c r="QWG28" s="1"/>
      <c r="QWH28" s="1"/>
      <c r="QWI28" s="1"/>
      <c r="QWJ28" s="1"/>
      <c r="QWK28" s="1"/>
      <c r="QWL28" s="1"/>
      <c r="QWM28" s="1"/>
      <c r="QWN28" s="1"/>
      <c r="QWO28" s="1"/>
      <c r="QWP28" s="1"/>
      <c r="QWQ28" s="1"/>
      <c r="QWR28" s="1"/>
      <c r="QWS28" s="1"/>
      <c r="QWT28" s="1"/>
      <c r="QWU28" s="1"/>
      <c r="QWV28" s="1"/>
      <c r="QWW28" s="1"/>
      <c r="QWX28" s="1"/>
      <c r="QWY28" s="1"/>
      <c r="QWZ28" s="1"/>
      <c r="QXA28" s="1"/>
      <c r="QXB28" s="1"/>
      <c r="QXC28" s="1"/>
      <c r="QXD28" s="1"/>
      <c r="QXE28" s="1"/>
      <c r="QXF28" s="1"/>
      <c r="QXG28" s="1"/>
      <c r="QXH28" s="1"/>
      <c r="QXI28" s="1"/>
      <c r="QXJ28" s="1"/>
      <c r="QXK28" s="1"/>
      <c r="QXL28" s="1"/>
      <c r="QXM28" s="1"/>
      <c r="QXN28" s="1"/>
      <c r="QXO28" s="1"/>
      <c r="QXP28" s="1"/>
      <c r="QXQ28" s="1"/>
      <c r="QXR28" s="1"/>
      <c r="QXS28" s="1"/>
      <c r="QXT28" s="1"/>
      <c r="QXU28" s="1"/>
      <c r="QXV28" s="1"/>
      <c r="QXW28" s="1"/>
      <c r="QXX28" s="1"/>
      <c r="QXY28" s="1"/>
      <c r="QXZ28" s="1"/>
      <c r="QYA28" s="1"/>
      <c r="QYB28" s="1"/>
      <c r="QYC28" s="1"/>
      <c r="QYD28" s="1"/>
      <c r="QYE28" s="1"/>
      <c r="QYF28" s="1"/>
      <c r="QYG28" s="1"/>
      <c r="QYH28" s="1"/>
      <c r="QYI28" s="1"/>
      <c r="QYJ28" s="1"/>
      <c r="QYK28" s="1"/>
      <c r="QYL28" s="1"/>
      <c r="QYM28" s="1"/>
      <c r="QYN28" s="1"/>
      <c r="QYO28" s="1"/>
      <c r="QYP28" s="1"/>
      <c r="QYQ28" s="1"/>
      <c r="QYR28" s="1"/>
      <c r="QYS28" s="1"/>
      <c r="QYT28" s="1"/>
      <c r="QYU28" s="1"/>
      <c r="QYV28" s="1"/>
      <c r="QYW28" s="1"/>
      <c r="QYX28" s="1"/>
      <c r="QYY28" s="1"/>
      <c r="QYZ28" s="1"/>
      <c r="QZA28" s="1"/>
      <c r="QZB28" s="1"/>
      <c r="QZC28" s="1"/>
      <c r="QZD28" s="1"/>
      <c r="QZE28" s="1"/>
      <c r="QZF28" s="1"/>
      <c r="QZG28" s="1"/>
      <c r="QZH28" s="1"/>
      <c r="QZI28" s="1"/>
      <c r="QZJ28" s="1"/>
      <c r="QZK28" s="1"/>
      <c r="QZL28" s="1"/>
      <c r="QZM28" s="1"/>
      <c r="QZN28" s="1"/>
      <c r="QZO28" s="1"/>
      <c r="QZP28" s="1"/>
      <c r="QZQ28" s="1"/>
      <c r="QZR28" s="1"/>
      <c r="QZS28" s="1"/>
      <c r="QZT28" s="1"/>
      <c r="QZU28" s="1"/>
      <c r="QZV28" s="1"/>
      <c r="QZW28" s="1"/>
      <c r="QZX28" s="1"/>
      <c r="QZY28" s="1"/>
      <c r="QZZ28" s="1"/>
      <c r="RAA28" s="1"/>
      <c r="RAB28" s="1"/>
      <c r="RAC28" s="1"/>
      <c r="RAD28" s="1"/>
      <c r="RAE28" s="1"/>
      <c r="RAF28" s="1"/>
      <c r="RAG28" s="1"/>
      <c r="RAH28" s="1"/>
      <c r="RAI28" s="1"/>
      <c r="RAJ28" s="1"/>
      <c r="RAK28" s="1"/>
      <c r="RAL28" s="1"/>
      <c r="RAM28" s="1"/>
      <c r="RAN28" s="1"/>
      <c r="RAO28" s="1"/>
      <c r="RAP28" s="1"/>
      <c r="RAQ28" s="1"/>
      <c r="RAR28" s="1"/>
      <c r="RAS28" s="1"/>
      <c r="RAT28" s="1"/>
      <c r="RAU28" s="1"/>
      <c r="RAV28" s="1"/>
      <c r="RAW28" s="1"/>
      <c r="RAX28" s="1"/>
      <c r="RAY28" s="1"/>
      <c r="RAZ28" s="1"/>
      <c r="RBA28" s="1"/>
      <c r="RBB28" s="1"/>
      <c r="RBC28" s="1"/>
      <c r="RBD28" s="1"/>
      <c r="RBE28" s="1"/>
      <c r="RBF28" s="1"/>
      <c r="RBG28" s="1"/>
      <c r="RBH28" s="1"/>
      <c r="RBI28" s="1"/>
      <c r="RBJ28" s="1"/>
      <c r="RBK28" s="1"/>
      <c r="RBL28" s="1"/>
      <c r="RBM28" s="1"/>
      <c r="RBN28" s="1"/>
      <c r="RBO28" s="1"/>
      <c r="RBP28" s="1"/>
      <c r="RBQ28" s="1"/>
      <c r="RBR28" s="1"/>
      <c r="RBS28" s="1"/>
      <c r="RBT28" s="1"/>
      <c r="RBU28" s="1"/>
      <c r="RBV28" s="1"/>
      <c r="RBW28" s="1"/>
      <c r="RBX28" s="1"/>
      <c r="RBY28" s="1"/>
      <c r="RBZ28" s="1"/>
      <c r="RCA28" s="1"/>
      <c r="RCB28" s="1"/>
      <c r="RCC28" s="1"/>
      <c r="RCD28" s="1"/>
      <c r="RCE28" s="1"/>
      <c r="RCF28" s="1"/>
      <c r="RCG28" s="1"/>
      <c r="RCH28" s="1"/>
      <c r="RCI28" s="1"/>
      <c r="RCJ28" s="1"/>
      <c r="RCK28" s="1"/>
      <c r="RCL28" s="1"/>
      <c r="RCM28" s="1"/>
      <c r="RCN28" s="1"/>
      <c r="RCO28" s="1"/>
      <c r="RCP28" s="1"/>
      <c r="RCQ28" s="1"/>
      <c r="RCR28" s="1"/>
      <c r="RCS28" s="1"/>
      <c r="RCT28" s="1"/>
      <c r="RCU28" s="1"/>
      <c r="RCV28" s="1"/>
      <c r="RCW28" s="1"/>
      <c r="RCX28" s="1"/>
      <c r="RCY28" s="1"/>
      <c r="RCZ28" s="1"/>
      <c r="RDA28" s="1"/>
      <c r="RDB28" s="1"/>
      <c r="RDC28" s="1"/>
      <c r="RDD28" s="1"/>
      <c r="RDE28" s="1"/>
      <c r="RDF28" s="1"/>
      <c r="RDG28" s="1"/>
      <c r="RDH28" s="1"/>
      <c r="RDI28" s="1"/>
      <c r="RDJ28" s="1"/>
      <c r="RDK28" s="1"/>
      <c r="RDL28" s="1"/>
      <c r="RDM28" s="1"/>
      <c r="RDN28" s="1"/>
      <c r="RDO28" s="1"/>
      <c r="RDP28" s="1"/>
      <c r="RDQ28" s="1"/>
      <c r="RDR28" s="1"/>
      <c r="RDS28" s="1"/>
      <c r="RDT28" s="1"/>
      <c r="RDU28" s="1"/>
      <c r="RDV28" s="1"/>
      <c r="RDW28" s="1"/>
      <c r="RDX28" s="1"/>
      <c r="RDY28" s="1"/>
      <c r="RDZ28" s="1"/>
      <c r="REA28" s="1"/>
      <c r="REB28" s="1"/>
      <c r="REC28" s="1"/>
      <c r="RED28" s="1"/>
      <c r="REE28" s="1"/>
      <c r="REF28" s="1"/>
      <c r="REG28" s="1"/>
      <c r="REH28" s="1"/>
      <c r="REI28" s="1"/>
      <c r="REJ28" s="1"/>
      <c r="REK28" s="1"/>
      <c r="REL28" s="1"/>
      <c r="REM28" s="1"/>
      <c r="REN28" s="1"/>
      <c r="REO28" s="1"/>
      <c r="REP28" s="1"/>
      <c r="REQ28" s="1"/>
      <c r="RER28" s="1"/>
      <c r="RES28" s="1"/>
      <c r="RET28" s="1"/>
      <c r="REU28" s="1"/>
      <c r="REV28" s="1"/>
      <c r="REW28" s="1"/>
      <c r="REX28" s="1"/>
      <c r="REY28" s="1"/>
      <c r="REZ28" s="1"/>
      <c r="RFA28" s="1"/>
      <c r="RFB28" s="1"/>
      <c r="RFC28" s="1"/>
      <c r="RFD28" s="1"/>
      <c r="RFE28" s="1"/>
      <c r="RFF28" s="1"/>
      <c r="RFG28" s="1"/>
      <c r="RFH28" s="1"/>
      <c r="RFI28" s="1"/>
      <c r="RFJ28" s="1"/>
      <c r="RFK28" s="1"/>
      <c r="RFL28" s="1"/>
      <c r="RFM28" s="1"/>
      <c r="RFN28" s="1"/>
      <c r="RFO28" s="1"/>
      <c r="RFP28" s="1"/>
      <c r="RFQ28" s="1"/>
      <c r="RFR28" s="1"/>
      <c r="RFS28" s="1"/>
      <c r="RFT28" s="1"/>
      <c r="RFU28" s="1"/>
      <c r="RFV28" s="1"/>
      <c r="RFW28" s="1"/>
      <c r="RFX28" s="1"/>
      <c r="RFY28" s="1"/>
      <c r="RFZ28" s="1"/>
      <c r="RGA28" s="1"/>
      <c r="RGB28" s="1"/>
      <c r="RGC28" s="1"/>
      <c r="RGD28" s="1"/>
      <c r="RGE28" s="1"/>
      <c r="RGF28" s="1"/>
      <c r="RGG28" s="1"/>
      <c r="RGH28" s="1"/>
      <c r="RGI28" s="1"/>
      <c r="RGJ28" s="1"/>
      <c r="RGK28" s="1"/>
      <c r="RGL28" s="1"/>
      <c r="RGM28" s="1"/>
      <c r="RGN28" s="1"/>
      <c r="RGO28" s="1"/>
      <c r="RGP28" s="1"/>
      <c r="RGQ28" s="1"/>
      <c r="RGR28" s="1"/>
      <c r="RGS28" s="1"/>
      <c r="RGT28" s="1"/>
      <c r="RGU28" s="1"/>
      <c r="RGV28" s="1"/>
      <c r="RGW28" s="1"/>
      <c r="RGX28" s="1"/>
      <c r="RGY28" s="1"/>
      <c r="RGZ28" s="1"/>
      <c r="RHA28" s="1"/>
      <c r="RHB28" s="1"/>
      <c r="RHC28" s="1"/>
      <c r="RHD28" s="1"/>
      <c r="RHE28" s="1"/>
      <c r="RHF28" s="1"/>
      <c r="RHG28" s="1"/>
      <c r="RHH28" s="1"/>
      <c r="RHI28" s="1"/>
      <c r="RHJ28" s="1"/>
      <c r="RHK28" s="1"/>
      <c r="RHL28" s="1"/>
      <c r="RHM28" s="1"/>
      <c r="RHN28" s="1"/>
      <c r="RHO28" s="1"/>
      <c r="RHP28" s="1"/>
      <c r="RHQ28" s="1"/>
      <c r="RHR28" s="1"/>
      <c r="RHS28" s="1"/>
      <c r="RHT28" s="1"/>
      <c r="RHU28" s="1"/>
      <c r="RHV28" s="1"/>
      <c r="RHW28" s="1"/>
      <c r="RHX28" s="1"/>
      <c r="RHY28" s="1"/>
      <c r="RHZ28" s="1"/>
      <c r="RIA28" s="1"/>
      <c r="RIB28" s="1"/>
      <c r="RIC28" s="1"/>
      <c r="RID28" s="1"/>
      <c r="RIE28" s="1"/>
      <c r="RIF28" s="1"/>
      <c r="RIG28" s="1"/>
      <c r="RIH28" s="1"/>
      <c r="RII28" s="1"/>
      <c r="RIJ28" s="1"/>
      <c r="RIK28" s="1"/>
      <c r="RIL28" s="1"/>
      <c r="RIM28" s="1"/>
      <c r="RIN28" s="1"/>
      <c r="RIO28" s="1"/>
      <c r="RIP28" s="1"/>
      <c r="RIQ28" s="1"/>
      <c r="RIR28" s="1"/>
      <c r="RIS28" s="1"/>
      <c r="RIT28" s="1"/>
      <c r="RIU28" s="1"/>
      <c r="RIV28" s="1"/>
      <c r="RIW28" s="1"/>
      <c r="RIX28" s="1"/>
      <c r="RIY28" s="1"/>
      <c r="RIZ28" s="1"/>
      <c r="RJA28" s="1"/>
      <c r="RJB28" s="1"/>
      <c r="RJC28" s="1"/>
      <c r="RJD28" s="1"/>
      <c r="RJE28" s="1"/>
      <c r="RJF28" s="1"/>
      <c r="RJG28" s="1"/>
      <c r="RJH28" s="1"/>
      <c r="RJI28" s="1"/>
      <c r="RJJ28" s="1"/>
      <c r="RJK28" s="1"/>
      <c r="RJL28" s="1"/>
      <c r="RJM28" s="1"/>
      <c r="RJN28" s="1"/>
      <c r="RJO28" s="1"/>
      <c r="RJP28" s="1"/>
      <c r="RJQ28" s="1"/>
      <c r="RJR28" s="1"/>
      <c r="RJS28" s="1"/>
      <c r="RJT28" s="1"/>
      <c r="RJU28" s="1"/>
      <c r="RJV28" s="1"/>
      <c r="RJW28" s="1"/>
      <c r="RJX28" s="1"/>
      <c r="RJY28" s="1"/>
      <c r="RJZ28" s="1"/>
      <c r="RKA28" s="1"/>
      <c r="RKB28" s="1"/>
      <c r="RKC28" s="1"/>
      <c r="RKD28" s="1"/>
      <c r="RKE28" s="1"/>
      <c r="RKF28" s="1"/>
      <c r="RKG28" s="1"/>
      <c r="RKH28" s="1"/>
      <c r="RKI28" s="1"/>
      <c r="RKJ28" s="1"/>
      <c r="RKK28" s="1"/>
      <c r="RKL28" s="1"/>
      <c r="RKM28" s="1"/>
      <c r="RKN28" s="1"/>
      <c r="RKO28" s="1"/>
      <c r="RKP28" s="1"/>
      <c r="RKQ28" s="1"/>
      <c r="RKR28" s="1"/>
      <c r="RKS28" s="1"/>
      <c r="RKT28" s="1"/>
      <c r="RKU28" s="1"/>
      <c r="RKV28" s="1"/>
      <c r="RKW28" s="1"/>
      <c r="RKX28" s="1"/>
      <c r="RKY28" s="1"/>
      <c r="RKZ28" s="1"/>
      <c r="RLA28" s="1"/>
      <c r="RLB28" s="1"/>
      <c r="RLC28" s="1"/>
      <c r="RLD28" s="1"/>
      <c r="RLE28" s="1"/>
      <c r="RLF28" s="1"/>
      <c r="RLG28" s="1"/>
      <c r="RLH28" s="1"/>
      <c r="RLI28" s="1"/>
      <c r="RLJ28" s="1"/>
      <c r="RLK28" s="1"/>
      <c r="RLL28" s="1"/>
      <c r="RLM28" s="1"/>
      <c r="RLN28" s="1"/>
      <c r="RLO28" s="1"/>
      <c r="RLP28" s="1"/>
      <c r="RLQ28" s="1"/>
      <c r="RLR28" s="1"/>
      <c r="RLS28" s="1"/>
      <c r="RLT28" s="1"/>
      <c r="RLU28" s="1"/>
      <c r="RLV28" s="1"/>
      <c r="RLW28" s="1"/>
      <c r="RLX28" s="1"/>
      <c r="RLY28" s="1"/>
      <c r="RLZ28" s="1"/>
      <c r="RMA28" s="1"/>
      <c r="RMB28" s="1"/>
      <c r="RMC28" s="1"/>
      <c r="RMD28" s="1"/>
      <c r="RME28" s="1"/>
      <c r="RMF28" s="1"/>
      <c r="RMG28" s="1"/>
      <c r="RMH28" s="1"/>
      <c r="RMI28" s="1"/>
      <c r="RMJ28" s="1"/>
      <c r="RMK28" s="1"/>
      <c r="RML28" s="1"/>
      <c r="RMM28" s="1"/>
      <c r="RMN28" s="1"/>
      <c r="RMO28" s="1"/>
      <c r="RMP28" s="1"/>
      <c r="RMQ28" s="1"/>
      <c r="RMR28" s="1"/>
      <c r="RMS28" s="1"/>
      <c r="RMT28" s="1"/>
      <c r="RMU28" s="1"/>
      <c r="RMV28" s="1"/>
      <c r="RMW28" s="1"/>
      <c r="RMX28" s="1"/>
      <c r="RMY28" s="1"/>
      <c r="RMZ28" s="1"/>
      <c r="RNA28" s="1"/>
      <c r="RNB28" s="1"/>
      <c r="RNC28" s="1"/>
      <c r="RND28" s="1"/>
      <c r="RNE28" s="1"/>
      <c r="RNF28" s="1"/>
      <c r="RNG28" s="1"/>
      <c r="RNH28" s="1"/>
      <c r="RNI28" s="1"/>
      <c r="RNJ28" s="1"/>
      <c r="RNK28" s="1"/>
      <c r="RNL28" s="1"/>
      <c r="RNM28" s="1"/>
      <c r="RNN28" s="1"/>
      <c r="RNO28" s="1"/>
      <c r="RNP28" s="1"/>
      <c r="RNQ28" s="1"/>
      <c r="RNR28" s="1"/>
      <c r="RNS28" s="1"/>
      <c r="RNT28" s="1"/>
      <c r="RNU28" s="1"/>
      <c r="RNV28" s="1"/>
      <c r="RNW28" s="1"/>
      <c r="RNX28" s="1"/>
      <c r="RNY28" s="1"/>
      <c r="RNZ28" s="1"/>
      <c r="ROA28" s="1"/>
      <c r="ROB28" s="1"/>
      <c r="ROC28" s="1"/>
      <c r="ROD28" s="1"/>
      <c r="ROE28" s="1"/>
      <c r="ROF28" s="1"/>
      <c r="ROG28" s="1"/>
      <c r="ROH28" s="1"/>
      <c r="ROI28" s="1"/>
      <c r="ROJ28" s="1"/>
      <c r="ROK28" s="1"/>
      <c r="ROL28" s="1"/>
      <c r="ROM28" s="1"/>
      <c r="RON28" s="1"/>
      <c r="ROO28" s="1"/>
      <c r="ROP28" s="1"/>
      <c r="ROQ28" s="1"/>
      <c r="ROR28" s="1"/>
      <c r="ROS28" s="1"/>
      <c r="ROT28" s="1"/>
      <c r="ROU28" s="1"/>
      <c r="ROV28" s="1"/>
      <c r="ROW28" s="1"/>
      <c r="ROX28" s="1"/>
      <c r="ROY28" s="1"/>
      <c r="ROZ28" s="1"/>
      <c r="RPA28" s="1"/>
      <c r="RPB28" s="1"/>
      <c r="RPC28" s="1"/>
      <c r="RPD28" s="1"/>
      <c r="RPE28" s="1"/>
      <c r="RPF28" s="1"/>
      <c r="RPG28" s="1"/>
      <c r="RPH28" s="1"/>
      <c r="RPI28" s="1"/>
      <c r="RPJ28" s="1"/>
      <c r="RPK28" s="1"/>
      <c r="RPL28" s="1"/>
      <c r="RPM28" s="1"/>
      <c r="RPN28" s="1"/>
      <c r="RPO28" s="1"/>
      <c r="RPP28" s="1"/>
      <c r="RPQ28" s="1"/>
      <c r="RPR28" s="1"/>
      <c r="RPS28" s="1"/>
      <c r="RPT28" s="1"/>
      <c r="RPU28" s="1"/>
      <c r="RPV28" s="1"/>
      <c r="RPW28" s="1"/>
      <c r="RPX28" s="1"/>
      <c r="RPY28" s="1"/>
      <c r="RPZ28" s="1"/>
      <c r="RQA28" s="1"/>
      <c r="RQB28" s="1"/>
      <c r="RQC28" s="1"/>
      <c r="RQD28" s="1"/>
      <c r="RQE28" s="1"/>
      <c r="RQF28" s="1"/>
      <c r="RQG28" s="1"/>
      <c r="RQH28" s="1"/>
      <c r="RQI28" s="1"/>
      <c r="RQJ28" s="1"/>
      <c r="RQK28" s="1"/>
      <c r="RQL28" s="1"/>
      <c r="RQM28" s="1"/>
      <c r="RQN28" s="1"/>
      <c r="RQO28" s="1"/>
      <c r="RQP28" s="1"/>
      <c r="RQQ28" s="1"/>
      <c r="RQR28" s="1"/>
      <c r="RQS28" s="1"/>
      <c r="RQT28" s="1"/>
      <c r="RQU28" s="1"/>
      <c r="RQV28" s="1"/>
      <c r="RQW28" s="1"/>
      <c r="RQX28" s="1"/>
      <c r="RQY28" s="1"/>
      <c r="RQZ28" s="1"/>
      <c r="RRA28" s="1"/>
      <c r="RRB28" s="1"/>
      <c r="RRC28" s="1"/>
      <c r="RRD28" s="1"/>
      <c r="RRE28" s="1"/>
      <c r="RRF28" s="1"/>
      <c r="RRG28" s="1"/>
      <c r="RRH28" s="1"/>
      <c r="RRI28" s="1"/>
      <c r="RRJ28" s="1"/>
      <c r="RRK28" s="1"/>
      <c r="RRL28" s="1"/>
      <c r="RRM28" s="1"/>
      <c r="RRN28" s="1"/>
      <c r="RRO28" s="1"/>
      <c r="RRP28" s="1"/>
      <c r="RRQ28" s="1"/>
      <c r="RRR28" s="1"/>
      <c r="RRS28" s="1"/>
      <c r="RRT28" s="1"/>
      <c r="RRU28" s="1"/>
      <c r="RRV28" s="1"/>
      <c r="RRW28" s="1"/>
      <c r="RRX28" s="1"/>
      <c r="RRY28" s="1"/>
      <c r="RRZ28" s="1"/>
      <c r="RSA28" s="1"/>
      <c r="RSB28" s="1"/>
      <c r="RSC28" s="1"/>
      <c r="RSD28" s="1"/>
      <c r="RSE28" s="1"/>
      <c r="RSF28" s="1"/>
      <c r="RSG28" s="1"/>
      <c r="RSH28" s="1"/>
      <c r="RSI28" s="1"/>
      <c r="RSJ28" s="1"/>
      <c r="RSK28" s="1"/>
      <c r="RSL28" s="1"/>
      <c r="RSM28" s="1"/>
      <c r="RSN28" s="1"/>
      <c r="RSO28" s="1"/>
      <c r="RSP28" s="1"/>
      <c r="RSQ28" s="1"/>
      <c r="RSR28" s="1"/>
      <c r="RSS28" s="1"/>
      <c r="RST28" s="1"/>
      <c r="RSU28" s="1"/>
      <c r="RSV28" s="1"/>
      <c r="RSW28" s="1"/>
      <c r="RSX28" s="1"/>
      <c r="RSY28" s="1"/>
      <c r="RSZ28" s="1"/>
      <c r="RTA28" s="1"/>
      <c r="RTB28" s="1"/>
      <c r="RTC28" s="1"/>
      <c r="RTD28" s="1"/>
      <c r="RTE28" s="1"/>
      <c r="RTF28" s="1"/>
      <c r="RTG28" s="1"/>
      <c r="RTH28" s="1"/>
      <c r="RTI28" s="1"/>
      <c r="RTJ28" s="1"/>
      <c r="RTK28" s="1"/>
      <c r="RTL28" s="1"/>
      <c r="RTM28" s="1"/>
      <c r="RTN28" s="1"/>
      <c r="RTO28" s="1"/>
      <c r="RTP28" s="1"/>
      <c r="RTQ28" s="1"/>
      <c r="RTR28" s="1"/>
      <c r="RTS28" s="1"/>
      <c r="RTT28" s="1"/>
      <c r="RTU28" s="1"/>
      <c r="RTV28" s="1"/>
      <c r="RTW28" s="1"/>
      <c r="RTX28" s="1"/>
      <c r="RTY28" s="1"/>
      <c r="RTZ28" s="1"/>
      <c r="RUA28" s="1"/>
      <c r="RUB28" s="1"/>
      <c r="RUC28" s="1"/>
      <c r="RUD28" s="1"/>
      <c r="RUE28" s="1"/>
      <c r="RUF28" s="1"/>
      <c r="RUG28" s="1"/>
      <c r="RUH28" s="1"/>
      <c r="RUI28" s="1"/>
      <c r="RUJ28" s="1"/>
      <c r="RUK28" s="1"/>
      <c r="RUL28" s="1"/>
      <c r="RUM28" s="1"/>
      <c r="RUN28" s="1"/>
      <c r="RUO28" s="1"/>
      <c r="RUP28" s="1"/>
      <c r="RUQ28" s="1"/>
      <c r="RUR28" s="1"/>
      <c r="RUS28" s="1"/>
      <c r="RUT28" s="1"/>
      <c r="RUU28" s="1"/>
      <c r="RUV28" s="1"/>
      <c r="RUW28" s="1"/>
      <c r="RUX28" s="1"/>
      <c r="RUY28" s="1"/>
      <c r="RUZ28" s="1"/>
      <c r="RVA28" s="1"/>
      <c r="RVB28" s="1"/>
      <c r="RVC28" s="1"/>
      <c r="RVD28" s="1"/>
      <c r="RVE28" s="1"/>
      <c r="RVF28" s="1"/>
      <c r="RVG28" s="1"/>
      <c r="RVH28" s="1"/>
      <c r="RVI28" s="1"/>
      <c r="RVJ28" s="1"/>
      <c r="RVK28" s="1"/>
      <c r="RVL28" s="1"/>
      <c r="RVM28" s="1"/>
      <c r="RVN28" s="1"/>
      <c r="RVO28" s="1"/>
      <c r="RVP28" s="1"/>
      <c r="RVQ28" s="1"/>
      <c r="RVR28" s="1"/>
      <c r="RVS28" s="1"/>
      <c r="RVT28" s="1"/>
      <c r="RVU28" s="1"/>
      <c r="RVV28" s="1"/>
      <c r="RVW28" s="1"/>
      <c r="RVX28" s="1"/>
      <c r="RVY28" s="1"/>
      <c r="RVZ28" s="1"/>
      <c r="RWA28" s="1"/>
      <c r="RWB28" s="1"/>
      <c r="RWC28" s="1"/>
      <c r="RWD28" s="1"/>
      <c r="RWE28" s="1"/>
      <c r="RWF28" s="1"/>
      <c r="RWG28" s="1"/>
      <c r="RWH28" s="1"/>
      <c r="RWI28" s="1"/>
      <c r="RWJ28" s="1"/>
      <c r="RWK28" s="1"/>
      <c r="RWL28" s="1"/>
      <c r="RWM28" s="1"/>
      <c r="RWN28" s="1"/>
      <c r="RWO28" s="1"/>
      <c r="RWP28" s="1"/>
      <c r="RWQ28" s="1"/>
      <c r="RWR28" s="1"/>
      <c r="RWS28" s="1"/>
      <c r="RWT28" s="1"/>
      <c r="RWU28" s="1"/>
      <c r="RWV28" s="1"/>
      <c r="RWW28" s="1"/>
      <c r="RWX28" s="1"/>
      <c r="RWY28" s="1"/>
      <c r="RWZ28" s="1"/>
      <c r="RXA28" s="1"/>
      <c r="RXB28" s="1"/>
      <c r="RXC28" s="1"/>
      <c r="RXD28" s="1"/>
      <c r="RXE28" s="1"/>
      <c r="RXF28" s="1"/>
      <c r="RXG28" s="1"/>
      <c r="RXH28" s="1"/>
      <c r="RXI28" s="1"/>
      <c r="RXJ28" s="1"/>
      <c r="RXK28" s="1"/>
      <c r="RXL28" s="1"/>
      <c r="RXM28" s="1"/>
      <c r="RXN28" s="1"/>
      <c r="RXO28" s="1"/>
      <c r="RXP28" s="1"/>
      <c r="RXQ28" s="1"/>
      <c r="RXR28" s="1"/>
      <c r="RXS28" s="1"/>
      <c r="RXT28" s="1"/>
      <c r="RXU28" s="1"/>
      <c r="RXV28" s="1"/>
      <c r="RXW28" s="1"/>
      <c r="RXX28" s="1"/>
      <c r="RXY28" s="1"/>
      <c r="RXZ28" s="1"/>
      <c r="RYA28" s="1"/>
      <c r="RYB28" s="1"/>
      <c r="RYC28" s="1"/>
      <c r="RYD28" s="1"/>
      <c r="RYE28" s="1"/>
      <c r="RYF28" s="1"/>
      <c r="RYG28" s="1"/>
      <c r="RYH28" s="1"/>
      <c r="RYI28" s="1"/>
      <c r="RYJ28" s="1"/>
      <c r="RYK28" s="1"/>
      <c r="RYL28" s="1"/>
      <c r="RYM28" s="1"/>
      <c r="RYN28" s="1"/>
      <c r="RYO28" s="1"/>
      <c r="RYP28" s="1"/>
      <c r="RYQ28" s="1"/>
      <c r="RYR28" s="1"/>
      <c r="RYS28" s="1"/>
      <c r="RYT28" s="1"/>
      <c r="RYU28" s="1"/>
      <c r="RYV28" s="1"/>
      <c r="RYW28" s="1"/>
      <c r="RYX28" s="1"/>
      <c r="RYY28" s="1"/>
      <c r="RYZ28" s="1"/>
      <c r="RZA28" s="1"/>
      <c r="RZB28" s="1"/>
      <c r="RZC28" s="1"/>
      <c r="RZD28" s="1"/>
      <c r="RZE28" s="1"/>
      <c r="RZF28" s="1"/>
      <c r="RZG28" s="1"/>
      <c r="RZH28" s="1"/>
      <c r="RZI28" s="1"/>
      <c r="RZJ28" s="1"/>
      <c r="RZK28" s="1"/>
      <c r="RZL28" s="1"/>
      <c r="RZM28" s="1"/>
      <c r="RZN28" s="1"/>
      <c r="RZO28" s="1"/>
      <c r="RZP28" s="1"/>
      <c r="RZQ28" s="1"/>
      <c r="RZR28" s="1"/>
      <c r="RZS28" s="1"/>
      <c r="RZT28" s="1"/>
      <c r="RZU28" s="1"/>
      <c r="RZV28" s="1"/>
      <c r="RZW28" s="1"/>
      <c r="RZX28" s="1"/>
      <c r="RZY28" s="1"/>
      <c r="RZZ28" s="1"/>
      <c r="SAA28" s="1"/>
      <c r="SAB28" s="1"/>
      <c r="SAC28" s="1"/>
      <c r="SAD28" s="1"/>
      <c r="SAE28" s="1"/>
      <c r="SAF28" s="1"/>
      <c r="SAG28" s="1"/>
      <c r="SAH28" s="1"/>
      <c r="SAI28" s="1"/>
      <c r="SAJ28" s="1"/>
      <c r="SAK28" s="1"/>
      <c r="SAL28" s="1"/>
      <c r="SAM28" s="1"/>
      <c r="SAN28" s="1"/>
      <c r="SAO28" s="1"/>
      <c r="SAP28" s="1"/>
      <c r="SAQ28" s="1"/>
      <c r="SAR28" s="1"/>
      <c r="SAS28" s="1"/>
      <c r="SAT28" s="1"/>
      <c r="SAU28" s="1"/>
      <c r="SAV28" s="1"/>
      <c r="SAW28" s="1"/>
      <c r="SAX28" s="1"/>
      <c r="SAY28" s="1"/>
      <c r="SAZ28" s="1"/>
      <c r="SBA28" s="1"/>
      <c r="SBB28" s="1"/>
      <c r="SBC28" s="1"/>
      <c r="SBD28" s="1"/>
      <c r="SBE28" s="1"/>
      <c r="SBF28" s="1"/>
      <c r="SBG28" s="1"/>
      <c r="SBH28" s="1"/>
      <c r="SBI28" s="1"/>
      <c r="SBJ28" s="1"/>
      <c r="SBK28" s="1"/>
      <c r="SBL28" s="1"/>
      <c r="SBM28" s="1"/>
      <c r="SBN28" s="1"/>
      <c r="SBO28" s="1"/>
      <c r="SBP28" s="1"/>
      <c r="SBQ28" s="1"/>
      <c r="SBR28" s="1"/>
      <c r="SBS28" s="1"/>
      <c r="SBT28" s="1"/>
      <c r="SBU28" s="1"/>
      <c r="SBV28" s="1"/>
      <c r="SBW28" s="1"/>
      <c r="SBX28" s="1"/>
      <c r="SBY28" s="1"/>
      <c r="SBZ28" s="1"/>
      <c r="SCA28" s="1"/>
      <c r="SCB28" s="1"/>
      <c r="SCC28" s="1"/>
      <c r="SCD28" s="1"/>
      <c r="SCE28" s="1"/>
      <c r="SCF28" s="1"/>
      <c r="SCG28" s="1"/>
      <c r="SCH28" s="1"/>
      <c r="SCI28" s="1"/>
      <c r="SCJ28" s="1"/>
      <c r="SCK28" s="1"/>
      <c r="SCL28" s="1"/>
      <c r="SCM28" s="1"/>
      <c r="SCN28" s="1"/>
      <c r="SCO28" s="1"/>
      <c r="SCP28" s="1"/>
      <c r="SCQ28" s="1"/>
      <c r="SCR28" s="1"/>
      <c r="SCS28" s="1"/>
      <c r="SCT28" s="1"/>
      <c r="SCU28" s="1"/>
      <c r="SCV28" s="1"/>
      <c r="SCW28" s="1"/>
      <c r="SCX28" s="1"/>
      <c r="SCY28" s="1"/>
      <c r="SCZ28" s="1"/>
      <c r="SDA28" s="1"/>
      <c r="SDB28" s="1"/>
      <c r="SDC28" s="1"/>
      <c r="SDD28" s="1"/>
      <c r="SDE28" s="1"/>
      <c r="SDF28" s="1"/>
      <c r="SDG28" s="1"/>
      <c r="SDH28" s="1"/>
      <c r="SDI28" s="1"/>
      <c r="SDJ28" s="1"/>
      <c r="SDK28" s="1"/>
      <c r="SDL28" s="1"/>
      <c r="SDM28" s="1"/>
      <c r="SDN28" s="1"/>
      <c r="SDO28" s="1"/>
      <c r="SDP28" s="1"/>
      <c r="SDQ28" s="1"/>
      <c r="SDR28" s="1"/>
      <c r="SDS28" s="1"/>
      <c r="SDT28" s="1"/>
      <c r="SDU28" s="1"/>
      <c r="SDV28" s="1"/>
      <c r="SDW28" s="1"/>
      <c r="SDX28" s="1"/>
      <c r="SDY28" s="1"/>
      <c r="SDZ28" s="1"/>
      <c r="SEA28" s="1"/>
      <c r="SEB28" s="1"/>
      <c r="SEC28" s="1"/>
      <c r="SED28" s="1"/>
      <c r="SEE28" s="1"/>
      <c r="SEF28" s="1"/>
      <c r="SEG28" s="1"/>
      <c r="SEH28" s="1"/>
      <c r="SEI28" s="1"/>
      <c r="SEJ28" s="1"/>
      <c r="SEK28" s="1"/>
      <c r="SEL28" s="1"/>
      <c r="SEM28" s="1"/>
      <c r="SEN28" s="1"/>
      <c r="SEO28" s="1"/>
      <c r="SEP28" s="1"/>
      <c r="SEQ28" s="1"/>
      <c r="SER28" s="1"/>
      <c r="SES28" s="1"/>
      <c r="SET28" s="1"/>
      <c r="SEU28" s="1"/>
      <c r="SEV28" s="1"/>
      <c r="SEW28" s="1"/>
      <c r="SEX28" s="1"/>
      <c r="SEY28" s="1"/>
      <c r="SEZ28" s="1"/>
      <c r="SFA28" s="1"/>
      <c r="SFB28" s="1"/>
      <c r="SFC28" s="1"/>
      <c r="SFD28" s="1"/>
      <c r="SFE28" s="1"/>
      <c r="SFF28" s="1"/>
      <c r="SFG28" s="1"/>
      <c r="SFH28" s="1"/>
      <c r="SFI28" s="1"/>
      <c r="SFJ28" s="1"/>
      <c r="SFK28" s="1"/>
      <c r="SFL28" s="1"/>
      <c r="SFM28" s="1"/>
      <c r="SFN28" s="1"/>
      <c r="SFO28" s="1"/>
      <c r="SFP28" s="1"/>
      <c r="SFQ28" s="1"/>
      <c r="SFR28" s="1"/>
      <c r="SFS28" s="1"/>
      <c r="SFT28" s="1"/>
      <c r="SFU28" s="1"/>
      <c r="SFV28" s="1"/>
      <c r="SFW28" s="1"/>
      <c r="SFX28" s="1"/>
      <c r="SFY28" s="1"/>
      <c r="SFZ28" s="1"/>
      <c r="SGA28" s="1"/>
      <c r="SGB28" s="1"/>
      <c r="SGC28" s="1"/>
      <c r="SGD28" s="1"/>
      <c r="SGE28" s="1"/>
      <c r="SGF28" s="1"/>
      <c r="SGG28" s="1"/>
      <c r="SGH28" s="1"/>
      <c r="SGI28" s="1"/>
      <c r="SGJ28" s="1"/>
      <c r="SGK28" s="1"/>
      <c r="SGL28" s="1"/>
      <c r="SGM28" s="1"/>
      <c r="SGN28" s="1"/>
      <c r="SGO28" s="1"/>
      <c r="SGP28" s="1"/>
      <c r="SGQ28" s="1"/>
      <c r="SGR28" s="1"/>
      <c r="SGS28" s="1"/>
      <c r="SGT28" s="1"/>
      <c r="SGU28" s="1"/>
      <c r="SGV28" s="1"/>
      <c r="SGW28" s="1"/>
      <c r="SGX28" s="1"/>
      <c r="SGY28" s="1"/>
      <c r="SGZ28" s="1"/>
      <c r="SHA28" s="1"/>
      <c r="SHB28" s="1"/>
      <c r="SHC28" s="1"/>
      <c r="SHD28" s="1"/>
      <c r="SHE28" s="1"/>
      <c r="SHF28" s="1"/>
      <c r="SHG28" s="1"/>
      <c r="SHH28" s="1"/>
      <c r="SHI28" s="1"/>
      <c r="SHJ28" s="1"/>
      <c r="SHK28" s="1"/>
      <c r="SHL28" s="1"/>
      <c r="SHM28" s="1"/>
      <c r="SHN28" s="1"/>
      <c r="SHO28" s="1"/>
      <c r="SHP28" s="1"/>
      <c r="SHQ28" s="1"/>
      <c r="SHR28" s="1"/>
      <c r="SHS28" s="1"/>
      <c r="SHT28" s="1"/>
      <c r="SHU28" s="1"/>
      <c r="SHV28" s="1"/>
      <c r="SHW28" s="1"/>
      <c r="SHX28" s="1"/>
      <c r="SHY28" s="1"/>
      <c r="SHZ28" s="1"/>
      <c r="SIA28" s="1"/>
      <c r="SIB28" s="1"/>
      <c r="SIC28" s="1"/>
      <c r="SID28" s="1"/>
      <c r="SIE28" s="1"/>
      <c r="SIF28" s="1"/>
      <c r="SIG28" s="1"/>
      <c r="SIH28" s="1"/>
      <c r="SII28" s="1"/>
      <c r="SIJ28" s="1"/>
      <c r="SIK28" s="1"/>
      <c r="SIL28" s="1"/>
      <c r="SIM28" s="1"/>
      <c r="SIN28" s="1"/>
      <c r="SIO28" s="1"/>
      <c r="SIP28" s="1"/>
      <c r="SIQ28" s="1"/>
      <c r="SIR28" s="1"/>
      <c r="SIS28" s="1"/>
      <c r="SIT28" s="1"/>
      <c r="SIU28" s="1"/>
      <c r="SIV28" s="1"/>
      <c r="SIW28" s="1"/>
      <c r="SIX28" s="1"/>
      <c r="SIY28" s="1"/>
      <c r="SIZ28" s="1"/>
      <c r="SJA28" s="1"/>
      <c r="SJB28" s="1"/>
      <c r="SJC28" s="1"/>
      <c r="SJD28" s="1"/>
      <c r="SJE28" s="1"/>
      <c r="SJF28" s="1"/>
      <c r="SJG28" s="1"/>
      <c r="SJH28" s="1"/>
      <c r="SJI28" s="1"/>
      <c r="SJJ28" s="1"/>
      <c r="SJK28" s="1"/>
      <c r="SJL28" s="1"/>
      <c r="SJM28" s="1"/>
      <c r="SJN28" s="1"/>
      <c r="SJO28" s="1"/>
      <c r="SJP28" s="1"/>
      <c r="SJQ28" s="1"/>
      <c r="SJR28" s="1"/>
      <c r="SJS28" s="1"/>
      <c r="SJT28" s="1"/>
      <c r="SJU28" s="1"/>
      <c r="SJV28" s="1"/>
      <c r="SJW28" s="1"/>
      <c r="SJX28" s="1"/>
      <c r="SJY28" s="1"/>
      <c r="SJZ28" s="1"/>
      <c r="SKA28" s="1"/>
      <c r="SKB28" s="1"/>
      <c r="SKC28" s="1"/>
      <c r="SKD28" s="1"/>
      <c r="SKE28" s="1"/>
      <c r="SKF28" s="1"/>
      <c r="SKG28" s="1"/>
      <c r="SKH28" s="1"/>
      <c r="SKI28" s="1"/>
      <c r="SKJ28" s="1"/>
      <c r="SKK28" s="1"/>
      <c r="SKL28" s="1"/>
      <c r="SKM28" s="1"/>
      <c r="SKN28" s="1"/>
      <c r="SKO28" s="1"/>
      <c r="SKP28" s="1"/>
      <c r="SKQ28" s="1"/>
      <c r="SKR28" s="1"/>
      <c r="SKS28" s="1"/>
      <c r="SKT28" s="1"/>
      <c r="SKU28" s="1"/>
      <c r="SKV28" s="1"/>
      <c r="SKW28" s="1"/>
      <c r="SKX28" s="1"/>
      <c r="SKY28" s="1"/>
      <c r="SKZ28" s="1"/>
      <c r="SLA28" s="1"/>
      <c r="SLB28" s="1"/>
      <c r="SLC28" s="1"/>
      <c r="SLD28" s="1"/>
      <c r="SLE28" s="1"/>
      <c r="SLF28" s="1"/>
      <c r="SLG28" s="1"/>
      <c r="SLH28" s="1"/>
      <c r="SLI28" s="1"/>
      <c r="SLJ28" s="1"/>
      <c r="SLK28" s="1"/>
      <c r="SLL28" s="1"/>
      <c r="SLM28" s="1"/>
      <c r="SLN28" s="1"/>
      <c r="SLO28" s="1"/>
      <c r="SLP28" s="1"/>
      <c r="SLQ28" s="1"/>
      <c r="SLR28" s="1"/>
      <c r="SLS28" s="1"/>
      <c r="SLT28" s="1"/>
      <c r="SLU28" s="1"/>
      <c r="SLV28" s="1"/>
      <c r="SLW28" s="1"/>
      <c r="SLX28" s="1"/>
      <c r="SLY28" s="1"/>
      <c r="SLZ28" s="1"/>
      <c r="SMA28" s="1"/>
      <c r="SMB28" s="1"/>
      <c r="SMC28" s="1"/>
      <c r="SMD28" s="1"/>
      <c r="SME28" s="1"/>
      <c r="SMF28" s="1"/>
      <c r="SMG28" s="1"/>
      <c r="SMH28" s="1"/>
      <c r="SMI28" s="1"/>
      <c r="SMJ28" s="1"/>
      <c r="SMK28" s="1"/>
      <c r="SML28" s="1"/>
      <c r="SMM28" s="1"/>
      <c r="SMN28" s="1"/>
      <c r="SMO28" s="1"/>
      <c r="SMP28" s="1"/>
      <c r="SMQ28" s="1"/>
      <c r="SMR28" s="1"/>
      <c r="SMS28" s="1"/>
      <c r="SMT28" s="1"/>
      <c r="SMU28" s="1"/>
      <c r="SMV28" s="1"/>
      <c r="SMW28" s="1"/>
      <c r="SMX28" s="1"/>
      <c r="SMY28" s="1"/>
      <c r="SMZ28" s="1"/>
      <c r="SNA28" s="1"/>
      <c r="SNB28" s="1"/>
      <c r="SNC28" s="1"/>
      <c r="SND28" s="1"/>
      <c r="SNE28" s="1"/>
      <c r="SNF28" s="1"/>
      <c r="SNG28" s="1"/>
      <c r="SNH28" s="1"/>
      <c r="SNI28" s="1"/>
      <c r="SNJ28" s="1"/>
      <c r="SNK28" s="1"/>
      <c r="SNL28" s="1"/>
      <c r="SNM28" s="1"/>
      <c r="SNN28" s="1"/>
      <c r="SNO28" s="1"/>
      <c r="SNP28" s="1"/>
      <c r="SNQ28" s="1"/>
      <c r="SNR28" s="1"/>
      <c r="SNS28" s="1"/>
      <c r="SNT28" s="1"/>
      <c r="SNU28" s="1"/>
      <c r="SNV28" s="1"/>
      <c r="SNW28" s="1"/>
      <c r="SNX28" s="1"/>
      <c r="SNY28" s="1"/>
      <c r="SNZ28" s="1"/>
      <c r="SOA28" s="1"/>
      <c r="SOB28" s="1"/>
      <c r="SOC28" s="1"/>
      <c r="SOD28" s="1"/>
      <c r="SOE28" s="1"/>
      <c r="SOF28" s="1"/>
      <c r="SOG28" s="1"/>
      <c r="SOH28" s="1"/>
      <c r="SOI28" s="1"/>
      <c r="SOJ28" s="1"/>
      <c r="SOK28" s="1"/>
      <c r="SOL28" s="1"/>
      <c r="SOM28" s="1"/>
      <c r="SON28" s="1"/>
      <c r="SOO28" s="1"/>
      <c r="SOP28" s="1"/>
      <c r="SOQ28" s="1"/>
      <c r="SOR28" s="1"/>
      <c r="SOS28" s="1"/>
      <c r="SOT28" s="1"/>
      <c r="SOU28" s="1"/>
      <c r="SOV28" s="1"/>
      <c r="SOW28" s="1"/>
      <c r="SOX28" s="1"/>
      <c r="SOY28" s="1"/>
      <c r="SOZ28" s="1"/>
      <c r="SPA28" s="1"/>
      <c r="SPB28" s="1"/>
      <c r="SPC28" s="1"/>
      <c r="SPD28" s="1"/>
      <c r="SPE28" s="1"/>
      <c r="SPF28" s="1"/>
      <c r="SPG28" s="1"/>
      <c r="SPH28" s="1"/>
      <c r="SPI28" s="1"/>
      <c r="SPJ28" s="1"/>
      <c r="SPK28" s="1"/>
      <c r="SPL28" s="1"/>
      <c r="SPM28" s="1"/>
      <c r="SPN28" s="1"/>
      <c r="SPO28" s="1"/>
      <c r="SPP28" s="1"/>
      <c r="SPQ28" s="1"/>
      <c r="SPR28" s="1"/>
      <c r="SPS28" s="1"/>
      <c r="SPT28" s="1"/>
      <c r="SPU28" s="1"/>
      <c r="SPV28" s="1"/>
      <c r="SPW28" s="1"/>
      <c r="SPX28" s="1"/>
      <c r="SPY28" s="1"/>
      <c r="SPZ28" s="1"/>
      <c r="SQA28" s="1"/>
      <c r="SQB28" s="1"/>
      <c r="SQC28" s="1"/>
      <c r="SQD28" s="1"/>
      <c r="SQE28" s="1"/>
      <c r="SQF28" s="1"/>
      <c r="SQG28" s="1"/>
      <c r="SQH28" s="1"/>
      <c r="SQI28" s="1"/>
      <c r="SQJ28" s="1"/>
      <c r="SQK28" s="1"/>
      <c r="SQL28" s="1"/>
      <c r="SQM28" s="1"/>
      <c r="SQN28" s="1"/>
      <c r="SQO28" s="1"/>
      <c r="SQP28" s="1"/>
      <c r="SQQ28" s="1"/>
      <c r="SQR28" s="1"/>
      <c r="SQS28" s="1"/>
      <c r="SQT28" s="1"/>
      <c r="SQU28" s="1"/>
      <c r="SQV28" s="1"/>
      <c r="SQW28" s="1"/>
      <c r="SQX28" s="1"/>
      <c r="SQY28" s="1"/>
      <c r="SQZ28" s="1"/>
      <c r="SRA28" s="1"/>
      <c r="SRB28" s="1"/>
      <c r="SRC28" s="1"/>
      <c r="SRD28" s="1"/>
      <c r="SRE28" s="1"/>
      <c r="SRF28" s="1"/>
      <c r="SRG28" s="1"/>
      <c r="SRH28" s="1"/>
      <c r="SRI28" s="1"/>
      <c r="SRJ28" s="1"/>
      <c r="SRK28" s="1"/>
      <c r="SRL28" s="1"/>
      <c r="SRM28" s="1"/>
      <c r="SRN28" s="1"/>
      <c r="SRO28" s="1"/>
      <c r="SRP28" s="1"/>
      <c r="SRQ28" s="1"/>
      <c r="SRR28" s="1"/>
      <c r="SRS28" s="1"/>
      <c r="SRT28" s="1"/>
      <c r="SRU28" s="1"/>
      <c r="SRV28" s="1"/>
      <c r="SRW28" s="1"/>
      <c r="SRX28" s="1"/>
      <c r="SRY28" s="1"/>
      <c r="SRZ28" s="1"/>
      <c r="SSA28" s="1"/>
      <c r="SSB28" s="1"/>
      <c r="SSC28" s="1"/>
      <c r="SSD28" s="1"/>
      <c r="SSE28" s="1"/>
      <c r="SSF28" s="1"/>
      <c r="SSG28" s="1"/>
      <c r="SSH28" s="1"/>
      <c r="SSI28" s="1"/>
      <c r="SSJ28" s="1"/>
      <c r="SSK28" s="1"/>
      <c r="SSL28" s="1"/>
      <c r="SSM28" s="1"/>
      <c r="SSN28" s="1"/>
      <c r="SSO28" s="1"/>
      <c r="SSP28" s="1"/>
      <c r="SSQ28" s="1"/>
      <c r="SSR28" s="1"/>
      <c r="SSS28" s="1"/>
      <c r="SST28" s="1"/>
      <c r="SSU28" s="1"/>
      <c r="SSV28" s="1"/>
      <c r="SSW28" s="1"/>
      <c r="SSX28" s="1"/>
      <c r="SSY28" s="1"/>
      <c r="SSZ28" s="1"/>
      <c r="STA28" s="1"/>
      <c r="STB28" s="1"/>
      <c r="STC28" s="1"/>
      <c r="STD28" s="1"/>
      <c r="STE28" s="1"/>
      <c r="STF28" s="1"/>
      <c r="STG28" s="1"/>
      <c r="STH28" s="1"/>
      <c r="STI28" s="1"/>
      <c r="STJ28" s="1"/>
      <c r="STK28" s="1"/>
      <c r="STL28" s="1"/>
      <c r="STM28" s="1"/>
      <c r="STN28" s="1"/>
      <c r="STO28" s="1"/>
      <c r="STP28" s="1"/>
      <c r="STQ28" s="1"/>
      <c r="STR28" s="1"/>
      <c r="STS28" s="1"/>
      <c r="STT28" s="1"/>
      <c r="STU28" s="1"/>
      <c r="STV28" s="1"/>
      <c r="STW28" s="1"/>
      <c r="STX28" s="1"/>
      <c r="STY28" s="1"/>
      <c r="STZ28" s="1"/>
      <c r="SUA28" s="1"/>
      <c r="SUB28" s="1"/>
      <c r="SUC28" s="1"/>
      <c r="SUD28" s="1"/>
      <c r="SUE28" s="1"/>
      <c r="SUF28" s="1"/>
      <c r="SUG28" s="1"/>
      <c r="SUH28" s="1"/>
      <c r="SUI28" s="1"/>
      <c r="SUJ28" s="1"/>
      <c r="SUK28" s="1"/>
      <c r="SUL28" s="1"/>
      <c r="SUM28" s="1"/>
      <c r="SUN28" s="1"/>
      <c r="SUO28" s="1"/>
      <c r="SUP28" s="1"/>
      <c r="SUQ28" s="1"/>
      <c r="SUR28" s="1"/>
      <c r="SUS28" s="1"/>
      <c r="SUT28" s="1"/>
      <c r="SUU28" s="1"/>
      <c r="SUV28" s="1"/>
      <c r="SUW28" s="1"/>
      <c r="SUX28" s="1"/>
      <c r="SUY28" s="1"/>
      <c r="SUZ28" s="1"/>
      <c r="SVA28" s="1"/>
      <c r="SVB28" s="1"/>
      <c r="SVC28" s="1"/>
      <c r="SVD28" s="1"/>
      <c r="SVE28" s="1"/>
      <c r="SVF28" s="1"/>
      <c r="SVG28" s="1"/>
      <c r="SVH28" s="1"/>
      <c r="SVI28" s="1"/>
      <c r="SVJ28" s="1"/>
      <c r="SVK28" s="1"/>
      <c r="SVL28" s="1"/>
      <c r="SVM28" s="1"/>
      <c r="SVN28" s="1"/>
      <c r="SVO28" s="1"/>
      <c r="SVP28" s="1"/>
      <c r="SVQ28" s="1"/>
      <c r="SVR28" s="1"/>
      <c r="SVS28" s="1"/>
      <c r="SVT28" s="1"/>
      <c r="SVU28" s="1"/>
      <c r="SVV28" s="1"/>
      <c r="SVW28" s="1"/>
      <c r="SVX28" s="1"/>
      <c r="SVY28" s="1"/>
      <c r="SVZ28" s="1"/>
      <c r="SWA28" s="1"/>
      <c r="SWB28" s="1"/>
      <c r="SWC28" s="1"/>
      <c r="SWD28" s="1"/>
      <c r="SWE28" s="1"/>
      <c r="SWF28" s="1"/>
      <c r="SWG28" s="1"/>
      <c r="SWH28" s="1"/>
      <c r="SWI28" s="1"/>
      <c r="SWJ28" s="1"/>
      <c r="SWK28" s="1"/>
      <c r="SWL28" s="1"/>
      <c r="SWM28" s="1"/>
      <c r="SWN28" s="1"/>
      <c r="SWO28" s="1"/>
      <c r="SWP28" s="1"/>
      <c r="SWQ28" s="1"/>
      <c r="SWR28" s="1"/>
      <c r="SWS28" s="1"/>
      <c r="SWT28" s="1"/>
      <c r="SWU28" s="1"/>
      <c r="SWV28" s="1"/>
      <c r="SWW28" s="1"/>
      <c r="SWX28" s="1"/>
      <c r="SWY28" s="1"/>
      <c r="SWZ28" s="1"/>
      <c r="SXA28" s="1"/>
      <c r="SXB28" s="1"/>
      <c r="SXC28" s="1"/>
      <c r="SXD28" s="1"/>
      <c r="SXE28" s="1"/>
      <c r="SXF28" s="1"/>
      <c r="SXG28" s="1"/>
      <c r="SXH28" s="1"/>
      <c r="SXI28" s="1"/>
      <c r="SXJ28" s="1"/>
      <c r="SXK28" s="1"/>
      <c r="SXL28" s="1"/>
      <c r="SXM28" s="1"/>
      <c r="SXN28" s="1"/>
      <c r="SXO28" s="1"/>
      <c r="SXP28" s="1"/>
      <c r="SXQ28" s="1"/>
      <c r="SXR28" s="1"/>
      <c r="SXS28" s="1"/>
      <c r="SXT28" s="1"/>
      <c r="SXU28" s="1"/>
      <c r="SXV28" s="1"/>
      <c r="SXW28" s="1"/>
      <c r="SXX28" s="1"/>
      <c r="SXY28" s="1"/>
      <c r="SXZ28" s="1"/>
      <c r="SYA28" s="1"/>
      <c r="SYB28" s="1"/>
      <c r="SYC28" s="1"/>
      <c r="SYD28" s="1"/>
      <c r="SYE28" s="1"/>
      <c r="SYF28" s="1"/>
      <c r="SYG28" s="1"/>
      <c r="SYH28" s="1"/>
      <c r="SYI28" s="1"/>
      <c r="SYJ28" s="1"/>
      <c r="SYK28" s="1"/>
      <c r="SYL28" s="1"/>
      <c r="SYM28" s="1"/>
      <c r="SYN28" s="1"/>
      <c r="SYO28" s="1"/>
      <c r="SYP28" s="1"/>
      <c r="SYQ28" s="1"/>
      <c r="SYR28" s="1"/>
      <c r="SYS28" s="1"/>
      <c r="SYT28" s="1"/>
      <c r="SYU28" s="1"/>
      <c r="SYV28" s="1"/>
      <c r="SYW28" s="1"/>
      <c r="SYX28" s="1"/>
      <c r="SYY28" s="1"/>
      <c r="SYZ28" s="1"/>
      <c r="SZA28" s="1"/>
      <c r="SZB28" s="1"/>
      <c r="SZC28" s="1"/>
      <c r="SZD28" s="1"/>
      <c r="SZE28" s="1"/>
      <c r="SZF28" s="1"/>
      <c r="SZG28" s="1"/>
      <c r="SZH28" s="1"/>
      <c r="SZI28" s="1"/>
      <c r="SZJ28" s="1"/>
      <c r="SZK28" s="1"/>
      <c r="SZL28" s="1"/>
      <c r="SZM28" s="1"/>
      <c r="SZN28" s="1"/>
      <c r="SZO28" s="1"/>
      <c r="SZP28" s="1"/>
      <c r="SZQ28" s="1"/>
      <c r="SZR28" s="1"/>
      <c r="SZS28" s="1"/>
      <c r="SZT28" s="1"/>
      <c r="SZU28" s="1"/>
      <c r="SZV28" s="1"/>
      <c r="SZW28" s="1"/>
      <c r="SZX28" s="1"/>
      <c r="SZY28" s="1"/>
      <c r="SZZ28" s="1"/>
      <c r="TAA28" s="1"/>
      <c r="TAB28" s="1"/>
      <c r="TAC28" s="1"/>
      <c r="TAD28" s="1"/>
      <c r="TAE28" s="1"/>
      <c r="TAF28" s="1"/>
      <c r="TAG28" s="1"/>
      <c r="TAH28" s="1"/>
      <c r="TAI28" s="1"/>
      <c r="TAJ28" s="1"/>
      <c r="TAK28" s="1"/>
      <c r="TAL28" s="1"/>
      <c r="TAM28" s="1"/>
      <c r="TAN28" s="1"/>
      <c r="TAO28" s="1"/>
      <c r="TAP28" s="1"/>
      <c r="TAQ28" s="1"/>
      <c r="TAR28" s="1"/>
      <c r="TAS28" s="1"/>
      <c r="TAT28" s="1"/>
      <c r="TAU28" s="1"/>
      <c r="TAV28" s="1"/>
      <c r="TAW28" s="1"/>
      <c r="TAX28" s="1"/>
      <c r="TAY28" s="1"/>
      <c r="TAZ28" s="1"/>
      <c r="TBA28" s="1"/>
      <c r="TBB28" s="1"/>
      <c r="TBC28" s="1"/>
      <c r="TBD28" s="1"/>
      <c r="TBE28" s="1"/>
      <c r="TBF28" s="1"/>
      <c r="TBG28" s="1"/>
      <c r="TBH28" s="1"/>
      <c r="TBI28" s="1"/>
      <c r="TBJ28" s="1"/>
      <c r="TBK28" s="1"/>
      <c r="TBL28" s="1"/>
      <c r="TBM28" s="1"/>
      <c r="TBN28" s="1"/>
      <c r="TBO28" s="1"/>
      <c r="TBP28" s="1"/>
      <c r="TBQ28" s="1"/>
      <c r="TBR28" s="1"/>
      <c r="TBS28" s="1"/>
      <c r="TBT28" s="1"/>
      <c r="TBU28" s="1"/>
      <c r="TBV28" s="1"/>
      <c r="TBW28" s="1"/>
      <c r="TBX28" s="1"/>
      <c r="TBY28" s="1"/>
      <c r="TBZ28" s="1"/>
      <c r="TCA28" s="1"/>
      <c r="TCB28" s="1"/>
      <c r="TCC28" s="1"/>
      <c r="TCD28" s="1"/>
      <c r="TCE28" s="1"/>
      <c r="TCF28" s="1"/>
      <c r="TCG28" s="1"/>
      <c r="TCH28" s="1"/>
      <c r="TCI28" s="1"/>
      <c r="TCJ28" s="1"/>
      <c r="TCK28" s="1"/>
      <c r="TCL28" s="1"/>
      <c r="TCM28" s="1"/>
      <c r="TCN28" s="1"/>
      <c r="TCO28" s="1"/>
      <c r="TCP28" s="1"/>
      <c r="TCQ28" s="1"/>
      <c r="TCR28" s="1"/>
      <c r="TCS28" s="1"/>
      <c r="TCT28" s="1"/>
      <c r="TCU28" s="1"/>
      <c r="TCV28" s="1"/>
      <c r="TCW28" s="1"/>
      <c r="TCX28" s="1"/>
      <c r="TCY28" s="1"/>
      <c r="TCZ28" s="1"/>
      <c r="TDA28" s="1"/>
      <c r="TDB28" s="1"/>
      <c r="TDC28" s="1"/>
      <c r="TDD28" s="1"/>
      <c r="TDE28" s="1"/>
      <c r="TDF28" s="1"/>
      <c r="TDG28" s="1"/>
      <c r="TDH28" s="1"/>
      <c r="TDI28" s="1"/>
      <c r="TDJ28" s="1"/>
      <c r="TDK28" s="1"/>
      <c r="TDL28" s="1"/>
      <c r="TDM28" s="1"/>
      <c r="TDN28" s="1"/>
      <c r="TDO28" s="1"/>
      <c r="TDP28" s="1"/>
      <c r="TDQ28" s="1"/>
      <c r="TDR28" s="1"/>
      <c r="TDS28" s="1"/>
      <c r="TDT28" s="1"/>
      <c r="TDU28" s="1"/>
      <c r="TDV28" s="1"/>
      <c r="TDW28" s="1"/>
      <c r="TDX28" s="1"/>
      <c r="TDY28" s="1"/>
      <c r="TDZ28" s="1"/>
      <c r="TEA28" s="1"/>
      <c r="TEB28" s="1"/>
      <c r="TEC28" s="1"/>
      <c r="TED28" s="1"/>
      <c r="TEE28" s="1"/>
      <c r="TEF28" s="1"/>
      <c r="TEG28" s="1"/>
      <c r="TEH28" s="1"/>
      <c r="TEI28" s="1"/>
      <c r="TEJ28" s="1"/>
      <c r="TEK28" s="1"/>
      <c r="TEL28" s="1"/>
      <c r="TEM28" s="1"/>
      <c r="TEN28" s="1"/>
      <c r="TEO28" s="1"/>
      <c r="TEP28" s="1"/>
      <c r="TEQ28" s="1"/>
      <c r="TER28" s="1"/>
      <c r="TES28" s="1"/>
      <c r="TET28" s="1"/>
      <c r="TEU28" s="1"/>
      <c r="TEV28" s="1"/>
      <c r="TEW28" s="1"/>
      <c r="TEX28" s="1"/>
      <c r="TEY28" s="1"/>
      <c r="TEZ28" s="1"/>
      <c r="TFA28" s="1"/>
      <c r="TFB28" s="1"/>
      <c r="TFC28" s="1"/>
      <c r="TFD28" s="1"/>
      <c r="TFE28" s="1"/>
      <c r="TFF28" s="1"/>
      <c r="TFG28" s="1"/>
      <c r="TFH28" s="1"/>
      <c r="TFI28" s="1"/>
      <c r="TFJ28" s="1"/>
      <c r="TFK28" s="1"/>
      <c r="TFL28" s="1"/>
      <c r="TFM28" s="1"/>
      <c r="TFN28" s="1"/>
      <c r="TFO28" s="1"/>
      <c r="TFP28" s="1"/>
      <c r="TFQ28" s="1"/>
      <c r="TFR28" s="1"/>
      <c r="TFS28" s="1"/>
      <c r="TFT28" s="1"/>
      <c r="TFU28" s="1"/>
      <c r="TFV28" s="1"/>
      <c r="TFW28" s="1"/>
      <c r="TFX28" s="1"/>
      <c r="TFY28" s="1"/>
      <c r="TFZ28" s="1"/>
      <c r="TGA28" s="1"/>
      <c r="TGB28" s="1"/>
      <c r="TGC28" s="1"/>
      <c r="TGD28" s="1"/>
      <c r="TGE28" s="1"/>
      <c r="TGF28" s="1"/>
      <c r="TGG28" s="1"/>
      <c r="TGH28" s="1"/>
      <c r="TGI28" s="1"/>
      <c r="TGJ28" s="1"/>
      <c r="TGK28" s="1"/>
      <c r="TGL28" s="1"/>
      <c r="TGM28" s="1"/>
      <c r="TGN28" s="1"/>
      <c r="TGO28" s="1"/>
      <c r="TGP28" s="1"/>
      <c r="TGQ28" s="1"/>
      <c r="TGR28" s="1"/>
      <c r="TGS28" s="1"/>
      <c r="TGT28" s="1"/>
      <c r="TGU28" s="1"/>
      <c r="TGV28" s="1"/>
      <c r="TGW28" s="1"/>
      <c r="TGX28" s="1"/>
      <c r="TGY28" s="1"/>
      <c r="TGZ28" s="1"/>
      <c r="THA28" s="1"/>
      <c r="THB28" s="1"/>
      <c r="THC28" s="1"/>
      <c r="THD28" s="1"/>
      <c r="THE28" s="1"/>
      <c r="THF28" s="1"/>
      <c r="THG28" s="1"/>
      <c r="THH28" s="1"/>
      <c r="THI28" s="1"/>
      <c r="THJ28" s="1"/>
      <c r="THK28" s="1"/>
      <c r="THL28" s="1"/>
      <c r="THM28" s="1"/>
      <c r="THN28" s="1"/>
      <c r="THO28" s="1"/>
      <c r="THP28" s="1"/>
      <c r="THQ28" s="1"/>
      <c r="THR28" s="1"/>
      <c r="THS28" s="1"/>
      <c r="THT28" s="1"/>
      <c r="THU28" s="1"/>
      <c r="THV28" s="1"/>
      <c r="THW28" s="1"/>
      <c r="THX28" s="1"/>
      <c r="THY28" s="1"/>
      <c r="THZ28" s="1"/>
      <c r="TIA28" s="1"/>
      <c r="TIB28" s="1"/>
      <c r="TIC28" s="1"/>
      <c r="TID28" s="1"/>
      <c r="TIE28" s="1"/>
      <c r="TIF28" s="1"/>
      <c r="TIG28" s="1"/>
      <c r="TIH28" s="1"/>
      <c r="TII28" s="1"/>
      <c r="TIJ28" s="1"/>
      <c r="TIK28" s="1"/>
      <c r="TIL28" s="1"/>
      <c r="TIM28" s="1"/>
      <c r="TIN28" s="1"/>
      <c r="TIO28" s="1"/>
      <c r="TIP28" s="1"/>
      <c r="TIQ28" s="1"/>
      <c r="TIR28" s="1"/>
      <c r="TIS28" s="1"/>
      <c r="TIT28" s="1"/>
      <c r="TIU28" s="1"/>
      <c r="TIV28" s="1"/>
      <c r="TIW28" s="1"/>
      <c r="TIX28" s="1"/>
      <c r="TIY28" s="1"/>
      <c r="TIZ28" s="1"/>
      <c r="TJA28" s="1"/>
      <c r="TJB28" s="1"/>
      <c r="TJC28" s="1"/>
      <c r="TJD28" s="1"/>
      <c r="TJE28" s="1"/>
      <c r="TJF28" s="1"/>
      <c r="TJG28" s="1"/>
      <c r="TJH28" s="1"/>
      <c r="TJI28" s="1"/>
      <c r="TJJ28" s="1"/>
      <c r="TJK28" s="1"/>
      <c r="TJL28" s="1"/>
      <c r="TJM28" s="1"/>
      <c r="TJN28" s="1"/>
      <c r="TJO28" s="1"/>
      <c r="TJP28" s="1"/>
      <c r="TJQ28" s="1"/>
      <c r="TJR28" s="1"/>
      <c r="TJS28" s="1"/>
      <c r="TJT28" s="1"/>
      <c r="TJU28" s="1"/>
      <c r="TJV28" s="1"/>
      <c r="TJW28" s="1"/>
      <c r="TJX28" s="1"/>
      <c r="TJY28" s="1"/>
      <c r="TJZ28" s="1"/>
      <c r="TKA28" s="1"/>
      <c r="TKB28" s="1"/>
      <c r="TKC28" s="1"/>
      <c r="TKD28" s="1"/>
      <c r="TKE28" s="1"/>
      <c r="TKF28" s="1"/>
      <c r="TKG28" s="1"/>
      <c r="TKH28" s="1"/>
      <c r="TKI28" s="1"/>
      <c r="TKJ28" s="1"/>
      <c r="TKK28" s="1"/>
      <c r="TKL28" s="1"/>
      <c r="TKM28" s="1"/>
      <c r="TKN28" s="1"/>
      <c r="TKO28" s="1"/>
      <c r="TKP28" s="1"/>
      <c r="TKQ28" s="1"/>
      <c r="TKR28" s="1"/>
      <c r="TKS28" s="1"/>
      <c r="TKT28" s="1"/>
      <c r="TKU28" s="1"/>
      <c r="TKV28" s="1"/>
      <c r="TKW28" s="1"/>
      <c r="TKX28" s="1"/>
      <c r="TKY28" s="1"/>
      <c r="TKZ28" s="1"/>
      <c r="TLA28" s="1"/>
      <c r="TLB28" s="1"/>
      <c r="TLC28" s="1"/>
      <c r="TLD28" s="1"/>
      <c r="TLE28" s="1"/>
      <c r="TLF28" s="1"/>
      <c r="TLG28" s="1"/>
      <c r="TLH28" s="1"/>
      <c r="TLI28" s="1"/>
      <c r="TLJ28" s="1"/>
      <c r="TLK28" s="1"/>
      <c r="TLL28" s="1"/>
      <c r="TLM28" s="1"/>
      <c r="TLN28" s="1"/>
      <c r="TLO28" s="1"/>
      <c r="TLP28" s="1"/>
      <c r="TLQ28" s="1"/>
      <c r="TLR28" s="1"/>
      <c r="TLS28" s="1"/>
      <c r="TLT28" s="1"/>
      <c r="TLU28" s="1"/>
      <c r="TLV28" s="1"/>
      <c r="TLW28" s="1"/>
      <c r="TLX28" s="1"/>
      <c r="TLY28" s="1"/>
      <c r="TLZ28" s="1"/>
      <c r="TMA28" s="1"/>
      <c r="TMB28" s="1"/>
      <c r="TMC28" s="1"/>
      <c r="TMD28" s="1"/>
      <c r="TME28" s="1"/>
      <c r="TMF28" s="1"/>
      <c r="TMG28" s="1"/>
      <c r="TMH28" s="1"/>
      <c r="TMI28" s="1"/>
      <c r="TMJ28" s="1"/>
      <c r="TMK28" s="1"/>
      <c r="TML28" s="1"/>
      <c r="TMM28" s="1"/>
      <c r="TMN28" s="1"/>
      <c r="TMO28" s="1"/>
      <c r="TMP28" s="1"/>
      <c r="TMQ28" s="1"/>
      <c r="TMR28" s="1"/>
      <c r="TMS28" s="1"/>
      <c r="TMT28" s="1"/>
      <c r="TMU28" s="1"/>
      <c r="TMV28" s="1"/>
      <c r="TMW28" s="1"/>
      <c r="TMX28" s="1"/>
      <c r="TMY28" s="1"/>
      <c r="TMZ28" s="1"/>
      <c r="TNA28" s="1"/>
      <c r="TNB28" s="1"/>
      <c r="TNC28" s="1"/>
      <c r="TND28" s="1"/>
      <c r="TNE28" s="1"/>
      <c r="TNF28" s="1"/>
      <c r="TNG28" s="1"/>
      <c r="TNH28" s="1"/>
      <c r="TNI28" s="1"/>
      <c r="TNJ28" s="1"/>
      <c r="TNK28" s="1"/>
      <c r="TNL28" s="1"/>
      <c r="TNM28" s="1"/>
      <c r="TNN28" s="1"/>
      <c r="TNO28" s="1"/>
      <c r="TNP28" s="1"/>
      <c r="TNQ28" s="1"/>
      <c r="TNR28" s="1"/>
      <c r="TNS28" s="1"/>
      <c r="TNT28" s="1"/>
      <c r="TNU28" s="1"/>
      <c r="TNV28" s="1"/>
      <c r="TNW28" s="1"/>
      <c r="TNX28" s="1"/>
      <c r="TNY28" s="1"/>
      <c r="TNZ28" s="1"/>
      <c r="TOA28" s="1"/>
      <c r="TOB28" s="1"/>
      <c r="TOC28" s="1"/>
      <c r="TOD28" s="1"/>
      <c r="TOE28" s="1"/>
      <c r="TOF28" s="1"/>
      <c r="TOG28" s="1"/>
      <c r="TOH28" s="1"/>
      <c r="TOI28" s="1"/>
      <c r="TOJ28" s="1"/>
      <c r="TOK28" s="1"/>
      <c r="TOL28" s="1"/>
      <c r="TOM28" s="1"/>
      <c r="TON28" s="1"/>
      <c r="TOO28" s="1"/>
      <c r="TOP28" s="1"/>
      <c r="TOQ28" s="1"/>
      <c r="TOR28" s="1"/>
      <c r="TOS28" s="1"/>
      <c r="TOT28" s="1"/>
      <c r="TOU28" s="1"/>
      <c r="TOV28" s="1"/>
      <c r="TOW28" s="1"/>
      <c r="TOX28" s="1"/>
      <c r="TOY28" s="1"/>
      <c r="TOZ28" s="1"/>
      <c r="TPA28" s="1"/>
      <c r="TPB28" s="1"/>
      <c r="TPC28" s="1"/>
      <c r="TPD28" s="1"/>
      <c r="TPE28" s="1"/>
      <c r="TPF28" s="1"/>
      <c r="TPG28" s="1"/>
      <c r="TPH28" s="1"/>
      <c r="TPI28" s="1"/>
      <c r="TPJ28" s="1"/>
      <c r="TPK28" s="1"/>
      <c r="TPL28" s="1"/>
      <c r="TPM28" s="1"/>
      <c r="TPN28" s="1"/>
      <c r="TPO28" s="1"/>
      <c r="TPP28" s="1"/>
      <c r="TPQ28" s="1"/>
      <c r="TPR28" s="1"/>
      <c r="TPS28" s="1"/>
      <c r="TPT28" s="1"/>
      <c r="TPU28" s="1"/>
      <c r="TPV28" s="1"/>
      <c r="TPW28" s="1"/>
      <c r="TPX28" s="1"/>
      <c r="TPY28" s="1"/>
      <c r="TPZ28" s="1"/>
      <c r="TQA28" s="1"/>
      <c r="TQB28" s="1"/>
      <c r="TQC28" s="1"/>
      <c r="TQD28" s="1"/>
      <c r="TQE28" s="1"/>
      <c r="TQF28" s="1"/>
      <c r="TQG28" s="1"/>
      <c r="TQH28" s="1"/>
      <c r="TQI28" s="1"/>
      <c r="TQJ28" s="1"/>
      <c r="TQK28" s="1"/>
      <c r="TQL28" s="1"/>
      <c r="TQM28" s="1"/>
      <c r="TQN28" s="1"/>
      <c r="TQO28" s="1"/>
      <c r="TQP28" s="1"/>
      <c r="TQQ28" s="1"/>
      <c r="TQR28" s="1"/>
      <c r="TQS28" s="1"/>
      <c r="TQT28" s="1"/>
      <c r="TQU28" s="1"/>
      <c r="TQV28" s="1"/>
      <c r="TQW28" s="1"/>
      <c r="TQX28" s="1"/>
      <c r="TQY28" s="1"/>
      <c r="TQZ28" s="1"/>
      <c r="TRA28" s="1"/>
      <c r="TRB28" s="1"/>
      <c r="TRC28" s="1"/>
      <c r="TRD28" s="1"/>
      <c r="TRE28" s="1"/>
      <c r="TRF28" s="1"/>
      <c r="TRG28" s="1"/>
      <c r="TRH28" s="1"/>
      <c r="TRI28" s="1"/>
      <c r="TRJ28" s="1"/>
      <c r="TRK28" s="1"/>
      <c r="TRL28" s="1"/>
      <c r="TRM28" s="1"/>
      <c r="TRN28" s="1"/>
      <c r="TRO28" s="1"/>
      <c r="TRP28" s="1"/>
      <c r="TRQ28" s="1"/>
      <c r="TRR28" s="1"/>
      <c r="TRS28" s="1"/>
      <c r="TRT28" s="1"/>
      <c r="TRU28" s="1"/>
      <c r="TRV28" s="1"/>
      <c r="TRW28" s="1"/>
      <c r="TRX28" s="1"/>
      <c r="TRY28" s="1"/>
      <c r="TRZ28" s="1"/>
      <c r="TSA28" s="1"/>
      <c r="TSB28" s="1"/>
      <c r="TSC28" s="1"/>
      <c r="TSD28" s="1"/>
      <c r="TSE28" s="1"/>
      <c r="TSF28" s="1"/>
      <c r="TSG28" s="1"/>
      <c r="TSH28" s="1"/>
      <c r="TSI28" s="1"/>
      <c r="TSJ28" s="1"/>
      <c r="TSK28" s="1"/>
      <c r="TSL28" s="1"/>
      <c r="TSM28" s="1"/>
      <c r="TSN28" s="1"/>
      <c r="TSO28" s="1"/>
      <c r="TSP28" s="1"/>
      <c r="TSQ28" s="1"/>
      <c r="TSR28" s="1"/>
      <c r="TSS28" s="1"/>
      <c r="TST28" s="1"/>
      <c r="TSU28" s="1"/>
      <c r="TSV28" s="1"/>
      <c r="TSW28" s="1"/>
      <c r="TSX28" s="1"/>
      <c r="TSY28" s="1"/>
      <c r="TSZ28" s="1"/>
      <c r="TTA28" s="1"/>
      <c r="TTB28" s="1"/>
      <c r="TTC28" s="1"/>
      <c r="TTD28" s="1"/>
      <c r="TTE28" s="1"/>
      <c r="TTF28" s="1"/>
      <c r="TTG28" s="1"/>
      <c r="TTH28" s="1"/>
      <c r="TTI28" s="1"/>
      <c r="TTJ28" s="1"/>
      <c r="TTK28" s="1"/>
      <c r="TTL28" s="1"/>
      <c r="TTM28" s="1"/>
      <c r="TTN28" s="1"/>
      <c r="TTO28" s="1"/>
      <c r="TTP28" s="1"/>
      <c r="TTQ28" s="1"/>
      <c r="TTR28" s="1"/>
      <c r="TTS28" s="1"/>
      <c r="TTT28" s="1"/>
      <c r="TTU28" s="1"/>
      <c r="TTV28" s="1"/>
      <c r="TTW28" s="1"/>
      <c r="TTX28" s="1"/>
      <c r="TTY28" s="1"/>
      <c r="TTZ28" s="1"/>
      <c r="TUA28" s="1"/>
      <c r="TUB28" s="1"/>
      <c r="TUC28" s="1"/>
      <c r="TUD28" s="1"/>
      <c r="TUE28" s="1"/>
      <c r="TUF28" s="1"/>
      <c r="TUG28" s="1"/>
      <c r="TUH28" s="1"/>
      <c r="TUI28" s="1"/>
      <c r="TUJ28" s="1"/>
      <c r="TUK28" s="1"/>
      <c r="TUL28" s="1"/>
      <c r="TUM28" s="1"/>
      <c r="TUN28" s="1"/>
      <c r="TUO28" s="1"/>
      <c r="TUP28" s="1"/>
      <c r="TUQ28" s="1"/>
      <c r="TUR28" s="1"/>
      <c r="TUS28" s="1"/>
      <c r="TUT28" s="1"/>
      <c r="TUU28" s="1"/>
      <c r="TUV28" s="1"/>
      <c r="TUW28" s="1"/>
      <c r="TUX28" s="1"/>
      <c r="TUY28" s="1"/>
      <c r="TUZ28" s="1"/>
      <c r="TVA28" s="1"/>
      <c r="TVB28" s="1"/>
      <c r="TVC28" s="1"/>
      <c r="TVD28" s="1"/>
      <c r="TVE28" s="1"/>
      <c r="TVF28" s="1"/>
      <c r="TVG28" s="1"/>
      <c r="TVH28" s="1"/>
      <c r="TVI28" s="1"/>
      <c r="TVJ28" s="1"/>
      <c r="TVK28" s="1"/>
      <c r="TVL28" s="1"/>
      <c r="TVM28" s="1"/>
      <c r="TVN28" s="1"/>
      <c r="TVO28" s="1"/>
      <c r="TVP28" s="1"/>
      <c r="TVQ28" s="1"/>
      <c r="TVR28" s="1"/>
      <c r="TVS28" s="1"/>
      <c r="TVT28" s="1"/>
      <c r="TVU28" s="1"/>
      <c r="TVV28" s="1"/>
      <c r="TVW28" s="1"/>
      <c r="TVX28" s="1"/>
      <c r="TVY28" s="1"/>
      <c r="TVZ28" s="1"/>
      <c r="TWA28" s="1"/>
      <c r="TWB28" s="1"/>
      <c r="TWC28" s="1"/>
      <c r="TWD28" s="1"/>
      <c r="TWE28" s="1"/>
      <c r="TWF28" s="1"/>
      <c r="TWG28" s="1"/>
      <c r="TWH28" s="1"/>
      <c r="TWI28" s="1"/>
      <c r="TWJ28" s="1"/>
      <c r="TWK28" s="1"/>
      <c r="TWL28" s="1"/>
      <c r="TWM28" s="1"/>
      <c r="TWN28" s="1"/>
      <c r="TWO28" s="1"/>
      <c r="TWP28" s="1"/>
      <c r="TWQ28" s="1"/>
      <c r="TWR28" s="1"/>
      <c r="TWS28" s="1"/>
      <c r="TWT28" s="1"/>
      <c r="TWU28" s="1"/>
      <c r="TWV28" s="1"/>
      <c r="TWW28" s="1"/>
      <c r="TWX28" s="1"/>
      <c r="TWY28" s="1"/>
      <c r="TWZ28" s="1"/>
      <c r="TXA28" s="1"/>
      <c r="TXB28" s="1"/>
      <c r="TXC28" s="1"/>
      <c r="TXD28" s="1"/>
      <c r="TXE28" s="1"/>
      <c r="TXF28" s="1"/>
      <c r="TXG28" s="1"/>
      <c r="TXH28" s="1"/>
      <c r="TXI28" s="1"/>
      <c r="TXJ28" s="1"/>
      <c r="TXK28" s="1"/>
      <c r="TXL28" s="1"/>
      <c r="TXM28" s="1"/>
      <c r="TXN28" s="1"/>
      <c r="TXO28" s="1"/>
      <c r="TXP28" s="1"/>
      <c r="TXQ28" s="1"/>
      <c r="TXR28" s="1"/>
      <c r="TXS28" s="1"/>
      <c r="TXT28" s="1"/>
      <c r="TXU28" s="1"/>
      <c r="TXV28" s="1"/>
      <c r="TXW28" s="1"/>
      <c r="TXX28" s="1"/>
      <c r="TXY28" s="1"/>
      <c r="TXZ28" s="1"/>
      <c r="TYA28" s="1"/>
      <c r="TYB28" s="1"/>
      <c r="TYC28" s="1"/>
      <c r="TYD28" s="1"/>
      <c r="TYE28" s="1"/>
      <c r="TYF28" s="1"/>
      <c r="TYG28" s="1"/>
      <c r="TYH28" s="1"/>
      <c r="TYI28" s="1"/>
      <c r="TYJ28" s="1"/>
      <c r="TYK28" s="1"/>
      <c r="TYL28" s="1"/>
      <c r="TYM28" s="1"/>
      <c r="TYN28" s="1"/>
      <c r="TYO28" s="1"/>
      <c r="TYP28" s="1"/>
      <c r="TYQ28" s="1"/>
      <c r="TYR28" s="1"/>
      <c r="TYS28" s="1"/>
      <c r="TYT28" s="1"/>
      <c r="TYU28" s="1"/>
      <c r="TYV28" s="1"/>
      <c r="TYW28" s="1"/>
      <c r="TYX28" s="1"/>
      <c r="TYY28" s="1"/>
      <c r="TYZ28" s="1"/>
      <c r="TZA28" s="1"/>
      <c r="TZB28" s="1"/>
      <c r="TZC28" s="1"/>
      <c r="TZD28" s="1"/>
      <c r="TZE28" s="1"/>
      <c r="TZF28" s="1"/>
      <c r="TZG28" s="1"/>
      <c r="TZH28" s="1"/>
      <c r="TZI28" s="1"/>
      <c r="TZJ28" s="1"/>
      <c r="TZK28" s="1"/>
      <c r="TZL28" s="1"/>
      <c r="TZM28" s="1"/>
      <c r="TZN28" s="1"/>
      <c r="TZO28" s="1"/>
      <c r="TZP28" s="1"/>
      <c r="TZQ28" s="1"/>
      <c r="TZR28" s="1"/>
      <c r="TZS28" s="1"/>
      <c r="TZT28" s="1"/>
      <c r="TZU28" s="1"/>
      <c r="TZV28" s="1"/>
      <c r="TZW28" s="1"/>
      <c r="TZX28" s="1"/>
      <c r="TZY28" s="1"/>
      <c r="TZZ28" s="1"/>
      <c r="UAA28" s="1"/>
      <c r="UAB28" s="1"/>
      <c r="UAC28" s="1"/>
      <c r="UAD28" s="1"/>
      <c r="UAE28" s="1"/>
      <c r="UAF28" s="1"/>
      <c r="UAG28" s="1"/>
      <c r="UAH28" s="1"/>
      <c r="UAI28" s="1"/>
      <c r="UAJ28" s="1"/>
      <c r="UAK28" s="1"/>
      <c r="UAL28" s="1"/>
      <c r="UAM28" s="1"/>
      <c r="UAN28" s="1"/>
      <c r="UAO28" s="1"/>
      <c r="UAP28" s="1"/>
      <c r="UAQ28" s="1"/>
      <c r="UAR28" s="1"/>
      <c r="UAS28" s="1"/>
      <c r="UAT28" s="1"/>
      <c r="UAU28" s="1"/>
      <c r="UAV28" s="1"/>
      <c r="UAW28" s="1"/>
      <c r="UAX28" s="1"/>
      <c r="UAY28" s="1"/>
      <c r="UAZ28" s="1"/>
      <c r="UBA28" s="1"/>
      <c r="UBB28" s="1"/>
      <c r="UBC28" s="1"/>
      <c r="UBD28" s="1"/>
      <c r="UBE28" s="1"/>
      <c r="UBF28" s="1"/>
      <c r="UBG28" s="1"/>
      <c r="UBH28" s="1"/>
      <c r="UBI28" s="1"/>
      <c r="UBJ28" s="1"/>
      <c r="UBK28" s="1"/>
      <c r="UBL28" s="1"/>
      <c r="UBM28" s="1"/>
      <c r="UBN28" s="1"/>
      <c r="UBO28" s="1"/>
      <c r="UBP28" s="1"/>
      <c r="UBQ28" s="1"/>
      <c r="UBR28" s="1"/>
      <c r="UBS28" s="1"/>
      <c r="UBT28" s="1"/>
      <c r="UBU28" s="1"/>
      <c r="UBV28" s="1"/>
      <c r="UBW28" s="1"/>
      <c r="UBX28" s="1"/>
      <c r="UBY28" s="1"/>
      <c r="UBZ28" s="1"/>
      <c r="UCA28" s="1"/>
      <c r="UCB28" s="1"/>
      <c r="UCC28" s="1"/>
      <c r="UCD28" s="1"/>
      <c r="UCE28" s="1"/>
      <c r="UCF28" s="1"/>
      <c r="UCG28" s="1"/>
      <c r="UCH28" s="1"/>
      <c r="UCI28" s="1"/>
      <c r="UCJ28" s="1"/>
      <c r="UCK28" s="1"/>
      <c r="UCL28" s="1"/>
      <c r="UCM28" s="1"/>
      <c r="UCN28" s="1"/>
      <c r="UCO28" s="1"/>
      <c r="UCP28" s="1"/>
      <c r="UCQ28" s="1"/>
      <c r="UCR28" s="1"/>
      <c r="UCS28" s="1"/>
      <c r="UCT28" s="1"/>
      <c r="UCU28" s="1"/>
      <c r="UCV28" s="1"/>
      <c r="UCW28" s="1"/>
      <c r="UCX28" s="1"/>
      <c r="UCY28" s="1"/>
      <c r="UCZ28" s="1"/>
      <c r="UDA28" s="1"/>
      <c r="UDB28" s="1"/>
      <c r="UDC28" s="1"/>
      <c r="UDD28" s="1"/>
      <c r="UDE28" s="1"/>
      <c r="UDF28" s="1"/>
      <c r="UDG28" s="1"/>
      <c r="UDH28" s="1"/>
      <c r="UDI28" s="1"/>
      <c r="UDJ28" s="1"/>
      <c r="UDK28" s="1"/>
      <c r="UDL28" s="1"/>
      <c r="UDM28" s="1"/>
      <c r="UDN28" s="1"/>
      <c r="UDO28" s="1"/>
      <c r="UDP28" s="1"/>
      <c r="UDQ28" s="1"/>
      <c r="UDR28" s="1"/>
      <c r="UDS28" s="1"/>
      <c r="UDT28" s="1"/>
      <c r="UDU28" s="1"/>
      <c r="UDV28" s="1"/>
      <c r="UDW28" s="1"/>
      <c r="UDX28" s="1"/>
      <c r="UDY28" s="1"/>
      <c r="UDZ28" s="1"/>
      <c r="UEA28" s="1"/>
      <c r="UEB28" s="1"/>
      <c r="UEC28" s="1"/>
      <c r="UED28" s="1"/>
      <c r="UEE28" s="1"/>
      <c r="UEF28" s="1"/>
      <c r="UEG28" s="1"/>
      <c r="UEH28" s="1"/>
      <c r="UEI28" s="1"/>
      <c r="UEJ28" s="1"/>
      <c r="UEK28" s="1"/>
      <c r="UEL28" s="1"/>
      <c r="UEM28" s="1"/>
      <c r="UEN28" s="1"/>
      <c r="UEO28" s="1"/>
      <c r="UEP28" s="1"/>
      <c r="UEQ28" s="1"/>
      <c r="UER28" s="1"/>
      <c r="UES28" s="1"/>
      <c r="UET28" s="1"/>
      <c r="UEU28" s="1"/>
      <c r="UEV28" s="1"/>
      <c r="UEW28" s="1"/>
      <c r="UEX28" s="1"/>
      <c r="UEY28" s="1"/>
      <c r="UEZ28" s="1"/>
      <c r="UFA28" s="1"/>
      <c r="UFB28" s="1"/>
      <c r="UFC28" s="1"/>
      <c r="UFD28" s="1"/>
      <c r="UFE28" s="1"/>
      <c r="UFF28" s="1"/>
      <c r="UFG28" s="1"/>
      <c r="UFH28" s="1"/>
      <c r="UFI28" s="1"/>
      <c r="UFJ28" s="1"/>
      <c r="UFK28" s="1"/>
      <c r="UFL28" s="1"/>
      <c r="UFM28" s="1"/>
      <c r="UFN28" s="1"/>
      <c r="UFO28" s="1"/>
      <c r="UFP28" s="1"/>
      <c r="UFQ28" s="1"/>
      <c r="UFR28" s="1"/>
      <c r="UFS28" s="1"/>
      <c r="UFT28" s="1"/>
      <c r="UFU28" s="1"/>
      <c r="UFV28" s="1"/>
      <c r="UFW28" s="1"/>
      <c r="UFX28" s="1"/>
      <c r="UFY28" s="1"/>
      <c r="UFZ28" s="1"/>
      <c r="UGA28" s="1"/>
      <c r="UGB28" s="1"/>
      <c r="UGC28" s="1"/>
      <c r="UGD28" s="1"/>
      <c r="UGE28" s="1"/>
      <c r="UGF28" s="1"/>
      <c r="UGG28" s="1"/>
      <c r="UGH28" s="1"/>
      <c r="UGI28" s="1"/>
      <c r="UGJ28" s="1"/>
      <c r="UGK28" s="1"/>
      <c r="UGL28" s="1"/>
      <c r="UGM28" s="1"/>
      <c r="UGN28" s="1"/>
      <c r="UGO28" s="1"/>
      <c r="UGP28" s="1"/>
      <c r="UGQ28" s="1"/>
      <c r="UGR28" s="1"/>
      <c r="UGS28" s="1"/>
      <c r="UGT28" s="1"/>
      <c r="UGU28" s="1"/>
      <c r="UGV28" s="1"/>
      <c r="UGW28" s="1"/>
      <c r="UGX28" s="1"/>
      <c r="UGY28" s="1"/>
      <c r="UGZ28" s="1"/>
      <c r="UHA28" s="1"/>
      <c r="UHB28" s="1"/>
      <c r="UHC28" s="1"/>
      <c r="UHD28" s="1"/>
      <c r="UHE28" s="1"/>
      <c r="UHF28" s="1"/>
      <c r="UHG28" s="1"/>
      <c r="UHH28" s="1"/>
      <c r="UHI28" s="1"/>
      <c r="UHJ28" s="1"/>
      <c r="UHK28" s="1"/>
      <c r="UHL28" s="1"/>
      <c r="UHM28" s="1"/>
      <c r="UHN28" s="1"/>
      <c r="UHO28" s="1"/>
      <c r="UHP28" s="1"/>
      <c r="UHQ28" s="1"/>
      <c r="UHR28" s="1"/>
      <c r="UHS28" s="1"/>
      <c r="UHT28" s="1"/>
      <c r="UHU28" s="1"/>
      <c r="UHV28" s="1"/>
      <c r="UHW28" s="1"/>
      <c r="UHX28" s="1"/>
      <c r="UHY28" s="1"/>
      <c r="UHZ28" s="1"/>
      <c r="UIA28" s="1"/>
      <c r="UIB28" s="1"/>
      <c r="UIC28" s="1"/>
      <c r="UID28" s="1"/>
      <c r="UIE28" s="1"/>
      <c r="UIF28" s="1"/>
      <c r="UIG28" s="1"/>
      <c r="UIH28" s="1"/>
      <c r="UII28" s="1"/>
      <c r="UIJ28" s="1"/>
      <c r="UIK28" s="1"/>
      <c r="UIL28" s="1"/>
      <c r="UIM28" s="1"/>
      <c r="UIN28" s="1"/>
      <c r="UIO28" s="1"/>
      <c r="UIP28" s="1"/>
      <c r="UIQ28" s="1"/>
      <c r="UIR28" s="1"/>
      <c r="UIS28" s="1"/>
      <c r="UIT28" s="1"/>
      <c r="UIU28" s="1"/>
      <c r="UIV28" s="1"/>
      <c r="UIW28" s="1"/>
      <c r="UIX28" s="1"/>
      <c r="UIY28" s="1"/>
      <c r="UIZ28" s="1"/>
      <c r="UJA28" s="1"/>
      <c r="UJB28" s="1"/>
      <c r="UJC28" s="1"/>
      <c r="UJD28" s="1"/>
      <c r="UJE28" s="1"/>
      <c r="UJF28" s="1"/>
      <c r="UJG28" s="1"/>
      <c r="UJH28" s="1"/>
      <c r="UJI28" s="1"/>
      <c r="UJJ28" s="1"/>
      <c r="UJK28" s="1"/>
      <c r="UJL28" s="1"/>
      <c r="UJM28" s="1"/>
      <c r="UJN28" s="1"/>
      <c r="UJO28" s="1"/>
      <c r="UJP28" s="1"/>
      <c r="UJQ28" s="1"/>
      <c r="UJR28" s="1"/>
      <c r="UJS28" s="1"/>
      <c r="UJT28" s="1"/>
      <c r="UJU28" s="1"/>
      <c r="UJV28" s="1"/>
      <c r="UJW28" s="1"/>
      <c r="UJX28" s="1"/>
      <c r="UJY28" s="1"/>
      <c r="UJZ28" s="1"/>
      <c r="UKA28" s="1"/>
      <c r="UKB28" s="1"/>
      <c r="UKC28" s="1"/>
      <c r="UKD28" s="1"/>
      <c r="UKE28" s="1"/>
      <c r="UKF28" s="1"/>
      <c r="UKG28" s="1"/>
      <c r="UKH28" s="1"/>
      <c r="UKI28" s="1"/>
      <c r="UKJ28" s="1"/>
      <c r="UKK28" s="1"/>
      <c r="UKL28" s="1"/>
      <c r="UKM28" s="1"/>
      <c r="UKN28" s="1"/>
      <c r="UKO28" s="1"/>
      <c r="UKP28" s="1"/>
      <c r="UKQ28" s="1"/>
      <c r="UKR28" s="1"/>
      <c r="UKS28" s="1"/>
      <c r="UKT28" s="1"/>
      <c r="UKU28" s="1"/>
      <c r="UKV28" s="1"/>
      <c r="UKW28" s="1"/>
      <c r="UKX28" s="1"/>
      <c r="UKY28" s="1"/>
      <c r="UKZ28" s="1"/>
      <c r="ULA28" s="1"/>
      <c r="ULB28" s="1"/>
      <c r="ULC28" s="1"/>
      <c r="ULD28" s="1"/>
      <c r="ULE28" s="1"/>
      <c r="ULF28" s="1"/>
      <c r="ULG28" s="1"/>
      <c r="ULH28" s="1"/>
      <c r="ULI28" s="1"/>
      <c r="ULJ28" s="1"/>
      <c r="ULK28" s="1"/>
      <c r="ULL28" s="1"/>
      <c r="ULM28" s="1"/>
      <c r="ULN28" s="1"/>
      <c r="ULO28" s="1"/>
      <c r="ULP28" s="1"/>
      <c r="ULQ28" s="1"/>
      <c r="ULR28" s="1"/>
      <c r="ULS28" s="1"/>
      <c r="ULT28" s="1"/>
      <c r="ULU28" s="1"/>
      <c r="ULV28" s="1"/>
      <c r="ULW28" s="1"/>
      <c r="ULX28" s="1"/>
      <c r="ULY28" s="1"/>
      <c r="ULZ28" s="1"/>
      <c r="UMA28" s="1"/>
      <c r="UMB28" s="1"/>
      <c r="UMC28" s="1"/>
      <c r="UMD28" s="1"/>
      <c r="UME28" s="1"/>
      <c r="UMF28" s="1"/>
      <c r="UMG28" s="1"/>
      <c r="UMH28" s="1"/>
      <c r="UMI28" s="1"/>
      <c r="UMJ28" s="1"/>
      <c r="UMK28" s="1"/>
      <c r="UML28" s="1"/>
      <c r="UMM28" s="1"/>
      <c r="UMN28" s="1"/>
      <c r="UMO28" s="1"/>
      <c r="UMP28" s="1"/>
      <c r="UMQ28" s="1"/>
      <c r="UMR28" s="1"/>
      <c r="UMS28" s="1"/>
      <c r="UMT28" s="1"/>
      <c r="UMU28" s="1"/>
      <c r="UMV28" s="1"/>
      <c r="UMW28" s="1"/>
      <c r="UMX28" s="1"/>
      <c r="UMY28" s="1"/>
      <c r="UMZ28" s="1"/>
      <c r="UNA28" s="1"/>
      <c r="UNB28" s="1"/>
      <c r="UNC28" s="1"/>
      <c r="UND28" s="1"/>
      <c r="UNE28" s="1"/>
      <c r="UNF28" s="1"/>
      <c r="UNG28" s="1"/>
      <c r="UNH28" s="1"/>
      <c r="UNI28" s="1"/>
      <c r="UNJ28" s="1"/>
      <c r="UNK28" s="1"/>
      <c r="UNL28" s="1"/>
      <c r="UNM28" s="1"/>
      <c r="UNN28" s="1"/>
      <c r="UNO28" s="1"/>
      <c r="UNP28" s="1"/>
      <c r="UNQ28" s="1"/>
      <c r="UNR28" s="1"/>
      <c r="UNS28" s="1"/>
      <c r="UNT28" s="1"/>
      <c r="UNU28" s="1"/>
      <c r="UNV28" s="1"/>
      <c r="UNW28" s="1"/>
      <c r="UNX28" s="1"/>
      <c r="UNY28" s="1"/>
      <c r="UNZ28" s="1"/>
      <c r="UOA28" s="1"/>
      <c r="UOB28" s="1"/>
      <c r="UOC28" s="1"/>
      <c r="UOD28" s="1"/>
      <c r="UOE28" s="1"/>
      <c r="UOF28" s="1"/>
      <c r="UOG28" s="1"/>
      <c r="UOH28" s="1"/>
      <c r="UOI28" s="1"/>
      <c r="UOJ28" s="1"/>
      <c r="UOK28" s="1"/>
      <c r="UOL28" s="1"/>
      <c r="UOM28" s="1"/>
      <c r="UON28" s="1"/>
      <c r="UOO28" s="1"/>
      <c r="UOP28" s="1"/>
      <c r="UOQ28" s="1"/>
      <c r="UOR28" s="1"/>
      <c r="UOS28" s="1"/>
      <c r="UOT28" s="1"/>
      <c r="UOU28" s="1"/>
      <c r="UOV28" s="1"/>
      <c r="UOW28" s="1"/>
      <c r="UOX28" s="1"/>
      <c r="UOY28" s="1"/>
      <c r="UOZ28" s="1"/>
      <c r="UPA28" s="1"/>
      <c r="UPB28" s="1"/>
      <c r="UPC28" s="1"/>
      <c r="UPD28" s="1"/>
      <c r="UPE28" s="1"/>
      <c r="UPF28" s="1"/>
      <c r="UPG28" s="1"/>
      <c r="UPH28" s="1"/>
      <c r="UPI28" s="1"/>
      <c r="UPJ28" s="1"/>
      <c r="UPK28" s="1"/>
      <c r="UPL28" s="1"/>
      <c r="UPM28" s="1"/>
      <c r="UPN28" s="1"/>
      <c r="UPO28" s="1"/>
      <c r="UPP28" s="1"/>
      <c r="UPQ28" s="1"/>
      <c r="UPR28" s="1"/>
      <c r="UPS28" s="1"/>
      <c r="UPT28" s="1"/>
      <c r="UPU28" s="1"/>
      <c r="UPV28" s="1"/>
      <c r="UPW28" s="1"/>
      <c r="UPX28" s="1"/>
      <c r="UPY28" s="1"/>
      <c r="UPZ28" s="1"/>
      <c r="UQA28" s="1"/>
      <c r="UQB28" s="1"/>
      <c r="UQC28" s="1"/>
      <c r="UQD28" s="1"/>
      <c r="UQE28" s="1"/>
      <c r="UQF28" s="1"/>
      <c r="UQG28" s="1"/>
      <c r="UQH28" s="1"/>
      <c r="UQI28" s="1"/>
      <c r="UQJ28" s="1"/>
      <c r="UQK28" s="1"/>
      <c r="UQL28" s="1"/>
      <c r="UQM28" s="1"/>
      <c r="UQN28" s="1"/>
      <c r="UQO28" s="1"/>
      <c r="UQP28" s="1"/>
      <c r="UQQ28" s="1"/>
      <c r="UQR28" s="1"/>
      <c r="UQS28" s="1"/>
      <c r="UQT28" s="1"/>
      <c r="UQU28" s="1"/>
      <c r="UQV28" s="1"/>
      <c r="UQW28" s="1"/>
      <c r="UQX28" s="1"/>
      <c r="UQY28" s="1"/>
      <c r="UQZ28" s="1"/>
      <c r="URA28" s="1"/>
      <c r="URB28" s="1"/>
      <c r="URC28" s="1"/>
      <c r="URD28" s="1"/>
      <c r="URE28" s="1"/>
      <c r="URF28" s="1"/>
      <c r="URG28" s="1"/>
      <c r="URH28" s="1"/>
      <c r="URI28" s="1"/>
      <c r="URJ28" s="1"/>
      <c r="URK28" s="1"/>
      <c r="URL28" s="1"/>
      <c r="URM28" s="1"/>
      <c r="URN28" s="1"/>
      <c r="URO28" s="1"/>
      <c r="URP28" s="1"/>
      <c r="URQ28" s="1"/>
      <c r="URR28" s="1"/>
      <c r="URS28" s="1"/>
      <c r="URT28" s="1"/>
      <c r="URU28" s="1"/>
      <c r="URV28" s="1"/>
      <c r="URW28" s="1"/>
      <c r="URX28" s="1"/>
      <c r="URY28" s="1"/>
      <c r="URZ28" s="1"/>
      <c r="USA28" s="1"/>
      <c r="USB28" s="1"/>
      <c r="USC28" s="1"/>
      <c r="USD28" s="1"/>
      <c r="USE28" s="1"/>
      <c r="USF28" s="1"/>
      <c r="USG28" s="1"/>
      <c r="USH28" s="1"/>
      <c r="USI28" s="1"/>
      <c r="USJ28" s="1"/>
      <c r="USK28" s="1"/>
      <c r="USL28" s="1"/>
      <c r="USM28" s="1"/>
      <c r="USN28" s="1"/>
      <c r="USO28" s="1"/>
      <c r="USP28" s="1"/>
      <c r="USQ28" s="1"/>
      <c r="USR28" s="1"/>
      <c r="USS28" s="1"/>
      <c r="UST28" s="1"/>
      <c r="USU28" s="1"/>
      <c r="USV28" s="1"/>
      <c r="USW28" s="1"/>
      <c r="USX28" s="1"/>
      <c r="USY28" s="1"/>
      <c r="USZ28" s="1"/>
      <c r="UTA28" s="1"/>
      <c r="UTB28" s="1"/>
      <c r="UTC28" s="1"/>
      <c r="UTD28" s="1"/>
      <c r="UTE28" s="1"/>
      <c r="UTF28" s="1"/>
      <c r="UTG28" s="1"/>
      <c r="UTH28" s="1"/>
      <c r="UTI28" s="1"/>
      <c r="UTJ28" s="1"/>
      <c r="UTK28" s="1"/>
      <c r="UTL28" s="1"/>
      <c r="UTM28" s="1"/>
      <c r="UTN28" s="1"/>
      <c r="UTO28" s="1"/>
      <c r="UTP28" s="1"/>
      <c r="UTQ28" s="1"/>
      <c r="UTR28" s="1"/>
      <c r="UTS28" s="1"/>
      <c r="UTT28" s="1"/>
      <c r="UTU28" s="1"/>
      <c r="UTV28" s="1"/>
      <c r="UTW28" s="1"/>
      <c r="UTX28" s="1"/>
      <c r="UTY28" s="1"/>
      <c r="UTZ28" s="1"/>
      <c r="UUA28" s="1"/>
      <c r="UUB28" s="1"/>
      <c r="UUC28" s="1"/>
      <c r="UUD28" s="1"/>
      <c r="UUE28" s="1"/>
      <c r="UUF28" s="1"/>
      <c r="UUG28" s="1"/>
      <c r="UUH28" s="1"/>
      <c r="UUI28" s="1"/>
      <c r="UUJ28" s="1"/>
      <c r="UUK28" s="1"/>
      <c r="UUL28" s="1"/>
      <c r="UUM28" s="1"/>
      <c r="UUN28" s="1"/>
      <c r="UUO28" s="1"/>
      <c r="UUP28" s="1"/>
      <c r="UUQ28" s="1"/>
      <c r="UUR28" s="1"/>
      <c r="UUS28" s="1"/>
      <c r="UUT28" s="1"/>
      <c r="UUU28" s="1"/>
      <c r="UUV28" s="1"/>
      <c r="UUW28" s="1"/>
      <c r="UUX28" s="1"/>
      <c r="UUY28" s="1"/>
      <c r="UUZ28" s="1"/>
      <c r="UVA28" s="1"/>
      <c r="UVB28" s="1"/>
      <c r="UVC28" s="1"/>
      <c r="UVD28" s="1"/>
      <c r="UVE28" s="1"/>
      <c r="UVF28" s="1"/>
      <c r="UVG28" s="1"/>
      <c r="UVH28" s="1"/>
      <c r="UVI28" s="1"/>
      <c r="UVJ28" s="1"/>
      <c r="UVK28" s="1"/>
      <c r="UVL28" s="1"/>
      <c r="UVM28" s="1"/>
      <c r="UVN28" s="1"/>
      <c r="UVO28" s="1"/>
      <c r="UVP28" s="1"/>
      <c r="UVQ28" s="1"/>
      <c r="UVR28" s="1"/>
      <c r="UVS28" s="1"/>
      <c r="UVT28" s="1"/>
      <c r="UVU28" s="1"/>
      <c r="UVV28" s="1"/>
      <c r="UVW28" s="1"/>
      <c r="UVX28" s="1"/>
      <c r="UVY28" s="1"/>
      <c r="UVZ28" s="1"/>
      <c r="UWA28" s="1"/>
      <c r="UWB28" s="1"/>
      <c r="UWC28" s="1"/>
      <c r="UWD28" s="1"/>
      <c r="UWE28" s="1"/>
      <c r="UWF28" s="1"/>
      <c r="UWG28" s="1"/>
      <c r="UWH28" s="1"/>
      <c r="UWI28" s="1"/>
      <c r="UWJ28" s="1"/>
      <c r="UWK28" s="1"/>
      <c r="UWL28" s="1"/>
      <c r="UWM28" s="1"/>
      <c r="UWN28" s="1"/>
      <c r="UWO28" s="1"/>
      <c r="UWP28" s="1"/>
      <c r="UWQ28" s="1"/>
      <c r="UWR28" s="1"/>
      <c r="UWS28" s="1"/>
      <c r="UWT28" s="1"/>
      <c r="UWU28" s="1"/>
      <c r="UWV28" s="1"/>
      <c r="UWW28" s="1"/>
      <c r="UWX28" s="1"/>
      <c r="UWY28" s="1"/>
      <c r="UWZ28" s="1"/>
      <c r="UXA28" s="1"/>
      <c r="UXB28" s="1"/>
      <c r="UXC28" s="1"/>
      <c r="UXD28" s="1"/>
      <c r="UXE28" s="1"/>
      <c r="UXF28" s="1"/>
      <c r="UXG28" s="1"/>
      <c r="UXH28" s="1"/>
      <c r="UXI28" s="1"/>
      <c r="UXJ28" s="1"/>
      <c r="UXK28" s="1"/>
      <c r="UXL28" s="1"/>
      <c r="UXM28" s="1"/>
      <c r="UXN28" s="1"/>
      <c r="UXO28" s="1"/>
      <c r="UXP28" s="1"/>
      <c r="UXQ28" s="1"/>
      <c r="UXR28" s="1"/>
      <c r="UXS28" s="1"/>
      <c r="UXT28" s="1"/>
      <c r="UXU28" s="1"/>
      <c r="UXV28" s="1"/>
      <c r="UXW28" s="1"/>
      <c r="UXX28" s="1"/>
      <c r="UXY28" s="1"/>
      <c r="UXZ28" s="1"/>
      <c r="UYA28" s="1"/>
      <c r="UYB28" s="1"/>
      <c r="UYC28" s="1"/>
      <c r="UYD28" s="1"/>
      <c r="UYE28" s="1"/>
      <c r="UYF28" s="1"/>
      <c r="UYG28" s="1"/>
      <c r="UYH28" s="1"/>
      <c r="UYI28" s="1"/>
      <c r="UYJ28" s="1"/>
      <c r="UYK28" s="1"/>
      <c r="UYL28" s="1"/>
      <c r="UYM28" s="1"/>
      <c r="UYN28" s="1"/>
      <c r="UYO28" s="1"/>
      <c r="UYP28" s="1"/>
      <c r="UYQ28" s="1"/>
      <c r="UYR28" s="1"/>
      <c r="UYS28" s="1"/>
      <c r="UYT28" s="1"/>
      <c r="UYU28" s="1"/>
      <c r="UYV28" s="1"/>
      <c r="UYW28" s="1"/>
      <c r="UYX28" s="1"/>
      <c r="UYY28" s="1"/>
      <c r="UYZ28" s="1"/>
      <c r="UZA28" s="1"/>
      <c r="UZB28" s="1"/>
      <c r="UZC28" s="1"/>
      <c r="UZD28" s="1"/>
      <c r="UZE28" s="1"/>
      <c r="UZF28" s="1"/>
      <c r="UZG28" s="1"/>
      <c r="UZH28" s="1"/>
      <c r="UZI28" s="1"/>
      <c r="UZJ28" s="1"/>
      <c r="UZK28" s="1"/>
      <c r="UZL28" s="1"/>
      <c r="UZM28" s="1"/>
      <c r="UZN28" s="1"/>
      <c r="UZO28" s="1"/>
      <c r="UZP28" s="1"/>
      <c r="UZQ28" s="1"/>
      <c r="UZR28" s="1"/>
      <c r="UZS28" s="1"/>
      <c r="UZT28" s="1"/>
      <c r="UZU28" s="1"/>
      <c r="UZV28" s="1"/>
      <c r="UZW28" s="1"/>
      <c r="UZX28" s="1"/>
      <c r="UZY28" s="1"/>
      <c r="UZZ28" s="1"/>
      <c r="VAA28" s="1"/>
      <c r="VAB28" s="1"/>
      <c r="VAC28" s="1"/>
      <c r="VAD28" s="1"/>
      <c r="VAE28" s="1"/>
      <c r="VAF28" s="1"/>
      <c r="VAG28" s="1"/>
      <c r="VAH28" s="1"/>
      <c r="VAI28" s="1"/>
      <c r="VAJ28" s="1"/>
      <c r="VAK28" s="1"/>
      <c r="VAL28" s="1"/>
      <c r="VAM28" s="1"/>
      <c r="VAN28" s="1"/>
      <c r="VAO28" s="1"/>
      <c r="VAP28" s="1"/>
      <c r="VAQ28" s="1"/>
      <c r="VAR28" s="1"/>
      <c r="VAS28" s="1"/>
      <c r="VAT28" s="1"/>
      <c r="VAU28" s="1"/>
      <c r="VAV28" s="1"/>
      <c r="VAW28" s="1"/>
      <c r="VAX28" s="1"/>
      <c r="VAY28" s="1"/>
      <c r="VAZ28" s="1"/>
      <c r="VBA28" s="1"/>
      <c r="VBB28" s="1"/>
      <c r="VBC28" s="1"/>
      <c r="VBD28" s="1"/>
      <c r="VBE28" s="1"/>
      <c r="VBF28" s="1"/>
      <c r="VBG28" s="1"/>
      <c r="VBH28" s="1"/>
      <c r="VBI28" s="1"/>
      <c r="VBJ28" s="1"/>
      <c r="VBK28" s="1"/>
      <c r="VBL28" s="1"/>
      <c r="VBM28" s="1"/>
      <c r="VBN28" s="1"/>
      <c r="VBO28" s="1"/>
      <c r="VBP28" s="1"/>
      <c r="VBQ28" s="1"/>
      <c r="VBR28" s="1"/>
      <c r="VBS28" s="1"/>
      <c r="VBT28" s="1"/>
      <c r="VBU28" s="1"/>
      <c r="VBV28" s="1"/>
      <c r="VBW28" s="1"/>
      <c r="VBX28" s="1"/>
      <c r="VBY28" s="1"/>
      <c r="VBZ28" s="1"/>
      <c r="VCA28" s="1"/>
      <c r="VCB28" s="1"/>
      <c r="VCC28" s="1"/>
      <c r="VCD28" s="1"/>
      <c r="VCE28" s="1"/>
      <c r="VCF28" s="1"/>
      <c r="VCG28" s="1"/>
      <c r="VCH28" s="1"/>
      <c r="VCI28" s="1"/>
      <c r="VCJ28" s="1"/>
      <c r="VCK28" s="1"/>
      <c r="VCL28" s="1"/>
      <c r="VCM28" s="1"/>
      <c r="VCN28" s="1"/>
      <c r="VCO28" s="1"/>
      <c r="VCP28" s="1"/>
      <c r="VCQ28" s="1"/>
      <c r="VCR28" s="1"/>
      <c r="VCS28" s="1"/>
      <c r="VCT28" s="1"/>
      <c r="VCU28" s="1"/>
      <c r="VCV28" s="1"/>
      <c r="VCW28" s="1"/>
      <c r="VCX28" s="1"/>
      <c r="VCY28" s="1"/>
      <c r="VCZ28" s="1"/>
      <c r="VDA28" s="1"/>
      <c r="VDB28" s="1"/>
      <c r="VDC28" s="1"/>
      <c r="VDD28" s="1"/>
      <c r="VDE28" s="1"/>
      <c r="VDF28" s="1"/>
      <c r="VDG28" s="1"/>
      <c r="VDH28" s="1"/>
      <c r="VDI28" s="1"/>
      <c r="VDJ28" s="1"/>
      <c r="VDK28" s="1"/>
      <c r="VDL28" s="1"/>
      <c r="VDM28" s="1"/>
      <c r="VDN28" s="1"/>
      <c r="VDO28" s="1"/>
      <c r="VDP28" s="1"/>
      <c r="VDQ28" s="1"/>
      <c r="VDR28" s="1"/>
      <c r="VDS28" s="1"/>
      <c r="VDT28" s="1"/>
      <c r="VDU28" s="1"/>
      <c r="VDV28" s="1"/>
      <c r="VDW28" s="1"/>
      <c r="VDX28" s="1"/>
      <c r="VDY28" s="1"/>
      <c r="VDZ28" s="1"/>
      <c r="VEA28" s="1"/>
      <c r="VEB28" s="1"/>
      <c r="VEC28" s="1"/>
      <c r="VED28" s="1"/>
      <c r="VEE28" s="1"/>
      <c r="VEF28" s="1"/>
      <c r="VEG28" s="1"/>
      <c r="VEH28" s="1"/>
      <c r="VEI28" s="1"/>
      <c r="VEJ28" s="1"/>
      <c r="VEK28" s="1"/>
      <c r="VEL28" s="1"/>
      <c r="VEM28" s="1"/>
      <c r="VEN28" s="1"/>
      <c r="VEO28" s="1"/>
      <c r="VEP28" s="1"/>
      <c r="VEQ28" s="1"/>
      <c r="VER28" s="1"/>
      <c r="VES28" s="1"/>
      <c r="VET28" s="1"/>
      <c r="VEU28" s="1"/>
      <c r="VEV28" s="1"/>
      <c r="VEW28" s="1"/>
      <c r="VEX28" s="1"/>
      <c r="VEY28" s="1"/>
      <c r="VEZ28" s="1"/>
      <c r="VFA28" s="1"/>
      <c r="VFB28" s="1"/>
      <c r="VFC28" s="1"/>
      <c r="VFD28" s="1"/>
      <c r="VFE28" s="1"/>
      <c r="VFF28" s="1"/>
      <c r="VFG28" s="1"/>
      <c r="VFH28" s="1"/>
      <c r="VFI28" s="1"/>
      <c r="VFJ28" s="1"/>
      <c r="VFK28" s="1"/>
      <c r="VFL28" s="1"/>
      <c r="VFM28" s="1"/>
      <c r="VFN28" s="1"/>
      <c r="VFO28" s="1"/>
      <c r="VFP28" s="1"/>
      <c r="VFQ28" s="1"/>
      <c r="VFR28" s="1"/>
      <c r="VFS28" s="1"/>
      <c r="VFT28" s="1"/>
      <c r="VFU28" s="1"/>
      <c r="VFV28" s="1"/>
      <c r="VFW28" s="1"/>
      <c r="VFX28" s="1"/>
      <c r="VFY28" s="1"/>
      <c r="VFZ28" s="1"/>
      <c r="VGA28" s="1"/>
      <c r="VGB28" s="1"/>
      <c r="VGC28" s="1"/>
      <c r="VGD28" s="1"/>
      <c r="VGE28" s="1"/>
      <c r="VGF28" s="1"/>
      <c r="VGG28" s="1"/>
      <c r="VGH28" s="1"/>
      <c r="VGI28" s="1"/>
      <c r="VGJ28" s="1"/>
      <c r="VGK28" s="1"/>
      <c r="VGL28" s="1"/>
      <c r="VGM28" s="1"/>
      <c r="VGN28" s="1"/>
      <c r="VGO28" s="1"/>
      <c r="VGP28" s="1"/>
      <c r="VGQ28" s="1"/>
      <c r="VGR28" s="1"/>
      <c r="VGS28" s="1"/>
      <c r="VGT28" s="1"/>
      <c r="VGU28" s="1"/>
      <c r="VGV28" s="1"/>
      <c r="VGW28" s="1"/>
      <c r="VGX28" s="1"/>
      <c r="VGY28" s="1"/>
      <c r="VGZ28" s="1"/>
      <c r="VHA28" s="1"/>
      <c r="VHB28" s="1"/>
      <c r="VHC28" s="1"/>
      <c r="VHD28" s="1"/>
      <c r="VHE28" s="1"/>
      <c r="VHF28" s="1"/>
      <c r="VHG28" s="1"/>
      <c r="VHH28" s="1"/>
      <c r="VHI28" s="1"/>
      <c r="VHJ28" s="1"/>
      <c r="VHK28" s="1"/>
      <c r="VHL28" s="1"/>
      <c r="VHM28" s="1"/>
      <c r="VHN28" s="1"/>
      <c r="VHO28" s="1"/>
      <c r="VHP28" s="1"/>
      <c r="VHQ28" s="1"/>
      <c r="VHR28" s="1"/>
      <c r="VHS28" s="1"/>
      <c r="VHT28" s="1"/>
      <c r="VHU28" s="1"/>
      <c r="VHV28" s="1"/>
      <c r="VHW28" s="1"/>
      <c r="VHX28" s="1"/>
      <c r="VHY28" s="1"/>
      <c r="VHZ28" s="1"/>
      <c r="VIA28" s="1"/>
      <c r="VIB28" s="1"/>
      <c r="VIC28" s="1"/>
      <c r="VID28" s="1"/>
      <c r="VIE28" s="1"/>
      <c r="VIF28" s="1"/>
      <c r="VIG28" s="1"/>
      <c r="VIH28" s="1"/>
      <c r="VII28" s="1"/>
      <c r="VIJ28" s="1"/>
      <c r="VIK28" s="1"/>
      <c r="VIL28" s="1"/>
      <c r="VIM28" s="1"/>
      <c r="VIN28" s="1"/>
      <c r="VIO28" s="1"/>
      <c r="VIP28" s="1"/>
      <c r="VIQ28" s="1"/>
      <c r="VIR28" s="1"/>
      <c r="VIS28" s="1"/>
      <c r="VIT28" s="1"/>
      <c r="VIU28" s="1"/>
      <c r="VIV28" s="1"/>
      <c r="VIW28" s="1"/>
      <c r="VIX28" s="1"/>
      <c r="VIY28" s="1"/>
      <c r="VIZ28" s="1"/>
      <c r="VJA28" s="1"/>
      <c r="VJB28" s="1"/>
      <c r="VJC28" s="1"/>
      <c r="VJD28" s="1"/>
      <c r="VJE28" s="1"/>
      <c r="VJF28" s="1"/>
      <c r="VJG28" s="1"/>
      <c r="VJH28" s="1"/>
      <c r="VJI28" s="1"/>
      <c r="VJJ28" s="1"/>
      <c r="VJK28" s="1"/>
      <c r="VJL28" s="1"/>
      <c r="VJM28" s="1"/>
      <c r="VJN28" s="1"/>
      <c r="VJO28" s="1"/>
      <c r="VJP28" s="1"/>
      <c r="VJQ28" s="1"/>
      <c r="VJR28" s="1"/>
      <c r="VJS28" s="1"/>
      <c r="VJT28" s="1"/>
      <c r="VJU28" s="1"/>
      <c r="VJV28" s="1"/>
      <c r="VJW28" s="1"/>
      <c r="VJX28" s="1"/>
      <c r="VJY28" s="1"/>
      <c r="VJZ28" s="1"/>
      <c r="VKA28" s="1"/>
      <c r="VKB28" s="1"/>
      <c r="VKC28" s="1"/>
      <c r="VKD28" s="1"/>
      <c r="VKE28" s="1"/>
      <c r="VKF28" s="1"/>
      <c r="VKG28" s="1"/>
      <c r="VKH28" s="1"/>
      <c r="VKI28" s="1"/>
      <c r="VKJ28" s="1"/>
      <c r="VKK28" s="1"/>
      <c r="VKL28" s="1"/>
      <c r="VKM28" s="1"/>
      <c r="VKN28" s="1"/>
      <c r="VKO28" s="1"/>
      <c r="VKP28" s="1"/>
      <c r="VKQ28" s="1"/>
      <c r="VKR28" s="1"/>
      <c r="VKS28" s="1"/>
      <c r="VKT28" s="1"/>
      <c r="VKU28" s="1"/>
      <c r="VKV28" s="1"/>
      <c r="VKW28" s="1"/>
      <c r="VKX28" s="1"/>
      <c r="VKY28" s="1"/>
      <c r="VKZ28" s="1"/>
      <c r="VLA28" s="1"/>
      <c r="VLB28" s="1"/>
      <c r="VLC28" s="1"/>
      <c r="VLD28" s="1"/>
      <c r="VLE28" s="1"/>
      <c r="VLF28" s="1"/>
      <c r="VLG28" s="1"/>
      <c r="VLH28" s="1"/>
      <c r="VLI28" s="1"/>
      <c r="VLJ28" s="1"/>
      <c r="VLK28" s="1"/>
      <c r="VLL28" s="1"/>
      <c r="VLM28" s="1"/>
      <c r="VLN28" s="1"/>
      <c r="VLO28" s="1"/>
      <c r="VLP28" s="1"/>
      <c r="VLQ28" s="1"/>
      <c r="VLR28" s="1"/>
      <c r="VLS28" s="1"/>
      <c r="VLT28" s="1"/>
      <c r="VLU28" s="1"/>
      <c r="VLV28" s="1"/>
      <c r="VLW28" s="1"/>
      <c r="VLX28" s="1"/>
      <c r="VLY28" s="1"/>
      <c r="VLZ28" s="1"/>
      <c r="VMA28" s="1"/>
      <c r="VMB28" s="1"/>
      <c r="VMC28" s="1"/>
      <c r="VMD28" s="1"/>
      <c r="VME28" s="1"/>
      <c r="VMF28" s="1"/>
      <c r="VMG28" s="1"/>
      <c r="VMH28" s="1"/>
      <c r="VMI28" s="1"/>
      <c r="VMJ28" s="1"/>
      <c r="VMK28" s="1"/>
      <c r="VML28" s="1"/>
      <c r="VMM28" s="1"/>
      <c r="VMN28" s="1"/>
      <c r="VMO28" s="1"/>
      <c r="VMP28" s="1"/>
      <c r="VMQ28" s="1"/>
      <c r="VMR28" s="1"/>
      <c r="VMS28" s="1"/>
      <c r="VMT28" s="1"/>
      <c r="VMU28" s="1"/>
      <c r="VMV28" s="1"/>
      <c r="VMW28" s="1"/>
      <c r="VMX28" s="1"/>
      <c r="VMY28" s="1"/>
      <c r="VMZ28" s="1"/>
      <c r="VNA28" s="1"/>
      <c r="VNB28" s="1"/>
      <c r="VNC28" s="1"/>
      <c r="VND28" s="1"/>
      <c r="VNE28" s="1"/>
      <c r="VNF28" s="1"/>
      <c r="VNG28" s="1"/>
      <c r="VNH28" s="1"/>
      <c r="VNI28" s="1"/>
      <c r="VNJ28" s="1"/>
      <c r="VNK28" s="1"/>
      <c r="VNL28" s="1"/>
      <c r="VNM28" s="1"/>
      <c r="VNN28" s="1"/>
      <c r="VNO28" s="1"/>
      <c r="VNP28" s="1"/>
      <c r="VNQ28" s="1"/>
      <c r="VNR28" s="1"/>
      <c r="VNS28" s="1"/>
      <c r="VNT28" s="1"/>
      <c r="VNU28" s="1"/>
      <c r="VNV28" s="1"/>
      <c r="VNW28" s="1"/>
      <c r="VNX28" s="1"/>
      <c r="VNY28" s="1"/>
      <c r="VNZ28" s="1"/>
      <c r="VOA28" s="1"/>
      <c r="VOB28" s="1"/>
      <c r="VOC28" s="1"/>
      <c r="VOD28" s="1"/>
      <c r="VOE28" s="1"/>
      <c r="VOF28" s="1"/>
      <c r="VOG28" s="1"/>
      <c r="VOH28" s="1"/>
      <c r="VOI28" s="1"/>
      <c r="VOJ28" s="1"/>
      <c r="VOK28" s="1"/>
      <c r="VOL28" s="1"/>
      <c r="VOM28" s="1"/>
      <c r="VON28" s="1"/>
      <c r="VOO28" s="1"/>
      <c r="VOP28" s="1"/>
      <c r="VOQ28" s="1"/>
      <c r="VOR28" s="1"/>
      <c r="VOS28" s="1"/>
      <c r="VOT28" s="1"/>
      <c r="VOU28" s="1"/>
      <c r="VOV28" s="1"/>
      <c r="VOW28" s="1"/>
      <c r="VOX28" s="1"/>
      <c r="VOY28" s="1"/>
      <c r="VOZ28" s="1"/>
      <c r="VPA28" s="1"/>
      <c r="VPB28" s="1"/>
      <c r="VPC28" s="1"/>
      <c r="VPD28" s="1"/>
      <c r="VPE28" s="1"/>
      <c r="VPF28" s="1"/>
      <c r="VPG28" s="1"/>
      <c r="VPH28" s="1"/>
      <c r="VPI28" s="1"/>
      <c r="VPJ28" s="1"/>
      <c r="VPK28" s="1"/>
      <c r="VPL28" s="1"/>
      <c r="VPM28" s="1"/>
      <c r="VPN28" s="1"/>
      <c r="VPO28" s="1"/>
      <c r="VPP28" s="1"/>
      <c r="VPQ28" s="1"/>
      <c r="VPR28" s="1"/>
      <c r="VPS28" s="1"/>
      <c r="VPT28" s="1"/>
      <c r="VPU28" s="1"/>
      <c r="VPV28" s="1"/>
      <c r="VPW28" s="1"/>
      <c r="VPX28" s="1"/>
      <c r="VPY28" s="1"/>
      <c r="VPZ28" s="1"/>
      <c r="VQA28" s="1"/>
      <c r="VQB28" s="1"/>
      <c r="VQC28" s="1"/>
      <c r="VQD28" s="1"/>
      <c r="VQE28" s="1"/>
      <c r="VQF28" s="1"/>
      <c r="VQG28" s="1"/>
      <c r="VQH28" s="1"/>
      <c r="VQI28" s="1"/>
      <c r="VQJ28" s="1"/>
      <c r="VQK28" s="1"/>
      <c r="VQL28" s="1"/>
      <c r="VQM28" s="1"/>
      <c r="VQN28" s="1"/>
      <c r="VQO28" s="1"/>
      <c r="VQP28" s="1"/>
      <c r="VQQ28" s="1"/>
      <c r="VQR28" s="1"/>
      <c r="VQS28" s="1"/>
      <c r="VQT28" s="1"/>
      <c r="VQU28" s="1"/>
      <c r="VQV28" s="1"/>
      <c r="VQW28" s="1"/>
      <c r="VQX28" s="1"/>
      <c r="VQY28" s="1"/>
      <c r="VQZ28" s="1"/>
      <c r="VRA28" s="1"/>
      <c r="VRB28" s="1"/>
      <c r="VRC28" s="1"/>
      <c r="VRD28" s="1"/>
      <c r="VRE28" s="1"/>
      <c r="VRF28" s="1"/>
      <c r="VRG28" s="1"/>
      <c r="VRH28" s="1"/>
      <c r="VRI28" s="1"/>
      <c r="VRJ28" s="1"/>
      <c r="VRK28" s="1"/>
      <c r="VRL28" s="1"/>
      <c r="VRM28" s="1"/>
      <c r="VRN28" s="1"/>
      <c r="VRO28" s="1"/>
      <c r="VRP28" s="1"/>
      <c r="VRQ28" s="1"/>
      <c r="VRR28" s="1"/>
      <c r="VRS28" s="1"/>
      <c r="VRT28" s="1"/>
      <c r="VRU28" s="1"/>
      <c r="VRV28" s="1"/>
      <c r="VRW28" s="1"/>
      <c r="VRX28" s="1"/>
      <c r="VRY28" s="1"/>
      <c r="VRZ28" s="1"/>
      <c r="VSA28" s="1"/>
      <c r="VSB28" s="1"/>
      <c r="VSC28" s="1"/>
      <c r="VSD28" s="1"/>
      <c r="VSE28" s="1"/>
      <c r="VSF28" s="1"/>
      <c r="VSG28" s="1"/>
      <c r="VSH28" s="1"/>
      <c r="VSI28" s="1"/>
      <c r="VSJ28" s="1"/>
      <c r="VSK28" s="1"/>
      <c r="VSL28" s="1"/>
      <c r="VSM28" s="1"/>
      <c r="VSN28" s="1"/>
      <c r="VSO28" s="1"/>
      <c r="VSP28" s="1"/>
      <c r="VSQ28" s="1"/>
      <c r="VSR28" s="1"/>
      <c r="VSS28" s="1"/>
      <c r="VST28" s="1"/>
      <c r="VSU28" s="1"/>
      <c r="VSV28" s="1"/>
      <c r="VSW28" s="1"/>
      <c r="VSX28" s="1"/>
      <c r="VSY28" s="1"/>
      <c r="VSZ28" s="1"/>
      <c r="VTA28" s="1"/>
      <c r="VTB28" s="1"/>
      <c r="VTC28" s="1"/>
      <c r="VTD28" s="1"/>
      <c r="VTE28" s="1"/>
      <c r="VTF28" s="1"/>
      <c r="VTG28" s="1"/>
      <c r="VTH28" s="1"/>
      <c r="VTI28" s="1"/>
      <c r="VTJ28" s="1"/>
      <c r="VTK28" s="1"/>
      <c r="VTL28" s="1"/>
      <c r="VTM28" s="1"/>
      <c r="VTN28" s="1"/>
      <c r="VTO28" s="1"/>
      <c r="VTP28" s="1"/>
      <c r="VTQ28" s="1"/>
      <c r="VTR28" s="1"/>
      <c r="VTS28" s="1"/>
      <c r="VTT28" s="1"/>
      <c r="VTU28" s="1"/>
      <c r="VTV28" s="1"/>
      <c r="VTW28" s="1"/>
      <c r="VTX28" s="1"/>
      <c r="VTY28" s="1"/>
      <c r="VTZ28" s="1"/>
      <c r="VUA28" s="1"/>
      <c r="VUB28" s="1"/>
      <c r="VUC28" s="1"/>
      <c r="VUD28" s="1"/>
      <c r="VUE28" s="1"/>
      <c r="VUF28" s="1"/>
      <c r="VUG28" s="1"/>
      <c r="VUH28" s="1"/>
      <c r="VUI28" s="1"/>
      <c r="VUJ28" s="1"/>
      <c r="VUK28" s="1"/>
      <c r="VUL28" s="1"/>
      <c r="VUM28" s="1"/>
      <c r="VUN28" s="1"/>
      <c r="VUO28" s="1"/>
      <c r="VUP28" s="1"/>
      <c r="VUQ28" s="1"/>
      <c r="VUR28" s="1"/>
      <c r="VUS28" s="1"/>
      <c r="VUT28" s="1"/>
      <c r="VUU28" s="1"/>
      <c r="VUV28" s="1"/>
      <c r="VUW28" s="1"/>
      <c r="VUX28" s="1"/>
      <c r="VUY28" s="1"/>
      <c r="VUZ28" s="1"/>
      <c r="VVA28" s="1"/>
      <c r="VVB28" s="1"/>
      <c r="VVC28" s="1"/>
      <c r="VVD28" s="1"/>
      <c r="VVE28" s="1"/>
      <c r="VVF28" s="1"/>
      <c r="VVG28" s="1"/>
      <c r="VVH28" s="1"/>
      <c r="VVI28" s="1"/>
      <c r="VVJ28" s="1"/>
      <c r="VVK28" s="1"/>
      <c r="VVL28" s="1"/>
      <c r="VVM28" s="1"/>
      <c r="VVN28" s="1"/>
      <c r="VVO28" s="1"/>
      <c r="VVP28" s="1"/>
      <c r="VVQ28" s="1"/>
      <c r="VVR28" s="1"/>
      <c r="VVS28" s="1"/>
      <c r="VVT28" s="1"/>
      <c r="VVU28" s="1"/>
      <c r="VVV28" s="1"/>
      <c r="VVW28" s="1"/>
      <c r="VVX28" s="1"/>
      <c r="VVY28" s="1"/>
      <c r="VVZ28" s="1"/>
      <c r="VWA28" s="1"/>
      <c r="VWB28" s="1"/>
      <c r="VWC28" s="1"/>
      <c r="VWD28" s="1"/>
      <c r="VWE28" s="1"/>
      <c r="VWF28" s="1"/>
      <c r="VWG28" s="1"/>
      <c r="VWH28" s="1"/>
      <c r="VWI28" s="1"/>
      <c r="VWJ28" s="1"/>
      <c r="VWK28" s="1"/>
      <c r="VWL28" s="1"/>
      <c r="VWM28" s="1"/>
      <c r="VWN28" s="1"/>
      <c r="VWO28" s="1"/>
      <c r="VWP28" s="1"/>
      <c r="VWQ28" s="1"/>
      <c r="VWR28" s="1"/>
      <c r="VWS28" s="1"/>
      <c r="VWT28" s="1"/>
      <c r="VWU28" s="1"/>
      <c r="VWV28" s="1"/>
      <c r="VWW28" s="1"/>
      <c r="VWX28" s="1"/>
      <c r="VWY28" s="1"/>
      <c r="VWZ28" s="1"/>
      <c r="VXA28" s="1"/>
      <c r="VXB28" s="1"/>
      <c r="VXC28" s="1"/>
      <c r="VXD28" s="1"/>
      <c r="VXE28" s="1"/>
      <c r="VXF28" s="1"/>
      <c r="VXG28" s="1"/>
      <c r="VXH28" s="1"/>
      <c r="VXI28" s="1"/>
      <c r="VXJ28" s="1"/>
      <c r="VXK28" s="1"/>
      <c r="VXL28" s="1"/>
      <c r="VXM28" s="1"/>
      <c r="VXN28" s="1"/>
      <c r="VXO28" s="1"/>
      <c r="VXP28" s="1"/>
      <c r="VXQ28" s="1"/>
      <c r="VXR28" s="1"/>
      <c r="VXS28" s="1"/>
      <c r="VXT28" s="1"/>
      <c r="VXU28" s="1"/>
      <c r="VXV28" s="1"/>
      <c r="VXW28" s="1"/>
      <c r="VXX28" s="1"/>
      <c r="VXY28" s="1"/>
      <c r="VXZ28" s="1"/>
      <c r="VYA28" s="1"/>
      <c r="VYB28" s="1"/>
      <c r="VYC28" s="1"/>
      <c r="VYD28" s="1"/>
      <c r="VYE28" s="1"/>
      <c r="VYF28" s="1"/>
      <c r="VYG28" s="1"/>
      <c r="VYH28" s="1"/>
      <c r="VYI28" s="1"/>
      <c r="VYJ28" s="1"/>
      <c r="VYK28" s="1"/>
      <c r="VYL28" s="1"/>
      <c r="VYM28" s="1"/>
      <c r="VYN28" s="1"/>
      <c r="VYO28" s="1"/>
      <c r="VYP28" s="1"/>
      <c r="VYQ28" s="1"/>
      <c r="VYR28" s="1"/>
      <c r="VYS28" s="1"/>
      <c r="VYT28" s="1"/>
      <c r="VYU28" s="1"/>
      <c r="VYV28" s="1"/>
      <c r="VYW28" s="1"/>
      <c r="VYX28" s="1"/>
      <c r="VYY28" s="1"/>
      <c r="VYZ28" s="1"/>
      <c r="VZA28" s="1"/>
      <c r="VZB28" s="1"/>
      <c r="VZC28" s="1"/>
      <c r="VZD28" s="1"/>
      <c r="VZE28" s="1"/>
      <c r="VZF28" s="1"/>
      <c r="VZG28" s="1"/>
      <c r="VZH28" s="1"/>
      <c r="VZI28" s="1"/>
      <c r="VZJ28" s="1"/>
      <c r="VZK28" s="1"/>
      <c r="VZL28" s="1"/>
      <c r="VZM28" s="1"/>
      <c r="VZN28" s="1"/>
      <c r="VZO28" s="1"/>
      <c r="VZP28" s="1"/>
      <c r="VZQ28" s="1"/>
      <c r="VZR28" s="1"/>
      <c r="VZS28" s="1"/>
      <c r="VZT28" s="1"/>
      <c r="VZU28" s="1"/>
      <c r="VZV28" s="1"/>
      <c r="VZW28" s="1"/>
      <c r="VZX28" s="1"/>
      <c r="VZY28" s="1"/>
      <c r="VZZ28" s="1"/>
      <c r="WAA28" s="1"/>
      <c r="WAB28" s="1"/>
      <c r="WAC28" s="1"/>
      <c r="WAD28" s="1"/>
      <c r="WAE28" s="1"/>
      <c r="WAF28" s="1"/>
      <c r="WAG28" s="1"/>
      <c r="WAH28" s="1"/>
      <c r="WAI28" s="1"/>
      <c r="WAJ28" s="1"/>
      <c r="WAK28" s="1"/>
      <c r="WAL28" s="1"/>
      <c r="WAM28" s="1"/>
      <c r="WAN28" s="1"/>
      <c r="WAO28" s="1"/>
      <c r="WAP28" s="1"/>
      <c r="WAQ28" s="1"/>
      <c r="WAR28" s="1"/>
      <c r="WAS28" s="1"/>
      <c r="WAT28" s="1"/>
      <c r="WAU28" s="1"/>
      <c r="WAV28" s="1"/>
      <c r="WAW28" s="1"/>
      <c r="WAX28" s="1"/>
      <c r="WAY28" s="1"/>
      <c r="WAZ28" s="1"/>
      <c r="WBA28" s="1"/>
      <c r="WBB28" s="1"/>
      <c r="WBC28" s="1"/>
      <c r="WBD28" s="1"/>
      <c r="WBE28" s="1"/>
      <c r="WBF28" s="1"/>
      <c r="WBG28" s="1"/>
      <c r="WBH28" s="1"/>
      <c r="WBI28" s="1"/>
      <c r="WBJ28" s="1"/>
      <c r="WBK28" s="1"/>
      <c r="WBL28" s="1"/>
      <c r="WBM28" s="1"/>
      <c r="WBN28" s="1"/>
      <c r="WBO28" s="1"/>
      <c r="WBP28" s="1"/>
      <c r="WBQ28" s="1"/>
      <c r="WBR28" s="1"/>
      <c r="WBS28" s="1"/>
      <c r="WBT28" s="1"/>
      <c r="WBU28" s="1"/>
      <c r="WBV28" s="1"/>
      <c r="WBW28" s="1"/>
      <c r="WBX28" s="1"/>
      <c r="WBY28" s="1"/>
      <c r="WBZ28" s="1"/>
      <c r="WCA28" s="1"/>
      <c r="WCB28" s="1"/>
      <c r="WCC28" s="1"/>
      <c r="WCD28" s="1"/>
      <c r="WCE28" s="1"/>
      <c r="WCF28" s="1"/>
      <c r="WCG28" s="1"/>
      <c r="WCH28" s="1"/>
      <c r="WCI28" s="1"/>
      <c r="WCJ28" s="1"/>
      <c r="WCK28" s="1"/>
      <c r="WCL28" s="1"/>
      <c r="WCM28" s="1"/>
      <c r="WCN28" s="1"/>
      <c r="WCO28" s="1"/>
      <c r="WCP28" s="1"/>
      <c r="WCQ28" s="1"/>
      <c r="WCR28" s="1"/>
      <c r="WCS28" s="1"/>
      <c r="WCT28" s="1"/>
      <c r="WCU28" s="1"/>
      <c r="WCV28" s="1"/>
      <c r="WCW28" s="1"/>
      <c r="WCX28" s="1"/>
      <c r="WCY28" s="1"/>
      <c r="WCZ28" s="1"/>
      <c r="WDA28" s="1"/>
      <c r="WDB28" s="1"/>
      <c r="WDC28" s="1"/>
      <c r="WDD28" s="1"/>
      <c r="WDE28" s="1"/>
      <c r="WDF28" s="1"/>
      <c r="WDG28" s="1"/>
      <c r="WDH28" s="1"/>
      <c r="WDI28" s="1"/>
      <c r="WDJ28" s="1"/>
      <c r="WDK28" s="1"/>
      <c r="WDL28" s="1"/>
      <c r="WDM28" s="1"/>
      <c r="WDN28" s="1"/>
      <c r="WDO28" s="1"/>
      <c r="WDP28" s="1"/>
      <c r="WDQ28" s="1"/>
      <c r="WDR28" s="1"/>
      <c r="WDS28" s="1"/>
      <c r="WDT28" s="1"/>
      <c r="WDU28" s="1"/>
      <c r="WDV28" s="1"/>
      <c r="WDW28" s="1"/>
      <c r="WDX28" s="1"/>
      <c r="WDY28" s="1"/>
      <c r="WDZ28" s="1"/>
      <c r="WEA28" s="1"/>
      <c r="WEB28" s="1"/>
      <c r="WEC28" s="1"/>
      <c r="WED28" s="1"/>
      <c r="WEE28" s="1"/>
      <c r="WEF28" s="1"/>
      <c r="WEG28" s="1"/>
      <c r="WEH28" s="1"/>
      <c r="WEI28" s="1"/>
      <c r="WEJ28" s="1"/>
      <c r="WEK28" s="1"/>
      <c r="WEL28" s="1"/>
      <c r="WEM28" s="1"/>
      <c r="WEN28" s="1"/>
      <c r="WEO28" s="1"/>
      <c r="WEP28" s="1"/>
      <c r="WEQ28" s="1"/>
      <c r="WER28" s="1"/>
      <c r="WES28" s="1"/>
      <c r="WET28" s="1"/>
      <c r="WEU28" s="1"/>
      <c r="WEV28" s="1"/>
      <c r="WEW28" s="1"/>
      <c r="WEX28" s="1"/>
      <c r="WEY28" s="1"/>
      <c r="WEZ28" s="1"/>
      <c r="WFA28" s="1"/>
      <c r="WFB28" s="1"/>
      <c r="WFC28" s="1"/>
      <c r="WFD28" s="1"/>
      <c r="WFE28" s="1"/>
      <c r="WFF28" s="1"/>
      <c r="WFG28" s="1"/>
      <c r="WFH28" s="1"/>
      <c r="WFI28" s="1"/>
      <c r="WFJ28" s="1"/>
      <c r="WFK28" s="1"/>
      <c r="WFL28" s="1"/>
      <c r="WFM28" s="1"/>
      <c r="WFN28" s="1"/>
      <c r="WFO28" s="1"/>
      <c r="WFP28" s="1"/>
      <c r="WFQ28" s="1"/>
      <c r="WFR28" s="1"/>
      <c r="WFS28" s="1"/>
      <c r="WFT28" s="1"/>
      <c r="WFU28" s="1"/>
      <c r="WFV28" s="1"/>
      <c r="WFW28" s="1"/>
      <c r="WFX28" s="1"/>
      <c r="WFY28" s="1"/>
      <c r="WFZ28" s="1"/>
      <c r="WGA28" s="1"/>
      <c r="WGB28" s="1"/>
      <c r="WGC28" s="1"/>
      <c r="WGD28" s="1"/>
      <c r="WGE28" s="1"/>
      <c r="WGF28" s="1"/>
      <c r="WGG28" s="1"/>
      <c r="WGH28" s="1"/>
      <c r="WGI28" s="1"/>
      <c r="WGJ28" s="1"/>
      <c r="WGK28" s="1"/>
      <c r="WGL28" s="1"/>
      <c r="WGM28" s="1"/>
      <c r="WGN28" s="1"/>
      <c r="WGO28" s="1"/>
      <c r="WGP28" s="1"/>
      <c r="WGQ28" s="1"/>
      <c r="WGR28" s="1"/>
      <c r="WGS28" s="1"/>
      <c r="WGT28" s="1"/>
      <c r="WGU28" s="1"/>
      <c r="WGV28" s="1"/>
      <c r="WGW28" s="1"/>
      <c r="WGX28" s="1"/>
      <c r="WGY28" s="1"/>
      <c r="WGZ28" s="1"/>
      <c r="WHA28" s="1"/>
      <c r="WHB28" s="1"/>
      <c r="WHC28" s="1"/>
      <c r="WHD28" s="1"/>
      <c r="WHE28" s="1"/>
      <c r="WHF28" s="1"/>
      <c r="WHG28" s="1"/>
      <c r="WHH28" s="1"/>
      <c r="WHI28" s="1"/>
      <c r="WHJ28" s="1"/>
      <c r="WHK28" s="1"/>
      <c r="WHL28" s="1"/>
      <c r="WHM28" s="1"/>
      <c r="WHN28" s="1"/>
      <c r="WHO28" s="1"/>
      <c r="WHP28" s="1"/>
      <c r="WHQ28" s="1"/>
      <c r="WHR28" s="1"/>
      <c r="WHS28" s="1"/>
      <c r="WHT28" s="1"/>
      <c r="WHU28" s="1"/>
      <c r="WHV28" s="1"/>
      <c r="WHW28" s="1"/>
      <c r="WHX28" s="1"/>
      <c r="WHY28" s="1"/>
      <c r="WHZ28" s="1"/>
      <c r="WIA28" s="1"/>
      <c r="WIB28" s="1"/>
      <c r="WIC28" s="1"/>
      <c r="WID28" s="1"/>
      <c r="WIE28" s="1"/>
      <c r="WIF28" s="1"/>
      <c r="WIG28" s="1"/>
      <c r="WIH28" s="1"/>
      <c r="WII28" s="1"/>
      <c r="WIJ28" s="1"/>
      <c r="WIK28" s="1"/>
      <c r="WIL28" s="1"/>
      <c r="WIM28" s="1"/>
      <c r="WIN28" s="1"/>
      <c r="WIO28" s="1"/>
      <c r="WIP28" s="1"/>
      <c r="WIQ28" s="1"/>
      <c r="WIR28" s="1"/>
      <c r="WIS28" s="1"/>
      <c r="WIT28" s="1"/>
      <c r="WIU28" s="1"/>
      <c r="WIV28" s="1"/>
      <c r="WIW28" s="1"/>
      <c r="WIX28" s="1"/>
      <c r="WIY28" s="1"/>
      <c r="WIZ28" s="1"/>
      <c r="WJA28" s="1"/>
      <c r="WJB28" s="1"/>
      <c r="WJC28" s="1"/>
      <c r="WJD28" s="1"/>
      <c r="WJE28" s="1"/>
      <c r="WJF28" s="1"/>
      <c r="WJG28" s="1"/>
      <c r="WJH28" s="1"/>
      <c r="WJI28" s="1"/>
      <c r="WJJ28" s="1"/>
      <c r="WJK28" s="1"/>
      <c r="WJL28" s="1"/>
      <c r="WJM28" s="1"/>
      <c r="WJN28" s="1"/>
      <c r="WJO28" s="1"/>
      <c r="WJP28" s="1"/>
      <c r="WJQ28" s="1"/>
      <c r="WJR28" s="1"/>
      <c r="WJS28" s="1"/>
      <c r="WJT28" s="1"/>
      <c r="WJU28" s="1"/>
      <c r="WJV28" s="1"/>
      <c r="WJW28" s="1"/>
      <c r="WJX28" s="1"/>
      <c r="WJY28" s="1"/>
      <c r="WJZ28" s="1"/>
      <c r="WKA28" s="1"/>
      <c r="WKB28" s="1"/>
      <c r="WKC28" s="1"/>
      <c r="WKD28" s="1"/>
      <c r="WKE28" s="1"/>
      <c r="WKF28" s="1"/>
      <c r="WKG28" s="1"/>
      <c r="WKH28" s="1"/>
      <c r="WKI28" s="1"/>
      <c r="WKJ28" s="1"/>
      <c r="WKK28" s="1"/>
      <c r="WKL28" s="1"/>
      <c r="WKM28" s="1"/>
      <c r="WKN28" s="1"/>
      <c r="WKO28" s="1"/>
      <c r="WKP28" s="1"/>
      <c r="WKQ28" s="1"/>
      <c r="WKR28" s="1"/>
      <c r="WKS28" s="1"/>
      <c r="WKT28" s="1"/>
      <c r="WKU28" s="1"/>
      <c r="WKV28" s="1"/>
      <c r="WKW28" s="1"/>
      <c r="WKX28" s="1"/>
      <c r="WKY28" s="1"/>
      <c r="WKZ28" s="1"/>
      <c r="WLA28" s="1"/>
      <c r="WLB28" s="1"/>
      <c r="WLC28" s="1"/>
      <c r="WLD28" s="1"/>
      <c r="WLE28" s="1"/>
      <c r="WLF28" s="1"/>
      <c r="WLG28" s="1"/>
      <c r="WLH28" s="1"/>
      <c r="WLI28" s="1"/>
      <c r="WLJ28" s="1"/>
      <c r="WLK28" s="1"/>
      <c r="WLL28" s="1"/>
      <c r="WLM28" s="1"/>
      <c r="WLN28" s="1"/>
      <c r="WLO28" s="1"/>
      <c r="WLP28" s="1"/>
      <c r="WLQ28" s="1"/>
      <c r="WLR28" s="1"/>
      <c r="WLS28" s="1"/>
      <c r="WLT28" s="1"/>
      <c r="WLU28" s="1"/>
      <c r="WLV28" s="1"/>
      <c r="WLW28" s="1"/>
      <c r="WLX28" s="1"/>
      <c r="WLY28" s="1"/>
      <c r="WLZ28" s="1"/>
      <c r="WMA28" s="1"/>
      <c r="WMB28" s="1"/>
      <c r="WMC28" s="1"/>
      <c r="WMD28" s="1"/>
      <c r="WME28" s="1"/>
      <c r="WMF28" s="1"/>
      <c r="WMG28" s="1"/>
      <c r="WMH28" s="1"/>
      <c r="WMI28" s="1"/>
      <c r="WMJ28" s="1"/>
      <c r="WMK28" s="1"/>
      <c r="WML28" s="1"/>
      <c r="WMM28" s="1"/>
      <c r="WMN28" s="1"/>
      <c r="WMO28" s="1"/>
      <c r="WMP28" s="1"/>
      <c r="WMQ28" s="1"/>
      <c r="WMR28" s="1"/>
      <c r="WMS28" s="1"/>
      <c r="WMT28" s="1"/>
      <c r="WMU28" s="1"/>
      <c r="WMV28" s="1"/>
      <c r="WMW28" s="1"/>
      <c r="WMX28" s="1"/>
      <c r="WMY28" s="1"/>
      <c r="WMZ28" s="1"/>
      <c r="WNA28" s="1"/>
      <c r="WNB28" s="1"/>
      <c r="WNC28" s="1"/>
      <c r="WND28" s="1"/>
      <c r="WNE28" s="1"/>
      <c r="WNF28" s="1"/>
      <c r="WNG28" s="1"/>
      <c r="WNH28" s="1"/>
      <c r="WNI28" s="1"/>
      <c r="WNJ28" s="1"/>
      <c r="WNK28" s="1"/>
      <c r="WNL28" s="1"/>
      <c r="WNM28" s="1"/>
      <c r="WNN28" s="1"/>
      <c r="WNO28" s="1"/>
      <c r="WNP28" s="1"/>
      <c r="WNQ28" s="1"/>
      <c r="WNR28" s="1"/>
      <c r="WNS28" s="1"/>
      <c r="WNT28" s="1"/>
      <c r="WNU28" s="1"/>
      <c r="WNV28" s="1"/>
      <c r="WNW28" s="1"/>
      <c r="WNX28" s="1"/>
      <c r="WNY28" s="1"/>
      <c r="WNZ28" s="1"/>
      <c r="WOA28" s="1"/>
      <c r="WOB28" s="1"/>
      <c r="WOC28" s="1"/>
      <c r="WOD28" s="1"/>
      <c r="WOE28" s="1"/>
      <c r="WOF28" s="1"/>
      <c r="WOG28" s="1"/>
      <c r="WOH28" s="1"/>
      <c r="WOI28" s="1"/>
      <c r="WOJ28" s="1"/>
      <c r="WOK28" s="1"/>
      <c r="WOL28" s="1"/>
      <c r="WOM28" s="1"/>
      <c r="WON28" s="1"/>
      <c r="WOO28" s="1"/>
      <c r="WOP28" s="1"/>
      <c r="WOQ28" s="1"/>
      <c r="WOR28" s="1"/>
      <c r="WOS28" s="1"/>
      <c r="WOT28" s="1"/>
      <c r="WOU28" s="1"/>
      <c r="WOV28" s="1"/>
      <c r="WOW28" s="1"/>
      <c r="WOX28" s="1"/>
      <c r="WOY28" s="1"/>
      <c r="WOZ28" s="1"/>
      <c r="WPA28" s="1"/>
      <c r="WPB28" s="1"/>
      <c r="WPC28" s="1"/>
      <c r="WPD28" s="1"/>
      <c r="WPE28" s="1"/>
      <c r="WPF28" s="1"/>
      <c r="WPG28" s="1"/>
      <c r="WPH28" s="1"/>
      <c r="WPI28" s="1"/>
      <c r="WPJ28" s="1"/>
      <c r="WPK28" s="1"/>
      <c r="WPL28" s="1"/>
      <c r="WPM28" s="1"/>
      <c r="WPN28" s="1"/>
      <c r="WPO28" s="1"/>
      <c r="WPP28" s="1"/>
      <c r="WPQ28" s="1"/>
      <c r="WPR28" s="1"/>
      <c r="WPS28" s="1"/>
      <c r="WPT28" s="1"/>
      <c r="WPU28" s="1"/>
      <c r="WPV28" s="1"/>
      <c r="WPW28" s="1"/>
      <c r="WPX28" s="1"/>
      <c r="WPY28" s="1"/>
      <c r="WPZ28" s="1"/>
      <c r="WQA28" s="1"/>
      <c r="WQB28" s="1"/>
      <c r="WQC28" s="1"/>
      <c r="WQD28" s="1"/>
      <c r="WQE28" s="1"/>
      <c r="WQF28" s="1"/>
      <c r="WQG28" s="1"/>
      <c r="WQH28" s="1"/>
      <c r="WQI28" s="1"/>
      <c r="WQJ28" s="1"/>
      <c r="WQK28" s="1"/>
      <c r="WQL28" s="1"/>
      <c r="WQM28" s="1"/>
      <c r="WQN28" s="1"/>
      <c r="WQO28" s="1"/>
      <c r="WQP28" s="1"/>
      <c r="WQQ28" s="1"/>
      <c r="WQR28" s="1"/>
      <c r="WQS28" s="1"/>
      <c r="WQT28" s="1"/>
      <c r="WQU28" s="1"/>
      <c r="WQV28" s="1"/>
      <c r="WQW28" s="1"/>
      <c r="WQX28" s="1"/>
      <c r="WQY28" s="1"/>
      <c r="WQZ28" s="1"/>
      <c r="WRA28" s="1"/>
      <c r="WRB28" s="1"/>
      <c r="WRC28" s="1"/>
      <c r="WRD28" s="1"/>
      <c r="WRE28" s="1"/>
      <c r="WRF28" s="1"/>
      <c r="WRG28" s="1"/>
      <c r="WRH28" s="1"/>
      <c r="WRI28" s="1"/>
      <c r="WRJ28" s="1"/>
      <c r="WRK28" s="1"/>
      <c r="WRL28" s="1"/>
      <c r="WRM28" s="1"/>
      <c r="WRN28" s="1"/>
      <c r="WRO28" s="1"/>
      <c r="WRP28" s="1"/>
      <c r="WRQ28" s="1"/>
      <c r="WRR28" s="1"/>
      <c r="WRS28" s="1"/>
      <c r="WRT28" s="1"/>
      <c r="WRU28" s="1"/>
      <c r="WRV28" s="1"/>
      <c r="WRW28" s="1"/>
      <c r="WRX28" s="1"/>
      <c r="WRY28" s="1"/>
      <c r="WRZ28" s="1"/>
      <c r="WSA28" s="1"/>
      <c r="WSB28" s="1"/>
      <c r="WSC28" s="1"/>
      <c r="WSD28" s="1"/>
      <c r="WSE28" s="1"/>
      <c r="WSF28" s="1"/>
      <c r="WSG28" s="1"/>
      <c r="WSH28" s="1"/>
      <c r="WSI28" s="1"/>
      <c r="WSJ28" s="1"/>
      <c r="WSK28" s="1"/>
      <c r="WSL28" s="1"/>
      <c r="WSM28" s="1"/>
      <c r="WSN28" s="1"/>
      <c r="WSO28" s="1"/>
      <c r="WSP28" s="1"/>
      <c r="WSQ28" s="1"/>
      <c r="WSR28" s="1"/>
      <c r="WSS28" s="1"/>
      <c r="WST28" s="1"/>
      <c r="WSU28" s="1"/>
      <c r="WSV28" s="1"/>
      <c r="WSW28" s="1"/>
      <c r="WSX28" s="1"/>
      <c r="WSY28" s="1"/>
      <c r="WSZ28" s="1"/>
      <c r="WTA28" s="1"/>
      <c r="WTB28" s="1"/>
      <c r="WTC28" s="1"/>
      <c r="WTD28" s="1"/>
      <c r="WTE28" s="1"/>
      <c r="WTF28" s="1"/>
      <c r="WTG28" s="1"/>
      <c r="WTH28" s="1"/>
      <c r="WTI28" s="1"/>
      <c r="WTJ28" s="1"/>
      <c r="WTK28" s="1"/>
      <c r="WTL28" s="1"/>
      <c r="WTM28" s="1"/>
      <c r="WTN28" s="1"/>
      <c r="WTO28" s="1"/>
      <c r="WTP28" s="1"/>
      <c r="WTQ28" s="1"/>
      <c r="WTR28" s="1"/>
      <c r="WTS28" s="1"/>
      <c r="WTT28" s="1"/>
      <c r="WTU28" s="1"/>
      <c r="WTV28" s="1"/>
      <c r="WTW28" s="1"/>
      <c r="WTX28" s="1"/>
      <c r="WTY28" s="1"/>
      <c r="WTZ28" s="1"/>
      <c r="WUA28" s="1"/>
      <c r="WUB28" s="1"/>
      <c r="WUC28" s="1"/>
      <c r="WUD28" s="1"/>
      <c r="WUE28" s="1"/>
      <c r="WUF28" s="1"/>
      <c r="WUG28" s="1"/>
      <c r="WUH28" s="1"/>
      <c r="WUI28" s="1"/>
      <c r="WUJ28" s="1"/>
      <c r="WUK28" s="1"/>
      <c r="WUL28" s="1"/>
      <c r="WUM28" s="1"/>
      <c r="WUN28" s="1"/>
      <c r="WUO28" s="1"/>
      <c r="WUP28" s="1"/>
      <c r="WUQ28" s="1"/>
      <c r="WUR28" s="1"/>
      <c r="WUS28" s="1"/>
      <c r="WUT28" s="1"/>
      <c r="WUU28" s="1"/>
      <c r="WUV28" s="1"/>
      <c r="WUW28" s="1"/>
      <c r="WUX28" s="1"/>
      <c r="WUY28" s="1"/>
      <c r="WUZ28" s="1"/>
      <c r="WVA28" s="1"/>
      <c r="WVB28" s="1"/>
      <c r="WVC28" s="1"/>
      <c r="WVD28" s="1"/>
      <c r="WVE28" s="1"/>
      <c r="WVF28" s="1"/>
      <c r="WVG28" s="1"/>
      <c r="WVH28" s="1"/>
      <c r="WVI28" s="1"/>
      <c r="WVJ28" s="1"/>
      <c r="WVK28" s="1"/>
      <c r="WVL28" s="1"/>
      <c r="WVM28" s="1"/>
      <c r="WVN28" s="1"/>
      <c r="WVO28" s="1"/>
      <c r="WVP28" s="1"/>
      <c r="WVQ28" s="1"/>
      <c r="WVR28" s="1"/>
      <c r="WVS28" s="1"/>
      <c r="WVT28" s="1"/>
      <c r="WVU28" s="1"/>
      <c r="WVV28" s="1"/>
      <c r="WVW28" s="1"/>
      <c r="WVX28" s="1"/>
      <c r="WVY28" s="1"/>
      <c r="WVZ28" s="1"/>
      <c r="WWA28" s="1"/>
      <c r="WWB28" s="1"/>
      <c r="WWC28" s="1"/>
      <c r="WWD28" s="1"/>
      <c r="WWE28" s="1"/>
      <c r="WWF28" s="1"/>
      <c r="WWG28" s="1"/>
      <c r="WWH28" s="1"/>
      <c r="WWI28" s="1"/>
      <c r="WWJ28" s="1"/>
      <c r="WWK28" s="1"/>
      <c r="WWL28" s="1"/>
      <c r="WWM28" s="1"/>
      <c r="WWN28" s="1"/>
      <c r="WWO28" s="1"/>
      <c r="WWP28" s="1"/>
      <c r="WWQ28" s="1"/>
      <c r="WWR28" s="1"/>
      <c r="WWS28" s="1"/>
      <c r="WWT28" s="1"/>
      <c r="WWU28" s="1"/>
      <c r="WWV28" s="1"/>
      <c r="WWW28" s="1"/>
      <c r="WWX28" s="1"/>
      <c r="WWY28" s="1"/>
      <c r="WWZ28" s="1"/>
      <c r="WXA28" s="1"/>
      <c r="WXB28" s="1"/>
      <c r="WXC28" s="1"/>
      <c r="WXD28" s="1"/>
      <c r="WXE28" s="1"/>
      <c r="WXF28" s="1"/>
      <c r="WXG28" s="1"/>
      <c r="WXH28" s="1"/>
      <c r="WXI28" s="1"/>
      <c r="WXJ28" s="1"/>
      <c r="WXK28" s="1"/>
      <c r="WXL28" s="1"/>
      <c r="WXM28" s="1"/>
      <c r="WXN28" s="1"/>
      <c r="WXO28" s="1"/>
      <c r="WXP28" s="1"/>
      <c r="WXQ28" s="1"/>
      <c r="WXR28" s="1"/>
      <c r="WXS28" s="1"/>
      <c r="WXT28" s="1"/>
      <c r="WXU28" s="1"/>
      <c r="WXV28" s="1"/>
      <c r="WXW28" s="1"/>
      <c r="WXX28" s="1"/>
      <c r="WXY28" s="1"/>
      <c r="WXZ28" s="1"/>
      <c r="WYA28" s="1"/>
      <c r="WYB28" s="1"/>
      <c r="WYC28" s="1"/>
      <c r="WYD28" s="1"/>
      <c r="WYE28" s="1"/>
      <c r="WYF28" s="1"/>
      <c r="WYG28" s="1"/>
      <c r="WYH28" s="1"/>
      <c r="WYI28" s="1"/>
      <c r="WYJ28" s="1"/>
      <c r="WYK28" s="1"/>
      <c r="WYL28" s="1"/>
      <c r="WYM28" s="1"/>
      <c r="WYN28" s="1"/>
      <c r="WYO28" s="1"/>
      <c r="WYP28" s="1"/>
      <c r="WYQ28" s="1"/>
      <c r="WYR28" s="1"/>
      <c r="WYS28" s="1"/>
      <c r="WYT28" s="1"/>
      <c r="WYU28" s="1"/>
      <c r="WYV28" s="1"/>
      <c r="WYW28" s="1"/>
      <c r="WYX28" s="1"/>
      <c r="WYY28" s="1"/>
      <c r="WYZ28" s="1"/>
      <c r="WZA28" s="1"/>
      <c r="WZB28" s="1"/>
      <c r="WZC28" s="1"/>
      <c r="WZD28" s="1"/>
      <c r="WZE28" s="1"/>
      <c r="WZF28" s="1"/>
      <c r="WZG28" s="1"/>
      <c r="WZH28" s="1"/>
      <c r="WZI28" s="1"/>
      <c r="WZJ28" s="1"/>
      <c r="WZK28" s="1"/>
      <c r="WZL28" s="1"/>
      <c r="WZM28" s="1"/>
      <c r="WZN28" s="1"/>
      <c r="WZO28" s="1"/>
      <c r="WZP28" s="1"/>
      <c r="WZQ28" s="1"/>
      <c r="WZR28" s="1"/>
      <c r="WZS28" s="1"/>
      <c r="WZT28" s="1"/>
      <c r="WZU28" s="1"/>
      <c r="WZV28" s="1"/>
      <c r="WZW28" s="1"/>
      <c r="WZX28" s="1"/>
      <c r="WZY28" s="1"/>
      <c r="WZZ28" s="1"/>
      <c r="XAA28" s="1"/>
      <c r="XAB28" s="1"/>
      <c r="XAC28" s="1"/>
      <c r="XAD28" s="1"/>
      <c r="XAE28" s="1"/>
      <c r="XAF28" s="1"/>
      <c r="XAG28" s="1"/>
      <c r="XAH28" s="1"/>
      <c r="XAI28" s="1"/>
      <c r="XAJ28" s="1"/>
      <c r="XAK28" s="1"/>
      <c r="XAL28" s="1"/>
      <c r="XAM28" s="1"/>
      <c r="XAN28" s="1"/>
      <c r="XAO28" s="1"/>
      <c r="XAP28" s="1"/>
      <c r="XAQ28" s="1"/>
      <c r="XAR28" s="1"/>
      <c r="XAS28" s="1"/>
      <c r="XAT28" s="1"/>
      <c r="XAU28" s="1"/>
      <c r="XAV28" s="1"/>
      <c r="XAW28" s="1"/>
      <c r="XAX28" s="1"/>
      <c r="XAY28" s="1"/>
      <c r="XAZ28" s="1"/>
      <c r="XBA28" s="1"/>
      <c r="XBB28" s="1"/>
      <c r="XBC28" s="1"/>
      <c r="XBD28" s="1"/>
      <c r="XBE28" s="1"/>
      <c r="XBF28" s="1"/>
      <c r="XBG28" s="1"/>
      <c r="XBH28" s="1"/>
      <c r="XBI28" s="1"/>
      <c r="XBJ28" s="1"/>
      <c r="XBK28" s="1"/>
      <c r="XBL28" s="1"/>
      <c r="XBM28" s="1"/>
      <c r="XBN28" s="1"/>
      <c r="XBO28" s="1"/>
      <c r="XBP28" s="1"/>
      <c r="XBQ28" s="1"/>
      <c r="XBR28" s="1"/>
      <c r="XBS28" s="1"/>
      <c r="XBT28" s="1"/>
      <c r="XBU28" s="1"/>
      <c r="XBV28" s="1"/>
      <c r="XBW28" s="1"/>
      <c r="XBX28" s="1"/>
      <c r="XBY28" s="1"/>
      <c r="XBZ28" s="1"/>
      <c r="XCA28" s="1"/>
      <c r="XCB28" s="1"/>
      <c r="XCC28" s="1"/>
      <c r="XCD28" s="1"/>
      <c r="XCE28" s="1"/>
      <c r="XCF28" s="1"/>
      <c r="XCG28" s="1"/>
      <c r="XCH28" s="1"/>
      <c r="XCI28" s="1"/>
      <c r="XCJ28" s="1"/>
      <c r="XCK28" s="1"/>
      <c r="XCL28" s="1"/>
      <c r="XCM28" s="1"/>
      <c r="XCN28" s="1"/>
      <c r="XCO28" s="1"/>
      <c r="XCP28" s="1"/>
      <c r="XCQ28" s="1"/>
      <c r="XCR28" s="1"/>
      <c r="XCS28" s="1"/>
      <c r="XCT28" s="1"/>
      <c r="XCU28" s="1"/>
      <c r="XCV28" s="1"/>
      <c r="XCW28" s="1"/>
      <c r="XCX28" s="1"/>
      <c r="XCY28" s="1"/>
      <c r="XCZ28" s="1"/>
      <c r="XDA28" s="1"/>
      <c r="XDB28" s="1"/>
      <c r="XDC28" s="1"/>
      <c r="XDD28" s="1"/>
      <c r="XDE28" s="1"/>
      <c r="XDF28" s="1"/>
      <c r="XDG28" s="1"/>
      <c r="XDH28" s="1"/>
      <c r="XDI28" s="1"/>
      <c r="XDJ28" s="1"/>
      <c r="XDK28" s="1"/>
      <c r="XDL28" s="1"/>
      <c r="XDM28" s="1"/>
      <c r="XDN28" s="1"/>
      <c r="XDO28" s="1"/>
      <c r="XDP28" s="1"/>
      <c r="XDQ28" s="1"/>
      <c r="XDR28" s="1"/>
      <c r="XDS28" s="1"/>
      <c r="XDT28" s="1"/>
      <c r="XDU28" s="1"/>
      <c r="XDV28" s="1"/>
      <c r="XDW28" s="1"/>
      <c r="XDX28" s="1"/>
      <c r="XDY28" s="1"/>
      <c r="XDZ28" s="1"/>
      <c r="XEA28" s="1"/>
      <c r="XEB28" s="1"/>
      <c r="XEC28" s="1"/>
      <c r="XED28" s="1"/>
      <c r="XEE28" s="1"/>
      <c r="XEF28" s="1"/>
      <c r="XEG28" s="1"/>
      <c r="XEH28" s="1"/>
      <c r="XEI28" s="1"/>
      <c r="XEJ28" s="1"/>
      <c r="XEK28" s="1"/>
      <c r="XEL28" s="1"/>
      <c r="XEM28" s="1"/>
      <c r="XEN28" s="1"/>
      <c r="XEO28" s="1"/>
      <c r="XEP28" s="1"/>
      <c r="XEQ28" s="1"/>
      <c r="XER28" s="1"/>
      <c r="XES28" s="1"/>
      <c r="XET28" s="1"/>
      <c r="XEU28" s="1"/>
      <c r="XEV28" s="1"/>
      <c r="XEW28" s="1"/>
      <c r="XEX28" s="1"/>
      <c r="XEY28" s="1"/>
      <c r="XEZ28" s="1"/>
      <c r="XFA28" s="1"/>
      <c r="XFB28" s="1"/>
      <c r="XFC28" s="1"/>
      <c r="XFD28" s="1"/>
    </row>
  </sheetData>
  <conditionalFormatting sqref="F3">
    <cfRule type="cellIs" dxfId="61" priority="8" stopIfTrue="1" operator="notEqual">
      <formula>0</formula>
    </cfRule>
    <cfRule type="cellIs" dxfId="60" priority="9" stopIfTrue="1" operator="equal">
      <formula>""</formula>
    </cfRule>
  </conditionalFormatting>
  <conditionalFormatting sqref="J3:AC3">
    <cfRule type="cellIs" dxfId="59" priority="6" stopIfTrue="1" operator="equal">
      <formula>"Construction"</formula>
    </cfRule>
    <cfRule type="cellIs" dxfId="58" priority="7" stopIfTrue="1" operator="equal">
      <formula>"Operations"</formula>
    </cfRule>
  </conditionalFormatting>
  <conditionalFormatting sqref="J3:AC3">
    <cfRule type="cellIs" dxfId="57" priority="5" operator="equal">
      <formula>"Fin Close"</formula>
    </cfRule>
  </conditionalFormatting>
  <conditionalFormatting sqref="J3:AC3">
    <cfRule type="cellIs" dxfId="56" priority="3" operator="equal">
      <formula>"PPA ext."</formula>
    </cfRule>
    <cfRule type="cellIs" dxfId="55" priority="4" operator="equal">
      <formula>"Delay"</formula>
    </cfRule>
  </conditionalFormatting>
  <conditionalFormatting sqref="F2">
    <cfRule type="cellIs" dxfId="54" priority="1" stopIfTrue="1" operator="notEqual">
      <formula>0</formula>
    </cfRule>
    <cfRule type="cellIs" dxfId="53"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4F81BD"/>
    <outlinePr summaryBelow="0" summaryRight="0"/>
  </sheetPr>
  <dimension ref="A1:XFD2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41.90625" bestFit="1" customWidth="1"/>
    <col min="6" max="6" width="20.54296875" bestFit="1" customWidth="1"/>
    <col min="7" max="7" width="13.1796875" bestFit="1" customWidth="1"/>
    <col min="8" max="8" width="13.90625" style="41" bestFit="1" customWidth="1"/>
    <col min="9" max="9" width="3.453125" customWidth="1"/>
    <col min="10" max="10" width="12.08984375" bestFit="1" customWidth="1"/>
    <col min="11" max="11" width="12.453125" bestFit="1" customWidth="1"/>
    <col min="12" max="12" width="12.1796875" bestFit="1" customWidth="1"/>
    <col min="13" max="13" width="12" bestFit="1" customWidth="1"/>
    <col min="14" max="14" width="12.08984375" bestFit="1" customWidth="1"/>
    <col min="15" max="15" width="12.453125" bestFit="1" customWidth="1"/>
    <col min="16" max="16" width="12.1796875" bestFit="1" customWidth="1"/>
    <col min="17" max="17" width="12" bestFit="1" customWidth="1"/>
    <col min="18" max="18" width="12.08984375" bestFit="1" customWidth="1"/>
    <col min="19" max="19" width="13.90625" bestFit="1" customWidth="1"/>
    <col min="20" max="20" width="12.1796875" bestFit="1" customWidth="1"/>
    <col min="21" max="21" width="12" bestFit="1" customWidth="1"/>
    <col min="22" max="22" width="12.08984375" bestFit="1" customWidth="1"/>
    <col min="23" max="23" width="13.1796875" bestFit="1" customWidth="1"/>
    <col min="24" max="24" width="12.1796875" bestFit="1" customWidth="1"/>
    <col min="25" max="25" width="12" bestFit="1" customWidth="1"/>
    <col min="26" max="26" width="12.08984375" bestFit="1" customWidth="1"/>
    <col min="27" max="28" width="12.1796875" bestFit="1" customWidth="1"/>
    <col min="29" max="29" width="12" bestFit="1" customWidth="1"/>
  </cols>
  <sheetData>
    <row r="1" spans="1:29" s="76" customFormat="1" ht="25.15">
      <c r="A1" s="44" t="str">
        <f ca="1" xml:space="preserve"> RIGHT(CELL("filename", A1), LEN(CELL("filename", A1)) - SEARCH("]", CELL("filename", A1)))</f>
        <v>Cashflow</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E8" s="14" t="str">
        <f xml:space="preserve"> InpS!E$13</f>
        <v>Cash income</v>
      </c>
      <c r="F8" s="14">
        <f xml:space="preserve"> InpS!F$13</f>
        <v>0</v>
      </c>
      <c r="G8" s="14" t="str">
        <f xml:space="preserve"> InpS!G$13</f>
        <v>GBP</v>
      </c>
      <c r="H8" s="40">
        <f xml:space="preserve"> InpS!H$13</f>
        <v>0</v>
      </c>
      <c r="I8" s="14">
        <f xml:space="preserve"> InpS!I$13</f>
        <v>0</v>
      </c>
      <c r="J8" s="6">
        <f xml:space="preserve"> InpS!J$13</f>
        <v>0</v>
      </c>
      <c r="K8" s="6">
        <f xml:space="preserve"> InpS!K$13</f>
        <v>0</v>
      </c>
      <c r="L8" s="6">
        <f xml:space="preserve"> InpS!L$13</f>
        <v>0</v>
      </c>
      <c r="M8" s="6">
        <f xml:space="preserve"> InpS!M$13</f>
        <v>0</v>
      </c>
      <c r="N8" s="6">
        <f xml:space="preserve"> InpS!N$13</f>
        <v>0</v>
      </c>
      <c r="O8" s="6">
        <f xml:space="preserve"> InpS!O$13</f>
        <v>0</v>
      </c>
      <c r="P8" s="6">
        <f xml:space="preserve"> InpS!P$13</f>
        <v>0</v>
      </c>
      <c r="Q8" s="6">
        <f xml:space="preserve"> InpS!Q$13</f>
        <v>0</v>
      </c>
      <c r="R8" s="6">
        <f xml:space="preserve"> InpS!R$13</f>
        <v>0</v>
      </c>
      <c r="S8" s="6">
        <f xml:space="preserve"> InpS!S$13</f>
        <v>0</v>
      </c>
      <c r="T8" s="6">
        <f xml:space="preserve"> InpS!T$13</f>
        <v>0</v>
      </c>
      <c r="U8" s="6">
        <f xml:space="preserve"> InpS!U$13</f>
        <v>0</v>
      </c>
      <c r="V8" s="6">
        <f xml:space="preserve"> InpS!V$13</f>
        <v>0</v>
      </c>
      <c r="W8" s="6">
        <f xml:space="preserve"> InpS!W$13</f>
        <v>0</v>
      </c>
      <c r="X8" s="6">
        <f xml:space="preserve"> InpS!X$13</f>
        <v>0</v>
      </c>
      <c r="Y8" s="6">
        <f xml:space="preserve"> InpS!Y$13</f>
        <v>0</v>
      </c>
      <c r="Z8" s="6">
        <f xml:space="preserve"> InpS!Z$13</f>
        <v>0</v>
      </c>
      <c r="AA8" s="6">
        <f xml:space="preserve"> InpS!AA$13</f>
        <v>0</v>
      </c>
      <c r="AB8" s="6">
        <f xml:space="preserve"> InpS!AB$13</f>
        <v>0</v>
      </c>
      <c r="AC8" s="6">
        <f xml:space="preserve"> InpS!AC$13</f>
        <v>0</v>
      </c>
    </row>
    <row r="9" spans="1:29">
      <c r="E9" s="14" t="str">
        <f xml:space="preserve"> InpS!E$12</f>
        <v>Cash outflow from operations</v>
      </c>
      <c r="F9" s="14">
        <f xml:space="preserve"> InpS!F$12</f>
        <v>0</v>
      </c>
      <c r="G9" s="14" t="str">
        <f xml:space="preserve"> InpS!G$12</f>
        <v>GBP</v>
      </c>
      <c r="H9" s="40">
        <f xml:space="preserve"> InpS!H$12</f>
        <v>0</v>
      </c>
      <c r="I9" s="14">
        <f xml:space="preserve"> InpS!I$12</f>
        <v>0</v>
      </c>
      <c r="J9" s="6">
        <f xml:space="preserve"> InpS!J$12</f>
        <v>0</v>
      </c>
      <c r="K9" s="6">
        <f xml:space="preserve"> InpS!K$12</f>
        <v>0</v>
      </c>
      <c r="L9" s="6">
        <f xml:space="preserve"> InpS!L$12</f>
        <v>0</v>
      </c>
      <c r="M9" s="6">
        <f xml:space="preserve"> InpS!M$12</f>
        <v>0</v>
      </c>
      <c r="N9" s="6">
        <f xml:space="preserve"> InpS!N$12</f>
        <v>0</v>
      </c>
      <c r="O9" s="6">
        <f xml:space="preserve"> InpS!O$12</f>
        <v>0</v>
      </c>
      <c r="P9" s="6">
        <f xml:space="preserve"> InpS!P$12</f>
        <v>0</v>
      </c>
      <c r="Q9" s="6">
        <f xml:space="preserve"> InpS!Q$12</f>
        <v>0</v>
      </c>
      <c r="R9" s="6">
        <f xml:space="preserve"> InpS!R$12</f>
        <v>0</v>
      </c>
      <c r="S9" s="6">
        <f xml:space="preserve"> InpS!S$12</f>
        <v>0</v>
      </c>
      <c r="T9" s="6">
        <f xml:space="preserve"> InpS!T$12</f>
        <v>0</v>
      </c>
      <c r="U9" s="6">
        <f xml:space="preserve"> InpS!U$12</f>
        <v>0</v>
      </c>
      <c r="V9" s="6">
        <f xml:space="preserve"> InpS!V$12</f>
        <v>0</v>
      </c>
      <c r="W9" s="6">
        <f xml:space="preserve"> InpS!W$12</f>
        <v>0</v>
      </c>
      <c r="X9" s="6">
        <f xml:space="preserve"> InpS!X$12</f>
        <v>0</v>
      </c>
      <c r="Y9" s="6">
        <f xml:space="preserve"> InpS!Y$12</f>
        <v>0</v>
      </c>
      <c r="Z9" s="6">
        <f xml:space="preserve"> InpS!Z$12</f>
        <v>0</v>
      </c>
      <c r="AA9" s="6">
        <f xml:space="preserve"> InpS!AA$12</f>
        <v>0</v>
      </c>
      <c r="AB9" s="6">
        <f xml:space="preserve"> InpS!AB$12</f>
        <v>0</v>
      </c>
      <c r="AC9" s="6">
        <f xml:space="preserve"> InpS!AC$12</f>
        <v>0</v>
      </c>
    </row>
    <row r="10" spans="1:29">
      <c r="E10" s="9" t="s">
        <v>142</v>
      </c>
      <c r="F10" s="33"/>
      <c r="G10" s="9" t="s">
        <v>309</v>
      </c>
      <c r="H10" s="62">
        <f xml:space="preserve"> SUM( J10:AC10 )</f>
        <v>0</v>
      </c>
      <c r="I10" s="33"/>
      <c r="J10" s="9">
        <f t="shared" ref="J10:AC10" si="0" xml:space="preserve"> SUM( J8:J9 )</f>
        <v>0</v>
      </c>
      <c r="K10" s="9">
        <f t="shared" si="0"/>
        <v>0</v>
      </c>
      <c r="L10" s="9">
        <f t="shared" si="0"/>
        <v>0</v>
      </c>
      <c r="M10" s="9">
        <f t="shared" si="0"/>
        <v>0</v>
      </c>
      <c r="N10" s="9">
        <f t="shared" si="0"/>
        <v>0</v>
      </c>
      <c r="O10" s="9">
        <f t="shared" si="0"/>
        <v>0</v>
      </c>
      <c r="P10" s="9">
        <f t="shared" si="0"/>
        <v>0</v>
      </c>
      <c r="Q10" s="9">
        <f t="shared" si="0"/>
        <v>0</v>
      </c>
      <c r="R10" s="9">
        <f t="shared" si="0"/>
        <v>0</v>
      </c>
      <c r="S10" s="9">
        <f t="shared" si="0"/>
        <v>0</v>
      </c>
      <c r="T10" s="9">
        <f t="shared" si="0"/>
        <v>0</v>
      </c>
      <c r="U10" s="9">
        <f t="shared" si="0"/>
        <v>0</v>
      </c>
      <c r="V10" s="9">
        <f t="shared" si="0"/>
        <v>0</v>
      </c>
      <c r="W10" s="9">
        <f t="shared" si="0"/>
        <v>0</v>
      </c>
      <c r="X10" s="9">
        <f t="shared" si="0"/>
        <v>0</v>
      </c>
      <c r="Y10" s="9">
        <f t="shared" si="0"/>
        <v>0</v>
      </c>
      <c r="Z10" s="9">
        <f t="shared" si="0"/>
        <v>0</v>
      </c>
      <c r="AA10" s="9">
        <f t="shared" si="0"/>
        <v>0</v>
      </c>
      <c r="AB10" s="9">
        <f t="shared" si="0"/>
        <v>0</v>
      </c>
      <c r="AC10" s="9">
        <f t="shared" si="0"/>
        <v>0</v>
      </c>
    </row>
    <row r="12" spans="1:29">
      <c r="E12" s="14" t="str">
        <f xml:space="preserve"> 'Investment Assets'!E$21</f>
        <v>Disposal of Investment Assets</v>
      </c>
      <c r="F12" s="14">
        <f xml:space="preserve"> 'Investment Assets'!F$21</f>
        <v>0</v>
      </c>
      <c r="G12" s="14" t="str">
        <f xml:space="preserve"> 'Investment Assets'!G$21</f>
        <v>GBP</v>
      </c>
      <c r="H12" s="40">
        <f xml:space="preserve"> 'Investment Assets'!H$21</f>
        <v>44336540.510008618</v>
      </c>
      <c r="I12" s="14">
        <f xml:space="preserve"> 'Investment Assets'!I$21</f>
        <v>0</v>
      </c>
      <c r="J12" s="6">
        <f xml:space="preserve"> 'Investment Assets'!J$21</f>
        <v>0</v>
      </c>
      <c r="K12" s="6">
        <f xml:space="preserve"> 'Investment Assets'!K$21</f>
        <v>1214307.44148</v>
      </c>
      <c r="L12" s="6">
        <f xml:space="preserve"> 'Investment Assets'!L$21</f>
        <v>0</v>
      </c>
      <c r="M12" s="6">
        <f xml:space="preserve"> 'Investment Assets'!M$21</f>
        <v>0</v>
      </c>
      <c r="N12" s="6">
        <f xml:space="preserve"> 'Investment Assets'!N$21</f>
        <v>0</v>
      </c>
      <c r="O12" s="6">
        <f xml:space="preserve"> 'Investment Assets'!O$21</f>
        <v>0</v>
      </c>
      <c r="P12" s="6">
        <f xml:space="preserve"> 'Investment Assets'!P$21</f>
        <v>0</v>
      </c>
      <c r="Q12" s="6">
        <f xml:space="preserve"> 'Investment Assets'!Q$21</f>
        <v>0</v>
      </c>
      <c r="R12" s="6">
        <f xml:space="preserve"> 'Investment Assets'!R$21</f>
        <v>0</v>
      </c>
      <c r="S12" s="6">
        <f xml:space="preserve"> 'Investment Assets'!S$21</f>
        <v>18386504.986168019</v>
      </c>
      <c r="T12" s="6">
        <f xml:space="preserve"> 'Investment Assets'!T$21</f>
        <v>0</v>
      </c>
      <c r="U12" s="6">
        <f xml:space="preserve"> 'Investment Assets'!U$21</f>
        <v>0</v>
      </c>
      <c r="V12" s="6">
        <f xml:space="preserve"> 'Investment Assets'!V$21</f>
        <v>0</v>
      </c>
      <c r="W12" s="6">
        <f xml:space="preserve"> 'Investment Assets'!W$21</f>
        <v>17409404.189971685</v>
      </c>
      <c r="X12" s="6">
        <f xml:space="preserve"> 'Investment Assets'!X$21</f>
        <v>0</v>
      </c>
      <c r="Y12" s="6">
        <f xml:space="preserve"> 'Investment Assets'!Y$21</f>
        <v>0</v>
      </c>
      <c r="Z12" s="6">
        <f xml:space="preserve"> 'Investment Assets'!Z$21</f>
        <v>0</v>
      </c>
      <c r="AA12" s="6">
        <f xml:space="preserve"> 'Investment Assets'!AA$21</f>
        <v>7326323.8923889063</v>
      </c>
      <c r="AB12" s="6">
        <f xml:space="preserve"> 'Investment Assets'!AB$21</f>
        <v>0</v>
      </c>
      <c r="AC12" s="6">
        <f xml:space="preserve"> 'Investment Assets'!AC$21</f>
        <v>0</v>
      </c>
    </row>
    <row r="13" spans="1:29">
      <c r="E13" s="14" t="str">
        <f xml:space="preserve"> InpS!E$11</f>
        <v>Equity injections</v>
      </c>
      <c r="F13" s="14">
        <f xml:space="preserve"> InpS!F$11</f>
        <v>0</v>
      </c>
      <c r="G13" s="14" t="str">
        <f xml:space="preserve"> InpS!G$11</f>
        <v>GBP</v>
      </c>
      <c r="H13" s="40">
        <f xml:space="preserve"> InpS!H$11</f>
        <v>0</v>
      </c>
      <c r="I13" s="14">
        <f xml:space="preserve"> InpS!I$11</f>
        <v>0</v>
      </c>
      <c r="J13" s="6">
        <f xml:space="preserve"> InpS!J$11</f>
        <v>0</v>
      </c>
      <c r="K13" s="6">
        <f xml:space="preserve"> InpS!K$11</f>
        <v>0</v>
      </c>
      <c r="L13" s="6">
        <f xml:space="preserve"> InpS!L$11</f>
        <v>0</v>
      </c>
      <c r="M13" s="6">
        <f xml:space="preserve"> InpS!M$11</f>
        <v>0</v>
      </c>
      <c r="N13" s="6">
        <f xml:space="preserve"> InpS!N$11</f>
        <v>0</v>
      </c>
      <c r="O13" s="6">
        <f xml:space="preserve"> InpS!O$11</f>
        <v>0</v>
      </c>
      <c r="P13" s="6">
        <f xml:space="preserve"> InpS!P$11</f>
        <v>0</v>
      </c>
      <c r="Q13" s="6">
        <f xml:space="preserve"> InpS!Q$11</f>
        <v>0</v>
      </c>
      <c r="R13" s="6">
        <f xml:space="preserve"> InpS!R$11</f>
        <v>0</v>
      </c>
      <c r="S13" s="6">
        <f xml:space="preserve"> InpS!S$11</f>
        <v>0</v>
      </c>
      <c r="T13" s="6">
        <f xml:space="preserve"> InpS!T$11</f>
        <v>0</v>
      </c>
      <c r="U13" s="6">
        <f xml:space="preserve"> InpS!U$11</f>
        <v>0</v>
      </c>
      <c r="V13" s="6">
        <f xml:space="preserve"> InpS!V$11</f>
        <v>0</v>
      </c>
      <c r="W13" s="6">
        <f xml:space="preserve"> InpS!W$11</f>
        <v>0</v>
      </c>
      <c r="X13" s="6">
        <f xml:space="preserve"> InpS!X$11</f>
        <v>0</v>
      </c>
      <c r="Y13" s="6">
        <f xml:space="preserve"> InpS!Y$11</f>
        <v>0</v>
      </c>
      <c r="Z13" s="6">
        <f xml:space="preserve"> InpS!Z$11</f>
        <v>0</v>
      </c>
      <c r="AA13" s="6">
        <f xml:space="preserve"> InpS!AA$11</f>
        <v>0</v>
      </c>
      <c r="AB13" s="6">
        <f xml:space="preserve"> InpS!AB$11</f>
        <v>0</v>
      </c>
      <c r="AC13" s="6">
        <f xml:space="preserve"> InpS!AC$11</f>
        <v>0</v>
      </c>
    </row>
    <row r="14" spans="1:29">
      <c r="E14" s="9" t="s">
        <v>226</v>
      </c>
      <c r="F14" s="33"/>
      <c r="G14" s="9" t="s">
        <v>309</v>
      </c>
      <c r="H14" s="62">
        <f xml:space="preserve"> SUM( J14:AC14 )</f>
        <v>44336540.510008618</v>
      </c>
      <c r="I14" s="33"/>
      <c r="J14" s="9">
        <f t="shared" ref="J14:AC14" si="1" xml:space="preserve"> J10 + SUM( J12:J13 )</f>
        <v>0</v>
      </c>
      <c r="K14" s="9">
        <f t="shared" si="1"/>
        <v>1214307.44148</v>
      </c>
      <c r="L14" s="9">
        <f t="shared" si="1"/>
        <v>0</v>
      </c>
      <c r="M14" s="9">
        <f t="shared" si="1"/>
        <v>0</v>
      </c>
      <c r="N14" s="9">
        <f t="shared" si="1"/>
        <v>0</v>
      </c>
      <c r="O14" s="9">
        <f t="shared" si="1"/>
        <v>0</v>
      </c>
      <c r="P14" s="9">
        <f t="shared" si="1"/>
        <v>0</v>
      </c>
      <c r="Q14" s="9">
        <f t="shared" si="1"/>
        <v>0</v>
      </c>
      <c r="R14" s="9">
        <f t="shared" si="1"/>
        <v>0</v>
      </c>
      <c r="S14" s="9">
        <f t="shared" si="1"/>
        <v>18386504.986168019</v>
      </c>
      <c r="T14" s="9">
        <f t="shared" si="1"/>
        <v>0</v>
      </c>
      <c r="U14" s="9">
        <f t="shared" si="1"/>
        <v>0</v>
      </c>
      <c r="V14" s="9">
        <f t="shared" si="1"/>
        <v>0</v>
      </c>
      <c r="W14" s="9">
        <f t="shared" si="1"/>
        <v>17409404.189971685</v>
      </c>
      <c r="X14" s="9">
        <f t="shared" si="1"/>
        <v>0</v>
      </c>
      <c r="Y14" s="9">
        <f t="shared" si="1"/>
        <v>0</v>
      </c>
      <c r="Z14" s="9">
        <f t="shared" si="1"/>
        <v>0</v>
      </c>
      <c r="AA14" s="9">
        <f t="shared" si="1"/>
        <v>7326323.8923889063</v>
      </c>
      <c r="AB14" s="9">
        <f t="shared" si="1"/>
        <v>0</v>
      </c>
      <c r="AC14" s="9">
        <f t="shared" si="1"/>
        <v>0</v>
      </c>
    </row>
    <row r="16" spans="1:29">
      <c r="E16" s="14" t="str">
        <f xml:space="preserve"> 'Scheduled Debt'!E$30</f>
        <v xml:space="preserve">Guaranteed Portfolio Loans Repayment </v>
      </c>
      <c r="F16" s="14">
        <f xml:space="preserve"> 'Scheduled Debt'!F$30</f>
        <v>0</v>
      </c>
      <c r="G16" s="14" t="str">
        <f xml:space="preserve"> 'Scheduled Debt'!G$30</f>
        <v>GBP</v>
      </c>
      <c r="H16" s="40">
        <f xml:space="preserve"> 'Scheduled Debt'!H$30</f>
        <v>-618410</v>
      </c>
      <c r="I16" s="14">
        <f xml:space="preserve"> 'Scheduled Debt'!I$30</f>
        <v>0</v>
      </c>
      <c r="J16" s="6">
        <f>'Scheduled Debt'!J$30</f>
        <v>-23190.375</v>
      </c>
      <c r="K16" s="6">
        <f>'Scheduled Debt'!K$30</f>
        <v>-23190.375</v>
      </c>
      <c r="L16" s="6">
        <f>'Scheduled Debt'!L$30</f>
        <v>-23190.375</v>
      </c>
      <c r="M16" s="6">
        <f>'Scheduled Debt'!M$30</f>
        <v>-23190.375</v>
      </c>
      <c r="N16" s="6">
        <f>'Scheduled Debt'!N$30</f>
        <v>-23190.375</v>
      </c>
      <c r="O16" s="6">
        <f>'Scheduled Debt'!O$30</f>
        <v>-23190.375</v>
      </c>
      <c r="P16" s="6">
        <f>'Scheduled Debt'!P$30</f>
        <v>-23190.375</v>
      </c>
      <c r="Q16" s="6">
        <f>'Scheduled Debt'!Q$30</f>
        <v>-23190.375</v>
      </c>
      <c r="R16" s="6">
        <f>'Scheduled Debt'!R$30</f>
        <v>-23190.375</v>
      </c>
      <c r="S16" s="6">
        <f>'Scheduled Debt'!S$30</f>
        <v>-23190.375</v>
      </c>
      <c r="T16" s="6">
        <f>'Scheduled Debt'!T$30</f>
        <v>-23190.375</v>
      </c>
      <c r="U16" s="6">
        <f>'Scheduled Debt'!U$30</f>
        <v>-23190.375</v>
      </c>
      <c r="V16" s="6">
        <f>'Scheduled Debt'!V$30</f>
        <v>-23190.375</v>
      </c>
      <c r="W16" s="6">
        <f>'Scheduled Debt'!W$30</f>
        <v>-23190.375</v>
      </c>
      <c r="X16" s="6">
        <f>'Scheduled Debt'!X$30</f>
        <v>-23190.375</v>
      </c>
      <c r="Y16" s="6">
        <f>'Scheduled Debt'!Y$30</f>
        <v>-23190.375</v>
      </c>
      <c r="Z16" s="6">
        <f>'Scheduled Debt'!Z$30</f>
        <v>-61841</v>
      </c>
      <c r="AA16" s="6">
        <f>'Scheduled Debt'!AA$30</f>
        <v>-185523</v>
      </c>
      <c r="AB16" s="6">
        <f>'Scheduled Debt'!AB$30</f>
        <v>0</v>
      </c>
      <c r="AC16" s="6">
        <f>'Scheduled Debt'!AC$30</f>
        <v>0</v>
      </c>
    </row>
    <row r="17" spans="5:16384">
      <c r="E17" s="14" t="str">
        <f xml:space="preserve"> 'Scheduled Debt'!E$55</f>
        <v xml:space="preserve">CVA 1 Debt Repayment </v>
      </c>
      <c r="F17" s="14">
        <f xml:space="preserve"> 'Scheduled Debt'!F$55</f>
        <v>0</v>
      </c>
      <c r="G17" s="14" t="str">
        <f xml:space="preserve"> 'Scheduled Debt'!G$55</f>
        <v>GBP</v>
      </c>
      <c r="H17" s="40">
        <f xml:space="preserve"> 'Scheduled Debt'!H$55</f>
        <v>-2100000</v>
      </c>
      <c r="I17" s="14">
        <f xml:space="preserve"> 'Scheduled Debt'!I$55</f>
        <v>0</v>
      </c>
      <c r="J17" s="6">
        <f>'Scheduled Debt'!J$55</f>
        <v>-21000</v>
      </c>
      <c r="K17" s="6">
        <f>'Scheduled Debt'!K$55</f>
        <v>-21000</v>
      </c>
      <c r="L17" s="6">
        <f>'Scheduled Debt'!L$55</f>
        <v>-21000</v>
      </c>
      <c r="M17" s="6">
        <f>'Scheduled Debt'!M$55</f>
        <v>-21000</v>
      </c>
      <c r="N17" s="6">
        <f>'Scheduled Debt'!N$55</f>
        <v>-31500</v>
      </c>
      <c r="O17" s="6">
        <f>'Scheduled Debt'!O$55</f>
        <v>-31500</v>
      </c>
      <c r="P17" s="6">
        <f>'Scheduled Debt'!P$55</f>
        <v>-31500</v>
      </c>
      <c r="Q17" s="6">
        <f>'Scheduled Debt'!Q$55</f>
        <v>-31500</v>
      </c>
      <c r="R17" s="6">
        <f>'Scheduled Debt'!R$55</f>
        <v>-52500</v>
      </c>
      <c r="S17" s="6">
        <f>'Scheduled Debt'!S$55</f>
        <v>-52500</v>
      </c>
      <c r="T17" s="6">
        <f>'Scheduled Debt'!T$55</f>
        <v>-52500</v>
      </c>
      <c r="U17" s="6">
        <f>'Scheduled Debt'!U$55</f>
        <v>-52500</v>
      </c>
      <c r="V17" s="6">
        <f>'Scheduled Debt'!V$55</f>
        <v>-157500</v>
      </c>
      <c r="W17" s="6">
        <f>'Scheduled Debt'!W$55</f>
        <v>-157500</v>
      </c>
      <c r="X17" s="6">
        <f>'Scheduled Debt'!X$55</f>
        <v>-157500</v>
      </c>
      <c r="Y17" s="6">
        <f>'Scheduled Debt'!Y$55</f>
        <v>-157500</v>
      </c>
      <c r="Z17" s="6">
        <f>'Scheduled Debt'!Z$55</f>
        <v>-262500</v>
      </c>
      <c r="AA17" s="6">
        <f>'Scheduled Debt'!AA$55</f>
        <v>-787500</v>
      </c>
      <c r="AB17" s="6">
        <f>'Scheduled Debt'!AB$55</f>
        <v>0</v>
      </c>
      <c r="AC17" s="6">
        <f>'Scheduled Debt'!AC$55</f>
        <v>0</v>
      </c>
    </row>
    <row r="18" spans="5:16384">
      <c r="E18" s="14" t="str">
        <f xml:space="preserve"> 'Scheduled Debt'!E$92</f>
        <v xml:space="preserve">CVA 2 Debt Repayment </v>
      </c>
      <c r="F18" s="14">
        <f xml:space="preserve"> 'Scheduled Debt'!F$92</f>
        <v>0</v>
      </c>
      <c r="G18" s="14" t="str">
        <f xml:space="preserve"> 'Scheduled Debt'!G$92</f>
        <v>GBP</v>
      </c>
      <c r="H18" s="40">
        <f xml:space="preserve"> 'Scheduled Debt'!H$92</f>
        <v>-54840</v>
      </c>
      <c r="I18" s="14">
        <f xml:space="preserve"> 'Scheduled Debt'!I$92</f>
        <v>0</v>
      </c>
      <c r="J18" s="6">
        <f>'Scheduled Debt'!J$92</f>
        <v>-548.4</v>
      </c>
      <c r="K18" s="6">
        <f>'Scheduled Debt'!K$92</f>
        <v>-548.4</v>
      </c>
      <c r="L18" s="6">
        <f>'Scheduled Debt'!L$92</f>
        <v>-548.4</v>
      </c>
      <c r="M18" s="6">
        <f>'Scheduled Debt'!M$92</f>
        <v>-548.4</v>
      </c>
      <c r="N18" s="6">
        <f>'Scheduled Debt'!N$92</f>
        <v>-822.6</v>
      </c>
      <c r="O18" s="6">
        <f>'Scheduled Debt'!O$92</f>
        <v>-822.6</v>
      </c>
      <c r="P18" s="6">
        <f>'Scheduled Debt'!P$92</f>
        <v>-822.6</v>
      </c>
      <c r="Q18" s="6">
        <f>'Scheduled Debt'!Q$92</f>
        <v>-822.6</v>
      </c>
      <c r="R18" s="6">
        <f>'Scheduled Debt'!R$92</f>
        <v>-1371</v>
      </c>
      <c r="S18" s="6">
        <f>'Scheduled Debt'!S$92</f>
        <v>-1371</v>
      </c>
      <c r="T18" s="6">
        <f>'Scheduled Debt'!T$92</f>
        <v>-1371</v>
      </c>
      <c r="U18" s="6">
        <f>'Scheduled Debt'!U$92</f>
        <v>-1371</v>
      </c>
      <c r="V18" s="6">
        <f>'Scheduled Debt'!V$92</f>
        <v>-4113</v>
      </c>
      <c r="W18" s="6">
        <f>'Scheduled Debt'!W$92</f>
        <v>-4113</v>
      </c>
      <c r="X18" s="6">
        <f>'Scheduled Debt'!X$92</f>
        <v>-4113</v>
      </c>
      <c r="Y18" s="6">
        <f>'Scheduled Debt'!Y$92</f>
        <v>-4113</v>
      </c>
      <c r="Z18" s="6">
        <f>'Scheduled Debt'!Z$92</f>
        <v>-6855</v>
      </c>
      <c r="AA18" s="6">
        <f>'Scheduled Debt'!AA$92</f>
        <v>-20565</v>
      </c>
      <c r="AB18" s="6">
        <f>'Scheduled Debt'!AB$92</f>
        <v>0</v>
      </c>
      <c r="AC18" s="6">
        <f>'Scheduled Debt'!AC$92</f>
        <v>0</v>
      </c>
    </row>
    <row r="19" spans="5:16384">
      <c r="E19" s="9" t="s">
        <v>422</v>
      </c>
      <c r="F19" s="33"/>
      <c r="G19" s="9" t="s">
        <v>309</v>
      </c>
      <c r="H19" s="62">
        <f xml:space="preserve"> SUM( J19:AC19 )</f>
        <v>41563290.510008618</v>
      </c>
      <c r="I19" s="33"/>
      <c r="J19" s="9">
        <f t="shared" ref="J19:AC19" si="2" xml:space="preserve"> J14 + SUM( J16:J18 )</f>
        <v>-44738.775000000001</v>
      </c>
      <c r="K19" s="9">
        <f t="shared" si="2"/>
        <v>1169568.6664800001</v>
      </c>
      <c r="L19" s="9">
        <f t="shared" si="2"/>
        <v>-44738.775000000001</v>
      </c>
      <c r="M19" s="9">
        <f t="shared" si="2"/>
        <v>-44738.775000000001</v>
      </c>
      <c r="N19" s="9">
        <f t="shared" si="2"/>
        <v>-55512.974999999999</v>
      </c>
      <c r="O19" s="9">
        <f t="shared" si="2"/>
        <v>-55512.974999999999</v>
      </c>
      <c r="P19" s="9">
        <f t="shared" si="2"/>
        <v>-55512.974999999999</v>
      </c>
      <c r="Q19" s="9">
        <f t="shared" si="2"/>
        <v>-55512.974999999999</v>
      </c>
      <c r="R19" s="9">
        <f t="shared" si="2"/>
        <v>-77061.375</v>
      </c>
      <c r="S19" s="9">
        <f t="shared" si="2"/>
        <v>18309443.611168019</v>
      </c>
      <c r="T19" s="9">
        <f t="shared" si="2"/>
        <v>-77061.375</v>
      </c>
      <c r="U19" s="9">
        <f t="shared" si="2"/>
        <v>-77061.375</v>
      </c>
      <c r="V19" s="9">
        <f t="shared" si="2"/>
        <v>-184803.375</v>
      </c>
      <c r="W19" s="9">
        <f t="shared" si="2"/>
        <v>17224600.814971685</v>
      </c>
      <c r="X19" s="9">
        <f t="shared" si="2"/>
        <v>-184803.375</v>
      </c>
      <c r="Y19" s="9">
        <f t="shared" si="2"/>
        <v>-184803.375</v>
      </c>
      <c r="Z19" s="9">
        <f t="shared" si="2"/>
        <v>-331196</v>
      </c>
      <c r="AA19" s="9">
        <f t="shared" si="2"/>
        <v>6332735.8923889063</v>
      </c>
      <c r="AB19" s="9">
        <f t="shared" si="2"/>
        <v>0</v>
      </c>
      <c r="AC19" s="9">
        <f t="shared" si="2"/>
        <v>0</v>
      </c>
    </row>
    <row r="21" spans="5:16384">
      <c r="E21" s="14" t="str">
        <f xml:space="preserve"> 'Unscheduled Debt'!E$29</f>
        <v xml:space="preserve">Senior Debt Repayment </v>
      </c>
      <c r="F21" s="14">
        <f xml:space="preserve"> 'Unscheduled Debt'!F$29</f>
        <v>0</v>
      </c>
      <c r="G21" s="14" t="str">
        <f xml:space="preserve"> 'Unscheduled Debt'!G$29</f>
        <v>GBP</v>
      </c>
      <c r="H21" s="40">
        <f xml:space="preserve"> 'Unscheduled Debt'!H$29</f>
        <v>-1324905.5427657496</v>
      </c>
      <c r="I21" s="14">
        <f xml:space="preserve"> 'Unscheduled Debt'!I$29</f>
        <v>0</v>
      </c>
      <c r="J21" s="6">
        <f>'Unscheduled Debt'!J$29</f>
        <v>0</v>
      </c>
      <c r="K21" s="6">
        <f>'Unscheduled Debt'!K$29</f>
        <v>-924829.89148000022</v>
      </c>
      <c r="L21" s="6">
        <f>'Unscheduled Debt'!L$29</f>
        <v>0</v>
      </c>
      <c r="M21" s="6">
        <f>'Unscheduled Debt'!M$29</f>
        <v>0</v>
      </c>
      <c r="N21" s="6">
        <f>'Unscheduled Debt'!N$29</f>
        <v>0</v>
      </c>
      <c r="O21" s="6">
        <f>'Unscheduled Debt'!O$29</f>
        <v>0</v>
      </c>
      <c r="P21" s="6">
        <f>'Unscheduled Debt'!P$29</f>
        <v>0</v>
      </c>
      <c r="Q21" s="6">
        <f>'Unscheduled Debt'!Q$29</f>
        <v>0</v>
      </c>
      <c r="R21" s="6">
        <f>'Unscheduled Debt'!R$29</f>
        <v>0</v>
      </c>
      <c r="S21" s="6">
        <f>'Unscheduled Debt'!S$29</f>
        <v>-400075.65128574934</v>
      </c>
      <c r="T21" s="6">
        <f>'Unscheduled Debt'!T$29</f>
        <v>0</v>
      </c>
      <c r="U21" s="6">
        <f>'Unscheduled Debt'!U$29</f>
        <v>0</v>
      </c>
      <c r="V21" s="6">
        <f>'Unscheduled Debt'!V$29</f>
        <v>0</v>
      </c>
      <c r="W21" s="6">
        <f>'Unscheduled Debt'!W$29</f>
        <v>0</v>
      </c>
      <c r="X21" s="6">
        <f>'Unscheduled Debt'!X$29</f>
        <v>0</v>
      </c>
      <c r="Y21" s="6">
        <f>'Unscheduled Debt'!Y$29</f>
        <v>0</v>
      </c>
      <c r="Z21" s="6">
        <f>'Unscheduled Debt'!Z$29</f>
        <v>0</v>
      </c>
      <c r="AA21" s="6">
        <f>'Unscheduled Debt'!AA$29</f>
        <v>0</v>
      </c>
      <c r="AB21" s="6">
        <f>'Unscheduled Debt'!AB$29</f>
        <v>0</v>
      </c>
      <c r="AC21" s="6">
        <f>'Unscheduled Debt'!AC$29</f>
        <v>0</v>
      </c>
    </row>
    <row r="22" spans="5:16384">
      <c r="E22" s="14" t="str">
        <f xml:space="preserve"> 'Unscheduled Debt'!E$73</f>
        <v xml:space="preserve">Shareholder Debt Repayment </v>
      </c>
      <c r="F22" s="14">
        <f xml:space="preserve"> 'Unscheduled Debt'!F$73</f>
        <v>0</v>
      </c>
      <c r="G22" s="14" t="str">
        <f xml:space="preserve"> 'Unscheduled Debt'!G$73</f>
        <v>GBP</v>
      </c>
      <c r="H22" s="40">
        <f xml:space="preserve"> 'Unscheduled Debt'!H$73</f>
        <v>-1401843.5829939707</v>
      </c>
      <c r="I22" s="14">
        <f xml:space="preserve"> 'Unscheduled Debt'!I$73</f>
        <v>0</v>
      </c>
      <c r="J22" s="6">
        <f>'Unscheduled Debt'!J$73</f>
        <v>0</v>
      </c>
      <c r="K22" s="6">
        <f>'Unscheduled Debt'!K$73</f>
        <v>0</v>
      </c>
      <c r="L22" s="6">
        <f>'Unscheduled Debt'!L$73</f>
        <v>0</v>
      </c>
      <c r="M22" s="6">
        <f>'Unscheduled Debt'!M$73</f>
        <v>0</v>
      </c>
      <c r="N22" s="6">
        <f>'Unscheduled Debt'!N$73</f>
        <v>0</v>
      </c>
      <c r="O22" s="6">
        <f>'Unscheduled Debt'!O$73</f>
        <v>0</v>
      </c>
      <c r="P22" s="6">
        <f>'Unscheduled Debt'!P$73</f>
        <v>0</v>
      </c>
      <c r="Q22" s="6">
        <f>'Unscheduled Debt'!Q$73</f>
        <v>0</v>
      </c>
      <c r="R22" s="6">
        <f>'Unscheduled Debt'!R$73</f>
        <v>0</v>
      </c>
      <c r="S22" s="6">
        <f>'Unscheduled Debt'!S$73</f>
        <v>-1401843.5829939707</v>
      </c>
      <c r="T22" s="6">
        <f>'Unscheduled Debt'!T$73</f>
        <v>0</v>
      </c>
      <c r="U22" s="6">
        <f>'Unscheduled Debt'!U$73</f>
        <v>0</v>
      </c>
      <c r="V22" s="6">
        <f>'Unscheduled Debt'!V$73</f>
        <v>0</v>
      </c>
      <c r="W22" s="6">
        <f>'Unscheduled Debt'!W$73</f>
        <v>0</v>
      </c>
      <c r="X22" s="6">
        <f>'Unscheduled Debt'!X$73</f>
        <v>0</v>
      </c>
      <c r="Y22" s="6">
        <f>'Unscheduled Debt'!Y$73</f>
        <v>0</v>
      </c>
      <c r="Z22" s="6">
        <f>'Unscheduled Debt'!Z$73</f>
        <v>0</v>
      </c>
      <c r="AA22" s="6">
        <f>'Unscheduled Debt'!AA$73</f>
        <v>0</v>
      </c>
      <c r="AB22" s="6">
        <f>'Unscheduled Debt'!AB$73</f>
        <v>0</v>
      </c>
      <c r="AC22" s="6">
        <f>'Unscheduled Debt'!AC$73</f>
        <v>0</v>
      </c>
    </row>
    <row r="23" spans="5:16384">
      <c r="E23" s="14" t="str">
        <f xml:space="preserve"> 'Unscheduled Debt'!E$117</f>
        <v xml:space="preserve">Chinese Investor Debt Repayment </v>
      </c>
      <c r="F23" s="14">
        <f xml:space="preserve"> 'Unscheduled Debt'!F$117</f>
        <v>0</v>
      </c>
      <c r="G23" s="14" t="str">
        <f xml:space="preserve"> 'Unscheduled Debt'!G$117</f>
        <v>GBP</v>
      </c>
      <c r="H23" s="40">
        <f xml:space="preserve"> 'Unscheduled Debt'!H$117</f>
        <v>-969824.29092366516</v>
      </c>
      <c r="I23" s="14">
        <f xml:space="preserve"> 'Unscheduled Debt'!I$117</f>
        <v>0</v>
      </c>
      <c r="J23" s="6">
        <f>'Unscheduled Debt'!J$117</f>
        <v>0</v>
      </c>
      <c r="K23" s="6">
        <f>'Unscheduled Debt'!K$117</f>
        <v>0</v>
      </c>
      <c r="L23" s="6">
        <f>'Unscheduled Debt'!L$117</f>
        <v>0</v>
      </c>
      <c r="M23" s="6">
        <f>'Unscheduled Debt'!M$117</f>
        <v>0</v>
      </c>
      <c r="N23" s="6">
        <f>'Unscheduled Debt'!N$117</f>
        <v>0</v>
      </c>
      <c r="O23" s="6">
        <f>'Unscheduled Debt'!O$117</f>
        <v>0</v>
      </c>
      <c r="P23" s="6">
        <f>'Unscheduled Debt'!P$117</f>
        <v>0</v>
      </c>
      <c r="Q23" s="6">
        <f>'Unscheduled Debt'!Q$117</f>
        <v>0</v>
      </c>
      <c r="R23" s="6">
        <f>'Unscheduled Debt'!R$117</f>
        <v>0</v>
      </c>
      <c r="S23" s="6">
        <f>'Unscheduled Debt'!S$117</f>
        <v>-969824.29092366516</v>
      </c>
      <c r="T23" s="6">
        <f>'Unscheduled Debt'!T$117</f>
        <v>0</v>
      </c>
      <c r="U23" s="6">
        <f>'Unscheduled Debt'!U$117</f>
        <v>0</v>
      </c>
      <c r="V23" s="6">
        <f>'Unscheduled Debt'!V$117</f>
        <v>0</v>
      </c>
      <c r="W23" s="6">
        <f>'Unscheduled Debt'!W$117</f>
        <v>0</v>
      </c>
      <c r="X23" s="6">
        <f>'Unscheduled Debt'!X$117</f>
        <v>0</v>
      </c>
      <c r="Y23" s="6">
        <f>'Unscheduled Debt'!Y$117</f>
        <v>0</v>
      </c>
      <c r="Z23" s="6">
        <f>'Unscheduled Debt'!Z$117</f>
        <v>0</v>
      </c>
      <c r="AA23" s="6">
        <f>'Unscheduled Debt'!AA$117</f>
        <v>0</v>
      </c>
      <c r="AB23" s="6">
        <f>'Unscheduled Debt'!AB$117</f>
        <v>0</v>
      </c>
      <c r="AC23" s="6">
        <f>'Unscheduled Debt'!AC$117</f>
        <v>0</v>
      </c>
    </row>
    <row r="24" spans="5:16384">
      <c r="E24" s="9" t="s">
        <v>301</v>
      </c>
      <c r="F24" s="33"/>
      <c r="G24" s="9" t="s">
        <v>309</v>
      </c>
      <c r="H24" s="62">
        <f xml:space="preserve"> SUM( J24:AC24 )</f>
        <v>37866717.093325227</v>
      </c>
      <c r="I24" s="33"/>
      <c r="J24" s="9">
        <f t="shared" ref="J24:AC24" si="3" xml:space="preserve"> J19 + SUM( J21:J23 )</f>
        <v>-44738.775000000001</v>
      </c>
      <c r="K24" s="9">
        <f t="shared" si="3"/>
        <v>244738.77499999991</v>
      </c>
      <c r="L24" s="9">
        <f t="shared" si="3"/>
        <v>-44738.775000000001</v>
      </c>
      <c r="M24" s="9">
        <f t="shared" si="3"/>
        <v>-44738.775000000001</v>
      </c>
      <c r="N24" s="9">
        <f t="shared" si="3"/>
        <v>-55512.974999999999</v>
      </c>
      <c r="O24" s="9">
        <f t="shared" si="3"/>
        <v>-55512.974999999999</v>
      </c>
      <c r="P24" s="9">
        <f t="shared" si="3"/>
        <v>-55512.974999999999</v>
      </c>
      <c r="Q24" s="9">
        <f t="shared" si="3"/>
        <v>-55512.974999999999</v>
      </c>
      <c r="R24" s="9">
        <f t="shared" si="3"/>
        <v>-77061.375</v>
      </c>
      <c r="S24" s="9">
        <f t="shared" si="3"/>
        <v>15537700.085964635</v>
      </c>
      <c r="T24" s="9">
        <f t="shared" si="3"/>
        <v>-77061.375</v>
      </c>
      <c r="U24" s="9">
        <f t="shared" si="3"/>
        <v>-77061.375</v>
      </c>
      <c r="V24" s="9">
        <f t="shared" si="3"/>
        <v>-184803.375</v>
      </c>
      <c r="W24" s="9">
        <f t="shared" si="3"/>
        <v>17224600.814971685</v>
      </c>
      <c r="X24" s="9">
        <f t="shared" si="3"/>
        <v>-184803.375</v>
      </c>
      <c r="Y24" s="9">
        <f t="shared" si="3"/>
        <v>-184803.375</v>
      </c>
      <c r="Z24" s="9">
        <f t="shared" si="3"/>
        <v>-331196</v>
      </c>
      <c r="AA24" s="9">
        <f t="shared" si="3"/>
        <v>6332735.8923889063</v>
      </c>
      <c r="AB24" s="9">
        <f t="shared" si="3"/>
        <v>0</v>
      </c>
      <c r="AC24" s="9">
        <f t="shared" si="3"/>
        <v>0</v>
      </c>
    </row>
    <row r="26" spans="5:16384">
      <c r="E26" s="14" t="str">
        <f xml:space="preserve"> Equity!E$24</f>
        <v xml:space="preserve">Dividends Paid </v>
      </c>
      <c r="F26" s="14">
        <f xml:space="preserve"> Equity!F$24</f>
        <v>0</v>
      </c>
      <c r="G26" s="14" t="str">
        <f xml:space="preserve"> Equity!G$24</f>
        <v>GBP</v>
      </c>
      <c r="H26" s="40">
        <f xml:space="preserve"> Equity!H$24</f>
        <v>-37863681.093325227</v>
      </c>
      <c r="I26" s="14">
        <f xml:space="preserve"> Equity!I$24</f>
        <v>0</v>
      </c>
      <c r="J26" s="6">
        <f>Equity!J$24</f>
        <v>0</v>
      </c>
      <c r="K26" s="6">
        <f>Equity!K$24</f>
        <v>0</v>
      </c>
      <c r="L26" s="6">
        <f>Equity!L$24</f>
        <v>0</v>
      </c>
      <c r="M26" s="6">
        <f>Equity!M$24</f>
        <v>0</v>
      </c>
      <c r="N26" s="6">
        <f>Equity!N$24</f>
        <v>0</v>
      </c>
      <c r="O26" s="6">
        <f>Equity!O$24</f>
        <v>0</v>
      </c>
      <c r="P26" s="6">
        <f>Equity!P$24</f>
        <v>0</v>
      </c>
      <c r="Q26" s="6">
        <f>Equity!Q$24</f>
        <v>0</v>
      </c>
      <c r="R26" s="6">
        <f>Equity!R$24</f>
        <v>0</v>
      </c>
      <c r="S26" s="6">
        <f>Equity!S$24</f>
        <v>-15149109.260964636</v>
      </c>
      <c r="T26" s="6">
        <f>Equity!T$24</f>
        <v>0</v>
      </c>
      <c r="U26" s="6">
        <f>Equity!U$24</f>
        <v>0</v>
      </c>
      <c r="V26" s="6">
        <f>Equity!V$24</f>
        <v>0</v>
      </c>
      <c r="W26" s="6">
        <f>Equity!W$24</f>
        <v>-16885674.689971685</v>
      </c>
      <c r="X26" s="6">
        <f>Equity!X$24</f>
        <v>0</v>
      </c>
      <c r="Y26" s="6">
        <f>Equity!Y$24</f>
        <v>0</v>
      </c>
      <c r="Z26" s="6">
        <f>Equity!Z$24</f>
        <v>0</v>
      </c>
      <c r="AA26" s="6">
        <f>Equity!AA$24</f>
        <v>-5828897.1423889063</v>
      </c>
      <c r="AB26" s="6">
        <f>Equity!AB$24</f>
        <v>0</v>
      </c>
      <c r="AC26" s="6">
        <f>Equity!AC$24</f>
        <v>0</v>
      </c>
    </row>
    <row r="27" spans="5:16384">
      <c r="E27" s="14" t="str">
        <f xml:space="preserve"> Equity!E$30</f>
        <v xml:space="preserve">Equity Redemption </v>
      </c>
      <c r="F27" s="14">
        <f xml:space="preserve"> Equity!F$30</f>
        <v>0</v>
      </c>
      <c r="G27" s="14" t="str">
        <f xml:space="preserve"> Equity!G$30</f>
        <v>GBP</v>
      </c>
      <c r="H27" s="40">
        <f xml:space="preserve"> Equity!H$30</f>
        <v>-3036</v>
      </c>
      <c r="I27" s="14">
        <f xml:space="preserve"> Equity!I$30</f>
        <v>0</v>
      </c>
      <c r="J27" s="6">
        <f>Equity!J$30</f>
        <v>0</v>
      </c>
      <c r="K27" s="6">
        <f>Equity!K$30</f>
        <v>0</v>
      </c>
      <c r="L27" s="6">
        <f>Equity!L$30</f>
        <v>0</v>
      </c>
      <c r="M27" s="6">
        <f>Equity!M$30</f>
        <v>0</v>
      </c>
      <c r="N27" s="6">
        <f>Equity!N$30</f>
        <v>0</v>
      </c>
      <c r="O27" s="6">
        <f>Equity!O$30</f>
        <v>0</v>
      </c>
      <c r="P27" s="6">
        <f>Equity!P$30</f>
        <v>0</v>
      </c>
      <c r="Q27" s="6">
        <f>Equity!Q$30</f>
        <v>0</v>
      </c>
      <c r="R27" s="6">
        <f>Equity!R$30</f>
        <v>0</v>
      </c>
      <c r="S27" s="6">
        <f>Equity!S$30</f>
        <v>0</v>
      </c>
      <c r="T27" s="6">
        <f>Equity!T$30</f>
        <v>0</v>
      </c>
      <c r="U27" s="6">
        <f>Equity!U$30</f>
        <v>0</v>
      </c>
      <c r="V27" s="6">
        <f>Equity!V$30</f>
        <v>0</v>
      </c>
      <c r="W27" s="6">
        <f>Equity!W$30</f>
        <v>0</v>
      </c>
      <c r="X27" s="6">
        <f>Equity!X$30</f>
        <v>0</v>
      </c>
      <c r="Y27" s="6">
        <f>Equity!Y$30</f>
        <v>0</v>
      </c>
      <c r="Z27" s="6">
        <f>Equity!Z$30</f>
        <v>0</v>
      </c>
      <c r="AA27" s="6">
        <f>Equity!AA$30</f>
        <v>-3036</v>
      </c>
      <c r="AB27" s="6">
        <f>Equity!AB$30</f>
        <v>0</v>
      </c>
      <c r="AC27" s="6">
        <f>Equity!AC$30</f>
        <v>0</v>
      </c>
    </row>
    <row r="28" spans="5:16384">
      <c r="E28" s="71" t="s">
        <v>143</v>
      </c>
      <c r="F28" s="43"/>
      <c r="G28" s="71" t="s">
        <v>309</v>
      </c>
      <c r="H28" s="71">
        <f xml:space="preserve"> SUM( J28:AC28 )</f>
        <v>-8.149072527885437E-10</v>
      </c>
      <c r="I28" s="43"/>
      <c r="J28" s="16">
        <f t="shared" ref="J28:AC28" si="4" xml:space="preserve"> J24 + SUM( J26:J27 )</f>
        <v>-44738.775000000001</v>
      </c>
      <c r="K28" s="16">
        <f t="shared" si="4"/>
        <v>244738.77499999991</v>
      </c>
      <c r="L28" s="16">
        <f t="shared" si="4"/>
        <v>-44738.775000000001</v>
      </c>
      <c r="M28" s="16">
        <f t="shared" si="4"/>
        <v>-44738.775000000001</v>
      </c>
      <c r="N28" s="16">
        <f t="shared" si="4"/>
        <v>-55512.974999999999</v>
      </c>
      <c r="O28" s="16">
        <f t="shared" si="4"/>
        <v>-55512.974999999999</v>
      </c>
      <c r="P28" s="16">
        <f t="shared" si="4"/>
        <v>-55512.974999999999</v>
      </c>
      <c r="Q28" s="16">
        <f t="shared" si="4"/>
        <v>-55512.974999999999</v>
      </c>
      <c r="R28" s="16">
        <f t="shared" si="4"/>
        <v>-77061.375</v>
      </c>
      <c r="S28" s="16">
        <f t="shared" si="4"/>
        <v>388590.82499999925</v>
      </c>
      <c r="T28" s="16">
        <f t="shared" si="4"/>
        <v>-77061.375</v>
      </c>
      <c r="U28" s="16">
        <f t="shared" si="4"/>
        <v>-77061.375</v>
      </c>
      <c r="V28" s="16">
        <f t="shared" si="4"/>
        <v>-184803.375</v>
      </c>
      <c r="W28" s="16">
        <f t="shared" si="4"/>
        <v>338926.125</v>
      </c>
      <c r="X28" s="16">
        <f t="shared" si="4"/>
        <v>-184803.375</v>
      </c>
      <c r="Y28" s="16">
        <f t="shared" si="4"/>
        <v>-184803.375</v>
      </c>
      <c r="Z28" s="16">
        <f t="shared" si="4"/>
        <v>-331196</v>
      </c>
      <c r="AA28" s="16">
        <f t="shared" si="4"/>
        <v>500802.75</v>
      </c>
      <c r="AB28" s="16">
        <f t="shared" si="4"/>
        <v>0</v>
      </c>
      <c r="AC28" s="16">
        <f t="shared" si="4"/>
        <v>0</v>
      </c>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c r="MAD28" s="1"/>
      <c r="MAE28" s="1"/>
      <c r="MAF28" s="1"/>
      <c r="MAG28" s="1"/>
      <c r="MAH28" s="1"/>
      <c r="MAI28" s="1"/>
      <c r="MAJ28" s="1"/>
      <c r="MAK28" s="1"/>
      <c r="MAL28" s="1"/>
      <c r="MAM28" s="1"/>
      <c r="MAN28" s="1"/>
      <c r="MAO28" s="1"/>
      <c r="MAP28" s="1"/>
      <c r="MAQ28" s="1"/>
      <c r="MAR28" s="1"/>
      <c r="MAS28" s="1"/>
      <c r="MAT28" s="1"/>
      <c r="MAU28" s="1"/>
      <c r="MAV28" s="1"/>
      <c r="MAW28" s="1"/>
      <c r="MAX28" s="1"/>
      <c r="MAY28" s="1"/>
      <c r="MAZ28" s="1"/>
      <c r="MBA28" s="1"/>
      <c r="MBB28" s="1"/>
      <c r="MBC28" s="1"/>
      <c r="MBD28" s="1"/>
      <c r="MBE28" s="1"/>
      <c r="MBF28" s="1"/>
      <c r="MBG28" s="1"/>
      <c r="MBH28" s="1"/>
      <c r="MBI28" s="1"/>
      <c r="MBJ28" s="1"/>
      <c r="MBK28" s="1"/>
      <c r="MBL28" s="1"/>
      <c r="MBM28" s="1"/>
      <c r="MBN28" s="1"/>
      <c r="MBO28" s="1"/>
      <c r="MBP28" s="1"/>
      <c r="MBQ28" s="1"/>
      <c r="MBR28" s="1"/>
      <c r="MBS28" s="1"/>
      <c r="MBT28" s="1"/>
      <c r="MBU28" s="1"/>
      <c r="MBV28" s="1"/>
      <c r="MBW28" s="1"/>
      <c r="MBX28" s="1"/>
      <c r="MBY28" s="1"/>
      <c r="MBZ28" s="1"/>
      <c r="MCA28" s="1"/>
      <c r="MCB28" s="1"/>
      <c r="MCC28" s="1"/>
      <c r="MCD28" s="1"/>
      <c r="MCE28" s="1"/>
      <c r="MCF28" s="1"/>
      <c r="MCG28" s="1"/>
      <c r="MCH28" s="1"/>
      <c r="MCI28" s="1"/>
      <c r="MCJ28" s="1"/>
      <c r="MCK28" s="1"/>
      <c r="MCL28" s="1"/>
      <c r="MCM28" s="1"/>
      <c r="MCN28" s="1"/>
      <c r="MCO28" s="1"/>
      <c r="MCP28" s="1"/>
      <c r="MCQ28" s="1"/>
      <c r="MCR28" s="1"/>
      <c r="MCS28" s="1"/>
      <c r="MCT28" s="1"/>
      <c r="MCU28" s="1"/>
      <c r="MCV28" s="1"/>
      <c r="MCW28" s="1"/>
      <c r="MCX28" s="1"/>
      <c r="MCY28" s="1"/>
      <c r="MCZ28" s="1"/>
      <c r="MDA28" s="1"/>
      <c r="MDB28" s="1"/>
      <c r="MDC28" s="1"/>
      <c r="MDD28" s="1"/>
      <c r="MDE28" s="1"/>
      <c r="MDF28" s="1"/>
      <c r="MDG28" s="1"/>
      <c r="MDH28" s="1"/>
      <c r="MDI28" s="1"/>
      <c r="MDJ28" s="1"/>
      <c r="MDK28" s="1"/>
      <c r="MDL28" s="1"/>
      <c r="MDM28" s="1"/>
      <c r="MDN28" s="1"/>
      <c r="MDO28" s="1"/>
      <c r="MDP28" s="1"/>
      <c r="MDQ28" s="1"/>
      <c r="MDR28" s="1"/>
      <c r="MDS28" s="1"/>
      <c r="MDT28" s="1"/>
      <c r="MDU28" s="1"/>
      <c r="MDV28" s="1"/>
      <c r="MDW28" s="1"/>
      <c r="MDX28" s="1"/>
      <c r="MDY28" s="1"/>
      <c r="MDZ28" s="1"/>
      <c r="MEA28" s="1"/>
      <c r="MEB28" s="1"/>
      <c r="MEC28" s="1"/>
      <c r="MED28" s="1"/>
      <c r="MEE28" s="1"/>
      <c r="MEF28" s="1"/>
      <c r="MEG28" s="1"/>
      <c r="MEH28" s="1"/>
      <c r="MEI28" s="1"/>
      <c r="MEJ28" s="1"/>
      <c r="MEK28" s="1"/>
      <c r="MEL28" s="1"/>
      <c r="MEM28" s="1"/>
      <c r="MEN28" s="1"/>
      <c r="MEO28" s="1"/>
      <c r="MEP28" s="1"/>
      <c r="MEQ28" s="1"/>
      <c r="MER28" s="1"/>
      <c r="MES28" s="1"/>
      <c r="MET28" s="1"/>
      <c r="MEU28" s="1"/>
      <c r="MEV28" s="1"/>
      <c r="MEW28" s="1"/>
      <c r="MEX28" s="1"/>
      <c r="MEY28" s="1"/>
      <c r="MEZ28" s="1"/>
      <c r="MFA28" s="1"/>
      <c r="MFB28" s="1"/>
      <c r="MFC28" s="1"/>
      <c r="MFD28" s="1"/>
      <c r="MFE28" s="1"/>
      <c r="MFF28" s="1"/>
      <c r="MFG28" s="1"/>
      <c r="MFH28" s="1"/>
      <c r="MFI28" s="1"/>
      <c r="MFJ28" s="1"/>
      <c r="MFK28" s="1"/>
      <c r="MFL28" s="1"/>
      <c r="MFM28" s="1"/>
      <c r="MFN28" s="1"/>
      <c r="MFO28" s="1"/>
      <c r="MFP28" s="1"/>
      <c r="MFQ28" s="1"/>
      <c r="MFR28" s="1"/>
      <c r="MFS28" s="1"/>
      <c r="MFT28" s="1"/>
      <c r="MFU28" s="1"/>
      <c r="MFV28" s="1"/>
      <c r="MFW28" s="1"/>
      <c r="MFX28" s="1"/>
      <c r="MFY28" s="1"/>
      <c r="MFZ28" s="1"/>
      <c r="MGA28" s="1"/>
      <c r="MGB28" s="1"/>
      <c r="MGC28" s="1"/>
      <c r="MGD28" s="1"/>
      <c r="MGE28" s="1"/>
      <c r="MGF28" s="1"/>
      <c r="MGG28" s="1"/>
      <c r="MGH28" s="1"/>
      <c r="MGI28" s="1"/>
      <c r="MGJ28" s="1"/>
      <c r="MGK28" s="1"/>
      <c r="MGL28" s="1"/>
      <c r="MGM28" s="1"/>
      <c r="MGN28" s="1"/>
      <c r="MGO28" s="1"/>
      <c r="MGP28" s="1"/>
      <c r="MGQ28" s="1"/>
      <c r="MGR28" s="1"/>
      <c r="MGS28" s="1"/>
      <c r="MGT28" s="1"/>
      <c r="MGU28" s="1"/>
      <c r="MGV28" s="1"/>
      <c r="MGW28" s="1"/>
      <c r="MGX28" s="1"/>
      <c r="MGY28" s="1"/>
      <c r="MGZ28" s="1"/>
      <c r="MHA28" s="1"/>
      <c r="MHB28" s="1"/>
      <c r="MHC28" s="1"/>
      <c r="MHD28" s="1"/>
      <c r="MHE28" s="1"/>
      <c r="MHF28" s="1"/>
      <c r="MHG28" s="1"/>
      <c r="MHH28" s="1"/>
      <c r="MHI28" s="1"/>
      <c r="MHJ28" s="1"/>
      <c r="MHK28" s="1"/>
      <c r="MHL28" s="1"/>
      <c r="MHM28" s="1"/>
      <c r="MHN28" s="1"/>
      <c r="MHO28" s="1"/>
      <c r="MHP28" s="1"/>
      <c r="MHQ28" s="1"/>
      <c r="MHR28" s="1"/>
      <c r="MHS28" s="1"/>
      <c r="MHT28" s="1"/>
      <c r="MHU28" s="1"/>
      <c r="MHV28" s="1"/>
      <c r="MHW28" s="1"/>
      <c r="MHX28" s="1"/>
      <c r="MHY28" s="1"/>
      <c r="MHZ28" s="1"/>
      <c r="MIA28" s="1"/>
      <c r="MIB28" s="1"/>
      <c r="MIC28" s="1"/>
      <c r="MID28" s="1"/>
      <c r="MIE28" s="1"/>
      <c r="MIF28" s="1"/>
      <c r="MIG28" s="1"/>
      <c r="MIH28" s="1"/>
      <c r="MII28" s="1"/>
      <c r="MIJ28" s="1"/>
      <c r="MIK28" s="1"/>
      <c r="MIL28" s="1"/>
      <c r="MIM28" s="1"/>
      <c r="MIN28" s="1"/>
      <c r="MIO28" s="1"/>
      <c r="MIP28" s="1"/>
      <c r="MIQ28" s="1"/>
      <c r="MIR28" s="1"/>
      <c r="MIS28" s="1"/>
      <c r="MIT28" s="1"/>
      <c r="MIU28" s="1"/>
      <c r="MIV28" s="1"/>
      <c r="MIW28" s="1"/>
      <c r="MIX28" s="1"/>
      <c r="MIY28" s="1"/>
      <c r="MIZ28" s="1"/>
      <c r="MJA28" s="1"/>
      <c r="MJB28" s="1"/>
      <c r="MJC28" s="1"/>
      <c r="MJD28" s="1"/>
      <c r="MJE28" s="1"/>
      <c r="MJF28" s="1"/>
      <c r="MJG28" s="1"/>
      <c r="MJH28" s="1"/>
      <c r="MJI28" s="1"/>
      <c r="MJJ28" s="1"/>
      <c r="MJK28" s="1"/>
      <c r="MJL28" s="1"/>
      <c r="MJM28" s="1"/>
      <c r="MJN28" s="1"/>
      <c r="MJO28" s="1"/>
      <c r="MJP28" s="1"/>
      <c r="MJQ28" s="1"/>
      <c r="MJR28" s="1"/>
      <c r="MJS28" s="1"/>
      <c r="MJT28" s="1"/>
      <c r="MJU28" s="1"/>
      <c r="MJV28" s="1"/>
      <c r="MJW28" s="1"/>
      <c r="MJX28" s="1"/>
      <c r="MJY28" s="1"/>
      <c r="MJZ28" s="1"/>
      <c r="MKA28" s="1"/>
      <c r="MKB28" s="1"/>
      <c r="MKC28" s="1"/>
      <c r="MKD28" s="1"/>
      <c r="MKE28" s="1"/>
      <c r="MKF28" s="1"/>
      <c r="MKG28" s="1"/>
      <c r="MKH28" s="1"/>
      <c r="MKI28" s="1"/>
      <c r="MKJ28" s="1"/>
      <c r="MKK28" s="1"/>
      <c r="MKL28" s="1"/>
      <c r="MKM28" s="1"/>
      <c r="MKN28" s="1"/>
      <c r="MKO28" s="1"/>
      <c r="MKP28" s="1"/>
      <c r="MKQ28" s="1"/>
      <c r="MKR28" s="1"/>
      <c r="MKS28" s="1"/>
      <c r="MKT28" s="1"/>
      <c r="MKU28" s="1"/>
      <c r="MKV28" s="1"/>
      <c r="MKW28" s="1"/>
      <c r="MKX28" s="1"/>
      <c r="MKY28" s="1"/>
      <c r="MKZ28" s="1"/>
      <c r="MLA28" s="1"/>
      <c r="MLB28" s="1"/>
      <c r="MLC28" s="1"/>
      <c r="MLD28" s="1"/>
      <c r="MLE28" s="1"/>
      <c r="MLF28" s="1"/>
      <c r="MLG28" s="1"/>
      <c r="MLH28" s="1"/>
      <c r="MLI28" s="1"/>
      <c r="MLJ28" s="1"/>
      <c r="MLK28" s="1"/>
      <c r="MLL28" s="1"/>
      <c r="MLM28" s="1"/>
      <c r="MLN28" s="1"/>
      <c r="MLO28" s="1"/>
      <c r="MLP28" s="1"/>
      <c r="MLQ28" s="1"/>
      <c r="MLR28" s="1"/>
      <c r="MLS28" s="1"/>
      <c r="MLT28" s="1"/>
      <c r="MLU28" s="1"/>
      <c r="MLV28" s="1"/>
      <c r="MLW28" s="1"/>
      <c r="MLX28" s="1"/>
      <c r="MLY28" s="1"/>
      <c r="MLZ28" s="1"/>
      <c r="MMA28" s="1"/>
      <c r="MMB28" s="1"/>
      <c r="MMC28" s="1"/>
      <c r="MMD28" s="1"/>
      <c r="MME28" s="1"/>
      <c r="MMF28" s="1"/>
      <c r="MMG28" s="1"/>
      <c r="MMH28" s="1"/>
      <c r="MMI28" s="1"/>
      <c r="MMJ28" s="1"/>
      <c r="MMK28" s="1"/>
      <c r="MML28" s="1"/>
      <c r="MMM28" s="1"/>
      <c r="MMN28" s="1"/>
      <c r="MMO28" s="1"/>
      <c r="MMP28" s="1"/>
      <c r="MMQ28" s="1"/>
      <c r="MMR28" s="1"/>
      <c r="MMS28" s="1"/>
      <c r="MMT28" s="1"/>
      <c r="MMU28" s="1"/>
      <c r="MMV28" s="1"/>
      <c r="MMW28" s="1"/>
      <c r="MMX28" s="1"/>
      <c r="MMY28" s="1"/>
      <c r="MMZ28" s="1"/>
      <c r="MNA28" s="1"/>
      <c r="MNB28" s="1"/>
      <c r="MNC28" s="1"/>
      <c r="MND28" s="1"/>
      <c r="MNE28" s="1"/>
      <c r="MNF28" s="1"/>
      <c r="MNG28" s="1"/>
      <c r="MNH28" s="1"/>
      <c r="MNI28" s="1"/>
      <c r="MNJ28" s="1"/>
      <c r="MNK28" s="1"/>
      <c r="MNL28" s="1"/>
      <c r="MNM28" s="1"/>
      <c r="MNN28" s="1"/>
      <c r="MNO28" s="1"/>
      <c r="MNP28" s="1"/>
      <c r="MNQ28" s="1"/>
      <c r="MNR28" s="1"/>
      <c r="MNS28" s="1"/>
      <c r="MNT28" s="1"/>
      <c r="MNU28" s="1"/>
      <c r="MNV28" s="1"/>
      <c r="MNW28" s="1"/>
      <c r="MNX28" s="1"/>
      <c r="MNY28" s="1"/>
      <c r="MNZ28" s="1"/>
      <c r="MOA28" s="1"/>
      <c r="MOB28" s="1"/>
      <c r="MOC28" s="1"/>
      <c r="MOD28" s="1"/>
      <c r="MOE28" s="1"/>
      <c r="MOF28" s="1"/>
      <c r="MOG28" s="1"/>
      <c r="MOH28" s="1"/>
      <c r="MOI28" s="1"/>
      <c r="MOJ28" s="1"/>
      <c r="MOK28" s="1"/>
      <c r="MOL28" s="1"/>
      <c r="MOM28" s="1"/>
      <c r="MON28" s="1"/>
      <c r="MOO28" s="1"/>
      <c r="MOP28" s="1"/>
      <c r="MOQ28" s="1"/>
      <c r="MOR28" s="1"/>
      <c r="MOS28" s="1"/>
      <c r="MOT28" s="1"/>
      <c r="MOU28" s="1"/>
      <c r="MOV28" s="1"/>
      <c r="MOW28" s="1"/>
      <c r="MOX28" s="1"/>
      <c r="MOY28" s="1"/>
      <c r="MOZ28" s="1"/>
      <c r="MPA28" s="1"/>
      <c r="MPB28" s="1"/>
      <c r="MPC28" s="1"/>
      <c r="MPD28" s="1"/>
      <c r="MPE28" s="1"/>
      <c r="MPF28" s="1"/>
      <c r="MPG28" s="1"/>
      <c r="MPH28" s="1"/>
      <c r="MPI28" s="1"/>
      <c r="MPJ28" s="1"/>
      <c r="MPK28" s="1"/>
      <c r="MPL28" s="1"/>
      <c r="MPM28" s="1"/>
      <c r="MPN28" s="1"/>
      <c r="MPO28" s="1"/>
      <c r="MPP28" s="1"/>
      <c r="MPQ28" s="1"/>
      <c r="MPR28" s="1"/>
      <c r="MPS28" s="1"/>
      <c r="MPT28" s="1"/>
      <c r="MPU28" s="1"/>
      <c r="MPV28" s="1"/>
      <c r="MPW28" s="1"/>
      <c r="MPX28" s="1"/>
      <c r="MPY28" s="1"/>
      <c r="MPZ28" s="1"/>
      <c r="MQA28" s="1"/>
      <c r="MQB28" s="1"/>
      <c r="MQC28" s="1"/>
      <c r="MQD28" s="1"/>
      <c r="MQE28" s="1"/>
      <c r="MQF28" s="1"/>
      <c r="MQG28" s="1"/>
      <c r="MQH28" s="1"/>
      <c r="MQI28" s="1"/>
      <c r="MQJ28" s="1"/>
      <c r="MQK28" s="1"/>
      <c r="MQL28" s="1"/>
      <c r="MQM28" s="1"/>
      <c r="MQN28" s="1"/>
      <c r="MQO28" s="1"/>
      <c r="MQP28" s="1"/>
      <c r="MQQ28" s="1"/>
      <c r="MQR28" s="1"/>
      <c r="MQS28" s="1"/>
      <c r="MQT28" s="1"/>
      <c r="MQU28" s="1"/>
      <c r="MQV28" s="1"/>
      <c r="MQW28" s="1"/>
      <c r="MQX28" s="1"/>
      <c r="MQY28" s="1"/>
      <c r="MQZ28" s="1"/>
      <c r="MRA28" s="1"/>
      <c r="MRB28" s="1"/>
      <c r="MRC28" s="1"/>
      <c r="MRD28" s="1"/>
      <c r="MRE28" s="1"/>
      <c r="MRF28" s="1"/>
      <c r="MRG28" s="1"/>
      <c r="MRH28" s="1"/>
      <c r="MRI28" s="1"/>
      <c r="MRJ28" s="1"/>
      <c r="MRK28" s="1"/>
      <c r="MRL28" s="1"/>
      <c r="MRM28" s="1"/>
      <c r="MRN28" s="1"/>
      <c r="MRO28" s="1"/>
      <c r="MRP28" s="1"/>
      <c r="MRQ28" s="1"/>
      <c r="MRR28" s="1"/>
      <c r="MRS28" s="1"/>
      <c r="MRT28" s="1"/>
      <c r="MRU28" s="1"/>
      <c r="MRV28" s="1"/>
      <c r="MRW28" s="1"/>
      <c r="MRX28" s="1"/>
      <c r="MRY28" s="1"/>
      <c r="MRZ28" s="1"/>
      <c r="MSA28" s="1"/>
      <c r="MSB28" s="1"/>
      <c r="MSC28" s="1"/>
      <c r="MSD28" s="1"/>
      <c r="MSE28" s="1"/>
      <c r="MSF28" s="1"/>
      <c r="MSG28" s="1"/>
      <c r="MSH28" s="1"/>
      <c r="MSI28" s="1"/>
      <c r="MSJ28" s="1"/>
      <c r="MSK28" s="1"/>
      <c r="MSL28" s="1"/>
      <c r="MSM28" s="1"/>
      <c r="MSN28" s="1"/>
      <c r="MSO28" s="1"/>
      <c r="MSP28" s="1"/>
      <c r="MSQ28" s="1"/>
      <c r="MSR28" s="1"/>
      <c r="MSS28" s="1"/>
      <c r="MST28" s="1"/>
      <c r="MSU28" s="1"/>
      <c r="MSV28" s="1"/>
      <c r="MSW28" s="1"/>
      <c r="MSX28" s="1"/>
      <c r="MSY28" s="1"/>
      <c r="MSZ28" s="1"/>
      <c r="MTA28" s="1"/>
      <c r="MTB28" s="1"/>
      <c r="MTC28" s="1"/>
      <c r="MTD28" s="1"/>
      <c r="MTE28" s="1"/>
      <c r="MTF28" s="1"/>
      <c r="MTG28" s="1"/>
      <c r="MTH28" s="1"/>
      <c r="MTI28" s="1"/>
      <c r="MTJ28" s="1"/>
      <c r="MTK28" s="1"/>
      <c r="MTL28" s="1"/>
      <c r="MTM28" s="1"/>
      <c r="MTN28" s="1"/>
      <c r="MTO28" s="1"/>
      <c r="MTP28" s="1"/>
      <c r="MTQ28" s="1"/>
      <c r="MTR28" s="1"/>
      <c r="MTS28" s="1"/>
      <c r="MTT28" s="1"/>
      <c r="MTU28" s="1"/>
      <c r="MTV28" s="1"/>
      <c r="MTW28" s="1"/>
      <c r="MTX28" s="1"/>
      <c r="MTY28" s="1"/>
      <c r="MTZ28" s="1"/>
      <c r="MUA28" s="1"/>
      <c r="MUB28" s="1"/>
      <c r="MUC28" s="1"/>
      <c r="MUD28" s="1"/>
      <c r="MUE28" s="1"/>
      <c r="MUF28" s="1"/>
      <c r="MUG28" s="1"/>
      <c r="MUH28" s="1"/>
      <c r="MUI28" s="1"/>
      <c r="MUJ28" s="1"/>
      <c r="MUK28" s="1"/>
      <c r="MUL28" s="1"/>
      <c r="MUM28" s="1"/>
      <c r="MUN28" s="1"/>
      <c r="MUO28" s="1"/>
      <c r="MUP28" s="1"/>
      <c r="MUQ28" s="1"/>
      <c r="MUR28" s="1"/>
      <c r="MUS28" s="1"/>
      <c r="MUT28" s="1"/>
      <c r="MUU28" s="1"/>
      <c r="MUV28" s="1"/>
      <c r="MUW28" s="1"/>
      <c r="MUX28" s="1"/>
      <c r="MUY28" s="1"/>
      <c r="MUZ28" s="1"/>
      <c r="MVA28" s="1"/>
      <c r="MVB28" s="1"/>
      <c r="MVC28" s="1"/>
      <c r="MVD28" s="1"/>
      <c r="MVE28" s="1"/>
      <c r="MVF28" s="1"/>
      <c r="MVG28" s="1"/>
      <c r="MVH28" s="1"/>
      <c r="MVI28" s="1"/>
      <c r="MVJ28" s="1"/>
      <c r="MVK28" s="1"/>
      <c r="MVL28" s="1"/>
      <c r="MVM28" s="1"/>
      <c r="MVN28" s="1"/>
      <c r="MVO28" s="1"/>
      <c r="MVP28" s="1"/>
      <c r="MVQ28" s="1"/>
      <c r="MVR28" s="1"/>
      <c r="MVS28" s="1"/>
      <c r="MVT28" s="1"/>
      <c r="MVU28" s="1"/>
      <c r="MVV28" s="1"/>
      <c r="MVW28" s="1"/>
      <c r="MVX28" s="1"/>
      <c r="MVY28" s="1"/>
      <c r="MVZ28" s="1"/>
      <c r="MWA28" s="1"/>
      <c r="MWB28" s="1"/>
      <c r="MWC28" s="1"/>
      <c r="MWD28" s="1"/>
      <c r="MWE28" s="1"/>
      <c r="MWF28" s="1"/>
      <c r="MWG28" s="1"/>
      <c r="MWH28" s="1"/>
      <c r="MWI28" s="1"/>
      <c r="MWJ28" s="1"/>
      <c r="MWK28" s="1"/>
      <c r="MWL28" s="1"/>
      <c r="MWM28" s="1"/>
      <c r="MWN28" s="1"/>
      <c r="MWO28" s="1"/>
      <c r="MWP28" s="1"/>
      <c r="MWQ28" s="1"/>
      <c r="MWR28" s="1"/>
      <c r="MWS28" s="1"/>
      <c r="MWT28" s="1"/>
      <c r="MWU28" s="1"/>
      <c r="MWV28" s="1"/>
      <c r="MWW28" s="1"/>
      <c r="MWX28" s="1"/>
      <c r="MWY28" s="1"/>
      <c r="MWZ28" s="1"/>
      <c r="MXA28" s="1"/>
      <c r="MXB28" s="1"/>
      <c r="MXC28" s="1"/>
      <c r="MXD28" s="1"/>
      <c r="MXE28" s="1"/>
      <c r="MXF28" s="1"/>
      <c r="MXG28" s="1"/>
      <c r="MXH28" s="1"/>
      <c r="MXI28" s="1"/>
      <c r="MXJ28" s="1"/>
      <c r="MXK28" s="1"/>
      <c r="MXL28" s="1"/>
      <c r="MXM28" s="1"/>
      <c r="MXN28" s="1"/>
      <c r="MXO28" s="1"/>
      <c r="MXP28" s="1"/>
      <c r="MXQ28" s="1"/>
      <c r="MXR28" s="1"/>
      <c r="MXS28" s="1"/>
      <c r="MXT28" s="1"/>
      <c r="MXU28" s="1"/>
      <c r="MXV28" s="1"/>
      <c r="MXW28" s="1"/>
      <c r="MXX28" s="1"/>
      <c r="MXY28" s="1"/>
      <c r="MXZ28" s="1"/>
      <c r="MYA28" s="1"/>
      <c r="MYB28" s="1"/>
      <c r="MYC28" s="1"/>
      <c r="MYD28" s="1"/>
      <c r="MYE28" s="1"/>
      <c r="MYF28" s="1"/>
      <c r="MYG28" s="1"/>
      <c r="MYH28" s="1"/>
      <c r="MYI28" s="1"/>
      <c r="MYJ28" s="1"/>
      <c r="MYK28" s="1"/>
      <c r="MYL28" s="1"/>
      <c r="MYM28" s="1"/>
      <c r="MYN28" s="1"/>
      <c r="MYO28" s="1"/>
      <c r="MYP28" s="1"/>
      <c r="MYQ28" s="1"/>
      <c r="MYR28" s="1"/>
      <c r="MYS28" s="1"/>
      <c r="MYT28" s="1"/>
      <c r="MYU28" s="1"/>
      <c r="MYV28" s="1"/>
      <c r="MYW28" s="1"/>
      <c r="MYX28" s="1"/>
      <c r="MYY28" s="1"/>
      <c r="MYZ28" s="1"/>
      <c r="MZA28" s="1"/>
      <c r="MZB28" s="1"/>
      <c r="MZC28" s="1"/>
      <c r="MZD28" s="1"/>
      <c r="MZE28" s="1"/>
      <c r="MZF28" s="1"/>
      <c r="MZG28" s="1"/>
      <c r="MZH28" s="1"/>
      <c r="MZI28" s="1"/>
      <c r="MZJ28" s="1"/>
      <c r="MZK28" s="1"/>
      <c r="MZL28" s="1"/>
      <c r="MZM28" s="1"/>
      <c r="MZN28" s="1"/>
      <c r="MZO28" s="1"/>
      <c r="MZP28" s="1"/>
      <c r="MZQ28" s="1"/>
      <c r="MZR28" s="1"/>
      <c r="MZS28" s="1"/>
      <c r="MZT28" s="1"/>
      <c r="MZU28" s="1"/>
      <c r="MZV28" s="1"/>
      <c r="MZW28" s="1"/>
      <c r="MZX28" s="1"/>
      <c r="MZY28" s="1"/>
      <c r="MZZ28" s="1"/>
      <c r="NAA28" s="1"/>
      <c r="NAB28" s="1"/>
      <c r="NAC28" s="1"/>
      <c r="NAD28" s="1"/>
      <c r="NAE28" s="1"/>
      <c r="NAF28" s="1"/>
      <c r="NAG28" s="1"/>
      <c r="NAH28" s="1"/>
      <c r="NAI28" s="1"/>
      <c r="NAJ28" s="1"/>
      <c r="NAK28" s="1"/>
      <c r="NAL28" s="1"/>
      <c r="NAM28" s="1"/>
      <c r="NAN28" s="1"/>
      <c r="NAO28" s="1"/>
      <c r="NAP28" s="1"/>
      <c r="NAQ28" s="1"/>
      <c r="NAR28" s="1"/>
      <c r="NAS28" s="1"/>
      <c r="NAT28" s="1"/>
      <c r="NAU28" s="1"/>
      <c r="NAV28" s="1"/>
      <c r="NAW28" s="1"/>
      <c r="NAX28" s="1"/>
      <c r="NAY28" s="1"/>
      <c r="NAZ28" s="1"/>
      <c r="NBA28" s="1"/>
      <c r="NBB28" s="1"/>
      <c r="NBC28" s="1"/>
      <c r="NBD28" s="1"/>
      <c r="NBE28" s="1"/>
      <c r="NBF28" s="1"/>
      <c r="NBG28" s="1"/>
      <c r="NBH28" s="1"/>
      <c r="NBI28" s="1"/>
      <c r="NBJ28" s="1"/>
      <c r="NBK28" s="1"/>
      <c r="NBL28" s="1"/>
      <c r="NBM28" s="1"/>
      <c r="NBN28" s="1"/>
      <c r="NBO28" s="1"/>
      <c r="NBP28" s="1"/>
      <c r="NBQ28" s="1"/>
      <c r="NBR28" s="1"/>
      <c r="NBS28" s="1"/>
      <c r="NBT28" s="1"/>
      <c r="NBU28" s="1"/>
      <c r="NBV28" s="1"/>
      <c r="NBW28" s="1"/>
      <c r="NBX28" s="1"/>
      <c r="NBY28" s="1"/>
      <c r="NBZ28" s="1"/>
      <c r="NCA28" s="1"/>
      <c r="NCB28" s="1"/>
      <c r="NCC28" s="1"/>
      <c r="NCD28" s="1"/>
      <c r="NCE28" s="1"/>
      <c r="NCF28" s="1"/>
      <c r="NCG28" s="1"/>
      <c r="NCH28" s="1"/>
      <c r="NCI28" s="1"/>
      <c r="NCJ28" s="1"/>
      <c r="NCK28" s="1"/>
      <c r="NCL28" s="1"/>
      <c r="NCM28" s="1"/>
      <c r="NCN28" s="1"/>
      <c r="NCO28" s="1"/>
      <c r="NCP28" s="1"/>
      <c r="NCQ28" s="1"/>
      <c r="NCR28" s="1"/>
      <c r="NCS28" s="1"/>
      <c r="NCT28" s="1"/>
      <c r="NCU28" s="1"/>
      <c r="NCV28" s="1"/>
      <c r="NCW28" s="1"/>
      <c r="NCX28" s="1"/>
      <c r="NCY28" s="1"/>
      <c r="NCZ28" s="1"/>
      <c r="NDA28" s="1"/>
      <c r="NDB28" s="1"/>
      <c r="NDC28" s="1"/>
      <c r="NDD28" s="1"/>
      <c r="NDE28" s="1"/>
      <c r="NDF28" s="1"/>
      <c r="NDG28" s="1"/>
      <c r="NDH28" s="1"/>
      <c r="NDI28" s="1"/>
      <c r="NDJ28" s="1"/>
      <c r="NDK28" s="1"/>
      <c r="NDL28" s="1"/>
      <c r="NDM28" s="1"/>
      <c r="NDN28" s="1"/>
      <c r="NDO28" s="1"/>
      <c r="NDP28" s="1"/>
      <c r="NDQ28" s="1"/>
      <c r="NDR28" s="1"/>
      <c r="NDS28" s="1"/>
      <c r="NDT28" s="1"/>
      <c r="NDU28" s="1"/>
      <c r="NDV28" s="1"/>
      <c r="NDW28" s="1"/>
      <c r="NDX28" s="1"/>
      <c r="NDY28" s="1"/>
      <c r="NDZ28" s="1"/>
      <c r="NEA28" s="1"/>
      <c r="NEB28" s="1"/>
      <c r="NEC28" s="1"/>
      <c r="NED28" s="1"/>
      <c r="NEE28" s="1"/>
      <c r="NEF28" s="1"/>
      <c r="NEG28" s="1"/>
      <c r="NEH28" s="1"/>
      <c r="NEI28" s="1"/>
      <c r="NEJ28" s="1"/>
      <c r="NEK28" s="1"/>
      <c r="NEL28" s="1"/>
      <c r="NEM28" s="1"/>
      <c r="NEN28" s="1"/>
      <c r="NEO28" s="1"/>
      <c r="NEP28" s="1"/>
      <c r="NEQ28" s="1"/>
      <c r="NER28" s="1"/>
      <c r="NES28" s="1"/>
      <c r="NET28" s="1"/>
      <c r="NEU28" s="1"/>
      <c r="NEV28" s="1"/>
      <c r="NEW28" s="1"/>
      <c r="NEX28" s="1"/>
      <c r="NEY28" s="1"/>
      <c r="NEZ28" s="1"/>
      <c r="NFA28" s="1"/>
      <c r="NFB28" s="1"/>
      <c r="NFC28" s="1"/>
      <c r="NFD28" s="1"/>
      <c r="NFE28" s="1"/>
      <c r="NFF28" s="1"/>
      <c r="NFG28" s="1"/>
      <c r="NFH28" s="1"/>
      <c r="NFI28" s="1"/>
      <c r="NFJ28" s="1"/>
      <c r="NFK28" s="1"/>
      <c r="NFL28" s="1"/>
      <c r="NFM28" s="1"/>
      <c r="NFN28" s="1"/>
      <c r="NFO28" s="1"/>
      <c r="NFP28" s="1"/>
      <c r="NFQ28" s="1"/>
      <c r="NFR28" s="1"/>
      <c r="NFS28" s="1"/>
      <c r="NFT28" s="1"/>
      <c r="NFU28" s="1"/>
      <c r="NFV28" s="1"/>
      <c r="NFW28" s="1"/>
      <c r="NFX28" s="1"/>
      <c r="NFY28" s="1"/>
      <c r="NFZ28" s="1"/>
      <c r="NGA28" s="1"/>
      <c r="NGB28" s="1"/>
      <c r="NGC28" s="1"/>
      <c r="NGD28" s="1"/>
      <c r="NGE28" s="1"/>
      <c r="NGF28" s="1"/>
      <c r="NGG28" s="1"/>
      <c r="NGH28" s="1"/>
      <c r="NGI28" s="1"/>
      <c r="NGJ28" s="1"/>
      <c r="NGK28" s="1"/>
      <c r="NGL28" s="1"/>
      <c r="NGM28" s="1"/>
      <c r="NGN28" s="1"/>
      <c r="NGO28" s="1"/>
      <c r="NGP28" s="1"/>
      <c r="NGQ28" s="1"/>
      <c r="NGR28" s="1"/>
      <c r="NGS28" s="1"/>
      <c r="NGT28" s="1"/>
      <c r="NGU28" s="1"/>
      <c r="NGV28" s="1"/>
      <c r="NGW28" s="1"/>
      <c r="NGX28" s="1"/>
      <c r="NGY28" s="1"/>
      <c r="NGZ28" s="1"/>
      <c r="NHA28" s="1"/>
      <c r="NHB28" s="1"/>
      <c r="NHC28" s="1"/>
      <c r="NHD28" s="1"/>
      <c r="NHE28" s="1"/>
      <c r="NHF28" s="1"/>
      <c r="NHG28" s="1"/>
      <c r="NHH28" s="1"/>
      <c r="NHI28" s="1"/>
      <c r="NHJ28" s="1"/>
      <c r="NHK28" s="1"/>
      <c r="NHL28" s="1"/>
      <c r="NHM28" s="1"/>
      <c r="NHN28" s="1"/>
      <c r="NHO28" s="1"/>
      <c r="NHP28" s="1"/>
      <c r="NHQ28" s="1"/>
      <c r="NHR28" s="1"/>
      <c r="NHS28" s="1"/>
      <c r="NHT28" s="1"/>
      <c r="NHU28" s="1"/>
      <c r="NHV28" s="1"/>
      <c r="NHW28" s="1"/>
      <c r="NHX28" s="1"/>
      <c r="NHY28" s="1"/>
      <c r="NHZ28" s="1"/>
      <c r="NIA28" s="1"/>
      <c r="NIB28" s="1"/>
      <c r="NIC28" s="1"/>
      <c r="NID28" s="1"/>
      <c r="NIE28" s="1"/>
      <c r="NIF28" s="1"/>
      <c r="NIG28" s="1"/>
      <c r="NIH28" s="1"/>
      <c r="NII28" s="1"/>
      <c r="NIJ28" s="1"/>
      <c r="NIK28" s="1"/>
      <c r="NIL28" s="1"/>
      <c r="NIM28" s="1"/>
      <c r="NIN28" s="1"/>
      <c r="NIO28" s="1"/>
      <c r="NIP28" s="1"/>
      <c r="NIQ28" s="1"/>
      <c r="NIR28" s="1"/>
      <c r="NIS28" s="1"/>
      <c r="NIT28" s="1"/>
      <c r="NIU28" s="1"/>
      <c r="NIV28" s="1"/>
      <c r="NIW28" s="1"/>
      <c r="NIX28" s="1"/>
      <c r="NIY28" s="1"/>
      <c r="NIZ28" s="1"/>
      <c r="NJA28" s="1"/>
      <c r="NJB28" s="1"/>
      <c r="NJC28" s="1"/>
      <c r="NJD28" s="1"/>
      <c r="NJE28" s="1"/>
      <c r="NJF28" s="1"/>
      <c r="NJG28" s="1"/>
      <c r="NJH28" s="1"/>
      <c r="NJI28" s="1"/>
      <c r="NJJ28" s="1"/>
      <c r="NJK28" s="1"/>
      <c r="NJL28" s="1"/>
      <c r="NJM28" s="1"/>
      <c r="NJN28" s="1"/>
      <c r="NJO28" s="1"/>
      <c r="NJP28" s="1"/>
      <c r="NJQ28" s="1"/>
      <c r="NJR28" s="1"/>
      <c r="NJS28" s="1"/>
      <c r="NJT28" s="1"/>
      <c r="NJU28" s="1"/>
      <c r="NJV28" s="1"/>
      <c r="NJW28" s="1"/>
      <c r="NJX28" s="1"/>
      <c r="NJY28" s="1"/>
      <c r="NJZ28" s="1"/>
      <c r="NKA28" s="1"/>
      <c r="NKB28" s="1"/>
      <c r="NKC28" s="1"/>
      <c r="NKD28" s="1"/>
      <c r="NKE28" s="1"/>
      <c r="NKF28" s="1"/>
      <c r="NKG28" s="1"/>
      <c r="NKH28" s="1"/>
      <c r="NKI28" s="1"/>
      <c r="NKJ28" s="1"/>
      <c r="NKK28" s="1"/>
      <c r="NKL28" s="1"/>
      <c r="NKM28" s="1"/>
      <c r="NKN28" s="1"/>
      <c r="NKO28" s="1"/>
      <c r="NKP28" s="1"/>
      <c r="NKQ28" s="1"/>
      <c r="NKR28" s="1"/>
      <c r="NKS28" s="1"/>
      <c r="NKT28" s="1"/>
      <c r="NKU28" s="1"/>
      <c r="NKV28" s="1"/>
      <c r="NKW28" s="1"/>
      <c r="NKX28" s="1"/>
      <c r="NKY28" s="1"/>
      <c r="NKZ28" s="1"/>
      <c r="NLA28" s="1"/>
      <c r="NLB28" s="1"/>
      <c r="NLC28" s="1"/>
      <c r="NLD28" s="1"/>
      <c r="NLE28" s="1"/>
      <c r="NLF28" s="1"/>
      <c r="NLG28" s="1"/>
      <c r="NLH28" s="1"/>
      <c r="NLI28" s="1"/>
      <c r="NLJ28" s="1"/>
      <c r="NLK28" s="1"/>
      <c r="NLL28" s="1"/>
      <c r="NLM28" s="1"/>
      <c r="NLN28" s="1"/>
      <c r="NLO28" s="1"/>
      <c r="NLP28" s="1"/>
      <c r="NLQ28" s="1"/>
      <c r="NLR28" s="1"/>
      <c r="NLS28" s="1"/>
      <c r="NLT28" s="1"/>
      <c r="NLU28" s="1"/>
      <c r="NLV28" s="1"/>
      <c r="NLW28" s="1"/>
      <c r="NLX28" s="1"/>
      <c r="NLY28" s="1"/>
      <c r="NLZ28" s="1"/>
      <c r="NMA28" s="1"/>
      <c r="NMB28" s="1"/>
      <c r="NMC28" s="1"/>
      <c r="NMD28" s="1"/>
      <c r="NME28" s="1"/>
      <c r="NMF28" s="1"/>
      <c r="NMG28" s="1"/>
      <c r="NMH28" s="1"/>
      <c r="NMI28" s="1"/>
      <c r="NMJ28" s="1"/>
      <c r="NMK28" s="1"/>
      <c r="NML28" s="1"/>
      <c r="NMM28" s="1"/>
      <c r="NMN28" s="1"/>
      <c r="NMO28" s="1"/>
      <c r="NMP28" s="1"/>
      <c r="NMQ28" s="1"/>
      <c r="NMR28" s="1"/>
      <c r="NMS28" s="1"/>
      <c r="NMT28" s="1"/>
      <c r="NMU28" s="1"/>
      <c r="NMV28" s="1"/>
      <c r="NMW28" s="1"/>
      <c r="NMX28" s="1"/>
      <c r="NMY28" s="1"/>
      <c r="NMZ28" s="1"/>
      <c r="NNA28" s="1"/>
      <c r="NNB28" s="1"/>
      <c r="NNC28" s="1"/>
      <c r="NND28" s="1"/>
      <c r="NNE28" s="1"/>
      <c r="NNF28" s="1"/>
      <c r="NNG28" s="1"/>
      <c r="NNH28" s="1"/>
      <c r="NNI28" s="1"/>
      <c r="NNJ28" s="1"/>
      <c r="NNK28" s="1"/>
      <c r="NNL28" s="1"/>
      <c r="NNM28" s="1"/>
      <c r="NNN28" s="1"/>
      <c r="NNO28" s="1"/>
      <c r="NNP28" s="1"/>
      <c r="NNQ28" s="1"/>
      <c r="NNR28" s="1"/>
      <c r="NNS28" s="1"/>
      <c r="NNT28" s="1"/>
      <c r="NNU28" s="1"/>
      <c r="NNV28" s="1"/>
      <c r="NNW28" s="1"/>
      <c r="NNX28" s="1"/>
      <c r="NNY28" s="1"/>
      <c r="NNZ28" s="1"/>
      <c r="NOA28" s="1"/>
      <c r="NOB28" s="1"/>
      <c r="NOC28" s="1"/>
      <c r="NOD28" s="1"/>
      <c r="NOE28" s="1"/>
      <c r="NOF28" s="1"/>
      <c r="NOG28" s="1"/>
      <c r="NOH28" s="1"/>
      <c r="NOI28" s="1"/>
      <c r="NOJ28" s="1"/>
      <c r="NOK28" s="1"/>
      <c r="NOL28" s="1"/>
      <c r="NOM28" s="1"/>
      <c r="NON28" s="1"/>
      <c r="NOO28" s="1"/>
      <c r="NOP28" s="1"/>
      <c r="NOQ28" s="1"/>
      <c r="NOR28" s="1"/>
      <c r="NOS28" s="1"/>
      <c r="NOT28" s="1"/>
      <c r="NOU28" s="1"/>
      <c r="NOV28" s="1"/>
      <c r="NOW28" s="1"/>
      <c r="NOX28" s="1"/>
      <c r="NOY28" s="1"/>
      <c r="NOZ28" s="1"/>
      <c r="NPA28" s="1"/>
      <c r="NPB28" s="1"/>
      <c r="NPC28" s="1"/>
      <c r="NPD28" s="1"/>
      <c r="NPE28" s="1"/>
      <c r="NPF28" s="1"/>
      <c r="NPG28" s="1"/>
      <c r="NPH28" s="1"/>
      <c r="NPI28" s="1"/>
      <c r="NPJ28" s="1"/>
      <c r="NPK28" s="1"/>
      <c r="NPL28" s="1"/>
      <c r="NPM28" s="1"/>
      <c r="NPN28" s="1"/>
      <c r="NPO28" s="1"/>
      <c r="NPP28" s="1"/>
      <c r="NPQ28" s="1"/>
      <c r="NPR28" s="1"/>
      <c r="NPS28" s="1"/>
      <c r="NPT28" s="1"/>
      <c r="NPU28" s="1"/>
      <c r="NPV28" s="1"/>
      <c r="NPW28" s="1"/>
      <c r="NPX28" s="1"/>
      <c r="NPY28" s="1"/>
      <c r="NPZ28" s="1"/>
      <c r="NQA28" s="1"/>
      <c r="NQB28" s="1"/>
      <c r="NQC28" s="1"/>
      <c r="NQD28" s="1"/>
      <c r="NQE28" s="1"/>
      <c r="NQF28" s="1"/>
      <c r="NQG28" s="1"/>
      <c r="NQH28" s="1"/>
      <c r="NQI28" s="1"/>
      <c r="NQJ28" s="1"/>
      <c r="NQK28" s="1"/>
      <c r="NQL28" s="1"/>
      <c r="NQM28" s="1"/>
      <c r="NQN28" s="1"/>
      <c r="NQO28" s="1"/>
      <c r="NQP28" s="1"/>
      <c r="NQQ28" s="1"/>
      <c r="NQR28" s="1"/>
      <c r="NQS28" s="1"/>
      <c r="NQT28" s="1"/>
      <c r="NQU28" s="1"/>
      <c r="NQV28" s="1"/>
      <c r="NQW28" s="1"/>
      <c r="NQX28" s="1"/>
      <c r="NQY28" s="1"/>
      <c r="NQZ28" s="1"/>
      <c r="NRA28" s="1"/>
      <c r="NRB28" s="1"/>
      <c r="NRC28" s="1"/>
      <c r="NRD28" s="1"/>
      <c r="NRE28" s="1"/>
      <c r="NRF28" s="1"/>
      <c r="NRG28" s="1"/>
      <c r="NRH28" s="1"/>
      <c r="NRI28" s="1"/>
      <c r="NRJ28" s="1"/>
      <c r="NRK28" s="1"/>
      <c r="NRL28" s="1"/>
      <c r="NRM28" s="1"/>
      <c r="NRN28" s="1"/>
      <c r="NRO28" s="1"/>
      <c r="NRP28" s="1"/>
      <c r="NRQ28" s="1"/>
      <c r="NRR28" s="1"/>
      <c r="NRS28" s="1"/>
      <c r="NRT28" s="1"/>
      <c r="NRU28" s="1"/>
      <c r="NRV28" s="1"/>
      <c r="NRW28" s="1"/>
      <c r="NRX28" s="1"/>
      <c r="NRY28" s="1"/>
      <c r="NRZ28" s="1"/>
      <c r="NSA28" s="1"/>
      <c r="NSB28" s="1"/>
      <c r="NSC28" s="1"/>
      <c r="NSD28" s="1"/>
      <c r="NSE28" s="1"/>
      <c r="NSF28" s="1"/>
      <c r="NSG28" s="1"/>
      <c r="NSH28" s="1"/>
      <c r="NSI28" s="1"/>
      <c r="NSJ28" s="1"/>
      <c r="NSK28" s="1"/>
      <c r="NSL28" s="1"/>
      <c r="NSM28" s="1"/>
      <c r="NSN28" s="1"/>
      <c r="NSO28" s="1"/>
      <c r="NSP28" s="1"/>
      <c r="NSQ28" s="1"/>
      <c r="NSR28" s="1"/>
      <c r="NSS28" s="1"/>
      <c r="NST28" s="1"/>
      <c r="NSU28" s="1"/>
      <c r="NSV28" s="1"/>
      <c r="NSW28" s="1"/>
      <c r="NSX28" s="1"/>
      <c r="NSY28" s="1"/>
      <c r="NSZ28" s="1"/>
      <c r="NTA28" s="1"/>
      <c r="NTB28" s="1"/>
      <c r="NTC28" s="1"/>
      <c r="NTD28" s="1"/>
      <c r="NTE28" s="1"/>
      <c r="NTF28" s="1"/>
      <c r="NTG28" s="1"/>
      <c r="NTH28" s="1"/>
      <c r="NTI28" s="1"/>
      <c r="NTJ28" s="1"/>
      <c r="NTK28" s="1"/>
      <c r="NTL28" s="1"/>
      <c r="NTM28" s="1"/>
      <c r="NTN28" s="1"/>
      <c r="NTO28" s="1"/>
      <c r="NTP28" s="1"/>
      <c r="NTQ28" s="1"/>
      <c r="NTR28" s="1"/>
      <c r="NTS28" s="1"/>
      <c r="NTT28" s="1"/>
      <c r="NTU28" s="1"/>
      <c r="NTV28" s="1"/>
      <c r="NTW28" s="1"/>
      <c r="NTX28" s="1"/>
      <c r="NTY28" s="1"/>
      <c r="NTZ28" s="1"/>
      <c r="NUA28" s="1"/>
      <c r="NUB28" s="1"/>
      <c r="NUC28" s="1"/>
      <c r="NUD28" s="1"/>
      <c r="NUE28" s="1"/>
      <c r="NUF28" s="1"/>
      <c r="NUG28" s="1"/>
      <c r="NUH28" s="1"/>
      <c r="NUI28" s="1"/>
      <c r="NUJ28" s="1"/>
      <c r="NUK28" s="1"/>
      <c r="NUL28" s="1"/>
      <c r="NUM28" s="1"/>
      <c r="NUN28" s="1"/>
      <c r="NUO28" s="1"/>
      <c r="NUP28" s="1"/>
      <c r="NUQ28" s="1"/>
      <c r="NUR28" s="1"/>
      <c r="NUS28" s="1"/>
      <c r="NUT28" s="1"/>
      <c r="NUU28" s="1"/>
      <c r="NUV28" s="1"/>
      <c r="NUW28" s="1"/>
      <c r="NUX28" s="1"/>
      <c r="NUY28" s="1"/>
      <c r="NUZ28" s="1"/>
      <c r="NVA28" s="1"/>
      <c r="NVB28" s="1"/>
      <c r="NVC28" s="1"/>
      <c r="NVD28" s="1"/>
      <c r="NVE28" s="1"/>
      <c r="NVF28" s="1"/>
      <c r="NVG28" s="1"/>
      <c r="NVH28" s="1"/>
      <c r="NVI28" s="1"/>
      <c r="NVJ28" s="1"/>
      <c r="NVK28" s="1"/>
      <c r="NVL28" s="1"/>
      <c r="NVM28" s="1"/>
      <c r="NVN28" s="1"/>
      <c r="NVO28" s="1"/>
      <c r="NVP28" s="1"/>
      <c r="NVQ28" s="1"/>
      <c r="NVR28" s="1"/>
      <c r="NVS28" s="1"/>
      <c r="NVT28" s="1"/>
      <c r="NVU28" s="1"/>
      <c r="NVV28" s="1"/>
      <c r="NVW28" s="1"/>
      <c r="NVX28" s="1"/>
      <c r="NVY28" s="1"/>
      <c r="NVZ28" s="1"/>
      <c r="NWA28" s="1"/>
      <c r="NWB28" s="1"/>
      <c r="NWC28" s="1"/>
      <c r="NWD28" s="1"/>
      <c r="NWE28" s="1"/>
      <c r="NWF28" s="1"/>
      <c r="NWG28" s="1"/>
      <c r="NWH28" s="1"/>
      <c r="NWI28" s="1"/>
      <c r="NWJ28" s="1"/>
      <c r="NWK28" s="1"/>
      <c r="NWL28" s="1"/>
      <c r="NWM28" s="1"/>
      <c r="NWN28" s="1"/>
      <c r="NWO28" s="1"/>
      <c r="NWP28" s="1"/>
      <c r="NWQ28" s="1"/>
      <c r="NWR28" s="1"/>
      <c r="NWS28" s="1"/>
      <c r="NWT28" s="1"/>
      <c r="NWU28" s="1"/>
      <c r="NWV28" s="1"/>
      <c r="NWW28" s="1"/>
      <c r="NWX28" s="1"/>
      <c r="NWY28" s="1"/>
      <c r="NWZ28" s="1"/>
      <c r="NXA28" s="1"/>
      <c r="NXB28" s="1"/>
      <c r="NXC28" s="1"/>
      <c r="NXD28" s="1"/>
      <c r="NXE28" s="1"/>
      <c r="NXF28" s="1"/>
      <c r="NXG28" s="1"/>
      <c r="NXH28" s="1"/>
      <c r="NXI28" s="1"/>
      <c r="NXJ28" s="1"/>
      <c r="NXK28" s="1"/>
      <c r="NXL28" s="1"/>
      <c r="NXM28" s="1"/>
      <c r="NXN28" s="1"/>
      <c r="NXO28" s="1"/>
      <c r="NXP28" s="1"/>
      <c r="NXQ28" s="1"/>
      <c r="NXR28" s="1"/>
      <c r="NXS28" s="1"/>
      <c r="NXT28" s="1"/>
      <c r="NXU28" s="1"/>
      <c r="NXV28" s="1"/>
      <c r="NXW28" s="1"/>
      <c r="NXX28" s="1"/>
      <c r="NXY28" s="1"/>
      <c r="NXZ28" s="1"/>
      <c r="NYA28" s="1"/>
      <c r="NYB28" s="1"/>
      <c r="NYC28" s="1"/>
      <c r="NYD28" s="1"/>
      <c r="NYE28" s="1"/>
      <c r="NYF28" s="1"/>
      <c r="NYG28" s="1"/>
      <c r="NYH28" s="1"/>
      <c r="NYI28" s="1"/>
      <c r="NYJ28" s="1"/>
      <c r="NYK28" s="1"/>
      <c r="NYL28" s="1"/>
      <c r="NYM28" s="1"/>
      <c r="NYN28" s="1"/>
      <c r="NYO28" s="1"/>
      <c r="NYP28" s="1"/>
      <c r="NYQ28" s="1"/>
      <c r="NYR28" s="1"/>
      <c r="NYS28" s="1"/>
      <c r="NYT28" s="1"/>
      <c r="NYU28" s="1"/>
      <c r="NYV28" s="1"/>
      <c r="NYW28" s="1"/>
      <c r="NYX28" s="1"/>
      <c r="NYY28" s="1"/>
      <c r="NYZ28" s="1"/>
      <c r="NZA28" s="1"/>
      <c r="NZB28" s="1"/>
      <c r="NZC28" s="1"/>
      <c r="NZD28" s="1"/>
      <c r="NZE28" s="1"/>
      <c r="NZF28" s="1"/>
      <c r="NZG28" s="1"/>
      <c r="NZH28" s="1"/>
      <c r="NZI28" s="1"/>
      <c r="NZJ28" s="1"/>
      <c r="NZK28" s="1"/>
      <c r="NZL28" s="1"/>
      <c r="NZM28" s="1"/>
      <c r="NZN28" s="1"/>
      <c r="NZO28" s="1"/>
      <c r="NZP28" s="1"/>
      <c r="NZQ28" s="1"/>
      <c r="NZR28" s="1"/>
      <c r="NZS28" s="1"/>
      <c r="NZT28" s="1"/>
      <c r="NZU28" s="1"/>
      <c r="NZV28" s="1"/>
      <c r="NZW28" s="1"/>
      <c r="NZX28" s="1"/>
      <c r="NZY28" s="1"/>
      <c r="NZZ28" s="1"/>
      <c r="OAA28" s="1"/>
      <c r="OAB28" s="1"/>
      <c r="OAC28" s="1"/>
      <c r="OAD28" s="1"/>
      <c r="OAE28" s="1"/>
      <c r="OAF28" s="1"/>
      <c r="OAG28" s="1"/>
      <c r="OAH28" s="1"/>
      <c r="OAI28" s="1"/>
      <c r="OAJ28" s="1"/>
      <c r="OAK28" s="1"/>
      <c r="OAL28" s="1"/>
      <c r="OAM28" s="1"/>
      <c r="OAN28" s="1"/>
      <c r="OAO28" s="1"/>
      <c r="OAP28" s="1"/>
      <c r="OAQ28" s="1"/>
      <c r="OAR28" s="1"/>
      <c r="OAS28" s="1"/>
      <c r="OAT28" s="1"/>
      <c r="OAU28" s="1"/>
      <c r="OAV28" s="1"/>
      <c r="OAW28" s="1"/>
      <c r="OAX28" s="1"/>
      <c r="OAY28" s="1"/>
      <c r="OAZ28" s="1"/>
      <c r="OBA28" s="1"/>
      <c r="OBB28" s="1"/>
      <c r="OBC28" s="1"/>
      <c r="OBD28" s="1"/>
      <c r="OBE28" s="1"/>
      <c r="OBF28" s="1"/>
      <c r="OBG28" s="1"/>
      <c r="OBH28" s="1"/>
      <c r="OBI28" s="1"/>
      <c r="OBJ28" s="1"/>
      <c r="OBK28" s="1"/>
      <c r="OBL28" s="1"/>
      <c r="OBM28" s="1"/>
      <c r="OBN28" s="1"/>
      <c r="OBO28" s="1"/>
      <c r="OBP28" s="1"/>
      <c r="OBQ28" s="1"/>
      <c r="OBR28" s="1"/>
      <c r="OBS28" s="1"/>
      <c r="OBT28" s="1"/>
      <c r="OBU28" s="1"/>
      <c r="OBV28" s="1"/>
      <c r="OBW28" s="1"/>
      <c r="OBX28" s="1"/>
      <c r="OBY28" s="1"/>
      <c r="OBZ28" s="1"/>
      <c r="OCA28" s="1"/>
      <c r="OCB28" s="1"/>
      <c r="OCC28" s="1"/>
      <c r="OCD28" s="1"/>
      <c r="OCE28" s="1"/>
      <c r="OCF28" s="1"/>
      <c r="OCG28" s="1"/>
      <c r="OCH28" s="1"/>
      <c r="OCI28" s="1"/>
      <c r="OCJ28" s="1"/>
      <c r="OCK28" s="1"/>
      <c r="OCL28" s="1"/>
      <c r="OCM28" s="1"/>
      <c r="OCN28" s="1"/>
      <c r="OCO28" s="1"/>
      <c r="OCP28" s="1"/>
      <c r="OCQ28" s="1"/>
      <c r="OCR28" s="1"/>
      <c r="OCS28" s="1"/>
      <c r="OCT28" s="1"/>
      <c r="OCU28" s="1"/>
      <c r="OCV28" s="1"/>
      <c r="OCW28" s="1"/>
      <c r="OCX28" s="1"/>
      <c r="OCY28" s="1"/>
      <c r="OCZ28" s="1"/>
      <c r="ODA28" s="1"/>
      <c r="ODB28" s="1"/>
      <c r="ODC28" s="1"/>
      <c r="ODD28" s="1"/>
      <c r="ODE28" s="1"/>
      <c r="ODF28" s="1"/>
      <c r="ODG28" s="1"/>
      <c r="ODH28" s="1"/>
      <c r="ODI28" s="1"/>
      <c r="ODJ28" s="1"/>
      <c r="ODK28" s="1"/>
      <c r="ODL28" s="1"/>
      <c r="ODM28" s="1"/>
      <c r="ODN28" s="1"/>
      <c r="ODO28" s="1"/>
      <c r="ODP28" s="1"/>
      <c r="ODQ28" s="1"/>
      <c r="ODR28" s="1"/>
      <c r="ODS28" s="1"/>
      <c r="ODT28" s="1"/>
      <c r="ODU28" s="1"/>
      <c r="ODV28" s="1"/>
      <c r="ODW28" s="1"/>
      <c r="ODX28" s="1"/>
      <c r="ODY28" s="1"/>
      <c r="ODZ28" s="1"/>
      <c r="OEA28" s="1"/>
      <c r="OEB28" s="1"/>
      <c r="OEC28" s="1"/>
      <c r="OED28" s="1"/>
      <c r="OEE28" s="1"/>
      <c r="OEF28" s="1"/>
      <c r="OEG28" s="1"/>
      <c r="OEH28" s="1"/>
      <c r="OEI28" s="1"/>
      <c r="OEJ28" s="1"/>
      <c r="OEK28" s="1"/>
      <c r="OEL28" s="1"/>
      <c r="OEM28" s="1"/>
      <c r="OEN28" s="1"/>
      <c r="OEO28" s="1"/>
      <c r="OEP28" s="1"/>
      <c r="OEQ28" s="1"/>
      <c r="OER28" s="1"/>
      <c r="OES28" s="1"/>
      <c r="OET28" s="1"/>
      <c r="OEU28" s="1"/>
      <c r="OEV28" s="1"/>
      <c r="OEW28" s="1"/>
      <c r="OEX28" s="1"/>
      <c r="OEY28" s="1"/>
      <c r="OEZ28" s="1"/>
      <c r="OFA28" s="1"/>
      <c r="OFB28" s="1"/>
      <c r="OFC28" s="1"/>
      <c r="OFD28" s="1"/>
      <c r="OFE28" s="1"/>
      <c r="OFF28" s="1"/>
      <c r="OFG28" s="1"/>
      <c r="OFH28" s="1"/>
      <c r="OFI28" s="1"/>
      <c r="OFJ28" s="1"/>
      <c r="OFK28" s="1"/>
      <c r="OFL28" s="1"/>
      <c r="OFM28" s="1"/>
      <c r="OFN28" s="1"/>
      <c r="OFO28" s="1"/>
      <c r="OFP28" s="1"/>
      <c r="OFQ28" s="1"/>
      <c r="OFR28" s="1"/>
      <c r="OFS28" s="1"/>
      <c r="OFT28" s="1"/>
      <c r="OFU28" s="1"/>
      <c r="OFV28" s="1"/>
      <c r="OFW28" s="1"/>
      <c r="OFX28" s="1"/>
      <c r="OFY28" s="1"/>
      <c r="OFZ28" s="1"/>
      <c r="OGA28" s="1"/>
      <c r="OGB28" s="1"/>
      <c r="OGC28" s="1"/>
      <c r="OGD28" s="1"/>
      <c r="OGE28" s="1"/>
      <c r="OGF28" s="1"/>
      <c r="OGG28" s="1"/>
      <c r="OGH28" s="1"/>
      <c r="OGI28" s="1"/>
      <c r="OGJ28" s="1"/>
      <c r="OGK28" s="1"/>
      <c r="OGL28" s="1"/>
      <c r="OGM28" s="1"/>
      <c r="OGN28" s="1"/>
      <c r="OGO28" s="1"/>
      <c r="OGP28" s="1"/>
      <c r="OGQ28" s="1"/>
      <c r="OGR28" s="1"/>
      <c r="OGS28" s="1"/>
      <c r="OGT28" s="1"/>
      <c r="OGU28" s="1"/>
      <c r="OGV28" s="1"/>
      <c r="OGW28" s="1"/>
      <c r="OGX28" s="1"/>
      <c r="OGY28" s="1"/>
      <c r="OGZ28" s="1"/>
      <c r="OHA28" s="1"/>
      <c r="OHB28" s="1"/>
      <c r="OHC28" s="1"/>
      <c r="OHD28" s="1"/>
      <c r="OHE28" s="1"/>
      <c r="OHF28" s="1"/>
      <c r="OHG28" s="1"/>
      <c r="OHH28" s="1"/>
      <c r="OHI28" s="1"/>
      <c r="OHJ28" s="1"/>
      <c r="OHK28" s="1"/>
      <c r="OHL28" s="1"/>
      <c r="OHM28" s="1"/>
      <c r="OHN28" s="1"/>
      <c r="OHO28" s="1"/>
      <c r="OHP28" s="1"/>
      <c r="OHQ28" s="1"/>
      <c r="OHR28" s="1"/>
      <c r="OHS28" s="1"/>
      <c r="OHT28" s="1"/>
      <c r="OHU28" s="1"/>
      <c r="OHV28" s="1"/>
      <c r="OHW28" s="1"/>
      <c r="OHX28" s="1"/>
      <c r="OHY28" s="1"/>
      <c r="OHZ28" s="1"/>
      <c r="OIA28" s="1"/>
      <c r="OIB28" s="1"/>
      <c r="OIC28" s="1"/>
      <c r="OID28" s="1"/>
      <c r="OIE28" s="1"/>
      <c r="OIF28" s="1"/>
      <c r="OIG28" s="1"/>
      <c r="OIH28" s="1"/>
      <c r="OII28" s="1"/>
      <c r="OIJ28" s="1"/>
      <c r="OIK28" s="1"/>
      <c r="OIL28" s="1"/>
      <c r="OIM28" s="1"/>
      <c r="OIN28" s="1"/>
      <c r="OIO28" s="1"/>
      <c r="OIP28" s="1"/>
      <c r="OIQ28" s="1"/>
      <c r="OIR28" s="1"/>
      <c r="OIS28" s="1"/>
      <c r="OIT28" s="1"/>
      <c r="OIU28" s="1"/>
      <c r="OIV28" s="1"/>
      <c r="OIW28" s="1"/>
      <c r="OIX28" s="1"/>
      <c r="OIY28" s="1"/>
      <c r="OIZ28" s="1"/>
      <c r="OJA28" s="1"/>
      <c r="OJB28" s="1"/>
      <c r="OJC28" s="1"/>
      <c r="OJD28" s="1"/>
      <c r="OJE28" s="1"/>
      <c r="OJF28" s="1"/>
      <c r="OJG28" s="1"/>
      <c r="OJH28" s="1"/>
      <c r="OJI28" s="1"/>
      <c r="OJJ28" s="1"/>
      <c r="OJK28" s="1"/>
      <c r="OJL28" s="1"/>
      <c r="OJM28" s="1"/>
      <c r="OJN28" s="1"/>
      <c r="OJO28" s="1"/>
      <c r="OJP28" s="1"/>
      <c r="OJQ28" s="1"/>
      <c r="OJR28" s="1"/>
      <c r="OJS28" s="1"/>
      <c r="OJT28" s="1"/>
      <c r="OJU28" s="1"/>
      <c r="OJV28" s="1"/>
      <c r="OJW28" s="1"/>
      <c r="OJX28" s="1"/>
      <c r="OJY28" s="1"/>
      <c r="OJZ28" s="1"/>
      <c r="OKA28" s="1"/>
      <c r="OKB28" s="1"/>
      <c r="OKC28" s="1"/>
      <c r="OKD28" s="1"/>
      <c r="OKE28" s="1"/>
      <c r="OKF28" s="1"/>
      <c r="OKG28" s="1"/>
      <c r="OKH28" s="1"/>
      <c r="OKI28" s="1"/>
      <c r="OKJ28" s="1"/>
      <c r="OKK28" s="1"/>
      <c r="OKL28" s="1"/>
      <c r="OKM28" s="1"/>
      <c r="OKN28" s="1"/>
      <c r="OKO28" s="1"/>
      <c r="OKP28" s="1"/>
      <c r="OKQ28" s="1"/>
      <c r="OKR28" s="1"/>
      <c r="OKS28" s="1"/>
      <c r="OKT28" s="1"/>
      <c r="OKU28" s="1"/>
      <c r="OKV28" s="1"/>
      <c r="OKW28" s="1"/>
      <c r="OKX28" s="1"/>
      <c r="OKY28" s="1"/>
      <c r="OKZ28" s="1"/>
      <c r="OLA28" s="1"/>
      <c r="OLB28" s="1"/>
      <c r="OLC28" s="1"/>
      <c r="OLD28" s="1"/>
      <c r="OLE28" s="1"/>
      <c r="OLF28" s="1"/>
      <c r="OLG28" s="1"/>
      <c r="OLH28" s="1"/>
      <c r="OLI28" s="1"/>
      <c r="OLJ28" s="1"/>
      <c r="OLK28" s="1"/>
      <c r="OLL28" s="1"/>
      <c r="OLM28" s="1"/>
      <c r="OLN28" s="1"/>
      <c r="OLO28" s="1"/>
      <c r="OLP28" s="1"/>
      <c r="OLQ28" s="1"/>
      <c r="OLR28" s="1"/>
      <c r="OLS28" s="1"/>
      <c r="OLT28" s="1"/>
      <c r="OLU28" s="1"/>
      <c r="OLV28" s="1"/>
      <c r="OLW28" s="1"/>
      <c r="OLX28" s="1"/>
      <c r="OLY28" s="1"/>
      <c r="OLZ28" s="1"/>
      <c r="OMA28" s="1"/>
      <c r="OMB28" s="1"/>
      <c r="OMC28" s="1"/>
      <c r="OMD28" s="1"/>
      <c r="OME28" s="1"/>
      <c r="OMF28" s="1"/>
      <c r="OMG28" s="1"/>
      <c r="OMH28" s="1"/>
      <c r="OMI28" s="1"/>
      <c r="OMJ28" s="1"/>
      <c r="OMK28" s="1"/>
      <c r="OML28" s="1"/>
      <c r="OMM28" s="1"/>
      <c r="OMN28" s="1"/>
      <c r="OMO28" s="1"/>
      <c r="OMP28" s="1"/>
      <c r="OMQ28" s="1"/>
      <c r="OMR28" s="1"/>
      <c r="OMS28" s="1"/>
      <c r="OMT28" s="1"/>
      <c r="OMU28" s="1"/>
      <c r="OMV28" s="1"/>
      <c r="OMW28" s="1"/>
      <c r="OMX28" s="1"/>
      <c r="OMY28" s="1"/>
      <c r="OMZ28" s="1"/>
      <c r="ONA28" s="1"/>
      <c r="ONB28" s="1"/>
      <c r="ONC28" s="1"/>
      <c r="OND28" s="1"/>
      <c r="ONE28" s="1"/>
      <c r="ONF28" s="1"/>
      <c r="ONG28" s="1"/>
      <c r="ONH28" s="1"/>
      <c r="ONI28" s="1"/>
      <c r="ONJ28" s="1"/>
      <c r="ONK28" s="1"/>
      <c r="ONL28" s="1"/>
      <c r="ONM28" s="1"/>
      <c r="ONN28" s="1"/>
      <c r="ONO28" s="1"/>
      <c r="ONP28" s="1"/>
      <c r="ONQ28" s="1"/>
      <c r="ONR28" s="1"/>
      <c r="ONS28" s="1"/>
      <c r="ONT28" s="1"/>
      <c r="ONU28" s="1"/>
      <c r="ONV28" s="1"/>
      <c r="ONW28" s="1"/>
      <c r="ONX28" s="1"/>
      <c r="ONY28" s="1"/>
      <c r="ONZ28" s="1"/>
      <c r="OOA28" s="1"/>
      <c r="OOB28" s="1"/>
      <c r="OOC28" s="1"/>
      <c r="OOD28" s="1"/>
      <c r="OOE28" s="1"/>
      <c r="OOF28" s="1"/>
      <c r="OOG28" s="1"/>
      <c r="OOH28" s="1"/>
      <c r="OOI28" s="1"/>
      <c r="OOJ28" s="1"/>
      <c r="OOK28" s="1"/>
      <c r="OOL28" s="1"/>
      <c r="OOM28" s="1"/>
      <c r="OON28" s="1"/>
      <c r="OOO28" s="1"/>
      <c r="OOP28" s="1"/>
      <c r="OOQ28" s="1"/>
      <c r="OOR28" s="1"/>
      <c r="OOS28" s="1"/>
      <c r="OOT28" s="1"/>
      <c r="OOU28" s="1"/>
      <c r="OOV28" s="1"/>
      <c r="OOW28" s="1"/>
      <c r="OOX28" s="1"/>
      <c r="OOY28" s="1"/>
      <c r="OOZ28" s="1"/>
      <c r="OPA28" s="1"/>
      <c r="OPB28" s="1"/>
      <c r="OPC28" s="1"/>
      <c r="OPD28" s="1"/>
      <c r="OPE28" s="1"/>
      <c r="OPF28" s="1"/>
      <c r="OPG28" s="1"/>
      <c r="OPH28" s="1"/>
      <c r="OPI28" s="1"/>
      <c r="OPJ28" s="1"/>
      <c r="OPK28" s="1"/>
      <c r="OPL28" s="1"/>
      <c r="OPM28" s="1"/>
      <c r="OPN28" s="1"/>
      <c r="OPO28" s="1"/>
      <c r="OPP28" s="1"/>
      <c r="OPQ28" s="1"/>
      <c r="OPR28" s="1"/>
      <c r="OPS28" s="1"/>
      <c r="OPT28" s="1"/>
      <c r="OPU28" s="1"/>
      <c r="OPV28" s="1"/>
      <c r="OPW28" s="1"/>
      <c r="OPX28" s="1"/>
      <c r="OPY28" s="1"/>
      <c r="OPZ28" s="1"/>
      <c r="OQA28" s="1"/>
      <c r="OQB28" s="1"/>
      <c r="OQC28" s="1"/>
      <c r="OQD28" s="1"/>
      <c r="OQE28" s="1"/>
      <c r="OQF28" s="1"/>
      <c r="OQG28" s="1"/>
      <c r="OQH28" s="1"/>
      <c r="OQI28" s="1"/>
      <c r="OQJ28" s="1"/>
      <c r="OQK28" s="1"/>
      <c r="OQL28" s="1"/>
      <c r="OQM28" s="1"/>
      <c r="OQN28" s="1"/>
      <c r="OQO28" s="1"/>
      <c r="OQP28" s="1"/>
      <c r="OQQ28" s="1"/>
      <c r="OQR28" s="1"/>
      <c r="OQS28" s="1"/>
      <c r="OQT28" s="1"/>
      <c r="OQU28" s="1"/>
      <c r="OQV28" s="1"/>
      <c r="OQW28" s="1"/>
      <c r="OQX28" s="1"/>
      <c r="OQY28" s="1"/>
      <c r="OQZ28" s="1"/>
      <c r="ORA28" s="1"/>
      <c r="ORB28" s="1"/>
      <c r="ORC28" s="1"/>
      <c r="ORD28" s="1"/>
      <c r="ORE28" s="1"/>
      <c r="ORF28" s="1"/>
      <c r="ORG28" s="1"/>
      <c r="ORH28" s="1"/>
      <c r="ORI28" s="1"/>
      <c r="ORJ28" s="1"/>
      <c r="ORK28" s="1"/>
      <c r="ORL28" s="1"/>
      <c r="ORM28" s="1"/>
      <c r="ORN28" s="1"/>
      <c r="ORO28" s="1"/>
      <c r="ORP28" s="1"/>
      <c r="ORQ28" s="1"/>
      <c r="ORR28" s="1"/>
      <c r="ORS28" s="1"/>
      <c r="ORT28" s="1"/>
      <c r="ORU28" s="1"/>
      <c r="ORV28" s="1"/>
      <c r="ORW28" s="1"/>
      <c r="ORX28" s="1"/>
      <c r="ORY28" s="1"/>
      <c r="ORZ28" s="1"/>
      <c r="OSA28" s="1"/>
      <c r="OSB28" s="1"/>
      <c r="OSC28" s="1"/>
      <c r="OSD28" s="1"/>
      <c r="OSE28" s="1"/>
      <c r="OSF28" s="1"/>
      <c r="OSG28" s="1"/>
      <c r="OSH28" s="1"/>
      <c r="OSI28" s="1"/>
      <c r="OSJ28" s="1"/>
      <c r="OSK28" s="1"/>
      <c r="OSL28" s="1"/>
      <c r="OSM28" s="1"/>
      <c r="OSN28" s="1"/>
      <c r="OSO28" s="1"/>
      <c r="OSP28" s="1"/>
      <c r="OSQ28" s="1"/>
      <c r="OSR28" s="1"/>
      <c r="OSS28" s="1"/>
      <c r="OST28" s="1"/>
      <c r="OSU28" s="1"/>
      <c r="OSV28" s="1"/>
      <c r="OSW28" s="1"/>
      <c r="OSX28" s="1"/>
      <c r="OSY28" s="1"/>
      <c r="OSZ28" s="1"/>
      <c r="OTA28" s="1"/>
      <c r="OTB28" s="1"/>
      <c r="OTC28" s="1"/>
      <c r="OTD28" s="1"/>
      <c r="OTE28" s="1"/>
      <c r="OTF28" s="1"/>
      <c r="OTG28" s="1"/>
      <c r="OTH28" s="1"/>
      <c r="OTI28" s="1"/>
      <c r="OTJ28" s="1"/>
      <c r="OTK28" s="1"/>
      <c r="OTL28" s="1"/>
      <c r="OTM28" s="1"/>
      <c r="OTN28" s="1"/>
      <c r="OTO28" s="1"/>
      <c r="OTP28" s="1"/>
      <c r="OTQ28" s="1"/>
      <c r="OTR28" s="1"/>
      <c r="OTS28" s="1"/>
      <c r="OTT28" s="1"/>
      <c r="OTU28" s="1"/>
      <c r="OTV28" s="1"/>
      <c r="OTW28" s="1"/>
      <c r="OTX28" s="1"/>
      <c r="OTY28" s="1"/>
      <c r="OTZ28" s="1"/>
      <c r="OUA28" s="1"/>
      <c r="OUB28" s="1"/>
      <c r="OUC28" s="1"/>
      <c r="OUD28" s="1"/>
      <c r="OUE28" s="1"/>
      <c r="OUF28" s="1"/>
      <c r="OUG28" s="1"/>
      <c r="OUH28" s="1"/>
      <c r="OUI28" s="1"/>
      <c r="OUJ28" s="1"/>
      <c r="OUK28" s="1"/>
      <c r="OUL28" s="1"/>
      <c r="OUM28" s="1"/>
      <c r="OUN28" s="1"/>
      <c r="OUO28" s="1"/>
      <c r="OUP28" s="1"/>
      <c r="OUQ28" s="1"/>
      <c r="OUR28" s="1"/>
      <c r="OUS28" s="1"/>
      <c r="OUT28" s="1"/>
      <c r="OUU28" s="1"/>
      <c r="OUV28" s="1"/>
      <c r="OUW28" s="1"/>
      <c r="OUX28" s="1"/>
      <c r="OUY28" s="1"/>
      <c r="OUZ28" s="1"/>
      <c r="OVA28" s="1"/>
      <c r="OVB28" s="1"/>
      <c r="OVC28" s="1"/>
      <c r="OVD28" s="1"/>
      <c r="OVE28" s="1"/>
      <c r="OVF28" s="1"/>
      <c r="OVG28" s="1"/>
      <c r="OVH28" s="1"/>
      <c r="OVI28" s="1"/>
      <c r="OVJ28" s="1"/>
      <c r="OVK28" s="1"/>
      <c r="OVL28" s="1"/>
      <c r="OVM28" s="1"/>
      <c r="OVN28" s="1"/>
      <c r="OVO28" s="1"/>
      <c r="OVP28" s="1"/>
      <c r="OVQ28" s="1"/>
      <c r="OVR28" s="1"/>
      <c r="OVS28" s="1"/>
      <c r="OVT28" s="1"/>
      <c r="OVU28" s="1"/>
      <c r="OVV28" s="1"/>
      <c r="OVW28" s="1"/>
      <c r="OVX28" s="1"/>
      <c r="OVY28" s="1"/>
      <c r="OVZ28" s="1"/>
      <c r="OWA28" s="1"/>
      <c r="OWB28" s="1"/>
      <c r="OWC28" s="1"/>
      <c r="OWD28" s="1"/>
      <c r="OWE28" s="1"/>
      <c r="OWF28" s="1"/>
      <c r="OWG28" s="1"/>
      <c r="OWH28" s="1"/>
      <c r="OWI28" s="1"/>
      <c r="OWJ28" s="1"/>
      <c r="OWK28" s="1"/>
      <c r="OWL28" s="1"/>
      <c r="OWM28" s="1"/>
      <c r="OWN28" s="1"/>
      <c r="OWO28" s="1"/>
      <c r="OWP28" s="1"/>
      <c r="OWQ28" s="1"/>
      <c r="OWR28" s="1"/>
      <c r="OWS28" s="1"/>
      <c r="OWT28" s="1"/>
      <c r="OWU28" s="1"/>
      <c r="OWV28" s="1"/>
      <c r="OWW28" s="1"/>
      <c r="OWX28" s="1"/>
      <c r="OWY28" s="1"/>
      <c r="OWZ28" s="1"/>
      <c r="OXA28" s="1"/>
      <c r="OXB28" s="1"/>
      <c r="OXC28" s="1"/>
      <c r="OXD28" s="1"/>
      <c r="OXE28" s="1"/>
      <c r="OXF28" s="1"/>
      <c r="OXG28" s="1"/>
      <c r="OXH28" s="1"/>
      <c r="OXI28" s="1"/>
      <c r="OXJ28" s="1"/>
      <c r="OXK28" s="1"/>
      <c r="OXL28" s="1"/>
      <c r="OXM28" s="1"/>
      <c r="OXN28" s="1"/>
      <c r="OXO28" s="1"/>
      <c r="OXP28" s="1"/>
      <c r="OXQ28" s="1"/>
      <c r="OXR28" s="1"/>
      <c r="OXS28" s="1"/>
      <c r="OXT28" s="1"/>
      <c r="OXU28" s="1"/>
      <c r="OXV28" s="1"/>
      <c r="OXW28" s="1"/>
      <c r="OXX28" s="1"/>
      <c r="OXY28" s="1"/>
      <c r="OXZ28" s="1"/>
      <c r="OYA28" s="1"/>
      <c r="OYB28" s="1"/>
      <c r="OYC28" s="1"/>
      <c r="OYD28" s="1"/>
      <c r="OYE28" s="1"/>
      <c r="OYF28" s="1"/>
      <c r="OYG28" s="1"/>
      <c r="OYH28" s="1"/>
      <c r="OYI28" s="1"/>
      <c r="OYJ28" s="1"/>
      <c r="OYK28" s="1"/>
      <c r="OYL28" s="1"/>
      <c r="OYM28" s="1"/>
      <c r="OYN28" s="1"/>
      <c r="OYO28" s="1"/>
      <c r="OYP28" s="1"/>
      <c r="OYQ28" s="1"/>
      <c r="OYR28" s="1"/>
      <c r="OYS28" s="1"/>
      <c r="OYT28" s="1"/>
      <c r="OYU28" s="1"/>
      <c r="OYV28" s="1"/>
      <c r="OYW28" s="1"/>
      <c r="OYX28" s="1"/>
      <c r="OYY28" s="1"/>
      <c r="OYZ28" s="1"/>
      <c r="OZA28" s="1"/>
      <c r="OZB28" s="1"/>
      <c r="OZC28" s="1"/>
      <c r="OZD28" s="1"/>
      <c r="OZE28" s="1"/>
      <c r="OZF28" s="1"/>
      <c r="OZG28" s="1"/>
      <c r="OZH28" s="1"/>
      <c r="OZI28" s="1"/>
      <c r="OZJ28" s="1"/>
      <c r="OZK28" s="1"/>
      <c r="OZL28" s="1"/>
      <c r="OZM28" s="1"/>
      <c r="OZN28" s="1"/>
      <c r="OZO28" s="1"/>
      <c r="OZP28" s="1"/>
      <c r="OZQ28" s="1"/>
      <c r="OZR28" s="1"/>
      <c r="OZS28" s="1"/>
      <c r="OZT28" s="1"/>
      <c r="OZU28" s="1"/>
      <c r="OZV28" s="1"/>
      <c r="OZW28" s="1"/>
      <c r="OZX28" s="1"/>
      <c r="OZY28" s="1"/>
      <c r="OZZ28" s="1"/>
      <c r="PAA28" s="1"/>
      <c r="PAB28" s="1"/>
      <c r="PAC28" s="1"/>
      <c r="PAD28" s="1"/>
      <c r="PAE28" s="1"/>
      <c r="PAF28" s="1"/>
      <c r="PAG28" s="1"/>
      <c r="PAH28" s="1"/>
      <c r="PAI28" s="1"/>
      <c r="PAJ28" s="1"/>
      <c r="PAK28" s="1"/>
      <c r="PAL28" s="1"/>
      <c r="PAM28" s="1"/>
      <c r="PAN28" s="1"/>
      <c r="PAO28" s="1"/>
      <c r="PAP28" s="1"/>
      <c r="PAQ28" s="1"/>
      <c r="PAR28" s="1"/>
      <c r="PAS28" s="1"/>
      <c r="PAT28" s="1"/>
      <c r="PAU28" s="1"/>
      <c r="PAV28" s="1"/>
      <c r="PAW28" s="1"/>
      <c r="PAX28" s="1"/>
      <c r="PAY28" s="1"/>
      <c r="PAZ28" s="1"/>
      <c r="PBA28" s="1"/>
      <c r="PBB28" s="1"/>
      <c r="PBC28" s="1"/>
      <c r="PBD28" s="1"/>
      <c r="PBE28" s="1"/>
      <c r="PBF28" s="1"/>
      <c r="PBG28" s="1"/>
      <c r="PBH28" s="1"/>
      <c r="PBI28" s="1"/>
      <c r="PBJ28" s="1"/>
      <c r="PBK28" s="1"/>
      <c r="PBL28" s="1"/>
      <c r="PBM28" s="1"/>
      <c r="PBN28" s="1"/>
      <c r="PBO28" s="1"/>
      <c r="PBP28" s="1"/>
      <c r="PBQ28" s="1"/>
      <c r="PBR28" s="1"/>
      <c r="PBS28" s="1"/>
      <c r="PBT28" s="1"/>
      <c r="PBU28" s="1"/>
      <c r="PBV28" s="1"/>
      <c r="PBW28" s="1"/>
      <c r="PBX28" s="1"/>
      <c r="PBY28" s="1"/>
      <c r="PBZ28" s="1"/>
      <c r="PCA28" s="1"/>
      <c r="PCB28" s="1"/>
      <c r="PCC28" s="1"/>
      <c r="PCD28" s="1"/>
      <c r="PCE28" s="1"/>
      <c r="PCF28" s="1"/>
      <c r="PCG28" s="1"/>
      <c r="PCH28" s="1"/>
      <c r="PCI28" s="1"/>
      <c r="PCJ28" s="1"/>
      <c r="PCK28" s="1"/>
      <c r="PCL28" s="1"/>
      <c r="PCM28" s="1"/>
      <c r="PCN28" s="1"/>
      <c r="PCO28" s="1"/>
      <c r="PCP28" s="1"/>
      <c r="PCQ28" s="1"/>
      <c r="PCR28" s="1"/>
      <c r="PCS28" s="1"/>
      <c r="PCT28" s="1"/>
      <c r="PCU28" s="1"/>
      <c r="PCV28" s="1"/>
      <c r="PCW28" s="1"/>
      <c r="PCX28" s="1"/>
      <c r="PCY28" s="1"/>
      <c r="PCZ28" s="1"/>
      <c r="PDA28" s="1"/>
      <c r="PDB28" s="1"/>
      <c r="PDC28" s="1"/>
      <c r="PDD28" s="1"/>
      <c r="PDE28" s="1"/>
      <c r="PDF28" s="1"/>
      <c r="PDG28" s="1"/>
      <c r="PDH28" s="1"/>
      <c r="PDI28" s="1"/>
      <c r="PDJ28" s="1"/>
      <c r="PDK28" s="1"/>
      <c r="PDL28" s="1"/>
      <c r="PDM28" s="1"/>
      <c r="PDN28" s="1"/>
      <c r="PDO28" s="1"/>
      <c r="PDP28" s="1"/>
      <c r="PDQ28" s="1"/>
      <c r="PDR28" s="1"/>
      <c r="PDS28" s="1"/>
      <c r="PDT28" s="1"/>
      <c r="PDU28" s="1"/>
      <c r="PDV28" s="1"/>
      <c r="PDW28" s="1"/>
      <c r="PDX28" s="1"/>
      <c r="PDY28" s="1"/>
      <c r="PDZ28" s="1"/>
      <c r="PEA28" s="1"/>
      <c r="PEB28" s="1"/>
      <c r="PEC28" s="1"/>
      <c r="PED28" s="1"/>
      <c r="PEE28" s="1"/>
      <c r="PEF28" s="1"/>
      <c r="PEG28" s="1"/>
      <c r="PEH28" s="1"/>
      <c r="PEI28" s="1"/>
      <c r="PEJ28" s="1"/>
      <c r="PEK28" s="1"/>
      <c r="PEL28" s="1"/>
      <c r="PEM28" s="1"/>
      <c r="PEN28" s="1"/>
      <c r="PEO28" s="1"/>
      <c r="PEP28" s="1"/>
      <c r="PEQ28" s="1"/>
      <c r="PER28" s="1"/>
      <c r="PES28" s="1"/>
      <c r="PET28" s="1"/>
      <c r="PEU28" s="1"/>
      <c r="PEV28" s="1"/>
      <c r="PEW28" s="1"/>
      <c r="PEX28" s="1"/>
      <c r="PEY28" s="1"/>
      <c r="PEZ28" s="1"/>
      <c r="PFA28" s="1"/>
      <c r="PFB28" s="1"/>
      <c r="PFC28" s="1"/>
      <c r="PFD28" s="1"/>
      <c r="PFE28" s="1"/>
      <c r="PFF28" s="1"/>
      <c r="PFG28" s="1"/>
      <c r="PFH28" s="1"/>
      <c r="PFI28" s="1"/>
      <c r="PFJ28" s="1"/>
      <c r="PFK28" s="1"/>
      <c r="PFL28" s="1"/>
      <c r="PFM28" s="1"/>
      <c r="PFN28" s="1"/>
      <c r="PFO28" s="1"/>
      <c r="PFP28" s="1"/>
      <c r="PFQ28" s="1"/>
      <c r="PFR28" s="1"/>
      <c r="PFS28" s="1"/>
      <c r="PFT28" s="1"/>
      <c r="PFU28" s="1"/>
      <c r="PFV28" s="1"/>
      <c r="PFW28" s="1"/>
      <c r="PFX28" s="1"/>
      <c r="PFY28" s="1"/>
      <c r="PFZ28" s="1"/>
      <c r="PGA28" s="1"/>
      <c r="PGB28" s="1"/>
      <c r="PGC28" s="1"/>
      <c r="PGD28" s="1"/>
      <c r="PGE28" s="1"/>
      <c r="PGF28" s="1"/>
      <c r="PGG28" s="1"/>
      <c r="PGH28" s="1"/>
      <c r="PGI28" s="1"/>
      <c r="PGJ28" s="1"/>
      <c r="PGK28" s="1"/>
      <c r="PGL28" s="1"/>
      <c r="PGM28" s="1"/>
      <c r="PGN28" s="1"/>
      <c r="PGO28" s="1"/>
      <c r="PGP28" s="1"/>
      <c r="PGQ28" s="1"/>
      <c r="PGR28" s="1"/>
      <c r="PGS28" s="1"/>
      <c r="PGT28" s="1"/>
      <c r="PGU28" s="1"/>
      <c r="PGV28" s="1"/>
      <c r="PGW28" s="1"/>
      <c r="PGX28" s="1"/>
      <c r="PGY28" s="1"/>
      <c r="PGZ28" s="1"/>
      <c r="PHA28" s="1"/>
      <c r="PHB28" s="1"/>
      <c r="PHC28" s="1"/>
      <c r="PHD28" s="1"/>
      <c r="PHE28" s="1"/>
      <c r="PHF28" s="1"/>
      <c r="PHG28" s="1"/>
      <c r="PHH28" s="1"/>
      <c r="PHI28" s="1"/>
      <c r="PHJ28" s="1"/>
      <c r="PHK28" s="1"/>
      <c r="PHL28" s="1"/>
      <c r="PHM28" s="1"/>
      <c r="PHN28" s="1"/>
      <c r="PHO28" s="1"/>
      <c r="PHP28" s="1"/>
      <c r="PHQ28" s="1"/>
      <c r="PHR28" s="1"/>
      <c r="PHS28" s="1"/>
      <c r="PHT28" s="1"/>
      <c r="PHU28" s="1"/>
      <c r="PHV28" s="1"/>
      <c r="PHW28" s="1"/>
      <c r="PHX28" s="1"/>
      <c r="PHY28" s="1"/>
      <c r="PHZ28" s="1"/>
      <c r="PIA28" s="1"/>
      <c r="PIB28" s="1"/>
      <c r="PIC28" s="1"/>
      <c r="PID28" s="1"/>
      <c r="PIE28" s="1"/>
      <c r="PIF28" s="1"/>
      <c r="PIG28" s="1"/>
      <c r="PIH28" s="1"/>
      <c r="PII28" s="1"/>
      <c r="PIJ28" s="1"/>
      <c r="PIK28" s="1"/>
      <c r="PIL28" s="1"/>
      <c r="PIM28" s="1"/>
      <c r="PIN28" s="1"/>
      <c r="PIO28" s="1"/>
      <c r="PIP28" s="1"/>
      <c r="PIQ28" s="1"/>
      <c r="PIR28" s="1"/>
      <c r="PIS28" s="1"/>
      <c r="PIT28" s="1"/>
      <c r="PIU28" s="1"/>
      <c r="PIV28" s="1"/>
      <c r="PIW28" s="1"/>
      <c r="PIX28" s="1"/>
      <c r="PIY28" s="1"/>
      <c r="PIZ28" s="1"/>
      <c r="PJA28" s="1"/>
      <c r="PJB28" s="1"/>
      <c r="PJC28" s="1"/>
      <c r="PJD28" s="1"/>
      <c r="PJE28" s="1"/>
      <c r="PJF28" s="1"/>
      <c r="PJG28" s="1"/>
      <c r="PJH28" s="1"/>
      <c r="PJI28" s="1"/>
      <c r="PJJ28" s="1"/>
      <c r="PJK28" s="1"/>
      <c r="PJL28" s="1"/>
      <c r="PJM28" s="1"/>
      <c r="PJN28" s="1"/>
      <c r="PJO28" s="1"/>
      <c r="PJP28" s="1"/>
      <c r="PJQ28" s="1"/>
      <c r="PJR28" s="1"/>
      <c r="PJS28" s="1"/>
      <c r="PJT28" s="1"/>
      <c r="PJU28" s="1"/>
      <c r="PJV28" s="1"/>
      <c r="PJW28" s="1"/>
      <c r="PJX28" s="1"/>
      <c r="PJY28" s="1"/>
      <c r="PJZ28" s="1"/>
      <c r="PKA28" s="1"/>
      <c r="PKB28" s="1"/>
      <c r="PKC28" s="1"/>
      <c r="PKD28" s="1"/>
      <c r="PKE28" s="1"/>
      <c r="PKF28" s="1"/>
      <c r="PKG28" s="1"/>
      <c r="PKH28" s="1"/>
      <c r="PKI28" s="1"/>
      <c r="PKJ28" s="1"/>
      <c r="PKK28" s="1"/>
      <c r="PKL28" s="1"/>
      <c r="PKM28" s="1"/>
      <c r="PKN28" s="1"/>
      <c r="PKO28" s="1"/>
      <c r="PKP28" s="1"/>
      <c r="PKQ28" s="1"/>
      <c r="PKR28" s="1"/>
      <c r="PKS28" s="1"/>
      <c r="PKT28" s="1"/>
      <c r="PKU28" s="1"/>
      <c r="PKV28" s="1"/>
      <c r="PKW28" s="1"/>
      <c r="PKX28" s="1"/>
      <c r="PKY28" s="1"/>
      <c r="PKZ28" s="1"/>
      <c r="PLA28" s="1"/>
      <c r="PLB28" s="1"/>
      <c r="PLC28" s="1"/>
      <c r="PLD28" s="1"/>
      <c r="PLE28" s="1"/>
      <c r="PLF28" s="1"/>
      <c r="PLG28" s="1"/>
      <c r="PLH28" s="1"/>
      <c r="PLI28" s="1"/>
      <c r="PLJ28" s="1"/>
      <c r="PLK28" s="1"/>
      <c r="PLL28" s="1"/>
      <c r="PLM28" s="1"/>
      <c r="PLN28" s="1"/>
      <c r="PLO28" s="1"/>
      <c r="PLP28" s="1"/>
      <c r="PLQ28" s="1"/>
      <c r="PLR28" s="1"/>
      <c r="PLS28" s="1"/>
      <c r="PLT28" s="1"/>
      <c r="PLU28" s="1"/>
      <c r="PLV28" s="1"/>
      <c r="PLW28" s="1"/>
      <c r="PLX28" s="1"/>
      <c r="PLY28" s="1"/>
      <c r="PLZ28" s="1"/>
      <c r="PMA28" s="1"/>
      <c r="PMB28" s="1"/>
      <c r="PMC28" s="1"/>
      <c r="PMD28" s="1"/>
      <c r="PME28" s="1"/>
      <c r="PMF28" s="1"/>
      <c r="PMG28" s="1"/>
      <c r="PMH28" s="1"/>
      <c r="PMI28" s="1"/>
      <c r="PMJ28" s="1"/>
      <c r="PMK28" s="1"/>
      <c r="PML28" s="1"/>
      <c r="PMM28" s="1"/>
      <c r="PMN28" s="1"/>
      <c r="PMO28" s="1"/>
      <c r="PMP28" s="1"/>
      <c r="PMQ28" s="1"/>
      <c r="PMR28" s="1"/>
      <c r="PMS28" s="1"/>
      <c r="PMT28" s="1"/>
      <c r="PMU28" s="1"/>
      <c r="PMV28" s="1"/>
      <c r="PMW28" s="1"/>
      <c r="PMX28" s="1"/>
      <c r="PMY28" s="1"/>
      <c r="PMZ28" s="1"/>
      <c r="PNA28" s="1"/>
      <c r="PNB28" s="1"/>
      <c r="PNC28" s="1"/>
      <c r="PND28" s="1"/>
      <c r="PNE28" s="1"/>
      <c r="PNF28" s="1"/>
      <c r="PNG28" s="1"/>
      <c r="PNH28" s="1"/>
      <c r="PNI28" s="1"/>
      <c r="PNJ28" s="1"/>
      <c r="PNK28" s="1"/>
      <c r="PNL28" s="1"/>
      <c r="PNM28" s="1"/>
      <c r="PNN28" s="1"/>
      <c r="PNO28" s="1"/>
      <c r="PNP28" s="1"/>
      <c r="PNQ28" s="1"/>
      <c r="PNR28" s="1"/>
      <c r="PNS28" s="1"/>
      <c r="PNT28" s="1"/>
      <c r="PNU28" s="1"/>
      <c r="PNV28" s="1"/>
      <c r="PNW28" s="1"/>
      <c r="PNX28" s="1"/>
      <c r="PNY28" s="1"/>
      <c r="PNZ28" s="1"/>
      <c r="POA28" s="1"/>
      <c r="POB28" s="1"/>
      <c r="POC28" s="1"/>
      <c r="POD28" s="1"/>
      <c r="POE28" s="1"/>
      <c r="POF28" s="1"/>
      <c r="POG28" s="1"/>
      <c r="POH28" s="1"/>
      <c r="POI28" s="1"/>
      <c r="POJ28" s="1"/>
      <c r="POK28" s="1"/>
      <c r="POL28" s="1"/>
      <c r="POM28" s="1"/>
      <c r="PON28" s="1"/>
      <c r="POO28" s="1"/>
      <c r="POP28" s="1"/>
      <c r="POQ28" s="1"/>
      <c r="POR28" s="1"/>
      <c r="POS28" s="1"/>
      <c r="POT28" s="1"/>
      <c r="POU28" s="1"/>
      <c r="POV28" s="1"/>
      <c r="POW28" s="1"/>
      <c r="POX28" s="1"/>
      <c r="POY28" s="1"/>
      <c r="POZ28" s="1"/>
      <c r="PPA28" s="1"/>
      <c r="PPB28" s="1"/>
      <c r="PPC28" s="1"/>
      <c r="PPD28" s="1"/>
      <c r="PPE28" s="1"/>
      <c r="PPF28" s="1"/>
      <c r="PPG28" s="1"/>
      <c r="PPH28" s="1"/>
      <c r="PPI28" s="1"/>
      <c r="PPJ28" s="1"/>
      <c r="PPK28" s="1"/>
      <c r="PPL28" s="1"/>
      <c r="PPM28" s="1"/>
      <c r="PPN28" s="1"/>
      <c r="PPO28" s="1"/>
      <c r="PPP28" s="1"/>
      <c r="PPQ28" s="1"/>
      <c r="PPR28" s="1"/>
      <c r="PPS28" s="1"/>
      <c r="PPT28" s="1"/>
      <c r="PPU28" s="1"/>
      <c r="PPV28" s="1"/>
      <c r="PPW28" s="1"/>
      <c r="PPX28" s="1"/>
      <c r="PPY28" s="1"/>
      <c r="PPZ28" s="1"/>
      <c r="PQA28" s="1"/>
      <c r="PQB28" s="1"/>
      <c r="PQC28" s="1"/>
      <c r="PQD28" s="1"/>
      <c r="PQE28" s="1"/>
      <c r="PQF28" s="1"/>
      <c r="PQG28" s="1"/>
      <c r="PQH28" s="1"/>
      <c r="PQI28" s="1"/>
      <c r="PQJ28" s="1"/>
      <c r="PQK28" s="1"/>
      <c r="PQL28" s="1"/>
      <c r="PQM28" s="1"/>
      <c r="PQN28" s="1"/>
      <c r="PQO28" s="1"/>
      <c r="PQP28" s="1"/>
      <c r="PQQ28" s="1"/>
      <c r="PQR28" s="1"/>
      <c r="PQS28" s="1"/>
      <c r="PQT28" s="1"/>
      <c r="PQU28" s="1"/>
      <c r="PQV28" s="1"/>
      <c r="PQW28" s="1"/>
      <c r="PQX28" s="1"/>
      <c r="PQY28" s="1"/>
      <c r="PQZ28" s="1"/>
      <c r="PRA28" s="1"/>
      <c r="PRB28" s="1"/>
      <c r="PRC28" s="1"/>
      <c r="PRD28" s="1"/>
      <c r="PRE28" s="1"/>
      <c r="PRF28" s="1"/>
      <c r="PRG28" s="1"/>
      <c r="PRH28" s="1"/>
      <c r="PRI28" s="1"/>
      <c r="PRJ28" s="1"/>
      <c r="PRK28" s="1"/>
      <c r="PRL28" s="1"/>
      <c r="PRM28" s="1"/>
      <c r="PRN28" s="1"/>
      <c r="PRO28" s="1"/>
      <c r="PRP28" s="1"/>
      <c r="PRQ28" s="1"/>
      <c r="PRR28" s="1"/>
      <c r="PRS28" s="1"/>
      <c r="PRT28" s="1"/>
      <c r="PRU28" s="1"/>
      <c r="PRV28" s="1"/>
      <c r="PRW28" s="1"/>
      <c r="PRX28" s="1"/>
      <c r="PRY28" s="1"/>
      <c r="PRZ28" s="1"/>
      <c r="PSA28" s="1"/>
      <c r="PSB28" s="1"/>
      <c r="PSC28" s="1"/>
      <c r="PSD28" s="1"/>
      <c r="PSE28" s="1"/>
      <c r="PSF28" s="1"/>
      <c r="PSG28" s="1"/>
      <c r="PSH28" s="1"/>
      <c r="PSI28" s="1"/>
      <c r="PSJ28" s="1"/>
      <c r="PSK28" s="1"/>
      <c r="PSL28" s="1"/>
      <c r="PSM28" s="1"/>
      <c r="PSN28" s="1"/>
      <c r="PSO28" s="1"/>
      <c r="PSP28" s="1"/>
      <c r="PSQ28" s="1"/>
      <c r="PSR28" s="1"/>
      <c r="PSS28" s="1"/>
      <c r="PST28" s="1"/>
      <c r="PSU28" s="1"/>
      <c r="PSV28" s="1"/>
      <c r="PSW28" s="1"/>
      <c r="PSX28" s="1"/>
      <c r="PSY28" s="1"/>
      <c r="PSZ28" s="1"/>
      <c r="PTA28" s="1"/>
      <c r="PTB28" s="1"/>
      <c r="PTC28" s="1"/>
      <c r="PTD28" s="1"/>
      <c r="PTE28" s="1"/>
      <c r="PTF28" s="1"/>
      <c r="PTG28" s="1"/>
      <c r="PTH28" s="1"/>
      <c r="PTI28" s="1"/>
      <c r="PTJ28" s="1"/>
      <c r="PTK28" s="1"/>
      <c r="PTL28" s="1"/>
      <c r="PTM28" s="1"/>
      <c r="PTN28" s="1"/>
      <c r="PTO28" s="1"/>
      <c r="PTP28" s="1"/>
      <c r="PTQ28" s="1"/>
      <c r="PTR28" s="1"/>
      <c r="PTS28" s="1"/>
      <c r="PTT28" s="1"/>
      <c r="PTU28" s="1"/>
      <c r="PTV28" s="1"/>
      <c r="PTW28" s="1"/>
      <c r="PTX28" s="1"/>
      <c r="PTY28" s="1"/>
      <c r="PTZ28" s="1"/>
      <c r="PUA28" s="1"/>
      <c r="PUB28" s="1"/>
      <c r="PUC28" s="1"/>
      <c r="PUD28" s="1"/>
      <c r="PUE28" s="1"/>
      <c r="PUF28" s="1"/>
      <c r="PUG28" s="1"/>
      <c r="PUH28" s="1"/>
      <c r="PUI28" s="1"/>
      <c r="PUJ28" s="1"/>
      <c r="PUK28" s="1"/>
      <c r="PUL28" s="1"/>
      <c r="PUM28" s="1"/>
      <c r="PUN28" s="1"/>
      <c r="PUO28" s="1"/>
      <c r="PUP28" s="1"/>
      <c r="PUQ28" s="1"/>
      <c r="PUR28" s="1"/>
      <c r="PUS28" s="1"/>
      <c r="PUT28" s="1"/>
      <c r="PUU28" s="1"/>
      <c r="PUV28" s="1"/>
      <c r="PUW28" s="1"/>
      <c r="PUX28" s="1"/>
      <c r="PUY28" s="1"/>
      <c r="PUZ28" s="1"/>
      <c r="PVA28" s="1"/>
      <c r="PVB28" s="1"/>
      <c r="PVC28" s="1"/>
      <c r="PVD28" s="1"/>
      <c r="PVE28" s="1"/>
      <c r="PVF28" s="1"/>
      <c r="PVG28" s="1"/>
      <c r="PVH28" s="1"/>
      <c r="PVI28" s="1"/>
      <c r="PVJ28" s="1"/>
      <c r="PVK28" s="1"/>
      <c r="PVL28" s="1"/>
      <c r="PVM28" s="1"/>
      <c r="PVN28" s="1"/>
      <c r="PVO28" s="1"/>
      <c r="PVP28" s="1"/>
      <c r="PVQ28" s="1"/>
      <c r="PVR28" s="1"/>
      <c r="PVS28" s="1"/>
      <c r="PVT28" s="1"/>
      <c r="PVU28" s="1"/>
      <c r="PVV28" s="1"/>
      <c r="PVW28" s="1"/>
      <c r="PVX28" s="1"/>
      <c r="PVY28" s="1"/>
      <c r="PVZ28" s="1"/>
      <c r="PWA28" s="1"/>
      <c r="PWB28" s="1"/>
      <c r="PWC28" s="1"/>
      <c r="PWD28" s="1"/>
      <c r="PWE28" s="1"/>
      <c r="PWF28" s="1"/>
      <c r="PWG28" s="1"/>
      <c r="PWH28" s="1"/>
      <c r="PWI28" s="1"/>
      <c r="PWJ28" s="1"/>
      <c r="PWK28" s="1"/>
      <c r="PWL28" s="1"/>
      <c r="PWM28" s="1"/>
      <c r="PWN28" s="1"/>
      <c r="PWO28" s="1"/>
      <c r="PWP28" s="1"/>
      <c r="PWQ28" s="1"/>
      <c r="PWR28" s="1"/>
      <c r="PWS28" s="1"/>
      <c r="PWT28" s="1"/>
      <c r="PWU28" s="1"/>
      <c r="PWV28" s="1"/>
      <c r="PWW28" s="1"/>
      <c r="PWX28" s="1"/>
      <c r="PWY28" s="1"/>
      <c r="PWZ28" s="1"/>
      <c r="PXA28" s="1"/>
      <c r="PXB28" s="1"/>
      <c r="PXC28" s="1"/>
      <c r="PXD28" s="1"/>
      <c r="PXE28" s="1"/>
      <c r="PXF28" s="1"/>
      <c r="PXG28" s="1"/>
      <c r="PXH28" s="1"/>
      <c r="PXI28" s="1"/>
      <c r="PXJ28" s="1"/>
      <c r="PXK28" s="1"/>
      <c r="PXL28" s="1"/>
      <c r="PXM28" s="1"/>
      <c r="PXN28" s="1"/>
      <c r="PXO28" s="1"/>
      <c r="PXP28" s="1"/>
      <c r="PXQ28" s="1"/>
      <c r="PXR28" s="1"/>
      <c r="PXS28" s="1"/>
      <c r="PXT28" s="1"/>
      <c r="PXU28" s="1"/>
      <c r="PXV28" s="1"/>
      <c r="PXW28" s="1"/>
      <c r="PXX28" s="1"/>
      <c r="PXY28" s="1"/>
      <c r="PXZ28" s="1"/>
      <c r="PYA28" s="1"/>
      <c r="PYB28" s="1"/>
      <c r="PYC28" s="1"/>
      <c r="PYD28" s="1"/>
      <c r="PYE28" s="1"/>
      <c r="PYF28" s="1"/>
      <c r="PYG28" s="1"/>
      <c r="PYH28" s="1"/>
      <c r="PYI28" s="1"/>
      <c r="PYJ28" s="1"/>
      <c r="PYK28" s="1"/>
      <c r="PYL28" s="1"/>
      <c r="PYM28" s="1"/>
      <c r="PYN28" s="1"/>
      <c r="PYO28" s="1"/>
      <c r="PYP28" s="1"/>
      <c r="PYQ28" s="1"/>
      <c r="PYR28" s="1"/>
      <c r="PYS28" s="1"/>
      <c r="PYT28" s="1"/>
      <c r="PYU28" s="1"/>
      <c r="PYV28" s="1"/>
      <c r="PYW28" s="1"/>
      <c r="PYX28" s="1"/>
      <c r="PYY28" s="1"/>
      <c r="PYZ28" s="1"/>
      <c r="PZA28" s="1"/>
      <c r="PZB28" s="1"/>
      <c r="PZC28" s="1"/>
      <c r="PZD28" s="1"/>
      <c r="PZE28" s="1"/>
      <c r="PZF28" s="1"/>
      <c r="PZG28" s="1"/>
      <c r="PZH28" s="1"/>
      <c r="PZI28" s="1"/>
      <c r="PZJ28" s="1"/>
      <c r="PZK28" s="1"/>
      <c r="PZL28" s="1"/>
      <c r="PZM28" s="1"/>
      <c r="PZN28" s="1"/>
      <c r="PZO28" s="1"/>
      <c r="PZP28" s="1"/>
      <c r="PZQ28" s="1"/>
      <c r="PZR28" s="1"/>
      <c r="PZS28" s="1"/>
      <c r="PZT28" s="1"/>
      <c r="PZU28" s="1"/>
      <c r="PZV28" s="1"/>
      <c r="PZW28" s="1"/>
      <c r="PZX28" s="1"/>
      <c r="PZY28" s="1"/>
      <c r="PZZ28" s="1"/>
      <c r="QAA28" s="1"/>
      <c r="QAB28" s="1"/>
      <c r="QAC28" s="1"/>
      <c r="QAD28" s="1"/>
      <c r="QAE28" s="1"/>
      <c r="QAF28" s="1"/>
      <c r="QAG28" s="1"/>
      <c r="QAH28" s="1"/>
      <c r="QAI28" s="1"/>
      <c r="QAJ28" s="1"/>
      <c r="QAK28" s="1"/>
      <c r="QAL28" s="1"/>
      <c r="QAM28" s="1"/>
      <c r="QAN28" s="1"/>
      <c r="QAO28" s="1"/>
      <c r="QAP28" s="1"/>
      <c r="QAQ28" s="1"/>
      <c r="QAR28" s="1"/>
      <c r="QAS28" s="1"/>
      <c r="QAT28" s="1"/>
      <c r="QAU28" s="1"/>
      <c r="QAV28" s="1"/>
      <c r="QAW28" s="1"/>
      <c r="QAX28" s="1"/>
      <c r="QAY28" s="1"/>
      <c r="QAZ28" s="1"/>
      <c r="QBA28" s="1"/>
      <c r="QBB28" s="1"/>
      <c r="QBC28" s="1"/>
      <c r="QBD28" s="1"/>
      <c r="QBE28" s="1"/>
      <c r="QBF28" s="1"/>
      <c r="QBG28" s="1"/>
      <c r="QBH28" s="1"/>
      <c r="QBI28" s="1"/>
      <c r="QBJ28" s="1"/>
      <c r="QBK28" s="1"/>
      <c r="QBL28" s="1"/>
      <c r="QBM28" s="1"/>
      <c r="QBN28" s="1"/>
      <c r="QBO28" s="1"/>
      <c r="QBP28" s="1"/>
      <c r="QBQ28" s="1"/>
      <c r="QBR28" s="1"/>
      <c r="QBS28" s="1"/>
      <c r="QBT28" s="1"/>
      <c r="QBU28" s="1"/>
      <c r="QBV28" s="1"/>
      <c r="QBW28" s="1"/>
      <c r="QBX28" s="1"/>
      <c r="QBY28" s="1"/>
      <c r="QBZ28" s="1"/>
      <c r="QCA28" s="1"/>
      <c r="QCB28" s="1"/>
      <c r="QCC28" s="1"/>
      <c r="QCD28" s="1"/>
      <c r="QCE28" s="1"/>
      <c r="QCF28" s="1"/>
      <c r="QCG28" s="1"/>
      <c r="QCH28" s="1"/>
      <c r="QCI28" s="1"/>
      <c r="QCJ28" s="1"/>
      <c r="QCK28" s="1"/>
      <c r="QCL28" s="1"/>
      <c r="QCM28" s="1"/>
      <c r="QCN28" s="1"/>
      <c r="QCO28" s="1"/>
      <c r="QCP28" s="1"/>
      <c r="QCQ28" s="1"/>
      <c r="QCR28" s="1"/>
      <c r="QCS28" s="1"/>
      <c r="QCT28" s="1"/>
      <c r="QCU28" s="1"/>
      <c r="QCV28" s="1"/>
      <c r="QCW28" s="1"/>
      <c r="QCX28" s="1"/>
      <c r="QCY28" s="1"/>
      <c r="QCZ28" s="1"/>
      <c r="QDA28" s="1"/>
      <c r="QDB28" s="1"/>
      <c r="QDC28" s="1"/>
      <c r="QDD28" s="1"/>
      <c r="QDE28" s="1"/>
      <c r="QDF28" s="1"/>
      <c r="QDG28" s="1"/>
      <c r="QDH28" s="1"/>
      <c r="QDI28" s="1"/>
      <c r="QDJ28" s="1"/>
      <c r="QDK28" s="1"/>
      <c r="QDL28" s="1"/>
      <c r="QDM28" s="1"/>
      <c r="QDN28" s="1"/>
      <c r="QDO28" s="1"/>
      <c r="QDP28" s="1"/>
      <c r="QDQ28" s="1"/>
      <c r="QDR28" s="1"/>
      <c r="QDS28" s="1"/>
      <c r="QDT28" s="1"/>
      <c r="QDU28" s="1"/>
      <c r="QDV28" s="1"/>
      <c r="QDW28" s="1"/>
      <c r="QDX28" s="1"/>
      <c r="QDY28" s="1"/>
      <c r="QDZ28" s="1"/>
      <c r="QEA28" s="1"/>
      <c r="QEB28" s="1"/>
      <c r="QEC28" s="1"/>
      <c r="QED28" s="1"/>
      <c r="QEE28" s="1"/>
      <c r="QEF28" s="1"/>
      <c r="QEG28" s="1"/>
      <c r="QEH28" s="1"/>
      <c r="QEI28" s="1"/>
      <c r="QEJ28" s="1"/>
      <c r="QEK28" s="1"/>
      <c r="QEL28" s="1"/>
      <c r="QEM28" s="1"/>
      <c r="QEN28" s="1"/>
      <c r="QEO28" s="1"/>
      <c r="QEP28" s="1"/>
      <c r="QEQ28" s="1"/>
      <c r="QER28" s="1"/>
      <c r="QES28" s="1"/>
      <c r="QET28" s="1"/>
      <c r="QEU28" s="1"/>
      <c r="QEV28" s="1"/>
      <c r="QEW28" s="1"/>
      <c r="QEX28" s="1"/>
      <c r="QEY28" s="1"/>
      <c r="QEZ28" s="1"/>
      <c r="QFA28" s="1"/>
      <c r="QFB28" s="1"/>
      <c r="QFC28" s="1"/>
      <c r="QFD28" s="1"/>
      <c r="QFE28" s="1"/>
      <c r="QFF28" s="1"/>
      <c r="QFG28" s="1"/>
      <c r="QFH28" s="1"/>
      <c r="QFI28" s="1"/>
      <c r="QFJ28" s="1"/>
      <c r="QFK28" s="1"/>
      <c r="QFL28" s="1"/>
      <c r="QFM28" s="1"/>
      <c r="QFN28" s="1"/>
      <c r="QFO28" s="1"/>
      <c r="QFP28" s="1"/>
      <c r="QFQ28" s="1"/>
      <c r="QFR28" s="1"/>
      <c r="QFS28" s="1"/>
      <c r="QFT28" s="1"/>
      <c r="QFU28" s="1"/>
      <c r="QFV28" s="1"/>
      <c r="QFW28" s="1"/>
      <c r="QFX28" s="1"/>
      <c r="QFY28" s="1"/>
      <c r="QFZ28" s="1"/>
      <c r="QGA28" s="1"/>
      <c r="QGB28" s="1"/>
      <c r="QGC28" s="1"/>
      <c r="QGD28" s="1"/>
      <c r="QGE28" s="1"/>
      <c r="QGF28" s="1"/>
      <c r="QGG28" s="1"/>
      <c r="QGH28" s="1"/>
      <c r="QGI28" s="1"/>
      <c r="QGJ28" s="1"/>
      <c r="QGK28" s="1"/>
      <c r="QGL28" s="1"/>
      <c r="QGM28" s="1"/>
      <c r="QGN28" s="1"/>
      <c r="QGO28" s="1"/>
      <c r="QGP28" s="1"/>
      <c r="QGQ28" s="1"/>
      <c r="QGR28" s="1"/>
      <c r="QGS28" s="1"/>
      <c r="QGT28" s="1"/>
      <c r="QGU28" s="1"/>
      <c r="QGV28" s="1"/>
      <c r="QGW28" s="1"/>
      <c r="QGX28" s="1"/>
      <c r="QGY28" s="1"/>
      <c r="QGZ28" s="1"/>
      <c r="QHA28" s="1"/>
      <c r="QHB28" s="1"/>
      <c r="QHC28" s="1"/>
      <c r="QHD28" s="1"/>
      <c r="QHE28" s="1"/>
      <c r="QHF28" s="1"/>
      <c r="QHG28" s="1"/>
      <c r="QHH28" s="1"/>
      <c r="QHI28" s="1"/>
      <c r="QHJ28" s="1"/>
      <c r="QHK28" s="1"/>
      <c r="QHL28" s="1"/>
      <c r="QHM28" s="1"/>
      <c r="QHN28" s="1"/>
      <c r="QHO28" s="1"/>
      <c r="QHP28" s="1"/>
      <c r="QHQ28" s="1"/>
      <c r="QHR28" s="1"/>
      <c r="QHS28" s="1"/>
      <c r="QHT28" s="1"/>
      <c r="QHU28" s="1"/>
      <c r="QHV28" s="1"/>
      <c r="QHW28" s="1"/>
      <c r="QHX28" s="1"/>
      <c r="QHY28" s="1"/>
      <c r="QHZ28" s="1"/>
      <c r="QIA28" s="1"/>
      <c r="QIB28" s="1"/>
      <c r="QIC28" s="1"/>
      <c r="QID28" s="1"/>
      <c r="QIE28" s="1"/>
      <c r="QIF28" s="1"/>
      <c r="QIG28" s="1"/>
      <c r="QIH28" s="1"/>
      <c r="QII28" s="1"/>
      <c r="QIJ28" s="1"/>
      <c r="QIK28" s="1"/>
      <c r="QIL28" s="1"/>
      <c r="QIM28" s="1"/>
      <c r="QIN28" s="1"/>
      <c r="QIO28" s="1"/>
      <c r="QIP28" s="1"/>
      <c r="QIQ28" s="1"/>
      <c r="QIR28" s="1"/>
      <c r="QIS28" s="1"/>
      <c r="QIT28" s="1"/>
      <c r="QIU28" s="1"/>
      <c r="QIV28" s="1"/>
      <c r="QIW28" s="1"/>
      <c r="QIX28" s="1"/>
      <c r="QIY28" s="1"/>
      <c r="QIZ28" s="1"/>
      <c r="QJA28" s="1"/>
      <c r="QJB28" s="1"/>
      <c r="QJC28" s="1"/>
      <c r="QJD28" s="1"/>
      <c r="QJE28" s="1"/>
      <c r="QJF28" s="1"/>
      <c r="QJG28" s="1"/>
      <c r="QJH28" s="1"/>
      <c r="QJI28" s="1"/>
      <c r="QJJ28" s="1"/>
      <c r="QJK28" s="1"/>
      <c r="QJL28" s="1"/>
      <c r="QJM28" s="1"/>
      <c r="QJN28" s="1"/>
      <c r="QJO28" s="1"/>
      <c r="QJP28" s="1"/>
      <c r="QJQ28" s="1"/>
      <c r="QJR28" s="1"/>
      <c r="QJS28" s="1"/>
      <c r="QJT28" s="1"/>
      <c r="QJU28" s="1"/>
      <c r="QJV28" s="1"/>
      <c r="QJW28" s="1"/>
      <c r="QJX28" s="1"/>
      <c r="QJY28" s="1"/>
      <c r="QJZ28" s="1"/>
      <c r="QKA28" s="1"/>
      <c r="QKB28" s="1"/>
      <c r="QKC28" s="1"/>
      <c r="QKD28" s="1"/>
      <c r="QKE28" s="1"/>
      <c r="QKF28" s="1"/>
      <c r="QKG28" s="1"/>
      <c r="QKH28" s="1"/>
      <c r="QKI28" s="1"/>
      <c r="QKJ28" s="1"/>
      <c r="QKK28" s="1"/>
      <c r="QKL28" s="1"/>
      <c r="QKM28" s="1"/>
      <c r="QKN28" s="1"/>
      <c r="QKO28" s="1"/>
      <c r="QKP28" s="1"/>
      <c r="QKQ28" s="1"/>
      <c r="QKR28" s="1"/>
      <c r="QKS28" s="1"/>
      <c r="QKT28" s="1"/>
      <c r="QKU28" s="1"/>
      <c r="QKV28" s="1"/>
      <c r="QKW28" s="1"/>
      <c r="QKX28" s="1"/>
      <c r="QKY28" s="1"/>
      <c r="QKZ28" s="1"/>
      <c r="QLA28" s="1"/>
      <c r="QLB28" s="1"/>
      <c r="QLC28" s="1"/>
      <c r="QLD28" s="1"/>
      <c r="QLE28" s="1"/>
      <c r="QLF28" s="1"/>
      <c r="QLG28" s="1"/>
      <c r="QLH28" s="1"/>
      <c r="QLI28" s="1"/>
      <c r="QLJ28" s="1"/>
      <c r="QLK28" s="1"/>
      <c r="QLL28" s="1"/>
      <c r="QLM28" s="1"/>
      <c r="QLN28" s="1"/>
      <c r="QLO28" s="1"/>
      <c r="QLP28" s="1"/>
      <c r="QLQ28" s="1"/>
      <c r="QLR28" s="1"/>
      <c r="QLS28" s="1"/>
      <c r="QLT28" s="1"/>
      <c r="QLU28" s="1"/>
      <c r="QLV28" s="1"/>
      <c r="QLW28" s="1"/>
      <c r="QLX28" s="1"/>
      <c r="QLY28" s="1"/>
      <c r="QLZ28" s="1"/>
      <c r="QMA28" s="1"/>
      <c r="QMB28" s="1"/>
      <c r="QMC28" s="1"/>
      <c r="QMD28" s="1"/>
      <c r="QME28" s="1"/>
      <c r="QMF28" s="1"/>
      <c r="QMG28" s="1"/>
      <c r="QMH28" s="1"/>
      <c r="QMI28" s="1"/>
      <c r="QMJ28" s="1"/>
      <c r="QMK28" s="1"/>
      <c r="QML28" s="1"/>
      <c r="QMM28" s="1"/>
      <c r="QMN28" s="1"/>
      <c r="QMO28" s="1"/>
      <c r="QMP28" s="1"/>
      <c r="QMQ28" s="1"/>
      <c r="QMR28" s="1"/>
      <c r="QMS28" s="1"/>
      <c r="QMT28" s="1"/>
      <c r="QMU28" s="1"/>
      <c r="QMV28" s="1"/>
      <c r="QMW28" s="1"/>
      <c r="QMX28" s="1"/>
      <c r="QMY28" s="1"/>
      <c r="QMZ28" s="1"/>
      <c r="QNA28" s="1"/>
      <c r="QNB28" s="1"/>
      <c r="QNC28" s="1"/>
      <c r="QND28" s="1"/>
      <c r="QNE28" s="1"/>
      <c r="QNF28" s="1"/>
      <c r="QNG28" s="1"/>
      <c r="QNH28" s="1"/>
      <c r="QNI28" s="1"/>
      <c r="QNJ28" s="1"/>
      <c r="QNK28" s="1"/>
      <c r="QNL28" s="1"/>
      <c r="QNM28" s="1"/>
      <c r="QNN28" s="1"/>
      <c r="QNO28" s="1"/>
      <c r="QNP28" s="1"/>
      <c r="QNQ28" s="1"/>
      <c r="QNR28" s="1"/>
      <c r="QNS28" s="1"/>
      <c r="QNT28" s="1"/>
      <c r="QNU28" s="1"/>
      <c r="QNV28" s="1"/>
      <c r="QNW28" s="1"/>
      <c r="QNX28" s="1"/>
      <c r="QNY28" s="1"/>
      <c r="QNZ28" s="1"/>
      <c r="QOA28" s="1"/>
      <c r="QOB28" s="1"/>
      <c r="QOC28" s="1"/>
      <c r="QOD28" s="1"/>
      <c r="QOE28" s="1"/>
      <c r="QOF28" s="1"/>
      <c r="QOG28" s="1"/>
      <c r="QOH28" s="1"/>
      <c r="QOI28" s="1"/>
      <c r="QOJ28" s="1"/>
      <c r="QOK28" s="1"/>
      <c r="QOL28" s="1"/>
      <c r="QOM28" s="1"/>
      <c r="QON28" s="1"/>
      <c r="QOO28" s="1"/>
      <c r="QOP28" s="1"/>
      <c r="QOQ28" s="1"/>
      <c r="QOR28" s="1"/>
      <c r="QOS28" s="1"/>
      <c r="QOT28" s="1"/>
      <c r="QOU28" s="1"/>
      <c r="QOV28" s="1"/>
      <c r="QOW28" s="1"/>
      <c r="QOX28" s="1"/>
      <c r="QOY28" s="1"/>
      <c r="QOZ28" s="1"/>
      <c r="QPA28" s="1"/>
      <c r="QPB28" s="1"/>
      <c r="QPC28" s="1"/>
      <c r="QPD28" s="1"/>
      <c r="QPE28" s="1"/>
      <c r="QPF28" s="1"/>
      <c r="QPG28" s="1"/>
      <c r="QPH28" s="1"/>
      <c r="QPI28" s="1"/>
      <c r="QPJ28" s="1"/>
      <c r="QPK28" s="1"/>
      <c r="QPL28" s="1"/>
      <c r="QPM28" s="1"/>
      <c r="QPN28" s="1"/>
      <c r="QPO28" s="1"/>
      <c r="QPP28" s="1"/>
      <c r="QPQ28" s="1"/>
      <c r="QPR28" s="1"/>
      <c r="QPS28" s="1"/>
      <c r="QPT28" s="1"/>
      <c r="QPU28" s="1"/>
      <c r="QPV28" s="1"/>
      <c r="QPW28" s="1"/>
      <c r="QPX28" s="1"/>
      <c r="QPY28" s="1"/>
      <c r="QPZ28" s="1"/>
      <c r="QQA28" s="1"/>
      <c r="QQB28" s="1"/>
      <c r="QQC28" s="1"/>
      <c r="QQD28" s="1"/>
      <c r="QQE28" s="1"/>
      <c r="QQF28" s="1"/>
      <c r="QQG28" s="1"/>
      <c r="QQH28" s="1"/>
      <c r="QQI28" s="1"/>
      <c r="QQJ28" s="1"/>
      <c r="QQK28" s="1"/>
      <c r="QQL28" s="1"/>
      <c r="QQM28" s="1"/>
      <c r="QQN28" s="1"/>
      <c r="QQO28" s="1"/>
      <c r="QQP28" s="1"/>
      <c r="QQQ28" s="1"/>
      <c r="QQR28" s="1"/>
      <c r="QQS28" s="1"/>
      <c r="QQT28" s="1"/>
      <c r="QQU28" s="1"/>
      <c r="QQV28" s="1"/>
      <c r="QQW28" s="1"/>
      <c r="QQX28" s="1"/>
      <c r="QQY28" s="1"/>
      <c r="QQZ28" s="1"/>
      <c r="QRA28" s="1"/>
      <c r="QRB28" s="1"/>
      <c r="QRC28" s="1"/>
      <c r="QRD28" s="1"/>
      <c r="QRE28" s="1"/>
      <c r="QRF28" s="1"/>
      <c r="QRG28" s="1"/>
      <c r="QRH28" s="1"/>
      <c r="QRI28" s="1"/>
      <c r="QRJ28" s="1"/>
      <c r="QRK28" s="1"/>
      <c r="QRL28" s="1"/>
      <c r="QRM28" s="1"/>
      <c r="QRN28" s="1"/>
      <c r="QRO28" s="1"/>
      <c r="QRP28" s="1"/>
      <c r="QRQ28" s="1"/>
      <c r="QRR28" s="1"/>
      <c r="QRS28" s="1"/>
      <c r="QRT28" s="1"/>
      <c r="QRU28" s="1"/>
      <c r="QRV28" s="1"/>
      <c r="QRW28" s="1"/>
      <c r="QRX28" s="1"/>
      <c r="QRY28" s="1"/>
      <c r="QRZ28" s="1"/>
      <c r="QSA28" s="1"/>
      <c r="QSB28" s="1"/>
      <c r="QSC28" s="1"/>
      <c r="QSD28" s="1"/>
      <c r="QSE28" s="1"/>
      <c r="QSF28" s="1"/>
      <c r="QSG28" s="1"/>
      <c r="QSH28" s="1"/>
      <c r="QSI28" s="1"/>
      <c r="QSJ28" s="1"/>
      <c r="QSK28" s="1"/>
      <c r="QSL28" s="1"/>
      <c r="QSM28" s="1"/>
      <c r="QSN28" s="1"/>
      <c r="QSO28" s="1"/>
      <c r="QSP28" s="1"/>
      <c r="QSQ28" s="1"/>
      <c r="QSR28" s="1"/>
      <c r="QSS28" s="1"/>
      <c r="QST28" s="1"/>
      <c r="QSU28" s="1"/>
      <c r="QSV28" s="1"/>
      <c r="QSW28" s="1"/>
      <c r="QSX28" s="1"/>
      <c r="QSY28" s="1"/>
      <c r="QSZ28" s="1"/>
      <c r="QTA28" s="1"/>
      <c r="QTB28" s="1"/>
      <c r="QTC28" s="1"/>
      <c r="QTD28" s="1"/>
      <c r="QTE28" s="1"/>
      <c r="QTF28" s="1"/>
      <c r="QTG28" s="1"/>
      <c r="QTH28" s="1"/>
      <c r="QTI28" s="1"/>
      <c r="QTJ28" s="1"/>
      <c r="QTK28" s="1"/>
      <c r="QTL28" s="1"/>
      <c r="QTM28" s="1"/>
      <c r="QTN28" s="1"/>
      <c r="QTO28" s="1"/>
      <c r="QTP28" s="1"/>
      <c r="QTQ28" s="1"/>
      <c r="QTR28" s="1"/>
      <c r="QTS28" s="1"/>
      <c r="QTT28" s="1"/>
      <c r="QTU28" s="1"/>
      <c r="QTV28" s="1"/>
      <c r="QTW28" s="1"/>
      <c r="QTX28" s="1"/>
      <c r="QTY28" s="1"/>
      <c r="QTZ28" s="1"/>
      <c r="QUA28" s="1"/>
      <c r="QUB28" s="1"/>
      <c r="QUC28" s="1"/>
      <c r="QUD28" s="1"/>
      <c r="QUE28" s="1"/>
      <c r="QUF28" s="1"/>
      <c r="QUG28" s="1"/>
      <c r="QUH28" s="1"/>
      <c r="QUI28" s="1"/>
      <c r="QUJ28" s="1"/>
      <c r="QUK28" s="1"/>
      <c r="QUL28" s="1"/>
      <c r="QUM28" s="1"/>
      <c r="QUN28" s="1"/>
      <c r="QUO28" s="1"/>
      <c r="QUP28" s="1"/>
      <c r="QUQ28" s="1"/>
      <c r="QUR28" s="1"/>
      <c r="QUS28" s="1"/>
      <c r="QUT28" s="1"/>
      <c r="QUU28" s="1"/>
      <c r="QUV28" s="1"/>
      <c r="QUW28" s="1"/>
      <c r="QUX28" s="1"/>
      <c r="QUY28" s="1"/>
      <c r="QUZ28" s="1"/>
      <c r="QVA28" s="1"/>
      <c r="QVB28" s="1"/>
      <c r="QVC28" s="1"/>
      <c r="QVD28" s="1"/>
      <c r="QVE28" s="1"/>
      <c r="QVF28" s="1"/>
      <c r="QVG28" s="1"/>
      <c r="QVH28" s="1"/>
      <c r="QVI28" s="1"/>
      <c r="QVJ28" s="1"/>
      <c r="QVK28" s="1"/>
      <c r="QVL28" s="1"/>
      <c r="QVM28" s="1"/>
      <c r="QVN28" s="1"/>
      <c r="QVO28" s="1"/>
      <c r="QVP28" s="1"/>
      <c r="QVQ28" s="1"/>
      <c r="QVR28" s="1"/>
      <c r="QVS28" s="1"/>
      <c r="QVT28" s="1"/>
      <c r="QVU28" s="1"/>
      <c r="QVV28" s="1"/>
      <c r="QVW28" s="1"/>
      <c r="QVX28" s="1"/>
      <c r="QVY28" s="1"/>
      <c r="QVZ28" s="1"/>
      <c r="QWA28" s="1"/>
      <c r="QWB28" s="1"/>
      <c r="QWC28" s="1"/>
      <c r="QWD28" s="1"/>
      <c r="QWE28" s="1"/>
      <c r="QWF28" s="1"/>
      <c r="QWG28" s="1"/>
      <c r="QWH28" s="1"/>
      <c r="QWI28" s="1"/>
      <c r="QWJ28" s="1"/>
      <c r="QWK28" s="1"/>
      <c r="QWL28" s="1"/>
      <c r="QWM28" s="1"/>
      <c r="QWN28" s="1"/>
      <c r="QWO28" s="1"/>
      <c r="QWP28" s="1"/>
      <c r="QWQ28" s="1"/>
      <c r="QWR28" s="1"/>
      <c r="QWS28" s="1"/>
      <c r="QWT28" s="1"/>
      <c r="QWU28" s="1"/>
      <c r="QWV28" s="1"/>
      <c r="QWW28" s="1"/>
      <c r="QWX28" s="1"/>
      <c r="QWY28" s="1"/>
      <c r="QWZ28" s="1"/>
      <c r="QXA28" s="1"/>
      <c r="QXB28" s="1"/>
      <c r="QXC28" s="1"/>
      <c r="QXD28" s="1"/>
      <c r="QXE28" s="1"/>
      <c r="QXF28" s="1"/>
      <c r="QXG28" s="1"/>
      <c r="QXH28" s="1"/>
      <c r="QXI28" s="1"/>
      <c r="QXJ28" s="1"/>
      <c r="QXK28" s="1"/>
      <c r="QXL28" s="1"/>
      <c r="QXM28" s="1"/>
      <c r="QXN28" s="1"/>
      <c r="QXO28" s="1"/>
      <c r="QXP28" s="1"/>
      <c r="QXQ28" s="1"/>
      <c r="QXR28" s="1"/>
      <c r="QXS28" s="1"/>
      <c r="QXT28" s="1"/>
      <c r="QXU28" s="1"/>
      <c r="QXV28" s="1"/>
      <c r="QXW28" s="1"/>
      <c r="QXX28" s="1"/>
      <c r="QXY28" s="1"/>
      <c r="QXZ28" s="1"/>
      <c r="QYA28" s="1"/>
      <c r="QYB28" s="1"/>
      <c r="QYC28" s="1"/>
      <c r="QYD28" s="1"/>
      <c r="QYE28" s="1"/>
      <c r="QYF28" s="1"/>
      <c r="QYG28" s="1"/>
      <c r="QYH28" s="1"/>
      <c r="QYI28" s="1"/>
      <c r="QYJ28" s="1"/>
      <c r="QYK28" s="1"/>
      <c r="QYL28" s="1"/>
      <c r="QYM28" s="1"/>
      <c r="QYN28" s="1"/>
      <c r="QYO28" s="1"/>
      <c r="QYP28" s="1"/>
      <c r="QYQ28" s="1"/>
      <c r="QYR28" s="1"/>
      <c r="QYS28" s="1"/>
      <c r="QYT28" s="1"/>
      <c r="QYU28" s="1"/>
      <c r="QYV28" s="1"/>
      <c r="QYW28" s="1"/>
      <c r="QYX28" s="1"/>
      <c r="QYY28" s="1"/>
      <c r="QYZ28" s="1"/>
      <c r="QZA28" s="1"/>
      <c r="QZB28" s="1"/>
      <c r="QZC28" s="1"/>
      <c r="QZD28" s="1"/>
      <c r="QZE28" s="1"/>
      <c r="QZF28" s="1"/>
      <c r="QZG28" s="1"/>
      <c r="QZH28" s="1"/>
      <c r="QZI28" s="1"/>
      <c r="QZJ28" s="1"/>
      <c r="QZK28" s="1"/>
      <c r="QZL28" s="1"/>
      <c r="QZM28" s="1"/>
      <c r="QZN28" s="1"/>
      <c r="QZO28" s="1"/>
      <c r="QZP28" s="1"/>
      <c r="QZQ28" s="1"/>
      <c r="QZR28" s="1"/>
      <c r="QZS28" s="1"/>
      <c r="QZT28" s="1"/>
      <c r="QZU28" s="1"/>
      <c r="QZV28" s="1"/>
      <c r="QZW28" s="1"/>
      <c r="QZX28" s="1"/>
      <c r="QZY28" s="1"/>
      <c r="QZZ28" s="1"/>
      <c r="RAA28" s="1"/>
      <c r="RAB28" s="1"/>
      <c r="RAC28" s="1"/>
      <c r="RAD28" s="1"/>
      <c r="RAE28" s="1"/>
      <c r="RAF28" s="1"/>
      <c r="RAG28" s="1"/>
      <c r="RAH28" s="1"/>
      <c r="RAI28" s="1"/>
      <c r="RAJ28" s="1"/>
      <c r="RAK28" s="1"/>
      <c r="RAL28" s="1"/>
      <c r="RAM28" s="1"/>
      <c r="RAN28" s="1"/>
      <c r="RAO28" s="1"/>
      <c r="RAP28" s="1"/>
      <c r="RAQ28" s="1"/>
      <c r="RAR28" s="1"/>
      <c r="RAS28" s="1"/>
      <c r="RAT28" s="1"/>
      <c r="RAU28" s="1"/>
      <c r="RAV28" s="1"/>
      <c r="RAW28" s="1"/>
      <c r="RAX28" s="1"/>
      <c r="RAY28" s="1"/>
      <c r="RAZ28" s="1"/>
      <c r="RBA28" s="1"/>
      <c r="RBB28" s="1"/>
      <c r="RBC28" s="1"/>
      <c r="RBD28" s="1"/>
      <c r="RBE28" s="1"/>
      <c r="RBF28" s="1"/>
      <c r="RBG28" s="1"/>
      <c r="RBH28" s="1"/>
      <c r="RBI28" s="1"/>
      <c r="RBJ28" s="1"/>
      <c r="RBK28" s="1"/>
      <c r="RBL28" s="1"/>
      <c r="RBM28" s="1"/>
      <c r="RBN28" s="1"/>
      <c r="RBO28" s="1"/>
      <c r="RBP28" s="1"/>
      <c r="RBQ28" s="1"/>
      <c r="RBR28" s="1"/>
      <c r="RBS28" s="1"/>
      <c r="RBT28" s="1"/>
      <c r="RBU28" s="1"/>
      <c r="RBV28" s="1"/>
      <c r="RBW28" s="1"/>
      <c r="RBX28" s="1"/>
      <c r="RBY28" s="1"/>
      <c r="RBZ28" s="1"/>
      <c r="RCA28" s="1"/>
      <c r="RCB28" s="1"/>
      <c r="RCC28" s="1"/>
      <c r="RCD28" s="1"/>
      <c r="RCE28" s="1"/>
      <c r="RCF28" s="1"/>
      <c r="RCG28" s="1"/>
      <c r="RCH28" s="1"/>
      <c r="RCI28" s="1"/>
      <c r="RCJ28" s="1"/>
      <c r="RCK28" s="1"/>
      <c r="RCL28" s="1"/>
      <c r="RCM28" s="1"/>
      <c r="RCN28" s="1"/>
      <c r="RCO28" s="1"/>
      <c r="RCP28" s="1"/>
      <c r="RCQ28" s="1"/>
      <c r="RCR28" s="1"/>
      <c r="RCS28" s="1"/>
      <c r="RCT28" s="1"/>
      <c r="RCU28" s="1"/>
      <c r="RCV28" s="1"/>
      <c r="RCW28" s="1"/>
      <c r="RCX28" s="1"/>
      <c r="RCY28" s="1"/>
      <c r="RCZ28" s="1"/>
      <c r="RDA28" s="1"/>
      <c r="RDB28" s="1"/>
      <c r="RDC28" s="1"/>
      <c r="RDD28" s="1"/>
      <c r="RDE28" s="1"/>
      <c r="RDF28" s="1"/>
      <c r="RDG28" s="1"/>
      <c r="RDH28" s="1"/>
      <c r="RDI28" s="1"/>
      <c r="RDJ28" s="1"/>
      <c r="RDK28" s="1"/>
      <c r="RDL28" s="1"/>
      <c r="RDM28" s="1"/>
      <c r="RDN28" s="1"/>
      <c r="RDO28" s="1"/>
      <c r="RDP28" s="1"/>
      <c r="RDQ28" s="1"/>
      <c r="RDR28" s="1"/>
      <c r="RDS28" s="1"/>
      <c r="RDT28" s="1"/>
      <c r="RDU28" s="1"/>
      <c r="RDV28" s="1"/>
      <c r="RDW28" s="1"/>
      <c r="RDX28" s="1"/>
      <c r="RDY28" s="1"/>
      <c r="RDZ28" s="1"/>
      <c r="REA28" s="1"/>
      <c r="REB28" s="1"/>
      <c r="REC28" s="1"/>
      <c r="RED28" s="1"/>
      <c r="REE28" s="1"/>
      <c r="REF28" s="1"/>
      <c r="REG28" s="1"/>
      <c r="REH28" s="1"/>
      <c r="REI28" s="1"/>
      <c r="REJ28" s="1"/>
      <c r="REK28" s="1"/>
      <c r="REL28" s="1"/>
      <c r="REM28" s="1"/>
      <c r="REN28" s="1"/>
      <c r="REO28" s="1"/>
      <c r="REP28" s="1"/>
      <c r="REQ28" s="1"/>
      <c r="RER28" s="1"/>
      <c r="RES28" s="1"/>
      <c r="RET28" s="1"/>
      <c r="REU28" s="1"/>
      <c r="REV28" s="1"/>
      <c r="REW28" s="1"/>
      <c r="REX28" s="1"/>
      <c r="REY28" s="1"/>
      <c r="REZ28" s="1"/>
      <c r="RFA28" s="1"/>
      <c r="RFB28" s="1"/>
      <c r="RFC28" s="1"/>
      <c r="RFD28" s="1"/>
      <c r="RFE28" s="1"/>
      <c r="RFF28" s="1"/>
      <c r="RFG28" s="1"/>
      <c r="RFH28" s="1"/>
      <c r="RFI28" s="1"/>
      <c r="RFJ28" s="1"/>
      <c r="RFK28" s="1"/>
      <c r="RFL28" s="1"/>
      <c r="RFM28" s="1"/>
      <c r="RFN28" s="1"/>
      <c r="RFO28" s="1"/>
      <c r="RFP28" s="1"/>
      <c r="RFQ28" s="1"/>
      <c r="RFR28" s="1"/>
      <c r="RFS28" s="1"/>
      <c r="RFT28" s="1"/>
      <c r="RFU28" s="1"/>
      <c r="RFV28" s="1"/>
      <c r="RFW28" s="1"/>
      <c r="RFX28" s="1"/>
      <c r="RFY28" s="1"/>
      <c r="RFZ28" s="1"/>
      <c r="RGA28" s="1"/>
      <c r="RGB28" s="1"/>
      <c r="RGC28" s="1"/>
      <c r="RGD28" s="1"/>
      <c r="RGE28" s="1"/>
      <c r="RGF28" s="1"/>
      <c r="RGG28" s="1"/>
      <c r="RGH28" s="1"/>
      <c r="RGI28" s="1"/>
      <c r="RGJ28" s="1"/>
      <c r="RGK28" s="1"/>
      <c r="RGL28" s="1"/>
      <c r="RGM28" s="1"/>
      <c r="RGN28" s="1"/>
      <c r="RGO28" s="1"/>
      <c r="RGP28" s="1"/>
      <c r="RGQ28" s="1"/>
      <c r="RGR28" s="1"/>
      <c r="RGS28" s="1"/>
      <c r="RGT28" s="1"/>
      <c r="RGU28" s="1"/>
      <c r="RGV28" s="1"/>
      <c r="RGW28" s="1"/>
      <c r="RGX28" s="1"/>
      <c r="RGY28" s="1"/>
      <c r="RGZ28" s="1"/>
      <c r="RHA28" s="1"/>
      <c r="RHB28" s="1"/>
      <c r="RHC28" s="1"/>
      <c r="RHD28" s="1"/>
      <c r="RHE28" s="1"/>
      <c r="RHF28" s="1"/>
      <c r="RHG28" s="1"/>
      <c r="RHH28" s="1"/>
      <c r="RHI28" s="1"/>
      <c r="RHJ28" s="1"/>
      <c r="RHK28" s="1"/>
      <c r="RHL28" s="1"/>
      <c r="RHM28" s="1"/>
      <c r="RHN28" s="1"/>
      <c r="RHO28" s="1"/>
      <c r="RHP28" s="1"/>
      <c r="RHQ28" s="1"/>
      <c r="RHR28" s="1"/>
      <c r="RHS28" s="1"/>
      <c r="RHT28" s="1"/>
      <c r="RHU28" s="1"/>
      <c r="RHV28" s="1"/>
      <c r="RHW28" s="1"/>
      <c r="RHX28" s="1"/>
      <c r="RHY28" s="1"/>
      <c r="RHZ28" s="1"/>
      <c r="RIA28" s="1"/>
      <c r="RIB28" s="1"/>
      <c r="RIC28" s="1"/>
      <c r="RID28" s="1"/>
      <c r="RIE28" s="1"/>
      <c r="RIF28" s="1"/>
      <c r="RIG28" s="1"/>
      <c r="RIH28" s="1"/>
      <c r="RII28" s="1"/>
      <c r="RIJ28" s="1"/>
      <c r="RIK28" s="1"/>
      <c r="RIL28" s="1"/>
      <c r="RIM28" s="1"/>
      <c r="RIN28" s="1"/>
      <c r="RIO28" s="1"/>
      <c r="RIP28" s="1"/>
      <c r="RIQ28" s="1"/>
      <c r="RIR28" s="1"/>
      <c r="RIS28" s="1"/>
      <c r="RIT28" s="1"/>
      <c r="RIU28" s="1"/>
      <c r="RIV28" s="1"/>
      <c r="RIW28" s="1"/>
      <c r="RIX28" s="1"/>
      <c r="RIY28" s="1"/>
      <c r="RIZ28" s="1"/>
      <c r="RJA28" s="1"/>
      <c r="RJB28" s="1"/>
      <c r="RJC28" s="1"/>
      <c r="RJD28" s="1"/>
      <c r="RJE28" s="1"/>
      <c r="RJF28" s="1"/>
      <c r="RJG28" s="1"/>
      <c r="RJH28" s="1"/>
      <c r="RJI28" s="1"/>
      <c r="RJJ28" s="1"/>
      <c r="RJK28" s="1"/>
      <c r="RJL28" s="1"/>
      <c r="RJM28" s="1"/>
      <c r="RJN28" s="1"/>
      <c r="RJO28" s="1"/>
      <c r="RJP28" s="1"/>
      <c r="RJQ28" s="1"/>
      <c r="RJR28" s="1"/>
      <c r="RJS28" s="1"/>
      <c r="RJT28" s="1"/>
      <c r="RJU28" s="1"/>
      <c r="RJV28" s="1"/>
      <c r="RJW28" s="1"/>
      <c r="RJX28" s="1"/>
      <c r="RJY28" s="1"/>
      <c r="RJZ28" s="1"/>
      <c r="RKA28" s="1"/>
      <c r="RKB28" s="1"/>
      <c r="RKC28" s="1"/>
      <c r="RKD28" s="1"/>
      <c r="RKE28" s="1"/>
      <c r="RKF28" s="1"/>
      <c r="RKG28" s="1"/>
      <c r="RKH28" s="1"/>
      <c r="RKI28" s="1"/>
      <c r="RKJ28" s="1"/>
      <c r="RKK28" s="1"/>
      <c r="RKL28" s="1"/>
      <c r="RKM28" s="1"/>
      <c r="RKN28" s="1"/>
      <c r="RKO28" s="1"/>
      <c r="RKP28" s="1"/>
      <c r="RKQ28" s="1"/>
      <c r="RKR28" s="1"/>
      <c r="RKS28" s="1"/>
      <c r="RKT28" s="1"/>
      <c r="RKU28" s="1"/>
      <c r="RKV28" s="1"/>
      <c r="RKW28" s="1"/>
      <c r="RKX28" s="1"/>
      <c r="RKY28" s="1"/>
      <c r="RKZ28" s="1"/>
      <c r="RLA28" s="1"/>
      <c r="RLB28" s="1"/>
      <c r="RLC28" s="1"/>
      <c r="RLD28" s="1"/>
      <c r="RLE28" s="1"/>
      <c r="RLF28" s="1"/>
      <c r="RLG28" s="1"/>
      <c r="RLH28" s="1"/>
      <c r="RLI28" s="1"/>
      <c r="RLJ28" s="1"/>
      <c r="RLK28" s="1"/>
      <c r="RLL28" s="1"/>
      <c r="RLM28" s="1"/>
      <c r="RLN28" s="1"/>
      <c r="RLO28" s="1"/>
      <c r="RLP28" s="1"/>
      <c r="RLQ28" s="1"/>
      <c r="RLR28" s="1"/>
      <c r="RLS28" s="1"/>
      <c r="RLT28" s="1"/>
      <c r="RLU28" s="1"/>
      <c r="RLV28" s="1"/>
      <c r="RLW28" s="1"/>
      <c r="RLX28" s="1"/>
      <c r="RLY28" s="1"/>
      <c r="RLZ28" s="1"/>
      <c r="RMA28" s="1"/>
      <c r="RMB28" s="1"/>
      <c r="RMC28" s="1"/>
      <c r="RMD28" s="1"/>
      <c r="RME28" s="1"/>
      <c r="RMF28" s="1"/>
      <c r="RMG28" s="1"/>
      <c r="RMH28" s="1"/>
      <c r="RMI28" s="1"/>
      <c r="RMJ28" s="1"/>
      <c r="RMK28" s="1"/>
      <c r="RML28" s="1"/>
      <c r="RMM28" s="1"/>
      <c r="RMN28" s="1"/>
      <c r="RMO28" s="1"/>
      <c r="RMP28" s="1"/>
      <c r="RMQ28" s="1"/>
      <c r="RMR28" s="1"/>
      <c r="RMS28" s="1"/>
      <c r="RMT28" s="1"/>
      <c r="RMU28" s="1"/>
      <c r="RMV28" s="1"/>
      <c r="RMW28" s="1"/>
      <c r="RMX28" s="1"/>
      <c r="RMY28" s="1"/>
      <c r="RMZ28" s="1"/>
      <c r="RNA28" s="1"/>
      <c r="RNB28" s="1"/>
      <c r="RNC28" s="1"/>
      <c r="RND28" s="1"/>
      <c r="RNE28" s="1"/>
      <c r="RNF28" s="1"/>
      <c r="RNG28" s="1"/>
      <c r="RNH28" s="1"/>
      <c r="RNI28" s="1"/>
      <c r="RNJ28" s="1"/>
      <c r="RNK28" s="1"/>
      <c r="RNL28" s="1"/>
      <c r="RNM28" s="1"/>
      <c r="RNN28" s="1"/>
      <c r="RNO28" s="1"/>
      <c r="RNP28" s="1"/>
      <c r="RNQ28" s="1"/>
      <c r="RNR28" s="1"/>
      <c r="RNS28" s="1"/>
      <c r="RNT28" s="1"/>
      <c r="RNU28" s="1"/>
      <c r="RNV28" s="1"/>
      <c r="RNW28" s="1"/>
      <c r="RNX28" s="1"/>
      <c r="RNY28" s="1"/>
      <c r="RNZ28" s="1"/>
      <c r="ROA28" s="1"/>
      <c r="ROB28" s="1"/>
      <c r="ROC28" s="1"/>
      <c r="ROD28" s="1"/>
      <c r="ROE28" s="1"/>
      <c r="ROF28" s="1"/>
      <c r="ROG28" s="1"/>
      <c r="ROH28" s="1"/>
      <c r="ROI28" s="1"/>
      <c r="ROJ28" s="1"/>
      <c r="ROK28" s="1"/>
      <c r="ROL28" s="1"/>
      <c r="ROM28" s="1"/>
      <c r="RON28" s="1"/>
      <c r="ROO28" s="1"/>
      <c r="ROP28" s="1"/>
      <c r="ROQ28" s="1"/>
      <c r="ROR28" s="1"/>
      <c r="ROS28" s="1"/>
      <c r="ROT28" s="1"/>
      <c r="ROU28" s="1"/>
      <c r="ROV28" s="1"/>
      <c r="ROW28" s="1"/>
      <c r="ROX28" s="1"/>
      <c r="ROY28" s="1"/>
      <c r="ROZ28" s="1"/>
      <c r="RPA28" s="1"/>
      <c r="RPB28" s="1"/>
      <c r="RPC28" s="1"/>
      <c r="RPD28" s="1"/>
      <c r="RPE28" s="1"/>
      <c r="RPF28" s="1"/>
      <c r="RPG28" s="1"/>
      <c r="RPH28" s="1"/>
      <c r="RPI28" s="1"/>
      <c r="RPJ28" s="1"/>
      <c r="RPK28" s="1"/>
      <c r="RPL28" s="1"/>
      <c r="RPM28" s="1"/>
      <c r="RPN28" s="1"/>
      <c r="RPO28" s="1"/>
      <c r="RPP28" s="1"/>
      <c r="RPQ28" s="1"/>
      <c r="RPR28" s="1"/>
      <c r="RPS28" s="1"/>
      <c r="RPT28" s="1"/>
      <c r="RPU28" s="1"/>
      <c r="RPV28" s="1"/>
      <c r="RPW28" s="1"/>
      <c r="RPX28" s="1"/>
      <c r="RPY28" s="1"/>
      <c r="RPZ28" s="1"/>
      <c r="RQA28" s="1"/>
      <c r="RQB28" s="1"/>
      <c r="RQC28" s="1"/>
      <c r="RQD28" s="1"/>
      <c r="RQE28" s="1"/>
      <c r="RQF28" s="1"/>
      <c r="RQG28" s="1"/>
      <c r="RQH28" s="1"/>
      <c r="RQI28" s="1"/>
      <c r="RQJ28" s="1"/>
      <c r="RQK28" s="1"/>
      <c r="RQL28" s="1"/>
      <c r="RQM28" s="1"/>
      <c r="RQN28" s="1"/>
      <c r="RQO28" s="1"/>
      <c r="RQP28" s="1"/>
      <c r="RQQ28" s="1"/>
      <c r="RQR28" s="1"/>
      <c r="RQS28" s="1"/>
      <c r="RQT28" s="1"/>
      <c r="RQU28" s="1"/>
      <c r="RQV28" s="1"/>
      <c r="RQW28" s="1"/>
      <c r="RQX28" s="1"/>
      <c r="RQY28" s="1"/>
      <c r="RQZ28" s="1"/>
      <c r="RRA28" s="1"/>
      <c r="RRB28" s="1"/>
      <c r="RRC28" s="1"/>
      <c r="RRD28" s="1"/>
      <c r="RRE28" s="1"/>
      <c r="RRF28" s="1"/>
      <c r="RRG28" s="1"/>
      <c r="RRH28" s="1"/>
      <c r="RRI28" s="1"/>
      <c r="RRJ28" s="1"/>
      <c r="RRK28" s="1"/>
      <c r="RRL28" s="1"/>
      <c r="RRM28" s="1"/>
      <c r="RRN28" s="1"/>
      <c r="RRO28" s="1"/>
      <c r="RRP28" s="1"/>
      <c r="RRQ28" s="1"/>
      <c r="RRR28" s="1"/>
      <c r="RRS28" s="1"/>
      <c r="RRT28" s="1"/>
      <c r="RRU28" s="1"/>
      <c r="RRV28" s="1"/>
      <c r="RRW28" s="1"/>
      <c r="RRX28" s="1"/>
      <c r="RRY28" s="1"/>
      <c r="RRZ28" s="1"/>
      <c r="RSA28" s="1"/>
      <c r="RSB28" s="1"/>
      <c r="RSC28" s="1"/>
      <c r="RSD28" s="1"/>
      <c r="RSE28" s="1"/>
      <c r="RSF28" s="1"/>
      <c r="RSG28" s="1"/>
      <c r="RSH28" s="1"/>
      <c r="RSI28" s="1"/>
      <c r="RSJ28" s="1"/>
      <c r="RSK28" s="1"/>
      <c r="RSL28" s="1"/>
      <c r="RSM28" s="1"/>
      <c r="RSN28" s="1"/>
      <c r="RSO28" s="1"/>
      <c r="RSP28" s="1"/>
      <c r="RSQ28" s="1"/>
      <c r="RSR28" s="1"/>
      <c r="RSS28" s="1"/>
      <c r="RST28" s="1"/>
      <c r="RSU28" s="1"/>
      <c r="RSV28" s="1"/>
      <c r="RSW28" s="1"/>
      <c r="RSX28" s="1"/>
      <c r="RSY28" s="1"/>
      <c r="RSZ28" s="1"/>
      <c r="RTA28" s="1"/>
      <c r="RTB28" s="1"/>
      <c r="RTC28" s="1"/>
      <c r="RTD28" s="1"/>
      <c r="RTE28" s="1"/>
      <c r="RTF28" s="1"/>
      <c r="RTG28" s="1"/>
      <c r="RTH28" s="1"/>
      <c r="RTI28" s="1"/>
      <c r="RTJ28" s="1"/>
      <c r="RTK28" s="1"/>
      <c r="RTL28" s="1"/>
      <c r="RTM28" s="1"/>
      <c r="RTN28" s="1"/>
      <c r="RTO28" s="1"/>
      <c r="RTP28" s="1"/>
      <c r="RTQ28" s="1"/>
      <c r="RTR28" s="1"/>
      <c r="RTS28" s="1"/>
      <c r="RTT28" s="1"/>
      <c r="RTU28" s="1"/>
      <c r="RTV28" s="1"/>
      <c r="RTW28" s="1"/>
      <c r="RTX28" s="1"/>
      <c r="RTY28" s="1"/>
      <c r="RTZ28" s="1"/>
      <c r="RUA28" s="1"/>
      <c r="RUB28" s="1"/>
      <c r="RUC28" s="1"/>
      <c r="RUD28" s="1"/>
      <c r="RUE28" s="1"/>
      <c r="RUF28" s="1"/>
      <c r="RUG28" s="1"/>
      <c r="RUH28" s="1"/>
      <c r="RUI28" s="1"/>
      <c r="RUJ28" s="1"/>
      <c r="RUK28" s="1"/>
      <c r="RUL28" s="1"/>
      <c r="RUM28" s="1"/>
      <c r="RUN28" s="1"/>
      <c r="RUO28" s="1"/>
      <c r="RUP28" s="1"/>
      <c r="RUQ28" s="1"/>
      <c r="RUR28" s="1"/>
      <c r="RUS28" s="1"/>
      <c r="RUT28" s="1"/>
      <c r="RUU28" s="1"/>
      <c r="RUV28" s="1"/>
      <c r="RUW28" s="1"/>
      <c r="RUX28" s="1"/>
      <c r="RUY28" s="1"/>
      <c r="RUZ28" s="1"/>
      <c r="RVA28" s="1"/>
      <c r="RVB28" s="1"/>
      <c r="RVC28" s="1"/>
      <c r="RVD28" s="1"/>
      <c r="RVE28" s="1"/>
      <c r="RVF28" s="1"/>
      <c r="RVG28" s="1"/>
      <c r="RVH28" s="1"/>
      <c r="RVI28" s="1"/>
      <c r="RVJ28" s="1"/>
      <c r="RVK28" s="1"/>
      <c r="RVL28" s="1"/>
      <c r="RVM28" s="1"/>
      <c r="RVN28" s="1"/>
      <c r="RVO28" s="1"/>
      <c r="RVP28" s="1"/>
      <c r="RVQ28" s="1"/>
      <c r="RVR28" s="1"/>
      <c r="RVS28" s="1"/>
      <c r="RVT28" s="1"/>
      <c r="RVU28" s="1"/>
      <c r="RVV28" s="1"/>
      <c r="RVW28" s="1"/>
      <c r="RVX28" s="1"/>
      <c r="RVY28" s="1"/>
      <c r="RVZ28" s="1"/>
      <c r="RWA28" s="1"/>
      <c r="RWB28" s="1"/>
      <c r="RWC28" s="1"/>
      <c r="RWD28" s="1"/>
      <c r="RWE28" s="1"/>
      <c r="RWF28" s="1"/>
      <c r="RWG28" s="1"/>
      <c r="RWH28" s="1"/>
      <c r="RWI28" s="1"/>
      <c r="RWJ28" s="1"/>
      <c r="RWK28" s="1"/>
      <c r="RWL28" s="1"/>
      <c r="RWM28" s="1"/>
      <c r="RWN28" s="1"/>
      <c r="RWO28" s="1"/>
      <c r="RWP28" s="1"/>
      <c r="RWQ28" s="1"/>
      <c r="RWR28" s="1"/>
      <c r="RWS28" s="1"/>
      <c r="RWT28" s="1"/>
      <c r="RWU28" s="1"/>
      <c r="RWV28" s="1"/>
      <c r="RWW28" s="1"/>
      <c r="RWX28" s="1"/>
      <c r="RWY28" s="1"/>
      <c r="RWZ28" s="1"/>
      <c r="RXA28" s="1"/>
      <c r="RXB28" s="1"/>
      <c r="RXC28" s="1"/>
      <c r="RXD28" s="1"/>
      <c r="RXE28" s="1"/>
      <c r="RXF28" s="1"/>
      <c r="RXG28" s="1"/>
      <c r="RXH28" s="1"/>
      <c r="RXI28" s="1"/>
      <c r="RXJ28" s="1"/>
      <c r="RXK28" s="1"/>
      <c r="RXL28" s="1"/>
      <c r="RXM28" s="1"/>
      <c r="RXN28" s="1"/>
      <c r="RXO28" s="1"/>
      <c r="RXP28" s="1"/>
      <c r="RXQ28" s="1"/>
      <c r="RXR28" s="1"/>
      <c r="RXS28" s="1"/>
      <c r="RXT28" s="1"/>
      <c r="RXU28" s="1"/>
      <c r="RXV28" s="1"/>
      <c r="RXW28" s="1"/>
      <c r="RXX28" s="1"/>
      <c r="RXY28" s="1"/>
      <c r="RXZ28" s="1"/>
      <c r="RYA28" s="1"/>
      <c r="RYB28" s="1"/>
      <c r="RYC28" s="1"/>
      <c r="RYD28" s="1"/>
      <c r="RYE28" s="1"/>
      <c r="RYF28" s="1"/>
      <c r="RYG28" s="1"/>
      <c r="RYH28" s="1"/>
      <c r="RYI28" s="1"/>
      <c r="RYJ28" s="1"/>
      <c r="RYK28" s="1"/>
      <c r="RYL28" s="1"/>
      <c r="RYM28" s="1"/>
      <c r="RYN28" s="1"/>
      <c r="RYO28" s="1"/>
      <c r="RYP28" s="1"/>
      <c r="RYQ28" s="1"/>
      <c r="RYR28" s="1"/>
      <c r="RYS28" s="1"/>
      <c r="RYT28" s="1"/>
      <c r="RYU28" s="1"/>
      <c r="RYV28" s="1"/>
      <c r="RYW28" s="1"/>
      <c r="RYX28" s="1"/>
      <c r="RYY28" s="1"/>
      <c r="RYZ28" s="1"/>
      <c r="RZA28" s="1"/>
      <c r="RZB28" s="1"/>
      <c r="RZC28" s="1"/>
      <c r="RZD28" s="1"/>
      <c r="RZE28" s="1"/>
      <c r="RZF28" s="1"/>
      <c r="RZG28" s="1"/>
      <c r="RZH28" s="1"/>
      <c r="RZI28" s="1"/>
      <c r="RZJ28" s="1"/>
      <c r="RZK28" s="1"/>
      <c r="RZL28" s="1"/>
      <c r="RZM28" s="1"/>
      <c r="RZN28" s="1"/>
      <c r="RZO28" s="1"/>
      <c r="RZP28" s="1"/>
      <c r="RZQ28" s="1"/>
      <c r="RZR28" s="1"/>
      <c r="RZS28" s="1"/>
      <c r="RZT28" s="1"/>
      <c r="RZU28" s="1"/>
      <c r="RZV28" s="1"/>
      <c r="RZW28" s="1"/>
      <c r="RZX28" s="1"/>
      <c r="RZY28" s="1"/>
      <c r="RZZ28" s="1"/>
      <c r="SAA28" s="1"/>
      <c r="SAB28" s="1"/>
      <c r="SAC28" s="1"/>
      <c r="SAD28" s="1"/>
      <c r="SAE28" s="1"/>
      <c r="SAF28" s="1"/>
      <c r="SAG28" s="1"/>
      <c r="SAH28" s="1"/>
      <c r="SAI28" s="1"/>
      <c r="SAJ28" s="1"/>
      <c r="SAK28" s="1"/>
      <c r="SAL28" s="1"/>
      <c r="SAM28" s="1"/>
      <c r="SAN28" s="1"/>
      <c r="SAO28" s="1"/>
      <c r="SAP28" s="1"/>
      <c r="SAQ28" s="1"/>
      <c r="SAR28" s="1"/>
      <c r="SAS28" s="1"/>
      <c r="SAT28" s="1"/>
      <c r="SAU28" s="1"/>
      <c r="SAV28" s="1"/>
      <c r="SAW28" s="1"/>
      <c r="SAX28" s="1"/>
      <c r="SAY28" s="1"/>
      <c r="SAZ28" s="1"/>
      <c r="SBA28" s="1"/>
      <c r="SBB28" s="1"/>
      <c r="SBC28" s="1"/>
      <c r="SBD28" s="1"/>
      <c r="SBE28" s="1"/>
      <c r="SBF28" s="1"/>
      <c r="SBG28" s="1"/>
      <c r="SBH28" s="1"/>
      <c r="SBI28" s="1"/>
      <c r="SBJ28" s="1"/>
      <c r="SBK28" s="1"/>
      <c r="SBL28" s="1"/>
      <c r="SBM28" s="1"/>
      <c r="SBN28" s="1"/>
      <c r="SBO28" s="1"/>
      <c r="SBP28" s="1"/>
      <c r="SBQ28" s="1"/>
      <c r="SBR28" s="1"/>
      <c r="SBS28" s="1"/>
      <c r="SBT28" s="1"/>
      <c r="SBU28" s="1"/>
      <c r="SBV28" s="1"/>
      <c r="SBW28" s="1"/>
      <c r="SBX28" s="1"/>
      <c r="SBY28" s="1"/>
      <c r="SBZ28" s="1"/>
      <c r="SCA28" s="1"/>
      <c r="SCB28" s="1"/>
      <c r="SCC28" s="1"/>
      <c r="SCD28" s="1"/>
      <c r="SCE28" s="1"/>
      <c r="SCF28" s="1"/>
      <c r="SCG28" s="1"/>
      <c r="SCH28" s="1"/>
      <c r="SCI28" s="1"/>
      <c r="SCJ28" s="1"/>
      <c r="SCK28" s="1"/>
      <c r="SCL28" s="1"/>
      <c r="SCM28" s="1"/>
      <c r="SCN28" s="1"/>
      <c r="SCO28" s="1"/>
      <c r="SCP28" s="1"/>
      <c r="SCQ28" s="1"/>
      <c r="SCR28" s="1"/>
      <c r="SCS28" s="1"/>
      <c r="SCT28" s="1"/>
      <c r="SCU28" s="1"/>
      <c r="SCV28" s="1"/>
      <c r="SCW28" s="1"/>
      <c r="SCX28" s="1"/>
      <c r="SCY28" s="1"/>
      <c r="SCZ28" s="1"/>
      <c r="SDA28" s="1"/>
      <c r="SDB28" s="1"/>
      <c r="SDC28" s="1"/>
      <c r="SDD28" s="1"/>
      <c r="SDE28" s="1"/>
      <c r="SDF28" s="1"/>
      <c r="SDG28" s="1"/>
      <c r="SDH28" s="1"/>
      <c r="SDI28" s="1"/>
      <c r="SDJ28" s="1"/>
      <c r="SDK28" s="1"/>
      <c r="SDL28" s="1"/>
      <c r="SDM28" s="1"/>
      <c r="SDN28" s="1"/>
      <c r="SDO28" s="1"/>
      <c r="SDP28" s="1"/>
      <c r="SDQ28" s="1"/>
      <c r="SDR28" s="1"/>
      <c r="SDS28" s="1"/>
      <c r="SDT28" s="1"/>
      <c r="SDU28" s="1"/>
      <c r="SDV28" s="1"/>
      <c r="SDW28" s="1"/>
      <c r="SDX28" s="1"/>
      <c r="SDY28" s="1"/>
      <c r="SDZ28" s="1"/>
      <c r="SEA28" s="1"/>
      <c r="SEB28" s="1"/>
      <c r="SEC28" s="1"/>
      <c r="SED28" s="1"/>
      <c r="SEE28" s="1"/>
      <c r="SEF28" s="1"/>
      <c r="SEG28" s="1"/>
      <c r="SEH28" s="1"/>
      <c r="SEI28" s="1"/>
      <c r="SEJ28" s="1"/>
      <c r="SEK28" s="1"/>
      <c r="SEL28" s="1"/>
      <c r="SEM28" s="1"/>
      <c r="SEN28" s="1"/>
      <c r="SEO28" s="1"/>
      <c r="SEP28" s="1"/>
      <c r="SEQ28" s="1"/>
      <c r="SER28" s="1"/>
      <c r="SES28" s="1"/>
      <c r="SET28" s="1"/>
      <c r="SEU28" s="1"/>
      <c r="SEV28" s="1"/>
      <c r="SEW28" s="1"/>
      <c r="SEX28" s="1"/>
      <c r="SEY28" s="1"/>
      <c r="SEZ28" s="1"/>
      <c r="SFA28" s="1"/>
      <c r="SFB28" s="1"/>
      <c r="SFC28" s="1"/>
      <c r="SFD28" s="1"/>
      <c r="SFE28" s="1"/>
      <c r="SFF28" s="1"/>
      <c r="SFG28" s="1"/>
      <c r="SFH28" s="1"/>
      <c r="SFI28" s="1"/>
      <c r="SFJ28" s="1"/>
      <c r="SFK28" s="1"/>
      <c r="SFL28" s="1"/>
      <c r="SFM28" s="1"/>
      <c r="SFN28" s="1"/>
      <c r="SFO28" s="1"/>
      <c r="SFP28" s="1"/>
      <c r="SFQ28" s="1"/>
      <c r="SFR28" s="1"/>
      <c r="SFS28" s="1"/>
      <c r="SFT28" s="1"/>
      <c r="SFU28" s="1"/>
      <c r="SFV28" s="1"/>
      <c r="SFW28" s="1"/>
      <c r="SFX28" s="1"/>
      <c r="SFY28" s="1"/>
      <c r="SFZ28" s="1"/>
      <c r="SGA28" s="1"/>
      <c r="SGB28" s="1"/>
      <c r="SGC28" s="1"/>
      <c r="SGD28" s="1"/>
      <c r="SGE28" s="1"/>
      <c r="SGF28" s="1"/>
      <c r="SGG28" s="1"/>
      <c r="SGH28" s="1"/>
      <c r="SGI28" s="1"/>
      <c r="SGJ28" s="1"/>
      <c r="SGK28" s="1"/>
      <c r="SGL28" s="1"/>
      <c r="SGM28" s="1"/>
      <c r="SGN28" s="1"/>
      <c r="SGO28" s="1"/>
      <c r="SGP28" s="1"/>
      <c r="SGQ28" s="1"/>
      <c r="SGR28" s="1"/>
      <c r="SGS28" s="1"/>
      <c r="SGT28" s="1"/>
      <c r="SGU28" s="1"/>
      <c r="SGV28" s="1"/>
      <c r="SGW28" s="1"/>
      <c r="SGX28" s="1"/>
      <c r="SGY28" s="1"/>
      <c r="SGZ28" s="1"/>
      <c r="SHA28" s="1"/>
      <c r="SHB28" s="1"/>
      <c r="SHC28" s="1"/>
      <c r="SHD28" s="1"/>
      <c r="SHE28" s="1"/>
      <c r="SHF28" s="1"/>
      <c r="SHG28" s="1"/>
      <c r="SHH28" s="1"/>
      <c r="SHI28" s="1"/>
      <c r="SHJ28" s="1"/>
      <c r="SHK28" s="1"/>
      <c r="SHL28" s="1"/>
      <c r="SHM28" s="1"/>
      <c r="SHN28" s="1"/>
      <c r="SHO28" s="1"/>
      <c r="SHP28" s="1"/>
      <c r="SHQ28" s="1"/>
      <c r="SHR28" s="1"/>
      <c r="SHS28" s="1"/>
      <c r="SHT28" s="1"/>
      <c r="SHU28" s="1"/>
      <c r="SHV28" s="1"/>
      <c r="SHW28" s="1"/>
      <c r="SHX28" s="1"/>
      <c r="SHY28" s="1"/>
      <c r="SHZ28" s="1"/>
      <c r="SIA28" s="1"/>
      <c r="SIB28" s="1"/>
      <c r="SIC28" s="1"/>
      <c r="SID28" s="1"/>
      <c r="SIE28" s="1"/>
      <c r="SIF28" s="1"/>
      <c r="SIG28" s="1"/>
      <c r="SIH28" s="1"/>
      <c r="SII28" s="1"/>
      <c r="SIJ28" s="1"/>
      <c r="SIK28" s="1"/>
      <c r="SIL28" s="1"/>
      <c r="SIM28" s="1"/>
      <c r="SIN28" s="1"/>
      <c r="SIO28" s="1"/>
      <c r="SIP28" s="1"/>
      <c r="SIQ28" s="1"/>
      <c r="SIR28" s="1"/>
      <c r="SIS28" s="1"/>
      <c r="SIT28" s="1"/>
      <c r="SIU28" s="1"/>
      <c r="SIV28" s="1"/>
      <c r="SIW28" s="1"/>
      <c r="SIX28" s="1"/>
      <c r="SIY28" s="1"/>
      <c r="SIZ28" s="1"/>
      <c r="SJA28" s="1"/>
      <c r="SJB28" s="1"/>
      <c r="SJC28" s="1"/>
      <c r="SJD28" s="1"/>
      <c r="SJE28" s="1"/>
      <c r="SJF28" s="1"/>
      <c r="SJG28" s="1"/>
      <c r="SJH28" s="1"/>
      <c r="SJI28" s="1"/>
      <c r="SJJ28" s="1"/>
      <c r="SJK28" s="1"/>
      <c r="SJL28" s="1"/>
      <c r="SJM28" s="1"/>
      <c r="SJN28" s="1"/>
      <c r="SJO28" s="1"/>
      <c r="SJP28" s="1"/>
      <c r="SJQ28" s="1"/>
      <c r="SJR28" s="1"/>
      <c r="SJS28" s="1"/>
      <c r="SJT28" s="1"/>
      <c r="SJU28" s="1"/>
      <c r="SJV28" s="1"/>
      <c r="SJW28" s="1"/>
      <c r="SJX28" s="1"/>
      <c r="SJY28" s="1"/>
      <c r="SJZ28" s="1"/>
      <c r="SKA28" s="1"/>
      <c r="SKB28" s="1"/>
      <c r="SKC28" s="1"/>
      <c r="SKD28" s="1"/>
      <c r="SKE28" s="1"/>
      <c r="SKF28" s="1"/>
      <c r="SKG28" s="1"/>
      <c r="SKH28" s="1"/>
      <c r="SKI28" s="1"/>
      <c r="SKJ28" s="1"/>
      <c r="SKK28" s="1"/>
      <c r="SKL28" s="1"/>
      <c r="SKM28" s="1"/>
      <c r="SKN28" s="1"/>
      <c r="SKO28" s="1"/>
      <c r="SKP28" s="1"/>
      <c r="SKQ28" s="1"/>
      <c r="SKR28" s="1"/>
      <c r="SKS28" s="1"/>
      <c r="SKT28" s="1"/>
      <c r="SKU28" s="1"/>
      <c r="SKV28" s="1"/>
      <c r="SKW28" s="1"/>
      <c r="SKX28" s="1"/>
      <c r="SKY28" s="1"/>
      <c r="SKZ28" s="1"/>
      <c r="SLA28" s="1"/>
      <c r="SLB28" s="1"/>
      <c r="SLC28" s="1"/>
      <c r="SLD28" s="1"/>
      <c r="SLE28" s="1"/>
      <c r="SLF28" s="1"/>
      <c r="SLG28" s="1"/>
      <c r="SLH28" s="1"/>
      <c r="SLI28" s="1"/>
      <c r="SLJ28" s="1"/>
      <c r="SLK28" s="1"/>
      <c r="SLL28" s="1"/>
      <c r="SLM28" s="1"/>
      <c r="SLN28" s="1"/>
      <c r="SLO28" s="1"/>
      <c r="SLP28" s="1"/>
      <c r="SLQ28" s="1"/>
      <c r="SLR28" s="1"/>
      <c r="SLS28" s="1"/>
      <c r="SLT28" s="1"/>
      <c r="SLU28" s="1"/>
      <c r="SLV28" s="1"/>
      <c r="SLW28" s="1"/>
      <c r="SLX28" s="1"/>
      <c r="SLY28" s="1"/>
      <c r="SLZ28" s="1"/>
      <c r="SMA28" s="1"/>
      <c r="SMB28" s="1"/>
      <c r="SMC28" s="1"/>
      <c r="SMD28" s="1"/>
      <c r="SME28" s="1"/>
      <c r="SMF28" s="1"/>
      <c r="SMG28" s="1"/>
      <c r="SMH28" s="1"/>
      <c r="SMI28" s="1"/>
      <c r="SMJ28" s="1"/>
      <c r="SMK28" s="1"/>
      <c r="SML28" s="1"/>
      <c r="SMM28" s="1"/>
      <c r="SMN28" s="1"/>
      <c r="SMO28" s="1"/>
      <c r="SMP28" s="1"/>
      <c r="SMQ28" s="1"/>
      <c r="SMR28" s="1"/>
      <c r="SMS28" s="1"/>
      <c r="SMT28" s="1"/>
      <c r="SMU28" s="1"/>
      <c r="SMV28" s="1"/>
      <c r="SMW28" s="1"/>
      <c r="SMX28" s="1"/>
      <c r="SMY28" s="1"/>
      <c r="SMZ28" s="1"/>
      <c r="SNA28" s="1"/>
      <c r="SNB28" s="1"/>
      <c r="SNC28" s="1"/>
      <c r="SND28" s="1"/>
      <c r="SNE28" s="1"/>
      <c r="SNF28" s="1"/>
      <c r="SNG28" s="1"/>
      <c r="SNH28" s="1"/>
      <c r="SNI28" s="1"/>
      <c r="SNJ28" s="1"/>
      <c r="SNK28" s="1"/>
      <c r="SNL28" s="1"/>
      <c r="SNM28" s="1"/>
      <c r="SNN28" s="1"/>
      <c r="SNO28" s="1"/>
      <c r="SNP28" s="1"/>
      <c r="SNQ28" s="1"/>
      <c r="SNR28" s="1"/>
      <c r="SNS28" s="1"/>
      <c r="SNT28" s="1"/>
      <c r="SNU28" s="1"/>
      <c r="SNV28" s="1"/>
      <c r="SNW28" s="1"/>
      <c r="SNX28" s="1"/>
      <c r="SNY28" s="1"/>
      <c r="SNZ28" s="1"/>
      <c r="SOA28" s="1"/>
      <c r="SOB28" s="1"/>
      <c r="SOC28" s="1"/>
      <c r="SOD28" s="1"/>
      <c r="SOE28" s="1"/>
      <c r="SOF28" s="1"/>
      <c r="SOG28" s="1"/>
      <c r="SOH28" s="1"/>
      <c r="SOI28" s="1"/>
      <c r="SOJ28" s="1"/>
      <c r="SOK28" s="1"/>
      <c r="SOL28" s="1"/>
      <c r="SOM28" s="1"/>
      <c r="SON28" s="1"/>
      <c r="SOO28" s="1"/>
      <c r="SOP28" s="1"/>
      <c r="SOQ28" s="1"/>
      <c r="SOR28" s="1"/>
      <c r="SOS28" s="1"/>
      <c r="SOT28" s="1"/>
      <c r="SOU28" s="1"/>
      <c r="SOV28" s="1"/>
      <c r="SOW28" s="1"/>
      <c r="SOX28" s="1"/>
      <c r="SOY28" s="1"/>
      <c r="SOZ28" s="1"/>
      <c r="SPA28" s="1"/>
      <c r="SPB28" s="1"/>
      <c r="SPC28" s="1"/>
      <c r="SPD28" s="1"/>
      <c r="SPE28" s="1"/>
      <c r="SPF28" s="1"/>
      <c r="SPG28" s="1"/>
      <c r="SPH28" s="1"/>
      <c r="SPI28" s="1"/>
      <c r="SPJ28" s="1"/>
      <c r="SPK28" s="1"/>
      <c r="SPL28" s="1"/>
      <c r="SPM28" s="1"/>
      <c r="SPN28" s="1"/>
      <c r="SPO28" s="1"/>
      <c r="SPP28" s="1"/>
      <c r="SPQ28" s="1"/>
      <c r="SPR28" s="1"/>
      <c r="SPS28" s="1"/>
      <c r="SPT28" s="1"/>
      <c r="SPU28" s="1"/>
      <c r="SPV28" s="1"/>
      <c r="SPW28" s="1"/>
      <c r="SPX28" s="1"/>
      <c r="SPY28" s="1"/>
      <c r="SPZ28" s="1"/>
      <c r="SQA28" s="1"/>
      <c r="SQB28" s="1"/>
      <c r="SQC28" s="1"/>
      <c r="SQD28" s="1"/>
      <c r="SQE28" s="1"/>
      <c r="SQF28" s="1"/>
      <c r="SQG28" s="1"/>
      <c r="SQH28" s="1"/>
      <c r="SQI28" s="1"/>
      <c r="SQJ28" s="1"/>
      <c r="SQK28" s="1"/>
      <c r="SQL28" s="1"/>
      <c r="SQM28" s="1"/>
      <c r="SQN28" s="1"/>
      <c r="SQO28" s="1"/>
      <c r="SQP28" s="1"/>
      <c r="SQQ28" s="1"/>
      <c r="SQR28" s="1"/>
      <c r="SQS28" s="1"/>
      <c r="SQT28" s="1"/>
      <c r="SQU28" s="1"/>
      <c r="SQV28" s="1"/>
      <c r="SQW28" s="1"/>
      <c r="SQX28" s="1"/>
      <c r="SQY28" s="1"/>
      <c r="SQZ28" s="1"/>
      <c r="SRA28" s="1"/>
      <c r="SRB28" s="1"/>
      <c r="SRC28" s="1"/>
      <c r="SRD28" s="1"/>
      <c r="SRE28" s="1"/>
      <c r="SRF28" s="1"/>
      <c r="SRG28" s="1"/>
      <c r="SRH28" s="1"/>
      <c r="SRI28" s="1"/>
      <c r="SRJ28" s="1"/>
      <c r="SRK28" s="1"/>
      <c r="SRL28" s="1"/>
      <c r="SRM28" s="1"/>
      <c r="SRN28" s="1"/>
      <c r="SRO28" s="1"/>
      <c r="SRP28" s="1"/>
      <c r="SRQ28" s="1"/>
      <c r="SRR28" s="1"/>
      <c r="SRS28" s="1"/>
      <c r="SRT28" s="1"/>
      <c r="SRU28" s="1"/>
      <c r="SRV28" s="1"/>
      <c r="SRW28" s="1"/>
      <c r="SRX28" s="1"/>
      <c r="SRY28" s="1"/>
      <c r="SRZ28" s="1"/>
      <c r="SSA28" s="1"/>
      <c r="SSB28" s="1"/>
      <c r="SSC28" s="1"/>
      <c r="SSD28" s="1"/>
      <c r="SSE28" s="1"/>
      <c r="SSF28" s="1"/>
      <c r="SSG28" s="1"/>
      <c r="SSH28" s="1"/>
      <c r="SSI28" s="1"/>
      <c r="SSJ28" s="1"/>
      <c r="SSK28" s="1"/>
      <c r="SSL28" s="1"/>
      <c r="SSM28" s="1"/>
      <c r="SSN28" s="1"/>
      <c r="SSO28" s="1"/>
      <c r="SSP28" s="1"/>
      <c r="SSQ28" s="1"/>
      <c r="SSR28" s="1"/>
      <c r="SSS28" s="1"/>
      <c r="SST28" s="1"/>
      <c r="SSU28" s="1"/>
      <c r="SSV28" s="1"/>
      <c r="SSW28" s="1"/>
      <c r="SSX28" s="1"/>
      <c r="SSY28" s="1"/>
      <c r="SSZ28" s="1"/>
      <c r="STA28" s="1"/>
      <c r="STB28" s="1"/>
      <c r="STC28" s="1"/>
      <c r="STD28" s="1"/>
      <c r="STE28" s="1"/>
      <c r="STF28" s="1"/>
      <c r="STG28" s="1"/>
      <c r="STH28" s="1"/>
      <c r="STI28" s="1"/>
      <c r="STJ28" s="1"/>
      <c r="STK28" s="1"/>
      <c r="STL28" s="1"/>
      <c r="STM28" s="1"/>
      <c r="STN28" s="1"/>
      <c r="STO28" s="1"/>
      <c r="STP28" s="1"/>
      <c r="STQ28" s="1"/>
      <c r="STR28" s="1"/>
      <c r="STS28" s="1"/>
      <c r="STT28" s="1"/>
      <c r="STU28" s="1"/>
      <c r="STV28" s="1"/>
      <c r="STW28" s="1"/>
      <c r="STX28" s="1"/>
      <c r="STY28" s="1"/>
      <c r="STZ28" s="1"/>
      <c r="SUA28" s="1"/>
      <c r="SUB28" s="1"/>
      <c r="SUC28" s="1"/>
      <c r="SUD28" s="1"/>
      <c r="SUE28" s="1"/>
      <c r="SUF28" s="1"/>
      <c r="SUG28" s="1"/>
      <c r="SUH28" s="1"/>
      <c r="SUI28" s="1"/>
      <c r="SUJ28" s="1"/>
      <c r="SUK28" s="1"/>
      <c r="SUL28" s="1"/>
      <c r="SUM28" s="1"/>
      <c r="SUN28" s="1"/>
      <c r="SUO28" s="1"/>
      <c r="SUP28" s="1"/>
      <c r="SUQ28" s="1"/>
      <c r="SUR28" s="1"/>
      <c r="SUS28" s="1"/>
      <c r="SUT28" s="1"/>
      <c r="SUU28" s="1"/>
      <c r="SUV28" s="1"/>
      <c r="SUW28" s="1"/>
      <c r="SUX28" s="1"/>
      <c r="SUY28" s="1"/>
      <c r="SUZ28" s="1"/>
      <c r="SVA28" s="1"/>
      <c r="SVB28" s="1"/>
      <c r="SVC28" s="1"/>
      <c r="SVD28" s="1"/>
      <c r="SVE28" s="1"/>
      <c r="SVF28" s="1"/>
      <c r="SVG28" s="1"/>
      <c r="SVH28" s="1"/>
      <c r="SVI28" s="1"/>
      <c r="SVJ28" s="1"/>
      <c r="SVK28" s="1"/>
      <c r="SVL28" s="1"/>
      <c r="SVM28" s="1"/>
      <c r="SVN28" s="1"/>
      <c r="SVO28" s="1"/>
      <c r="SVP28" s="1"/>
      <c r="SVQ28" s="1"/>
      <c r="SVR28" s="1"/>
      <c r="SVS28" s="1"/>
      <c r="SVT28" s="1"/>
      <c r="SVU28" s="1"/>
      <c r="SVV28" s="1"/>
      <c r="SVW28" s="1"/>
      <c r="SVX28" s="1"/>
      <c r="SVY28" s="1"/>
      <c r="SVZ28" s="1"/>
      <c r="SWA28" s="1"/>
      <c r="SWB28" s="1"/>
      <c r="SWC28" s="1"/>
      <c r="SWD28" s="1"/>
      <c r="SWE28" s="1"/>
      <c r="SWF28" s="1"/>
      <c r="SWG28" s="1"/>
      <c r="SWH28" s="1"/>
      <c r="SWI28" s="1"/>
      <c r="SWJ28" s="1"/>
      <c r="SWK28" s="1"/>
      <c r="SWL28" s="1"/>
      <c r="SWM28" s="1"/>
      <c r="SWN28" s="1"/>
      <c r="SWO28" s="1"/>
      <c r="SWP28" s="1"/>
      <c r="SWQ28" s="1"/>
      <c r="SWR28" s="1"/>
      <c r="SWS28" s="1"/>
      <c r="SWT28" s="1"/>
      <c r="SWU28" s="1"/>
      <c r="SWV28" s="1"/>
      <c r="SWW28" s="1"/>
      <c r="SWX28" s="1"/>
      <c r="SWY28" s="1"/>
      <c r="SWZ28" s="1"/>
      <c r="SXA28" s="1"/>
      <c r="SXB28" s="1"/>
      <c r="SXC28" s="1"/>
      <c r="SXD28" s="1"/>
      <c r="SXE28" s="1"/>
      <c r="SXF28" s="1"/>
      <c r="SXG28" s="1"/>
      <c r="SXH28" s="1"/>
      <c r="SXI28" s="1"/>
      <c r="SXJ28" s="1"/>
      <c r="SXK28" s="1"/>
      <c r="SXL28" s="1"/>
      <c r="SXM28" s="1"/>
      <c r="SXN28" s="1"/>
      <c r="SXO28" s="1"/>
      <c r="SXP28" s="1"/>
      <c r="SXQ28" s="1"/>
      <c r="SXR28" s="1"/>
      <c r="SXS28" s="1"/>
      <c r="SXT28" s="1"/>
      <c r="SXU28" s="1"/>
      <c r="SXV28" s="1"/>
      <c r="SXW28" s="1"/>
      <c r="SXX28" s="1"/>
      <c r="SXY28" s="1"/>
      <c r="SXZ28" s="1"/>
      <c r="SYA28" s="1"/>
      <c r="SYB28" s="1"/>
      <c r="SYC28" s="1"/>
      <c r="SYD28" s="1"/>
      <c r="SYE28" s="1"/>
      <c r="SYF28" s="1"/>
      <c r="SYG28" s="1"/>
      <c r="SYH28" s="1"/>
      <c r="SYI28" s="1"/>
      <c r="SYJ28" s="1"/>
      <c r="SYK28" s="1"/>
      <c r="SYL28" s="1"/>
      <c r="SYM28" s="1"/>
      <c r="SYN28" s="1"/>
      <c r="SYO28" s="1"/>
      <c r="SYP28" s="1"/>
      <c r="SYQ28" s="1"/>
      <c r="SYR28" s="1"/>
      <c r="SYS28" s="1"/>
      <c r="SYT28" s="1"/>
      <c r="SYU28" s="1"/>
      <c r="SYV28" s="1"/>
      <c r="SYW28" s="1"/>
      <c r="SYX28" s="1"/>
      <c r="SYY28" s="1"/>
      <c r="SYZ28" s="1"/>
      <c r="SZA28" s="1"/>
      <c r="SZB28" s="1"/>
      <c r="SZC28" s="1"/>
      <c r="SZD28" s="1"/>
      <c r="SZE28" s="1"/>
      <c r="SZF28" s="1"/>
      <c r="SZG28" s="1"/>
      <c r="SZH28" s="1"/>
      <c r="SZI28" s="1"/>
      <c r="SZJ28" s="1"/>
      <c r="SZK28" s="1"/>
      <c r="SZL28" s="1"/>
      <c r="SZM28" s="1"/>
      <c r="SZN28" s="1"/>
      <c r="SZO28" s="1"/>
      <c r="SZP28" s="1"/>
      <c r="SZQ28" s="1"/>
      <c r="SZR28" s="1"/>
      <c r="SZS28" s="1"/>
      <c r="SZT28" s="1"/>
      <c r="SZU28" s="1"/>
      <c r="SZV28" s="1"/>
      <c r="SZW28" s="1"/>
      <c r="SZX28" s="1"/>
      <c r="SZY28" s="1"/>
      <c r="SZZ28" s="1"/>
      <c r="TAA28" s="1"/>
      <c r="TAB28" s="1"/>
      <c r="TAC28" s="1"/>
      <c r="TAD28" s="1"/>
      <c r="TAE28" s="1"/>
      <c r="TAF28" s="1"/>
      <c r="TAG28" s="1"/>
      <c r="TAH28" s="1"/>
      <c r="TAI28" s="1"/>
      <c r="TAJ28" s="1"/>
      <c r="TAK28" s="1"/>
      <c r="TAL28" s="1"/>
      <c r="TAM28" s="1"/>
      <c r="TAN28" s="1"/>
      <c r="TAO28" s="1"/>
      <c r="TAP28" s="1"/>
      <c r="TAQ28" s="1"/>
      <c r="TAR28" s="1"/>
      <c r="TAS28" s="1"/>
      <c r="TAT28" s="1"/>
      <c r="TAU28" s="1"/>
      <c r="TAV28" s="1"/>
      <c r="TAW28" s="1"/>
      <c r="TAX28" s="1"/>
      <c r="TAY28" s="1"/>
      <c r="TAZ28" s="1"/>
      <c r="TBA28" s="1"/>
      <c r="TBB28" s="1"/>
      <c r="TBC28" s="1"/>
      <c r="TBD28" s="1"/>
      <c r="TBE28" s="1"/>
      <c r="TBF28" s="1"/>
      <c r="TBG28" s="1"/>
      <c r="TBH28" s="1"/>
      <c r="TBI28" s="1"/>
      <c r="TBJ28" s="1"/>
      <c r="TBK28" s="1"/>
      <c r="TBL28" s="1"/>
      <c r="TBM28" s="1"/>
      <c r="TBN28" s="1"/>
      <c r="TBO28" s="1"/>
      <c r="TBP28" s="1"/>
      <c r="TBQ28" s="1"/>
      <c r="TBR28" s="1"/>
      <c r="TBS28" s="1"/>
      <c r="TBT28" s="1"/>
      <c r="TBU28" s="1"/>
      <c r="TBV28" s="1"/>
      <c r="TBW28" s="1"/>
      <c r="TBX28" s="1"/>
      <c r="TBY28" s="1"/>
      <c r="TBZ28" s="1"/>
      <c r="TCA28" s="1"/>
      <c r="TCB28" s="1"/>
      <c r="TCC28" s="1"/>
      <c r="TCD28" s="1"/>
      <c r="TCE28" s="1"/>
      <c r="TCF28" s="1"/>
      <c r="TCG28" s="1"/>
      <c r="TCH28" s="1"/>
      <c r="TCI28" s="1"/>
      <c r="TCJ28" s="1"/>
      <c r="TCK28" s="1"/>
      <c r="TCL28" s="1"/>
      <c r="TCM28" s="1"/>
      <c r="TCN28" s="1"/>
      <c r="TCO28" s="1"/>
      <c r="TCP28" s="1"/>
      <c r="TCQ28" s="1"/>
      <c r="TCR28" s="1"/>
      <c r="TCS28" s="1"/>
      <c r="TCT28" s="1"/>
      <c r="TCU28" s="1"/>
      <c r="TCV28" s="1"/>
      <c r="TCW28" s="1"/>
      <c r="TCX28" s="1"/>
      <c r="TCY28" s="1"/>
      <c r="TCZ28" s="1"/>
      <c r="TDA28" s="1"/>
      <c r="TDB28" s="1"/>
      <c r="TDC28" s="1"/>
      <c r="TDD28" s="1"/>
      <c r="TDE28" s="1"/>
      <c r="TDF28" s="1"/>
      <c r="TDG28" s="1"/>
      <c r="TDH28" s="1"/>
      <c r="TDI28" s="1"/>
      <c r="TDJ28" s="1"/>
      <c r="TDK28" s="1"/>
      <c r="TDL28" s="1"/>
      <c r="TDM28" s="1"/>
      <c r="TDN28" s="1"/>
      <c r="TDO28" s="1"/>
      <c r="TDP28" s="1"/>
      <c r="TDQ28" s="1"/>
      <c r="TDR28" s="1"/>
      <c r="TDS28" s="1"/>
      <c r="TDT28" s="1"/>
      <c r="TDU28" s="1"/>
      <c r="TDV28" s="1"/>
      <c r="TDW28" s="1"/>
      <c r="TDX28" s="1"/>
      <c r="TDY28" s="1"/>
      <c r="TDZ28" s="1"/>
      <c r="TEA28" s="1"/>
      <c r="TEB28" s="1"/>
      <c r="TEC28" s="1"/>
      <c r="TED28" s="1"/>
      <c r="TEE28" s="1"/>
      <c r="TEF28" s="1"/>
      <c r="TEG28" s="1"/>
      <c r="TEH28" s="1"/>
      <c r="TEI28" s="1"/>
      <c r="TEJ28" s="1"/>
      <c r="TEK28" s="1"/>
      <c r="TEL28" s="1"/>
      <c r="TEM28" s="1"/>
      <c r="TEN28" s="1"/>
      <c r="TEO28" s="1"/>
      <c r="TEP28" s="1"/>
      <c r="TEQ28" s="1"/>
      <c r="TER28" s="1"/>
      <c r="TES28" s="1"/>
      <c r="TET28" s="1"/>
      <c r="TEU28" s="1"/>
      <c r="TEV28" s="1"/>
      <c r="TEW28" s="1"/>
      <c r="TEX28" s="1"/>
      <c r="TEY28" s="1"/>
      <c r="TEZ28" s="1"/>
      <c r="TFA28" s="1"/>
      <c r="TFB28" s="1"/>
      <c r="TFC28" s="1"/>
      <c r="TFD28" s="1"/>
      <c r="TFE28" s="1"/>
      <c r="TFF28" s="1"/>
      <c r="TFG28" s="1"/>
      <c r="TFH28" s="1"/>
      <c r="TFI28" s="1"/>
      <c r="TFJ28" s="1"/>
      <c r="TFK28" s="1"/>
      <c r="TFL28" s="1"/>
      <c r="TFM28" s="1"/>
      <c r="TFN28" s="1"/>
      <c r="TFO28" s="1"/>
      <c r="TFP28" s="1"/>
      <c r="TFQ28" s="1"/>
      <c r="TFR28" s="1"/>
      <c r="TFS28" s="1"/>
      <c r="TFT28" s="1"/>
      <c r="TFU28" s="1"/>
      <c r="TFV28" s="1"/>
      <c r="TFW28" s="1"/>
      <c r="TFX28" s="1"/>
      <c r="TFY28" s="1"/>
      <c r="TFZ28" s="1"/>
      <c r="TGA28" s="1"/>
      <c r="TGB28" s="1"/>
      <c r="TGC28" s="1"/>
      <c r="TGD28" s="1"/>
      <c r="TGE28" s="1"/>
      <c r="TGF28" s="1"/>
      <c r="TGG28" s="1"/>
      <c r="TGH28" s="1"/>
      <c r="TGI28" s="1"/>
      <c r="TGJ28" s="1"/>
      <c r="TGK28" s="1"/>
      <c r="TGL28" s="1"/>
      <c r="TGM28" s="1"/>
      <c r="TGN28" s="1"/>
      <c r="TGO28" s="1"/>
      <c r="TGP28" s="1"/>
      <c r="TGQ28" s="1"/>
      <c r="TGR28" s="1"/>
      <c r="TGS28" s="1"/>
      <c r="TGT28" s="1"/>
      <c r="TGU28" s="1"/>
      <c r="TGV28" s="1"/>
      <c r="TGW28" s="1"/>
      <c r="TGX28" s="1"/>
      <c r="TGY28" s="1"/>
      <c r="TGZ28" s="1"/>
      <c r="THA28" s="1"/>
      <c r="THB28" s="1"/>
      <c r="THC28" s="1"/>
      <c r="THD28" s="1"/>
      <c r="THE28" s="1"/>
      <c r="THF28" s="1"/>
      <c r="THG28" s="1"/>
      <c r="THH28" s="1"/>
      <c r="THI28" s="1"/>
      <c r="THJ28" s="1"/>
      <c r="THK28" s="1"/>
      <c r="THL28" s="1"/>
      <c r="THM28" s="1"/>
      <c r="THN28" s="1"/>
      <c r="THO28" s="1"/>
      <c r="THP28" s="1"/>
      <c r="THQ28" s="1"/>
      <c r="THR28" s="1"/>
      <c r="THS28" s="1"/>
      <c r="THT28" s="1"/>
      <c r="THU28" s="1"/>
      <c r="THV28" s="1"/>
      <c r="THW28" s="1"/>
      <c r="THX28" s="1"/>
      <c r="THY28" s="1"/>
      <c r="THZ28" s="1"/>
      <c r="TIA28" s="1"/>
      <c r="TIB28" s="1"/>
      <c r="TIC28" s="1"/>
      <c r="TID28" s="1"/>
      <c r="TIE28" s="1"/>
      <c r="TIF28" s="1"/>
      <c r="TIG28" s="1"/>
      <c r="TIH28" s="1"/>
      <c r="TII28" s="1"/>
      <c r="TIJ28" s="1"/>
      <c r="TIK28" s="1"/>
      <c r="TIL28" s="1"/>
      <c r="TIM28" s="1"/>
      <c r="TIN28" s="1"/>
      <c r="TIO28" s="1"/>
      <c r="TIP28" s="1"/>
      <c r="TIQ28" s="1"/>
      <c r="TIR28" s="1"/>
      <c r="TIS28" s="1"/>
      <c r="TIT28" s="1"/>
      <c r="TIU28" s="1"/>
      <c r="TIV28" s="1"/>
      <c r="TIW28" s="1"/>
      <c r="TIX28" s="1"/>
      <c r="TIY28" s="1"/>
      <c r="TIZ28" s="1"/>
      <c r="TJA28" s="1"/>
      <c r="TJB28" s="1"/>
      <c r="TJC28" s="1"/>
      <c r="TJD28" s="1"/>
      <c r="TJE28" s="1"/>
      <c r="TJF28" s="1"/>
      <c r="TJG28" s="1"/>
      <c r="TJH28" s="1"/>
      <c r="TJI28" s="1"/>
      <c r="TJJ28" s="1"/>
      <c r="TJK28" s="1"/>
      <c r="TJL28" s="1"/>
      <c r="TJM28" s="1"/>
      <c r="TJN28" s="1"/>
      <c r="TJO28" s="1"/>
      <c r="TJP28" s="1"/>
      <c r="TJQ28" s="1"/>
      <c r="TJR28" s="1"/>
      <c r="TJS28" s="1"/>
      <c r="TJT28" s="1"/>
      <c r="TJU28" s="1"/>
      <c r="TJV28" s="1"/>
      <c r="TJW28" s="1"/>
      <c r="TJX28" s="1"/>
      <c r="TJY28" s="1"/>
      <c r="TJZ28" s="1"/>
      <c r="TKA28" s="1"/>
      <c r="TKB28" s="1"/>
      <c r="TKC28" s="1"/>
      <c r="TKD28" s="1"/>
      <c r="TKE28" s="1"/>
      <c r="TKF28" s="1"/>
      <c r="TKG28" s="1"/>
      <c r="TKH28" s="1"/>
      <c r="TKI28" s="1"/>
      <c r="TKJ28" s="1"/>
      <c r="TKK28" s="1"/>
      <c r="TKL28" s="1"/>
      <c r="TKM28" s="1"/>
      <c r="TKN28" s="1"/>
      <c r="TKO28" s="1"/>
      <c r="TKP28" s="1"/>
      <c r="TKQ28" s="1"/>
      <c r="TKR28" s="1"/>
      <c r="TKS28" s="1"/>
      <c r="TKT28" s="1"/>
      <c r="TKU28" s="1"/>
      <c r="TKV28" s="1"/>
      <c r="TKW28" s="1"/>
      <c r="TKX28" s="1"/>
      <c r="TKY28" s="1"/>
      <c r="TKZ28" s="1"/>
      <c r="TLA28" s="1"/>
      <c r="TLB28" s="1"/>
      <c r="TLC28" s="1"/>
      <c r="TLD28" s="1"/>
      <c r="TLE28" s="1"/>
      <c r="TLF28" s="1"/>
      <c r="TLG28" s="1"/>
      <c r="TLH28" s="1"/>
      <c r="TLI28" s="1"/>
      <c r="TLJ28" s="1"/>
      <c r="TLK28" s="1"/>
      <c r="TLL28" s="1"/>
      <c r="TLM28" s="1"/>
      <c r="TLN28" s="1"/>
      <c r="TLO28" s="1"/>
      <c r="TLP28" s="1"/>
      <c r="TLQ28" s="1"/>
      <c r="TLR28" s="1"/>
      <c r="TLS28" s="1"/>
      <c r="TLT28" s="1"/>
      <c r="TLU28" s="1"/>
      <c r="TLV28" s="1"/>
      <c r="TLW28" s="1"/>
      <c r="TLX28" s="1"/>
      <c r="TLY28" s="1"/>
      <c r="TLZ28" s="1"/>
      <c r="TMA28" s="1"/>
      <c r="TMB28" s="1"/>
      <c r="TMC28" s="1"/>
      <c r="TMD28" s="1"/>
      <c r="TME28" s="1"/>
      <c r="TMF28" s="1"/>
      <c r="TMG28" s="1"/>
      <c r="TMH28" s="1"/>
      <c r="TMI28" s="1"/>
      <c r="TMJ28" s="1"/>
      <c r="TMK28" s="1"/>
      <c r="TML28" s="1"/>
      <c r="TMM28" s="1"/>
      <c r="TMN28" s="1"/>
      <c r="TMO28" s="1"/>
      <c r="TMP28" s="1"/>
      <c r="TMQ28" s="1"/>
      <c r="TMR28" s="1"/>
      <c r="TMS28" s="1"/>
      <c r="TMT28" s="1"/>
      <c r="TMU28" s="1"/>
      <c r="TMV28" s="1"/>
      <c r="TMW28" s="1"/>
      <c r="TMX28" s="1"/>
      <c r="TMY28" s="1"/>
      <c r="TMZ28" s="1"/>
      <c r="TNA28" s="1"/>
      <c r="TNB28" s="1"/>
      <c r="TNC28" s="1"/>
      <c r="TND28" s="1"/>
      <c r="TNE28" s="1"/>
      <c r="TNF28" s="1"/>
      <c r="TNG28" s="1"/>
      <c r="TNH28" s="1"/>
      <c r="TNI28" s="1"/>
      <c r="TNJ28" s="1"/>
      <c r="TNK28" s="1"/>
      <c r="TNL28" s="1"/>
      <c r="TNM28" s="1"/>
      <c r="TNN28" s="1"/>
      <c r="TNO28" s="1"/>
      <c r="TNP28" s="1"/>
      <c r="TNQ28" s="1"/>
      <c r="TNR28" s="1"/>
      <c r="TNS28" s="1"/>
      <c r="TNT28" s="1"/>
      <c r="TNU28" s="1"/>
      <c r="TNV28" s="1"/>
      <c r="TNW28" s="1"/>
      <c r="TNX28" s="1"/>
      <c r="TNY28" s="1"/>
      <c r="TNZ28" s="1"/>
      <c r="TOA28" s="1"/>
      <c r="TOB28" s="1"/>
      <c r="TOC28" s="1"/>
      <c r="TOD28" s="1"/>
      <c r="TOE28" s="1"/>
      <c r="TOF28" s="1"/>
      <c r="TOG28" s="1"/>
      <c r="TOH28" s="1"/>
      <c r="TOI28" s="1"/>
      <c r="TOJ28" s="1"/>
      <c r="TOK28" s="1"/>
      <c r="TOL28" s="1"/>
      <c r="TOM28" s="1"/>
      <c r="TON28" s="1"/>
      <c r="TOO28" s="1"/>
      <c r="TOP28" s="1"/>
      <c r="TOQ28" s="1"/>
      <c r="TOR28" s="1"/>
      <c r="TOS28" s="1"/>
      <c r="TOT28" s="1"/>
      <c r="TOU28" s="1"/>
      <c r="TOV28" s="1"/>
      <c r="TOW28" s="1"/>
      <c r="TOX28" s="1"/>
      <c r="TOY28" s="1"/>
      <c r="TOZ28" s="1"/>
      <c r="TPA28" s="1"/>
      <c r="TPB28" s="1"/>
      <c r="TPC28" s="1"/>
      <c r="TPD28" s="1"/>
      <c r="TPE28" s="1"/>
      <c r="TPF28" s="1"/>
      <c r="TPG28" s="1"/>
      <c r="TPH28" s="1"/>
      <c r="TPI28" s="1"/>
      <c r="TPJ28" s="1"/>
      <c r="TPK28" s="1"/>
      <c r="TPL28" s="1"/>
      <c r="TPM28" s="1"/>
      <c r="TPN28" s="1"/>
      <c r="TPO28" s="1"/>
      <c r="TPP28" s="1"/>
      <c r="TPQ28" s="1"/>
      <c r="TPR28" s="1"/>
      <c r="TPS28" s="1"/>
      <c r="TPT28" s="1"/>
      <c r="TPU28" s="1"/>
      <c r="TPV28" s="1"/>
      <c r="TPW28" s="1"/>
      <c r="TPX28" s="1"/>
      <c r="TPY28" s="1"/>
      <c r="TPZ28" s="1"/>
      <c r="TQA28" s="1"/>
      <c r="TQB28" s="1"/>
      <c r="TQC28" s="1"/>
      <c r="TQD28" s="1"/>
      <c r="TQE28" s="1"/>
      <c r="TQF28" s="1"/>
      <c r="TQG28" s="1"/>
      <c r="TQH28" s="1"/>
      <c r="TQI28" s="1"/>
      <c r="TQJ28" s="1"/>
      <c r="TQK28" s="1"/>
      <c r="TQL28" s="1"/>
      <c r="TQM28" s="1"/>
      <c r="TQN28" s="1"/>
      <c r="TQO28" s="1"/>
      <c r="TQP28" s="1"/>
      <c r="TQQ28" s="1"/>
      <c r="TQR28" s="1"/>
      <c r="TQS28" s="1"/>
      <c r="TQT28" s="1"/>
      <c r="TQU28" s="1"/>
      <c r="TQV28" s="1"/>
      <c r="TQW28" s="1"/>
      <c r="TQX28" s="1"/>
      <c r="TQY28" s="1"/>
      <c r="TQZ28" s="1"/>
      <c r="TRA28" s="1"/>
      <c r="TRB28" s="1"/>
      <c r="TRC28" s="1"/>
      <c r="TRD28" s="1"/>
      <c r="TRE28" s="1"/>
      <c r="TRF28" s="1"/>
      <c r="TRG28" s="1"/>
      <c r="TRH28" s="1"/>
      <c r="TRI28" s="1"/>
      <c r="TRJ28" s="1"/>
      <c r="TRK28" s="1"/>
      <c r="TRL28" s="1"/>
      <c r="TRM28" s="1"/>
      <c r="TRN28" s="1"/>
      <c r="TRO28" s="1"/>
      <c r="TRP28" s="1"/>
      <c r="TRQ28" s="1"/>
      <c r="TRR28" s="1"/>
      <c r="TRS28" s="1"/>
      <c r="TRT28" s="1"/>
      <c r="TRU28" s="1"/>
      <c r="TRV28" s="1"/>
      <c r="TRW28" s="1"/>
      <c r="TRX28" s="1"/>
      <c r="TRY28" s="1"/>
      <c r="TRZ28" s="1"/>
      <c r="TSA28" s="1"/>
      <c r="TSB28" s="1"/>
      <c r="TSC28" s="1"/>
      <c r="TSD28" s="1"/>
      <c r="TSE28" s="1"/>
      <c r="TSF28" s="1"/>
      <c r="TSG28" s="1"/>
      <c r="TSH28" s="1"/>
      <c r="TSI28" s="1"/>
      <c r="TSJ28" s="1"/>
      <c r="TSK28" s="1"/>
      <c r="TSL28" s="1"/>
      <c r="TSM28" s="1"/>
      <c r="TSN28" s="1"/>
      <c r="TSO28" s="1"/>
      <c r="TSP28" s="1"/>
      <c r="TSQ28" s="1"/>
      <c r="TSR28" s="1"/>
      <c r="TSS28" s="1"/>
      <c r="TST28" s="1"/>
      <c r="TSU28" s="1"/>
      <c r="TSV28" s="1"/>
      <c r="TSW28" s="1"/>
      <c r="TSX28" s="1"/>
      <c r="TSY28" s="1"/>
      <c r="TSZ28" s="1"/>
      <c r="TTA28" s="1"/>
      <c r="TTB28" s="1"/>
      <c r="TTC28" s="1"/>
      <c r="TTD28" s="1"/>
      <c r="TTE28" s="1"/>
      <c r="TTF28" s="1"/>
      <c r="TTG28" s="1"/>
      <c r="TTH28" s="1"/>
      <c r="TTI28" s="1"/>
      <c r="TTJ28" s="1"/>
      <c r="TTK28" s="1"/>
      <c r="TTL28" s="1"/>
      <c r="TTM28" s="1"/>
      <c r="TTN28" s="1"/>
      <c r="TTO28" s="1"/>
      <c r="TTP28" s="1"/>
      <c r="TTQ28" s="1"/>
      <c r="TTR28" s="1"/>
      <c r="TTS28" s="1"/>
      <c r="TTT28" s="1"/>
      <c r="TTU28" s="1"/>
      <c r="TTV28" s="1"/>
      <c r="TTW28" s="1"/>
      <c r="TTX28" s="1"/>
      <c r="TTY28" s="1"/>
      <c r="TTZ28" s="1"/>
      <c r="TUA28" s="1"/>
      <c r="TUB28" s="1"/>
      <c r="TUC28" s="1"/>
      <c r="TUD28" s="1"/>
      <c r="TUE28" s="1"/>
      <c r="TUF28" s="1"/>
      <c r="TUG28" s="1"/>
      <c r="TUH28" s="1"/>
      <c r="TUI28" s="1"/>
      <c r="TUJ28" s="1"/>
      <c r="TUK28" s="1"/>
      <c r="TUL28" s="1"/>
      <c r="TUM28" s="1"/>
      <c r="TUN28" s="1"/>
      <c r="TUO28" s="1"/>
      <c r="TUP28" s="1"/>
      <c r="TUQ28" s="1"/>
      <c r="TUR28" s="1"/>
      <c r="TUS28" s="1"/>
      <c r="TUT28" s="1"/>
      <c r="TUU28" s="1"/>
      <c r="TUV28" s="1"/>
      <c r="TUW28" s="1"/>
      <c r="TUX28" s="1"/>
      <c r="TUY28" s="1"/>
      <c r="TUZ28" s="1"/>
      <c r="TVA28" s="1"/>
      <c r="TVB28" s="1"/>
      <c r="TVC28" s="1"/>
      <c r="TVD28" s="1"/>
      <c r="TVE28" s="1"/>
      <c r="TVF28" s="1"/>
      <c r="TVG28" s="1"/>
      <c r="TVH28" s="1"/>
      <c r="TVI28" s="1"/>
      <c r="TVJ28" s="1"/>
      <c r="TVK28" s="1"/>
      <c r="TVL28" s="1"/>
      <c r="TVM28" s="1"/>
      <c r="TVN28" s="1"/>
      <c r="TVO28" s="1"/>
      <c r="TVP28" s="1"/>
      <c r="TVQ28" s="1"/>
      <c r="TVR28" s="1"/>
      <c r="TVS28" s="1"/>
      <c r="TVT28" s="1"/>
      <c r="TVU28" s="1"/>
      <c r="TVV28" s="1"/>
      <c r="TVW28" s="1"/>
      <c r="TVX28" s="1"/>
      <c r="TVY28" s="1"/>
      <c r="TVZ28" s="1"/>
      <c r="TWA28" s="1"/>
      <c r="TWB28" s="1"/>
      <c r="TWC28" s="1"/>
      <c r="TWD28" s="1"/>
      <c r="TWE28" s="1"/>
      <c r="TWF28" s="1"/>
      <c r="TWG28" s="1"/>
      <c r="TWH28" s="1"/>
      <c r="TWI28" s="1"/>
      <c r="TWJ28" s="1"/>
      <c r="TWK28" s="1"/>
      <c r="TWL28" s="1"/>
      <c r="TWM28" s="1"/>
      <c r="TWN28" s="1"/>
      <c r="TWO28" s="1"/>
      <c r="TWP28" s="1"/>
      <c r="TWQ28" s="1"/>
      <c r="TWR28" s="1"/>
      <c r="TWS28" s="1"/>
      <c r="TWT28" s="1"/>
      <c r="TWU28" s="1"/>
      <c r="TWV28" s="1"/>
      <c r="TWW28" s="1"/>
      <c r="TWX28" s="1"/>
      <c r="TWY28" s="1"/>
      <c r="TWZ28" s="1"/>
      <c r="TXA28" s="1"/>
      <c r="TXB28" s="1"/>
      <c r="TXC28" s="1"/>
      <c r="TXD28" s="1"/>
      <c r="TXE28" s="1"/>
      <c r="TXF28" s="1"/>
      <c r="TXG28" s="1"/>
      <c r="TXH28" s="1"/>
      <c r="TXI28" s="1"/>
      <c r="TXJ28" s="1"/>
      <c r="TXK28" s="1"/>
      <c r="TXL28" s="1"/>
      <c r="TXM28" s="1"/>
      <c r="TXN28" s="1"/>
      <c r="TXO28" s="1"/>
      <c r="TXP28" s="1"/>
      <c r="TXQ28" s="1"/>
      <c r="TXR28" s="1"/>
      <c r="TXS28" s="1"/>
      <c r="TXT28" s="1"/>
      <c r="TXU28" s="1"/>
      <c r="TXV28" s="1"/>
      <c r="TXW28" s="1"/>
      <c r="TXX28" s="1"/>
      <c r="TXY28" s="1"/>
      <c r="TXZ28" s="1"/>
      <c r="TYA28" s="1"/>
      <c r="TYB28" s="1"/>
      <c r="TYC28" s="1"/>
      <c r="TYD28" s="1"/>
      <c r="TYE28" s="1"/>
      <c r="TYF28" s="1"/>
      <c r="TYG28" s="1"/>
      <c r="TYH28" s="1"/>
      <c r="TYI28" s="1"/>
      <c r="TYJ28" s="1"/>
      <c r="TYK28" s="1"/>
      <c r="TYL28" s="1"/>
      <c r="TYM28" s="1"/>
      <c r="TYN28" s="1"/>
      <c r="TYO28" s="1"/>
      <c r="TYP28" s="1"/>
      <c r="TYQ28" s="1"/>
      <c r="TYR28" s="1"/>
      <c r="TYS28" s="1"/>
      <c r="TYT28" s="1"/>
      <c r="TYU28" s="1"/>
      <c r="TYV28" s="1"/>
      <c r="TYW28" s="1"/>
      <c r="TYX28" s="1"/>
      <c r="TYY28" s="1"/>
      <c r="TYZ28" s="1"/>
      <c r="TZA28" s="1"/>
      <c r="TZB28" s="1"/>
      <c r="TZC28" s="1"/>
      <c r="TZD28" s="1"/>
      <c r="TZE28" s="1"/>
      <c r="TZF28" s="1"/>
      <c r="TZG28" s="1"/>
      <c r="TZH28" s="1"/>
      <c r="TZI28" s="1"/>
      <c r="TZJ28" s="1"/>
      <c r="TZK28" s="1"/>
      <c r="TZL28" s="1"/>
      <c r="TZM28" s="1"/>
      <c r="TZN28" s="1"/>
      <c r="TZO28" s="1"/>
      <c r="TZP28" s="1"/>
      <c r="TZQ28" s="1"/>
      <c r="TZR28" s="1"/>
      <c r="TZS28" s="1"/>
      <c r="TZT28" s="1"/>
      <c r="TZU28" s="1"/>
      <c r="TZV28" s="1"/>
      <c r="TZW28" s="1"/>
      <c r="TZX28" s="1"/>
      <c r="TZY28" s="1"/>
      <c r="TZZ28" s="1"/>
      <c r="UAA28" s="1"/>
      <c r="UAB28" s="1"/>
      <c r="UAC28" s="1"/>
      <c r="UAD28" s="1"/>
      <c r="UAE28" s="1"/>
      <c r="UAF28" s="1"/>
      <c r="UAG28" s="1"/>
      <c r="UAH28" s="1"/>
      <c r="UAI28" s="1"/>
      <c r="UAJ28" s="1"/>
      <c r="UAK28" s="1"/>
      <c r="UAL28" s="1"/>
      <c r="UAM28" s="1"/>
      <c r="UAN28" s="1"/>
      <c r="UAO28" s="1"/>
      <c r="UAP28" s="1"/>
      <c r="UAQ28" s="1"/>
      <c r="UAR28" s="1"/>
      <c r="UAS28" s="1"/>
      <c r="UAT28" s="1"/>
      <c r="UAU28" s="1"/>
      <c r="UAV28" s="1"/>
      <c r="UAW28" s="1"/>
      <c r="UAX28" s="1"/>
      <c r="UAY28" s="1"/>
      <c r="UAZ28" s="1"/>
      <c r="UBA28" s="1"/>
      <c r="UBB28" s="1"/>
      <c r="UBC28" s="1"/>
      <c r="UBD28" s="1"/>
      <c r="UBE28" s="1"/>
      <c r="UBF28" s="1"/>
      <c r="UBG28" s="1"/>
      <c r="UBH28" s="1"/>
      <c r="UBI28" s="1"/>
      <c r="UBJ28" s="1"/>
      <c r="UBK28" s="1"/>
      <c r="UBL28" s="1"/>
      <c r="UBM28" s="1"/>
      <c r="UBN28" s="1"/>
      <c r="UBO28" s="1"/>
      <c r="UBP28" s="1"/>
      <c r="UBQ28" s="1"/>
      <c r="UBR28" s="1"/>
      <c r="UBS28" s="1"/>
      <c r="UBT28" s="1"/>
      <c r="UBU28" s="1"/>
      <c r="UBV28" s="1"/>
      <c r="UBW28" s="1"/>
      <c r="UBX28" s="1"/>
      <c r="UBY28" s="1"/>
      <c r="UBZ28" s="1"/>
      <c r="UCA28" s="1"/>
      <c r="UCB28" s="1"/>
      <c r="UCC28" s="1"/>
      <c r="UCD28" s="1"/>
      <c r="UCE28" s="1"/>
      <c r="UCF28" s="1"/>
      <c r="UCG28" s="1"/>
      <c r="UCH28" s="1"/>
      <c r="UCI28" s="1"/>
      <c r="UCJ28" s="1"/>
      <c r="UCK28" s="1"/>
      <c r="UCL28" s="1"/>
      <c r="UCM28" s="1"/>
      <c r="UCN28" s="1"/>
      <c r="UCO28" s="1"/>
      <c r="UCP28" s="1"/>
      <c r="UCQ28" s="1"/>
      <c r="UCR28" s="1"/>
      <c r="UCS28" s="1"/>
      <c r="UCT28" s="1"/>
      <c r="UCU28" s="1"/>
      <c r="UCV28" s="1"/>
      <c r="UCW28" s="1"/>
      <c r="UCX28" s="1"/>
      <c r="UCY28" s="1"/>
      <c r="UCZ28" s="1"/>
      <c r="UDA28" s="1"/>
      <c r="UDB28" s="1"/>
      <c r="UDC28" s="1"/>
      <c r="UDD28" s="1"/>
      <c r="UDE28" s="1"/>
      <c r="UDF28" s="1"/>
      <c r="UDG28" s="1"/>
      <c r="UDH28" s="1"/>
      <c r="UDI28" s="1"/>
      <c r="UDJ28" s="1"/>
      <c r="UDK28" s="1"/>
      <c r="UDL28" s="1"/>
      <c r="UDM28" s="1"/>
      <c r="UDN28" s="1"/>
      <c r="UDO28" s="1"/>
      <c r="UDP28" s="1"/>
      <c r="UDQ28" s="1"/>
      <c r="UDR28" s="1"/>
      <c r="UDS28" s="1"/>
      <c r="UDT28" s="1"/>
      <c r="UDU28" s="1"/>
      <c r="UDV28" s="1"/>
      <c r="UDW28" s="1"/>
      <c r="UDX28" s="1"/>
      <c r="UDY28" s="1"/>
      <c r="UDZ28" s="1"/>
      <c r="UEA28" s="1"/>
      <c r="UEB28" s="1"/>
      <c r="UEC28" s="1"/>
      <c r="UED28" s="1"/>
      <c r="UEE28" s="1"/>
      <c r="UEF28" s="1"/>
      <c r="UEG28" s="1"/>
      <c r="UEH28" s="1"/>
      <c r="UEI28" s="1"/>
      <c r="UEJ28" s="1"/>
      <c r="UEK28" s="1"/>
      <c r="UEL28" s="1"/>
      <c r="UEM28" s="1"/>
      <c r="UEN28" s="1"/>
      <c r="UEO28" s="1"/>
      <c r="UEP28" s="1"/>
      <c r="UEQ28" s="1"/>
      <c r="UER28" s="1"/>
      <c r="UES28" s="1"/>
      <c r="UET28" s="1"/>
      <c r="UEU28" s="1"/>
      <c r="UEV28" s="1"/>
      <c r="UEW28" s="1"/>
      <c r="UEX28" s="1"/>
      <c r="UEY28" s="1"/>
      <c r="UEZ28" s="1"/>
      <c r="UFA28" s="1"/>
      <c r="UFB28" s="1"/>
      <c r="UFC28" s="1"/>
      <c r="UFD28" s="1"/>
      <c r="UFE28" s="1"/>
      <c r="UFF28" s="1"/>
      <c r="UFG28" s="1"/>
      <c r="UFH28" s="1"/>
      <c r="UFI28" s="1"/>
      <c r="UFJ28" s="1"/>
      <c r="UFK28" s="1"/>
      <c r="UFL28" s="1"/>
      <c r="UFM28" s="1"/>
      <c r="UFN28" s="1"/>
      <c r="UFO28" s="1"/>
      <c r="UFP28" s="1"/>
      <c r="UFQ28" s="1"/>
      <c r="UFR28" s="1"/>
      <c r="UFS28" s="1"/>
      <c r="UFT28" s="1"/>
      <c r="UFU28" s="1"/>
      <c r="UFV28" s="1"/>
      <c r="UFW28" s="1"/>
      <c r="UFX28" s="1"/>
      <c r="UFY28" s="1"/>
      <c r="UFZ28" s="1"/>
      <c r="UGA28" s="1"/>
      <c r="UGB28" s="1"/>
      <c r="UGC28" s="1"/>
      <c r="UGD28" s="1"/>
      <c r="UGE28" s="1"/>
      <c r="UGF28" s="1"/>
      <c r="UGG28" s="1"/>
      <c r="UGH28" s="1"/>
      <c r="UGI28" s="1"/>
      <c r="UGJ28" s="1"/>
      <c r="UGK28" s="1"/>
      <c r="UGL28" s="1"/>
      <c r="UGM28" s="1"/>
      <c r="UGN28" s="1"/>
      <c r="UGO28" s="1"/>
      <c r="UGP28" s="1"/>
      <c r="UGQ28" s="1"/>
      <c r="UGR28" s="1"/>
      <c r="UGS28" s="1"/>
      <c r="UGT28" s="1"/>
      <c r="UGU28" s="1"/>
      <c r="UGV28" s="1"/>
      <c r="UGW28" s="1"/>
      <c r="UGX28" s="1"/>
      <c r="UGY28" s="1"/>
      <c r="UGZ28" s="1"/>
      <c r="UHA28" s="1"/>
      <c r="UHB28" s="1"/>
      <c r="UHC28" s="1"/>
      <c r="UHD28" s="1"/>
      <c r="UHE28" s="1"/>
      <c r="UHF28" s="1"/>
      <c r="UHG28" s="1"/>
      <c r="UHH28" s="1"/>
      <c r="UHI28" s="1"/>
      <c r="UHJ28" s="1"/>
      <c r="UHK28" s="1"/>
      <c r="UHL28" s="1"/>
      <c r="UHM28" s="1"/>
      <c r="UHN28" s="1"/>
      <c r="UHO28" s="1"/>
      <c r="UHP28" s="1"/>
      <c r="UHQ28" s="1"/>
      <c r="UHR28" s="1"/>
      <c r="UHS28" s="1"/>
      <c r="UHT28" s="1"/>
      <c r="UHU28" s="1"/>
      <c r="UHV28" s="1"/>
      <c r="UHW28" s="1"/>
      <c r="UHX28" s="1"/>
      <c r="UHY28" s="1"/>
      <c r="UHZ28" s="1"/>
      <c r="UIA28" s="1"/>
      <c r="UIB28" s="1"/>
      <c r="UIC28" s="1"/>
      <c r="UID28" s="1"/>
      <c r="UIE28" s="1"/>
      <c r="UIF28" s="1"/>
      <c r="UIG28" s="1"/>
      <c r="UIH28" s="1"/>
      <c r="UII28" s="1"/>
      <c r="UIJ28" s="1"/>
      <c r="UIK28" s="1"/>
      <c r="UIL28" s="1"/>
      <c r="UIM28" s="1"/>
      <c r="UIN28" s="1"/>
      <c r="UIO28" s="1"/>
      <c r="UIP28" s="1"/>
      <c r="UIQ28" s="1"/>
      <c r="UIR28" s="1"/>
      <c r="UIS28" s="1"/>
      <c r="UIT28" s="1"/>
      <c r="UIU28" s="1"/>
      <c r="UIV28" s="1"/>
      <c r="UIW28" s="1"/>
      <c r="UIX28" s="1"/>
      <c r="UIY28" s="1"/>
      <c r="UIZ28" s="1"/>
      <c r="UJA28" s="1"/>
      <c r="UJB28" s="1"/>
      <c r="UJC28" s="1"/>
      <c r="UJD28" s="1"/>
      <c r="UJE28" s="1"/>
      <c r="UJF28" s="1"/>
      <c r="UJG28" s="1"/>
      <c r="UJH28" s="1"/>
      <c r="UJI28" s="1"/>
      <c r="UJJ28" s="1"/>
      <c r="UJK28" s="1"/>
      <c r="UJL28" s="1"/>
      <c r="UJM28" s="1"/>
      <c r="UJN28" s="1"/>
      <c r="UJO28" s="1"/>
      <c r="UJP28" s="1"/>
      <c r="UJQ28" s="1"/>
      <c r="UJR28" s="1"/>
      <c r="UJS28" s="1"/>
      <c r="UJT28" s="1"/>
      <c r="UJU28" s="1"/>
      <c r="UJV28" s="1"/>
      <c r="UJW28" s="1"/>
      <c r="UJX28" s="1"/>
      <c r="UJY28" s="1"/>
      <c r="UJZ28" s="1"/>
      <c r="UKA28" s="1"/>
      <c r="UKB28" s="1"/>
      <c r="UKC28" s="1"/>
      <c r="UKD28" s="1"/>
      <c r="UKE28" s="1"/>
      <c r="UKF28" s="1"/>
      <c r="UKG28" s="1"/>
      <c r="UKH28" s="1"/>
      <c r="UKI28" s="1"/>
      <c r="UKJ28" s="1"/>
      <c r="UKK28" s="1"/>
      <c r="UKL28" s="1"/>
      <c r="UKM28" s="1"/>
      <c r="UKN28" s="1"/>
      <c r="UKO28" s="1"/>
      <c r="UKP28" s="1"/>
      <c r="UKQ28" s="1"/>
      <c r="UKR28" s="1"/>
      <c r="UKS28" s="1"/>
      <c r="UKT28" s="1"/>
      <c r="UKU28" s="1"/>
      <c r="UKV28" s="1"/>
      <c r="UKW28" s="1"/>
      <c r="UKX28" s="1"/>
      <c r="UKY28" s="1"/>
      <c r="UKZ28" s="1"/>
      <c r="ULA28" s="1"/>
      <c r="ULB28" s="1"/>
      <c r="ULC28" s="1"/>
      <c r="ULD28" s="1"/>
      <c r="ULE28" s="1"/>
      <c r="ULF28" s="1"/>
      <c r="ULG28" s="1"/>
      <c r="ULH28" s="1"/>
      <c r="ULI28" s="1"/>
      <c r="ULJ28" s="1"/>
      <c r="ULK28" s="1"/>
      <c r="ULL28" s="1"/>
      <c r="ULM28" s="1"/>
      <c r="ULN28" s="1"/>
      <c r="ULO28" s="1"/>
      <c r="ULP28" s="1"/>
      <c r="ULQ28" s="1"/>
      <c r="ULR28" s="1"/>
      <c r="ULS28" s="1"/>
      <c r="ULT28" s="1"/>
      <c r="ULU28" s="1"/>
      <c r="ULV28" s="1"/>
      <c r="ULW28" s="1"/>
      <c r="ULX28" s="1"/>
      <c r="ULY28" s="1"/>
      <c r="ULZ28" s="1"/>
      <c r="UMA28" s="1"/>
      <c r="UMB28" s="1"/>
      <c r="UMC28" s="1"/>
      <c r="UMD28" s="1"/>
      <c r="UME28" s="1"/>
      <c r="UMF28" s="1"/>
      <c r="UMG28" s="1"/>
      <c r="UMH28" s="1"/>
      <c r="UMI28" s="1"/>
      <c r="UMJ28" s="1"/>
      <c r="UMK28" s="1"/>
      <c r="UML28" s="1"/>
      <c r="UMM28" s="1"/>
      <c r="UMN28" s="1"/>
      <c r="UMO28" s="1"/>
      <c r="UMP28" s="1"/>
      <c r="UMQ28" s="1"/>
      <c r="UMR28" s="1"/>
      <c r="UMS28" s="1"/>
      <c r="UMT28" s="1"/>
      <c r="UMU28" s="1"/>
      <c r="UMV28" s="1"/>
      <c r="UMW28" s="1"/>
      <c r="UMX28" s="1"/>
      <c r="UMY28" s="1"/>
      <c r="UMZ28" s="1"/>
      <c r="UNA28" s="1"/>
      <c r="UNB28" s="1"/>
      <c r="UNC28" s="1"/>
      <c r="UND28" s="1"/>
      <c r="UNE28" s="1"/>
      <c r="UNF28" s="1"/>
      <c r="UNG28" s="1"/>
      <c r="UNH28" s="1"/>
      <c r="UNI28" s="1"/>
      <c r="UNJ28" s="1"/>
      <c r="UNK28" s="1"/>
      <c r="UNL28" s="1"/>
      <c r="UNM28" s="1"/>
      <c r="UNN28" s="1"/>
      <c r="UNO28" s="1"/>
      <c r="UNP28" s="1"/>
      <c r="UNQ28" s="1"/>
      <c r="UNR28" s="1"/>
      <c r="UNS28" s="1"/>
      <c r="UNT28" s="1"/>
      <c r="UNU28" s="1"/>
      <c r="UNV28" s="1"/>
      <c r="UNW28" s="1"/>
      <c r="UNX28" s="1"/>
      <c r="UNY28" s="1"/>
      <c r="UNZ28" s="1"/>
      <c r="UOA28" s="1"/>
      <c r="UOB28" s="1"/>
      <c r="UOC28" s="1"/>
      <c r="UOD28" s="1"/>
      <c r="UOE28" s="1"/>
      <c r="UOF28" s="1"/>
      <c r="UOG28" s="1"/>
      <c r="UOH28" s="1"/>
      <c r="UOI28" s="1"/>
      <c r="UOJ28" s="1"/>
      <c r="UOK28" s="1"/>
      <c r="UOL28" s="1"/>
      <c r="UOM28" s="1"/>
      <c r="UON28" s="1"/>
      <c r="UOO28" s="1"/>
      <c r="UOP28" s="1"/>
      <c r="UOQ28" s="1"/>
      <c r="UOR28" s="1"/>
      <c r="UOS28" s="1"/>
      <c r="UOT28" s="1"/>
      <c r="UOU28" s="1"/>
      <c r="UOV28" s="1"/>
      <c r="UOW28" s="1"/>
      <c r="UOX28" s="1"/>
      <c r="UOY28" s="1"/>
      <c r="UOZ28" s="1"/>
      <c r="UPA28" s="1"/>
      <c r="UPB28" s="1"/>
      <c r="UPC28" s="1"/>
      <c r="UPD28" s="1"/>
      <c r="UPE28" s="1"/>
      <c r="UPF28" s="1"/>
      <c r="UPG28" s="1"/>
      <c r="UPH28" s="1"/>
      <c r="UPI28" s="1"/>
      <c r="UPJ28" s="1"/>
      <c r="UPK28" s="1"/>
      <c r="UPL28" s="1"/>
      <c r="UPM28" s="1"/>
      <c r="UPN28" s="1"/>
      <c r="UPO28" s="1"/>
      <c r="UPP28" s="1"/>
      <c r="UPQ28" s="1"/>
      <c r="UPR28" s="1"/>
      <c r="UPS28" s="1"/>
      <c r="UPT28" s="1"/>
      <c r="UPU28" s="1"/>
      <c r="UPV28" s="1"/>
      <c r="UPW28" s="1"/>
      <c r="UPX28" s="1"/>
      <c r="UPY28" s="1"/>
      <c r="UPZ28" s="1"/>
      <c r="UQA28" s="1"/>
      <c r="UQB28" s="1"/>
      <c r="UQC28" s="1"/>
      <c r="UQD28" s="1"/>
      <c r="UQE28" s="1"/>
      <c r="UQF28" s="1"/>
      <c r="UQG28" s="1"/>
      <c r="UQH28" s="1"/>
      <c r="UQI28" s="1"/>
      <c r="UQJ28" s="1"/>
      <c r="UQK28" s="1"/>
      <c r="UQL28" s="1"/>
      <c r="UQM28" s="1"/>
      <c r="UQN28" s="1"/>
      <c r="UQO28" s="1"/>
      <c r="UQP28" s="1"/>
      <c r="UQQ28" s="1"/>
      <c r="UQR28" s="1"/>
      <c r="UQS28" s="1"/>
      <c r="UQT28" s="1"/>
      <c r="UQU28" s="1"/>
      <c r="UQV28" s="1"/>
      <c r="UQW28" s="1"/>
      <c r="UQX28" s="1"/>
      <c r="UQY28" s="1"/>
      <c r="UQZ28" s="1"/>
      <c r="URA28" s="1"/>
      <c r="URB28" s="1"/>
      <c r="URC28" s="1"/>
      <c r="URD28" s="1"/>
      <c r="URE28" s="1"/>
      <c r="URF28" s="1"/>
      <c r="URG28" s="1"/>
      <c r="URH28" s="1"/>
      <c r="URI28" s="1"/>
      <c r="URJ28" s="1"/>
      <c r="URK28" s="1"/>
      <c r="URL28" s="1"/>
      <c r="URM28" s="1"/>
      <c r="URN28" s="1"/>
      <c r="URO28" s="1"/>
      <c r="URP28" s="1"/>
      <c r="URQ28" s="1"/>
      <c r="URR28" s="1"/>
      <c r="URS28" s="1"/>
      <c r="URT28" s="1"/>
      <c r="URU28" s="1"/>
      <c r="URV28" s="1"/>
      <c r="URW28" s="1"/>
      <c r="URX28" s="1"/>
      <c r="URY28" s="1"/>
      <c r="URZ28" s="1"/>
      <c r="USA28" s="1"/>
      <c r="USB28" s="1"/>
      <c r="USC28" s="1"/>
      <c r="USD28" s="1"/>
      <c r="USE28" s="1"/>
      <c r="USF28" s="1"/>
      <c r="USG28" s="1"/>
      <c r="USH28" s="1"/>
      <c r="USI28" s="1"/>
      <c r="USJ28" s="1"/>
      <c r="USK28" s="1"/>
      <c r="USL28" s="1"/>
      <c r="USM28" s="1"/>
      <c r="USN28" s="1"/>
      <c r="USO28" s="1"/>
      <c r="USP28" s="1"/>
      <c r="USQ28" s="1"/>
      <c r="USR28" s="1"/>
      <c r="USS28" s="1"/>
      <c r="UST28" s="1"/>
      <c r="USU28" s="1"/>
      <c r="USV28" s="1"/>
      <c r="USW28" s="1"/>
      <c r="USX28" s="1"/>
      <c r="USY28" s="1"/>
      <c r="USZ28" s="1"/>
      <c r="UTA28" s="1"/>
      <c r="UTB28" s="1"/>
      <c r="UTC28" s="1"/>
      <c r="UTD28" s="1"/>
      <c r="UTE28" s="1"/>
      <c r="UTF28" s="1"/>
      <c r="UTG28" s="1"/>
      <c r="UTH28" s="1"/>
      <c r="UTI28" s="1"/>
      <c r="UTJ28" s="1"/>
      <c r="UTK28" s="1"/>
      <c r="UTL28" s="1"/>
      <c r="UTM28" s="1"/>
      <c r="UTN28" s="1"/>
      <c r="UTO28" s="1"/>
      <c r="UTP28" s="1"/>
      <c r="UTQ28" s="1"/>
      <c r="UTR28" s="1"/>
      <c r="UTS28" s="1"/>
      <c r="UTT28" s="1"/>
      <c r="UTU28" s="1"/>
      <c r="UTV28" s="1"/>
      <c r="UTW28" s="1"/>
      <c r="UTX28" s="1"/>
      <c r="UTY28" s="1"/>
      <c r="UTZ28" s="1"/>
      <c r="UUA28" s="1"/>
      <c r="UUB28" s="1"/>
      <c r="UUC28" s="1"/>
      <c r="UUD28" s="1"/>
      <c r="UUE28" s="1"/>
      <c r="UUF28" s="1"/>
      <c r="UUG28" s="1"/>
      <c r="UUH28" s="1"/>
      <c r="UUI28" s="1"/>
      <c r="UUJ28" s="1"/>
      <c r="UUK28" s="1"/>
      <c r="UUL28" s="1"/>
      <c r="UUM28" s="1"/>
      <c r="UUN28" s="1"/>
      <c r="UUO28" s="1"/>
      <c r="UUP28" s="1"/>
      <c r="UUQ28" s="1"/>
      <c r="UUR28" s="1"/>
      <c r="UUS28" s="1"/>
      <c r="UUT28" s="1"/>
      <c r="UUU28" s="1"/>
      <c r="UUV28" s="1"/>
      <c r="UUW28" s="1"/>
      <c r="UUX28" s="1"/>
      <c r="UUY28" s="1"/>
      <c r="UUZ28" s="1"/>
      <c r="UVA28" s="1"/>
      <c r="UVB28" s="1"/>
      <c r="UVC28" s="1"/>
      <c r="UVD28" s="1"/>
      <c r="UVE28" s="1"/>
      <c r="UVF28" s="1"/>
      <c r="UVG28" s="1"/>
      <c r="UVH28" s="1"/>
      <c r="UVI28" s="1"/>
      <c r="UVJ28" s="1"/>
      <c r="UVK28" s="1"/>
      <c r="UVL28" s="1"/>
      <c r="UVM28" s="1"/>
      <c r="UVN28" s="1"/>
      <c r="UVO28" s="1"/>
      <c r="UVP28" s="1"/>
      <c r="UVQ28" s="1"/>
      <c r="UVR28" s="1"/>
      <c r="UVS28" s="1"/>
      <c r="UVT28" s="1"/>
      <c r="UVU28" s="1"/>
      <c r="UVV28" s="1"/>
      <c r="UVW28" s="1"/>
      <c r="UVX28" s="1"/>
      <c r="UVY28" s="1"/>
      <c r="UVZ28" s="1"/>
      <c r="UWA28" s="1"/>
      <c r="UWB28" s="1"/>
      <c r="UWC28" s="1"/>
      <c r="UWD28" s="1"/>
      <c r="UWE28" s="1"/>
      <c r="UWF28" s="1"/>
      <c r="UWG28" s="1"/>
      <c r="UWH28" s="1"/>
      <c r="UWI28" s="1"/>
      <c r="UWJ28" s="1"/>
      <c r="UWK28" s="1"/>
      <c r="UWL28" s="1"/>
      <c r="UWM28" s="1"/>
      <c r="UWN28" s="1"/>
      <c r="UWO28" s="1"/>
      <c r="UWP28" s="1"/>
      <c r="UWQ28" s="1"/>
      <c r="UWR28" s="1"/>
      <c r="UWS28" s="1"/>
      <c r="UWT28" s="1"/>
      <c r="UWU28" s="1"/>
      <c r="UWV28" s="1"/>
      <c r="UWW28" s="1"/>
      <c r="UWX28" s="1"/>
      <c r="UWY28" s="1"/>
      <c r="UWZ28" s="1"/>
      <c r="UXA28" s="1"/>
      <c r="UXB28" s="1"/>
      <c r="UXC28" s="1"/>
      <c r="UXD28" s="1"/>
      <c r="UXE28" s="1"/>
      <c r="UXF28" s="1"/>
      <c r="UXG28" s="1"/>
      <c r="UXH28" s="1"/>
      <c r="UXI28" s="1"/>
      <c r="UXJ28" s="1"/>
      <c r="UXK28" s="1"/>
      <c r="UXL28" s="1"/>
      <c r="UXM28" s="1"/>
      <c r="UXN28" s="1"/>
      <c r="UXO28" s="1"/>
      <c r="UXP28" s="1"/>
      <c r="UXQ28" s="1"/>
      <c r="UXR28" s="1"/>
      <c r="UXS28" s="1"/>
      <c r="UXT28" s="1"/>
      <c r="UXU28" s="1"/>
      <c r="UXV28" s="1"/>
      <c r="UXW28" s="1"/>
      <c r="UXX28" s="1"/>
      <c r="UXY28" s="1"/>
      <c r="UXZ28" s="1"/>
      <c r="UYA28" s="1"/>
      <c r="UYB28" s="1"/>
      <c r="UYC28" s="1"/>
      <c r="UYD28" s="1"/>
      <c r="UYE28" s="1"/>
      <c r="UYF28" s="1"/>
      <c r="UYG28" s="1"/>
      <c r="UYH28" s="1"/>
      <c r="UYI28" s="1"/>
      <c r="UYJ28" s="1"/>
      <c r="UYK28" s="1"/>
      <c r="UYL28" s="1"/>
      <c r="UYM28" s="1"/>
      <c r="UYN28" s="1"/>
      <c r="UYO28" s="1"/>
      <c r="UYP28" s="1"/>
      <c r="UYQ28" s="1"/>
      <c r="UYR28" s="1"/>
      <c r="UYS28" s="1"/>
      <c r="UYT28" s="1"/>
      <c r="UYU28" s="1"/>
      <c r="UYV28" s="1"/>
      <c r="UYW28" s="1"/>
      <c r="UYX28" s="1"/>
      <c r="UYY28" s="1"/>
      <c r="UYZ28" s="1"/>
      <c r="UZA28" s="1"/>
      <c r="UZB28" s="1"/>
      <c r="UZC28" s="1"/>
      <c r="UZD28" s="1"/>
      <c r="UZE28" s="1"/>
      <c r="UZF28" s="1"/>
      <c r="UZG28" s="1"/>
      <c r="UZH28" s="1"/>
      <c r="UZI28" s="1"/>
      <c r="UZJ28" s="1"/>
      <c r="UZK28" s="1"/>
      <c r="UZL28" s="1"/>
      <c r="UZM28" s="1"/>
      <c r="UZN28" s="1"/>
      <c r="UZO28" s="1"/>
      <c r="UZP28" s="1"/>
      <c r="UZQ28" s="1"/>
      <c r="UZR28" s="1"/>
      <c r="UZS28" s="1"/>
      <c r="UZT28" s="1"/>
      <c r="UZU28" s="1"/>
      <c r="UZV28" s="1"/>
      <c r="UZW28" s="1"/>
      <c r="UZX28" s="1"/>
      <c r="UZY28" s="1"/>
      <c r="UZZ28" s="1"/>
      <c r="VAA28" s="1"/>
      <c r="VAB28" s="1"/>
      <c r="VAC28" s="1"/>
      <c r="VAD28" s="1"/>
      <c r="VAE28" s="1"/>
      <c r="VAF28" s="1"/>
      <c r="VAG28" s="1"/>
      <c r="VAH28" s="1"/>
      <c r="VAI28" s="1"/>
      <c r="VAJ28" s="1"/>
      <c r="VAK28" s="1"/>
      <c r="VAL28" s="1"/>
      <c r="VAM28" s="1"/>
      <c r="VAN28" s="1"/>
      <c r="VAO28" s="1"/>
      <c r="VAP28" s="1"/>
      <c r="VAQ28" s="1"/>
      <c r="VAR28" s="1"/>
      <c r="VAS28" s="1"/>
      <c r="VAT28" s="1"/>
      <c r="VAU28" s="1"/>
      <c r="VAV28" s="1"/>
      <c r="VAW28" s="1"/>
      <c r="VAX28" s="1"/>
      <c r="VAY28" s="1"/>
      <c r="VAZ28" s="1"/>
      <c r="VBA28" s="1"/>
      <c r="VBB28" s="1"/>
      <c r="VBC28" s="1"/>
      <c r="VBD28" s="1"/>
      <c r="VBE28" s="1"/>
      <c r="VBF28" s="1"/>
      <c r="VBG28" s="1"/>
      <c r="VBH28" s="1"/>
      <c r="VBI28" s="1"/>
      <c r="VBJ28" s="1"/>
      <c r="VBK28" s="1"/>
      <c r="VBL28" s="1"/>
      <c r="VBM28" s="1"/>
      <c r="VBN28" s="1"/>
      <c r="VBO28" s="1"/>
      <c r="VBP28" s="1"/>
      <c r="VBQ28" s="1"/>
      <c r="VBR28" s="1"/>
      <c r="VBS28" s="1"/>
      <c r="VBT28" s="1"/>
      <c r="VBU28" s="1"/>
      <c r="VBV28" s="1"/>
      <c r="VBW28" s="1"/>
      <c r="VBX28" s="1"/>
      <c r="VBY28" s="1"/>
      <c r="VBZ28" s="1"/>
      <c r="VCA28" s="1"/>
      <c r="VCB28" s="1"/>
      <c r="VCC28" s="1"/>
      <c r="VCD28" s="1"/>
      <c r="VCE28" s="1"/>
      <c r="VCF28" s="1"/>
      <c r="VCG28" s="1"/>
      <c r="VCH28" s="1"/>
      <c r="VCI28" s="1"/>
      <c r="VCJ28" s="1"/>
      <c r="VCK28" s="1"/>
      <c r="VCL28" s="1"/>
      <c r="VCM28" s="1"/>
      <c r="VCN28" s="1"/>
      <c r="VCO28" s="1"/>
      <c r="VCP28" s="1"/>
      <c r="VCQ28" s="1"/>
      <c r="VCR28" s="1"/>
      <c r="VCS28" s="1"/>
      <c r="VCT28" s="1"/>
      <c r="VCU28" s="1"/>
      <c r="VCV28" s="1"/>
      <c r="VCW28" s="1"/>
      <c r="VCX28" s="1"/>
      <c r="VCY28" s="1"/>
      <c r="VCZ28" s="1"/>
      <c r="VDA28" s="1"/>
      <c r="VDB28" s="1"/>
      <c r="VDC28" s="1"/>
      <c r="VDD28" s="1"/>
      <c r="VDE28" s="1"/>
      <c r="VDF28" s="1"/>
      <c r="VDG28" s="1"/>
      <c r="VDH28" s="1"/>
      <c r="VDI28" s="1"/>
      <c r="VDJ28" s="1"/>
      <c r="VDK28" s="1"/>
      <c r="VDL28" s="1"/>
      <c r="VDM28" s="1"/>
      <c r="VDN28" s="1"/>
      <c r="VDO28" s="1"/>
      <c r="VDP28" s="1"/>
      <c r="VDQ28" s="1"/>
      <c r="VDR28" s="1"/>
      <c r="VDS28" s="1"/>
      <c r="VDT28" s="1"/>
      <c r="VDU28" s="1"/>
      <c r="VDV28" s="1"/>
      <c r="VDW28" s="1"/>
      <c r="VDX28" s="1"/>
      <c r="VDY28" s="1"/>
      <c r="VDZ28" s="1"/>
      <c r="VEA28" s="1"/>
      <c r="VEB28" s="1"/>
      <c r="VEC28" s="1"/>
      <c r="VED28" s="1"/>
      <c r="VEE28" s="1"/>
      <c r="VEF28" s="1"/>
      <c r="VEG28" s="1"/>
      <c r="VEH28" s="1"/>
      <c r="VEI28" s="1"/>
      <c r="VEJ28" s="1"/>
      <c r="VEK28" s="1"/>
      <c r="VEL28" s="1"/>
      <c r="VEM28" s="1"/>
      <c r="VEN28" s="1"/>
      <c r="VEO28" s="1"/>
      <c r="VEP28" s="1"/>
      <c r="VEQ28" s="1"/>
      <c r="VER28" s="1"/>
      <c r="VES28" s="1"/>
      <c r="VET28" s="1"/>
      <c r="VEU28" s="1"/>
      <c r="VEV28" s="1"/>
      <c r="VEW28" s="1"/>
      <c r="VEX28" s="1"/>
      <c r="VEY28" s="1"/>
      <c r="VEZ28" s="1"/>
      <c r="VFA28" s="1"/>
      <c r="VFB28" s="1"/>
      <c r="VFC28" s="1"/>
      <c r="VFD28" s="1"/>
      <c r="VFE28" s="1"/>
      <c r="VFF28" s="1"/>
      <c r="VFG28" s="1"/>
      <c r="VFH28" s="1"/>
      <c r="VFI28" s="1"/>
      <c r="VFJ28" s="1"/>
      <c r="VFK28" s="1"/>
      <c r="VFL28" s="1"/>
      <c r="VFM28" s="1"/>
      <c r="VFN28" s="1"/>
      <c r="VFO28" s="1"/>
      <c r="VFP28" s="1"/>
      <c r="VFQ28" s="1"/>
      <c r="VFR28" s="1"/>
      <c r="VFS28" s="1"/>
      <c r="VFT28" s="1"/>
      <c r="VFU28" s="1"/>
      <c r="VFV28" s="1"/>
      <c r="VFW28" s="1"/>
      <c r="VFX28" s="1"/>
      <c r="VFY28" s="1"/>
      <c r="VFZ28" s="1"/>
      <c r="VGA28" s="1"/>
      <c r="VGB28" s="1"/>
      <c r="VGC28" s="1"/>
      <c r="VGD28" s="1"/>
      <c r="VGE28" s="1"/>
      <c r="VGF28" s="1"/>
      <c r="VGG28" s="1"/>
      <c r="VGH28" s="1"/>
      <c r="VGI28" s="1"/>
      <c r="VGJ28" s="1"/>
      <c r="VGK28" s="1"/>
      <c r="VGL28" s="1"/>
      <c r="VGM28" s="1"/>
      <c r="VGN28" s="1"/>
      <c r="VGO28" s="1"/>
      <c r="VGP28" s="1"/>
      <c r="VGQ28" s="1"/>
      <c r="VGR28" s="1"/>
      <c r="VGS28" s="1"/>
      <c r="VGT28" s="1"/>
      <c r="VGU28" s="1"/>
      <c r="VGV28" s="1"/>
      <c r="VGW28" s="1"/>
      <c r="VGX28" s="1"/>
      <c r="VGY28" s="1"/>
      <c r="VGZ28" s="1"/>
      <c r="VHA28" s="1"/>
      <c r="VHB28" s="1"/>
      <c r="VHC28" s="1"/>
      <c r="VHD28" s="1"/>
      <c r="VHE28" s="1"/>
      <c r="VHF28" s="1"/>
      <c r="VHG28" s="1"/>
      <c r="VHH28" s="1"/>
      <c r="VHI28" s="1"/>
      <c r="VHJ28" s="1"/>
      <c r="VHK28" s="1"/>
      <c r="VHL28" s="1"/>
      <c r="VHM28" s="1"/>
      <c r="VHN28" s="1"/>
      <c r="VHO28" s="1"/>
      <c r="VHP28" s="1"/>
      <c r="VHQ28" s="1"/>
      <c r="VHR28" s="1"/>
      <c r="VHS28" s="1"/>
      <c r="VHT28" s="1"/>
      <c r="VHU28" s="1"/>
      <c r="VHV28" s="1"/>
      <c r="VHW28" s="1"/>
      <c r="VHX28" s="1"/>
      <c r="VHY28" s="1"/>
      <c r="VHZ28" s="1"/>
      <c r="VIA28" s="1"/>
      <c r="VIB28" s="1"/>
      <c r="VIC28" s="1"/>
      <c r="VID28" s="1"/>
      <c r="VIE28" s="1"/>
      <c r="VIF28" s="1"/>
      <c r="VIG28" s="1"/>
      <c r="VIH28" s="1"/>
      <c r="VII28" s="1"/>
      <c r="VIJ28" s="1"/>
      <c r="VIK28" s="1"/>
      <c r="VIL28" s="1"/>
      <c r="VIM28" s="1"/>
      <c r="VIN28" s="1"/>
      <c r="VIO28" s="1"/>
      <c r="VIP28" s="1"/>
      <c r="VIQ28" s="1"/>
      <c r="VIR28" s="1"/>
      <c r="VIS28" s="1"/>
      <c r="VIT28" s="1"/>
      <c r="VIU28" s="1"/>
      <c r="VIV28" s="1"/>
      <c r="VIW28" s="1"/>
      <c r="VIX28" s="1"/>
      <c r="VIY28" s="1"/>
      <c r="VIZ28" s="1"/>
      <c r="VJA28" s="1"/>
      <c r="VJB28" s="1"/>
      <c r="VJC28" s="1"/>
      <c r="VJD28" s="1"/>
      <c r="VJE28" s="1"/>
      <c r="VJF28" s="1"/>
      <c r="VJG28" s="1"/>
      <c r="VJH28" s="1"/>
      <c r="VJI28" s="1"/>
      <c r="VJJ28" s="1"/>
      <c r="VJK28" s="1"/>
      <c r="VJL28" s="1"/>
      <c r="VJM28" s="1"/>
      <c r="VJN28" s="1"/>
      <c r="VJO28" s="1"/>
      <c r="VJP28" s="1"/>
      <c r="VJQ28" s="1"/>
      <c r="VJR28" s="1"/>
      <c r="VJS28" s="1"/>
      <c r="VJT28" s="1"/>
      <c r="VJU28" s="1"/>
      <c r="VJV28" s="1"/>
      <c r="VJW28" s="1"/>
      <c r="VJX28" s="1"/>
      <c r="VJY28" s="1"/>
      <c r="VJZ28" s="1"/>
      <c r="VKA28" s="1"/>
      <c r="VKB28" s="1"/>
      <c r="VKC28" s="1"/>
      <c r="VKD28" s="1"/>
      <c r="VKE28" s="1"/>
      <c r="VKF28" s="1"/>
      <c r="VKG28" s="1"/>
      <c r="VKH28" s="1"/>
      <c r="VKI28" s="1"/>
      <c r="VKJ28" s="1"/>
      <c r="VKK28" s="1"/>
      <c r="VKL28" s="1"/>
      <c r="VKM28" s="1"/>
      <c r="VKN28" s="1"/>
      <c r="VKO28" s="1"/>
      <c r="VKP28" s="1"/>
      <c r="VKQ28" s="1"/>
      <c r="VKR28" s="1"/>
      <c r="VKS28" s="1"/>
      <c r="VKT28" s="1"/>
      <c r="VKU28" s="1"/>
      <c r="VKV28" s="1"/>
      <c r="VKW28" s="1"/>
      <c r="VKX28" s="1"/>
      <c r="VKY28" s="1"/>
      <c r="VKZ28" s="1"/>
      <c r="VLA28" s="1"/>
      <c r="VLB28" s="1"/>
      <c r="VLC28" s="1"/>
      <c r="VLD28" s="1"/>
      <c r="VLE28" s="1"/>
      <c r="VLF28" s="1"/>
      <c r="VLG28" s="1"/>
      <c r="VLH28" s="1"/>
      <c r="VLI28" s="1"/>
      <c r="VLJ28" s="1"/>
      <c r="VLK28" s="1"/>
      <c r="VLL28" s="1"/>
      <c r="VLM28" s="1"/>
      <c r="VLN28" s="1"/>
      <c r="VLO28" s="1"/>
      <c r="VLP28" s="1"/>
      <c r="VLQ28" s="1"/>
      <c r="VLR28" s="1"/>
      <c r="VLS28" s="1"/>
      <c r="VLT28" s="1"/>
      <c r="VLU28" s="1"/>
      <c r="VLV28" s="1"/>
      <c r="VLW28" s="1"/>
      <c r="VLX28" s="1"/>
      <c r="VLY28" s="1"/>
      <c r="VLZ28" s="1"/>
      <c r="VMA28" s="1"/>
      <c r="VMB28" s="1"/>
      <c r="VMC28" s="1"/>
      <c r="VMD28" s="1"/>
      <c r="VME28" s="1"/>
      <c r="VMF28" s="1"/>
      <c r="VMG28" s="1"/>
      <c r="VMH28" s="1"/>
      <c r="VMI28" s="1"/>
      <c r="VMJ28" s="1"/>
      <c r="VMK28" s="1"/>
      <c r="VML28" s="1"/>
      <c r="VMM28" s="1"/>
      <c r="VMN28" s="1"/>
      <c r="VMO28" s="1"/>
      <c r="VMP28" s="1"/>
      <c r="VMQ28" s="1"/>
      <c r="VMR28" s="1"/>
      <c r="VMS28" s="1"/>
      <c r="VMT28" s="1"/>
      <c r="VMU28" s="1"/>
      <c r="VMV28" s="1"/>
      <c r="VMW28" s="1"/>
      <c r="VMX28" s="1"/>
      <c r="VMY28" s="1"/>
      <c r="VMZ28" s="1"/>
      <c r="VNA28" s="1"/>
      <c r="VNB28" s="1"/>
      <c r="VNC28" s="1"/>
      <c r="VND28" s="1"/>
      <c r="VNE28" s="1"/>
      <c r="VNF28" s="1"/>
      <c r="VNG28" s="1"/>
      <c r="VNH28" s="1"/>
      <c r="VNI28" s="1"/>
      <c r="VNJ28" s="1"/>
      <c r="VNK28" s="1"/>
      <c r="VNL28" s="1"/>
      <c r="VNM28" s="1"/>
      <c r="VNN28" s="1"/>
      <c r="VNO28" s="1"/>
      <c r="VNP28" s="1"/>
      <c r="VNQ28" s="1"/>
      <c r="VNR28" s="1"/>
      <c r="VNS28" s="1"/>
      <c r="VNT28" s="1"/>
      <c r="VNU28" s="1"/>
      <c r="VNV28" s="1"/>
      <c r="VNW28" s="1"/>
      <c r="VNX28" s="1"/>
      <c r="VNY28" s="1"/>
      <c r="VNZ28" s="1"/>
      <c r="VOA28" s="1"/>
      <c r="VOB28" s="1"/>
      <c r="VOC28" s="1"/>
      <c r="VOD28" s="1"/>
      <c r="VOE28" s="1"/>
      <c r="VOF28" s="1"/>
      <c r="VOG28" s="1"/>
      <c r="VOH28" s="1"/>
      <c r="VOI28" s="1"/>
      <c r="VOJ28" s="1"/>
      <c r="VOK28" s="1"/>
      <c r="VOL28" s="1"/>
      <c r="VOM28" s="1"/>
      <c r="VON28" s="1"/>
      <c r="VOO28" s="1"/>
      <c r="VOP28" s="1"/>
      <c r="VOQ28" s="1"/>
      <c r="VOR28" s="1"/>
      <c r="VOS28" s="1"/>
      <c r="VOT28" s="1"/>
      <c r="VOU28" s="1"/>
      <c r="VOV28" s="1"/>
      <c r="VOW28" s="1"/>
      <c r="VOX28" s="1"/>
      <c r="VOY28" s="1"/>
      <c r="VOZ28" s="1"/>
      <c r="VPA28" s="1"/>
      <c r="VPB28" s="1"/>
      <c r="VPC28" s="1"/>
      <c r="VPD28" s="1"/>
      <c r="VPE28" s="1"/>
      <c r="VPF28" s="1"/>
      <c r="VPG28" s="1"/>
      <c r="VPH28" s="1"/>
      <c r="VPI28" s="1"/>
      <c r="VPJ28" s="1"/>
      <c r="VPK28" s="1"/>
      <c r="VPL28" s="1"/>
      <c r="VPM28" s="1"/>
      <c r="VPN28" s="1"/>
      <c r="VPO28" s="1"/>
      <c r="VPP28" s="1"/>
      <c r="VPQ28" s="1"/>
      <c r="VPR28" s="1"/>
      <c r="VPS28" s="1"/>
      <c r="VPT28" s="1"/>
      <c r="VPU28" s="1"/>
      <c r="VPV28" s="1"/>
      <c r="VPW28" s="1"/>
      <c r="VPX28" s="1"/>
      <c r="VPY28" s="1"/>
      <c r="VPZ28" s="1"/>
      <c r="VQA28" s="1"/>
      <c r="VQB28" s="1"/>
      <c r="VQC28" s="1"/>
      <c r="VQD28" s="1"/>
      <c r="VQE28" s="1"/>
      <c r="VQF28" s="1"/>
      <c r="VQG28" s="1"/>
      <c r="VQH28" s="1"/>
      <c r="VQI28" s="1"/>
      <c r="VQJ28" s="1"/>
      <c r="VQK28" s="1"/>
      <c r="VQL28" s="1"/>
      <c r="VQM28" s="1"/>
      <c r="VQN28" s="1"/>
      <c r="VQO28" s="1"/>
      <c r="VQP28" s="1"/>
      <c r="VQQ28" s="1"/>
      <c r="VQR28" s="1"/>
      <c r="VQS28" s="1"/>
      <c r="VQT28" s="1"/>
      <c r="VQU28" s="1"/>
      <c r="VQV28" s="1"/>
      <c r="VQW28" s="1"/>
      <c r="VQX28" s="1"/>
      <c r="VQY28" s="1"/>
      <c r="VQZ28" s="1"/>
      <c r="VRA28" s="1"/>
      <c r="VRB28" s="1"/>
      <c r="VRC28" s="1"/>
      <c r="VRD28" s="1"/>
      <c r="VRE28" s="1"/>
      <c r="VRF28" s="1"/>
      <c r="VRG28" s="1"/>
      <c r="VRH28" s="1"/>
      <c r="VRI28" s="1"/>
      <c r="VRJ28" s="1"/>
      <c r="VRK28" s="1"/>
      <c r="VRL28" s="1"/>
      <c r="VRM28" s="1"/>
      <c r="VRN28" s="1"/>
      <c r="VRO28" s="1"/>
      <c r="VRP28" s="1"/>
      <c r="VRQ28" s="1"/>
      <c r="VRR28" s="1"/>
      <c r="VRS28" s="1"/>
      <c r="VRT28" s="1"/>
      <c r="VRU28" s="1"/>
      <c r="VRV28" s="1"/>
      <c r="VRW28" s="1"/>
      <c r="VRX28" s="1"/>
      <c r="VRY28" s="1"/>
      <c r="VRZ28" s="1"/>
      <c r="VSA28" s="1"/>
      <c r="VSB28" s="1"/>
      <c r="VSC28" s="1"/>
      <c r="VSD28" s="1"/>
      <c r="VSE28" s="1"/>
      <c r="VSF28" s="1"/>
      <c r="VSG28" s="1"/>
      <c r="VSH28" s="1"/>
      <c r="VSI28" s="1"/>
      <c r="VSJ28" s="1"/>
      <c r="VSK28" s="1"/>
      <c r="VSL28" s="1"/>
      <c r="VSM28" s="1"/>
      <c r="VSN28" s="1"/>
      <c r="VSO28" s="1"/>
      <c r="VSP28" s="1"/>
      <c r="VSQ28" s="1"/>
      <c r="VSR28" s="1"/>
      <c r="VSS28" s="1"/>
      <c r="VST28" s="1"/>
      <c r="VSU28" s="1"/>
      <c r="VSV28" s="1"/>
      <c r="VSW28" s="1"/>
      <c r="VSX28" s="1"/>
      <c r="VSY28" s="1"/>
      <c r="VSZ28" s="1"/>
      <c r="VTA28" s="1"/>
      <c r="VTB28" s="1"/>
      <c r="VTC28" s="1"/>
      <c r="VTD28" s="1"/>
      <c r="VTE28" s="1"/>
      <c r="VTF28" s="1"/>
      <c r="VTG28" s="1"/>
      <c r="VTH28" s="1"/>
      <c r="VTI28" s="1"/>
      <c r="VTJ28" s="1"/>
      <c r="VTK28" s="1"/>
      <c r="VTL28" s="1"/>
      <c r="VTM28" s="1"/>
      <c r="VTN28" s="1"/>
      <c r="VTO28" s="1"/>
      <c r="VTP28" s="1"/>
      <c r="VTQ28" s="1"/>
      <c r="VTR28" s="1"/>
      <c r="VTS28" s="1"/>
      <c r="VTT28" s="1"/>
      <c r="VTU28" s="1"/>
      <c r="VTV28" s="1"/>
      <c r="VTW28" s="1"/>
      <c r="VTX28" s="1"/>
      <c r="VTY28" s="1"/>
      <c r="VTZ28" s="1"/>
      <c r="VUA28" s="1"/>
      <c r="VUB28" s="1"/>
      <c r="VUC28" s="1"/>
      <c r="VUD28" s="1"/>
      <c r="VUE28" s="1"/>
      <c r="VUF28" s="1"/>
      <c r="VUG28" s="1"/>
      <c r="VUH28" s="1"/>
      <c r="VUI28" s="1"/>
      <c r="VUJ28" s="1"/>
      <c r="VUK28" s="1"/>
      <c r="VUL28" s="1"/>
      <c r="VUM28" s="1"/>
      <c r="VUN28" s="1"/>
      <c r="VUO28" s="1"/>
      <c r="VUP28" s="1"/>
      <c r="VUQ28" s="1"/>
      <c r="VUR28" s="1"/>
      <c r="VUS28" s="1"/>
      <c r="VUT28" s="1"/>
      <c r="VUU28" s="1"/>
      <c r="VUV28" s="1"/>
      <c r="VUW28" s="1"/>
      <c r="VUX28" s="1"/>
      <c r="VUY28" s="1"/>
      <c r="VUZ28" s="1"/>
      <c r="VVA28" s="1"/>
      <c r="VVB28" s="1"/>
      <c r="VVC28" s="1"/>
      <c r="VVD28" s="1"/>
      <c r="VVE28" s="1"/>
      <c r="VVF28" s="1"/>
      <c r="VVG28" s="1"/>
      <c r="VVH28" s="1"/>
      <c r="VVI28" s="1"/>
      <c r="VVJ28" s="1"/>
      <c r="VVK28" s="1"/>
      <c r="VVL28" s="1"/>
      <c r="VVM28" s="1"/>
      <c r="VVN28" s="1"/>
      <c r="VVO28" s="1"/>
      <c r="VVP28" s="1"/>
      <c r="VVQ28" s="1"/>
      <c r="VVR28" s="1"/>
      <c r="VVS28" s="1"/>
      <c r="VVT28" s="1"/>
      <c r="VVU28" s="1"/>
      <c r="VVV28" s="1"/>
      <c r="VVW28" s="1"/>
      <c r="VVX28" s="1"/>
      <c r="VVY28" s="1"/>
      <c r="VVZ28" s="1"/>
      <c r="VWA28" s="1"/>
      <c r="VWB28" s="1"/>
      <c r="VWC28" s="1"/>
      <c r="VWD28" s="1"/>
      <c r="VWE28" s="1"/>
      <c r="VWF28" s="1"/>
      <c r="VWG28" s="1"/>
      <c r="VWH28" s="1"/>
      <c r="VWI28" s="1"/>
      <c r="VWJ28" s="1"/>
      <c r="VWK28" s="1"/>
      <c r="VWL28" s="1"/>
      <c r="VWM28" s="1"/>
      <c r="VWN28" s="1"/>
      <c r="VWO28" s="1"/>
      <c r="VWP28" s="1"/>
      <c r="VWQ28" s="1"/>
      <c r="VWR28" s="1"/>
      <c r="VWS28" s="1"/>
      <c r="VWT28" s="1"/>
      <c r="VWU28" s="1"/>
      <c r="VWV28" s="1"/>
      <c r="VWW28" s="1"/>
      <c r="VWX28" s="1"/>
      <c r="VWY28" s="1"/>
      <c r="VWZ28" s="1"/>
      <c r="VXA28" s="1"/>
      <c r="VXB28" s="1"/>
      <c r="VXC28" s="1"/>
      <c r="VXD28" s="1"/>
      <c r="VXE28" s="1"/>
      <c r="VXF28" s="1"/>
      <c r="VXG28" s="1"/>
      <c r="VXH28" s="1"/>
      <c r="VXI28" s="1"/>
      <c r="VXJ28" s="1"/>
      <c r="VXK28" s="1"/>
      <c r="VXL28" s="1"/>
      <c r="VXM28" s="1"/>
      <c r="VXN28" s="1"/>
      <c r="VXO28" s="1"/>
      <c r="VXP28" s="1"/>
      <c r="VXQ28" s="1"/>
      <c r="VXR28" s="1"/>
      <c r="VXS28" s="1"/>
      <c r="VXT28" s="1"/>
      <c r="VXU28" s="1"/>
      <c r="VXV28" s="1"/>
      <c r="VXW28" s="1"/>
      <c r="VXX28" s="1"/>
      <c r="VXY28" s="1"/>
      <c r="VXZ28" s="1"/>
      <c r="VYA28" s="1"/>
      <c r="VYB28" s="1"/>
      <c r="VYC28" s="1"/>
      <c r="VYD28" s="1"/>
      <c r="VYE28" s="1"/>
      <c r="VYF28" s="1"/>
      <c r="VYG28" s="1"/>
      <c r="VYH28" s="1"/>
      <c r="VYI28" s="1"/>
      <c r="VYJ28" s="1"/>
      <c r="VYK28" s="1"/>
      <c r="VYL28" s="1"/>
      <c r="VYM28" s="1"/>
      <c r="VYN28" s="1"/>
      <c r="VYO28" s="1"/>
      <c r="VYP28" s="1"/>
      <c r="VYQ28" s="1"/>
      <c r="VYR28" s="1"/>
      <c r="VYS28" s="1"/>
      <c r="VYT28" s="1"/>
      <c r="VYU28" s="1"/>
      <c r="VYV28" s="1"/>
      <c r="VYW28" s="1"/>
      <c r="VYX28" s="1"/>
      <c r="VYY28" s="1"/>
      <c r="VYZ28" s="1"/>
      <c r="VZA28" s="1"/>
      <c r="VZB28" s="1"/>
      <c r="VZC28" s="1"/>
      <c r="VZD28" s="1"/>
      <c r="VZE28" s="1"/>
      <c r="VZF28" s="1"/>
      <c r="VZG28" s="1"/>
      <c r="VZH28" s="1"/>
      <c r="VZI28" s="1"/>
      <c r="VZJ28" s="1"/>
      <c r="VZK28" s="1"/>
      <c r="VZL28" s="1"/>
      <c r="VZM28" s="1"/>
      <c r="VZN28" s="1"/>
      <c r="VZO28" s="1"/>
      <c r="VZP28" s="1"/>
      <c r="VZQ28" s="1"/>
      <c r="VZR28" s="1"/>
      <c r="VZS28" s="1"/>
      <c r="VZT28" s="1"/>
      <c r="VZU28" s="1"/>
      <c r="VZV28" s="1"/>
      <c r="VZW28" s="1"/>
      <c r="VZX28" s="1"/>
      <c r="VZY28" s="1"/>
      <c r="VZZ28" s="1"/>
      <c r="WAA28" s="1"/>
      <c r="WAB28" s="1"/>
      <c r="WAC28" s="1"/>
      <c r="WAD28" s="1"/>
      <c r="WAE28" s="1"/>
      <c r="WAF28" s="1"/>
      <c r="WAG28" s="1"/>
      <c r="WAH28" s="1"/>
      <c r="WAI28" s="1"/>
      <c r="WAJ28" s="1"/>
      <c r="WAK28" s="1"/>
      <c r="WAL28" s="1"/>
      <c r="WAM28" s="1"/>
      <c r="WAN28" s="1"/>
      <c r="WAO28" s="1"/>
      <c r="WAP28" s="1"/>
      <c r="WAQ28" s="1"/>
      <c r="WAR28" s="1"/>
      <c r="WAS28" s="1"/>
      <c r="WAT28" s="1"/>
      <c r="WAU28" s="1"/>
      <c r="WAV28" s="1"/>
      <c r="WAW28" s="1"/>
      <c r="WAX28" s="1"/>
      <c r="WAY28" s="1"/>
      <c r="WAZ28" s="1"/>
      <c r="WBA28" s="1"/>
      <c r="WBB28" s="1"/>
      <c r="WBC28" s="1"/>
      <c r="WBD28" s="1"/>
      <c r="WBE28" s="1"/>
      <c r="WBF28" s="1"/>
      <c r="WBG28" s="1"/>
      <c r="WBH28" s="1"/>
      <c r="WBI28" s="1"/>
      <c r="WBJ28" s="1"/>
      <c r="WBK28" s="1"/>
      <c r="WBL28" s="1"/>
      <c r="WBM28" s="1"/>
      <c r="WBN28" s="1"/>
      <c r="WBO28" s="1"/>
      <c r="WBP28" s="1"/>
      <c r="WBQ28" s="1"/>
      <c r="WBR28" s="1"/>
      <c r="WBS28" s="1"/>
      <c r="WBT28" s="1"/>
      <c r="WBU28" s="1"/>
      <c r="WBV28" s="1"/>
      <c r="WBW28" s="1"/>
      <c r="WBX28" s="1"/>
      <c r="WBY28" s="1"/>
      <c r="WBZ28" s="1"/>
      <c r="WCA28" s="1"/>
      <c r="WCB28" s="1"/>
      <c r="WCC28" s="1"/>
      <c r="WCD28" s="1"/>
      <c r="WCE28" s="1"/>
      <c r="WCF28" s="1"/>
      <c r="WCG28" s="1"/>
      <c r="WCH28" s="1"/>
      <c r="WCI28" s="1"/>
      <c r="WCJ28" s="1"/>
      <c r="WCK28" s="1"/>
      <c r="WCL28" s="1"/>
      <c r="WCM28" s="1"/>
      <c r="WCN28" s="1"/>
      <c r="WCO28" s="1"/>
      <c r="WCP28" s="1"/>
      <c r="WCQ28" s="1"/>
      <c r="WCR28" s="1"/>
      <c r="WCS28" s="1"/>
      <c r="WCT28" s="1"/>
      <c r="WCU28" s="1"/>
      <c r="WCV28" s="1"/>
      <c r="WCW28" s="1"/>
      <c r="WCX28" s="1"/>
      <c r="WCY28" s="1"/>
      <c r="WCZ28" s="1"/>
      <c r="WDA28" s="1"/>
      <c r="WDB28" s="1"/>
      <c r="WDC28" s="1"/>
      <c r="WDD28" s="1"/>
      <c r="WDE28" s="1"/>
      <c r="WDF28" s="1"/>
      <c r="WDG28" s="1"/>
      <c r="WDH28" s="1"/>
      <c r="WDI28" s="1"/>
      <c r="WDJ28" s="1"/>
      <c r="WDK28" s="1"/>
      <c r="WDL28" s="1"/>
      <c r="WDM28" s="1"/>
      <c r="WDN28" s="1"/>
      <c r="WDO28" s="1"/>
      <c r="WDP28" s="1"/>
      <c r="WDQ28" s="1"/>
      <c r="WDR28" s="1"/>
      <c r="WDS28" s="1"/>
      <c r="WDT28" s="1"/>
      <c r="WDU28" s="1"/>
      <c r="WDV28" s="1"/>
      <c r="WDW28" s="1"/>
      <c r="WDX28" s="1"/>
      <c r="WDY28" s="1"/>
      <c r="WDZ28" s="1"/>
      <c r="WEA28" s="1"/>
      <c r="WEB28" s="1"/>
      <c r="WEC28" s="1"/>
      <c r="WED28" s="1"/>
      <c r="WEE28" s="1"/>
      <c r="WEF28" s="1"/>
      <c r="WEG28" s="1"/>
      <c r="WEH28" s="1"/>
      <c r="WEI28" s="1"/>
      <c r="WEJ28" s="1"/>
      <c r="WEK28" s="1"/>
      <c r="WEL28" s="1"/>
      <c r="WEM28" s="1"/>
      <c r="WEN28" s="1"/>
      <c r="WEO28" s="1"/>
      <c r="WEP28" s="1"/>
      <c r="WEQ28" s="1"/>
      <c r="WER28" s="1"/>
      <c r="WES28" s="1"/>
      <c r="WET28" s="1"/>
      <c r="WEU28" s="1"/>
      <c r="WEV28" s="1"/>
      <c r="WEW28" s="1"/>
      <c r="WEX28" s="1"/>
      <c r="WEY28" s="1"/>
      <c r="WEZ28" s="1"/>
      <c r="WFA28" s="1"/>
      <c r="WFB28" s="1"/>
      <c r="WFC28" s="1"/>
      <c r="WFD28" s="1"/>
      <c r="WFE28" s="1"/>
      <c r="WFF28" s="1"/>
      <c r="WFG28" s="1"/>
      <c r="WFH28" s="1"/>
      <c r="WFI28" s="1"/>
      <c r="WFJ28" s="1"/>
      <c r="WFK28" s="1"/>
      <c r="WFL28" s="1"/>
      <c r="WFM28" s="1"/>
      <c r="WFN28" s="1"/>
      <c r="WFO28" s="1"/>
      <c r="WFP28" s="1"/>
      <c r="WFQ28" s="1"/>
      <c r="WFR28" s="1"/>
      <c r="WFS28" s="1"/>
      <c r="WFT28" s="1"/>
      <c r="WFU28" s="1"/>
      <c r="WFV28" s="1"/>
      <c r="WFW28" s="1"/>
      <c r="WFX28" s="1"/>
      <c r="WFY28" s="1"/>
      <c r="WFZ28" s="1"/>
      <c r="WGA28" s="1"/>
      <c r="WGB28" s="1"/>
      <c r="WGC28" s="1"/>
      <c r="WGD28" s="1"/>
      <c r="WGE28" s="1"/>
      <c r="WGF28" s="1"/>
      <c r="WGG28" s="1"/>
      <c r="WGH28" s="1"/>
      <c r="WGI28" s="1"/>
      <c r="WGJ28" s="1"/>
      <c r="WGK28" s="1"/>
      <c r="WGL28" s="1"/>
      <c r="WGM28" s="1"/>
      <c r="WGN28" s="1"/>
      <c r="WGO28" s="1"/>
      <c r="WGP28" s="1"/>
      <c r="WGQ28" s="1"/>
      <c r="WGR28" s="1"/>
      <c r="WGS28" s="1"/>
      <c r="WGT28" s="1"/>
      <c r="WGU28" s="1"/>
      <c r="WGV28" s="1"/>
      <c r="WGW28" s="1"/>
      <c r="WGX28" s="1"/>
      <c r="WGY28" s="1"/>
      <c r="WGZ28" s="1"/>
      <c r="WHA28" s="1"/>
      <c r="WHB28" s="1"/>
      <c r="WHC28" s="1"/>
      <c r="WHD28" s="1"/>
      <c r="WHE28" s="1"/>
      <c r="WHF28" s="1"/>
      <c r="WHG28" s="1"/>
      <c r="WHH28" s="1"/>
      <c r="WHI28" s="1"/>
      <c r="WHJ28" s="1"/>
      <c r="WHK28" s="1"/>
      <c r="WHL28" s="1"/>
      <c r="WHM28" s="1"/>
      <c r="WHN28" s="1"/>
      <c r="WHO28" s="1"/>
      <c r="WHP28" s="1"/>
      <c r="WHQ28" s="1"/>
      <c r="WHR28" s="1"/>
      <c r="WHS28" s="1"/>
      <c r="WHT28" s="1"/>
      <c r="WHU28" s="1"/>
      <c r="WHV28" s="1"/>
      <c r="WHW28" s="1"/>
      <c r="WHX28" s="1"/>
      <c r="WHY28" s="1"/>
      <c r="WHZ28" s="1"/>
      <c r="WIA28" s="1"/>
      <c r="WIB28" s="1"/>
      <c r="WIC28" s="1"/>
      <c r="WID28" s="1"/>
      <c r="WIE28" s="1"/>
      <c r="WIF28" s="1"/>
      <c r="WIG28" s="1"/>
      <c r="WIH28" s="1"/>
      <c r="WII28" s="1"/>
      <c r="WIJ28" s="1"/>
      <c r="WIK28" s="1"/>
      <c r="WIL28" s="1"/>
      <c r="WIM28" s="1"/>
      <c r="WIN28" s="1"/>
      <c r="WIO28" s="1"/>
      <c r="WIP28" s="1"/>
      <c r="WIQ28" s="1"/>
      <c r="WIR28" s="1"/>
      <c r="WIS28" s="1"/>
      <c r="WIT28" s="1"/>
      <c r="WIU28" s="1"/>
      <c r="WIV28" s="1"/>
      <c r="WIW28" s="1"/>
      <c r="WIX28" s="1"/>
      <c r="WIY28" s="1"/>
      <c r="WIZ28" s="1"/>
      <c r="WJA28" s="1"/>
      <c r="WJB28" s="1"/>
      <c r="WJC28" s="1"/>
      <c r="WJD28" s="1"/>
      <c r="WJE28" s="1"/>
      <c r="WJF28" s="1"/>
      <c r="WJG28" s="1"/>
      <c r="WJH28" s="1"/>
      <c r="WJI28" s="1"/>
      <c r="WJJ28" s="1"/>
      <c r="WJK28" s="1"/>
      <c r="WJL28" s="1"/>
      <c r="WJM28" s="1"/>
      <c r="WJN28" s="1"/>
      <c r="WJO28" s="1"/>
      <c r="WJP28" s="1"/>
      <c r="WJQ28" s="1"/>
      <c r="WJR28" s="1"/>
      <c r="WJS28" s="1"/>
      <c r="WJT28" s="1"/>
      <c r="WJU28" s="1"/>
      <c r="WJV28" s="1"/>
      <c r="WJW28" s="1"/>
      <c r="WJX28" s="1"/>
      <c r="WJY28" s="1"/>
      <c r="WJZ28" s="1"/>
      <c r="WKA28" s="1"/>
      <c r="WKB28" s="1"/>
      <c r="WKC28" s="1"/>
      <c r="WKD28" s="1"/>
      <c r="WKE28" s="1"/>
      <c r="WKF28" s="1"/>
      <c r="WKG28" s="1"/>
      <c r="WKH28" s="1"/>
      <c r="WKI28" s="1"/>
      <c r="WKJ28" s="1"/>
      <c r="WKK28" s="1"/>
      <c r="WKL28" s="1"/>
      <c r="WKM28" s="1"/>
      <c r="WKN28" s="1"/>
      <c r="WKO28" s="1"/>
      <c r="WKP28" s="1"/>
      <c r="WKQ28" s="1"/>
      <c r="WKR28" s="1"/>
      <c r="WKS28" s="1"/>
      <c r="WKT28" s="1"/>
      <c r="WKU28" s="1"/>
      <c r="WKV28" s="1"/>
      <c r="WKW28" s="1"/>
      <c r="WKX28" s="1"/>
      <c r="WKY28" s="1"/>
      <c r="WKZ28" s="1"/>
      <c r="WLA28" s="1"/>
      <c r="WLB28" s="1"/>
      <c r="WLC28" s="1"/>
      <c r="WLD28" s="1"/>
      <c r="WLE28" s="1"/>
      <c r="WLF28" s="1"/>
      <c r="WLG28" s="1"/>
      <c r="WLH28" s="1"/>
      <c r="WLI28" s="1"/>
      <c r="WLJ28" s="1"/>
      <c r="WLK28" s="1"/>
      <c r="WLL28" s="1"/>
      <c r="WLM28" s="1"/>
      <c r="WLN28" s="1"/>
      <c r="WLO28" s="1"/>
      <c r="WLP28" s="1"/>
      <c r="WLQ28" s="1"/>
      <c r="WLR28" s="1"/>
      <c r="WLS28" s="1"/>
      <c r="WLT28" s="1"/>
      <c r="WLU28" s="1"/>
      <c r="WLV28" s="1"/>
      <c r="WLW28" s="1"/>
      <c r="WLX28" s="1"/>
      <c r="WLY28" s="1"/>
      <c r="WLZ28" s="1"/>
      <c r="WMA28" s="1"/>
      <c r="WMB28" s="1"/>
      <c r="WMC28" s="1"/>
      <c r="WMD28" s="1"/>
      <c r="WME28" s="1"/>
      <c r="WMF28" s="1"/>
      <c r="WMG28" s="1"/>
      <c r="WMH28" s="1"/>
      <c r="WMI28" s="1"/>
      <c r="WMJ28" s="1"/>
      <c r="WMK28" s="1"/>
      <c r="WML28" s="1"/>
      <c r="WMM28" s="1"/>
      <c r="WMN28" s="1"/>
      <c r="WMO28" s="1"/>
      <c r="WMP28" s="1"/>
      <c r="WMQ28" s="1"/>
      <c r="WMR28" s="1"/>
      <c r="WMS28" s="1"/>
      <c r="WMT28" s="1"/>
      <c r="WMU28" s="1"/>
      <c r="WMV28" s="1"/>
      <c r="WMW28" s="1"/>
      <c r="WMX28" s="1"/>
      <c r="WMY28" s="1"/>
      <c r="WMZ28" s="1"/>
      <c r="WNA28" s="1"/>
      <c r="WNB28" s="1"/>
      <c r="WNC28" s="1"/>
      <c r="WND28" s="1"/>
      <c r="WNE28" s="1"/>
      <c r="WNF28" s="1"/>
      <c r="WNG28" s="1"/>
      <c r="WNH28" s="1"/>
      <c r="WNI28" s="1"/>
      <c r="WNJ28" s="1"/>
      <c r="WNK28" s="1"/>
      <c r="WNL28" s="1"/>
      <c r="WNM28" s="1"/>
      <c r="WNN28" s="1"/>
      <c r="WNO28" s="1"/>
      <c r="WNP28" s="1"/>
      <c r="WNQ28" s="1"/>
      <c r="WNR28" s="1"/>
      <c r="WNS28" s="1"/>
      <c r="WNT28" s="1"/>
      <c r="WNU28" s="1"/>
      <c r="WNV28" s="1"/>
      <c r="WNW28" s="1"/>
      <c r="WNX28" s="1"/>
      <c r="WNY28" s="1"/>
      <c r="WNZ28" s="1"/>
      <c r="WOA28" s="1"/>
      <c r="WOB28" s="1"/>
      <c r="WOC28" s="1"/>
      <c r="WOD28" s="1"/>
      <c r="WOE28" s="1"/>
      <c r="WOF28" s="1"/>
      <c r="WOG28" s="1"/>
      <c r="WOH28" s="1"/>
      <c r="WOI28" s="1"/>
      <c r="WOJ28" s="1"/>
      <c r="WOK28" s="1"/>
      <c r="WOL28" s="1"/>
      <c r="WOM28" s="1"/>
      <c r="WON28" s="1"/>
      <c r="WOO28" s="1"/>
      <c r="WOP28" s="1"/>
      <c r="WOQ28" s="1"/>
      <c r="WOR28" s="1"/>
      <c r="WOS28" s="1"/>
      <c r="WOT28" s="1"/>
      <c r="WOU28" s="1"/>
      <c r="WOV28" s="1"/>
      <c r="WOW28" s="1"/>
      <c r="WOX28" s="1"/>
      <c r="WOY28" s="1"/>
      <c r="WOZ28" s="1"/>
      <c r="WPA28" s="1"/>
      <c r="WPB28" s="1"/>
      <c r="WPC28" s="1"/>
      <c r="WPD28" s="1"/>
      <c r="WPE28" s="1"/>
      <c r="WPF28" s="1"/>
      <c r="WPG28" s="1"/>
      <c r="WPH28" s="1"/>
      <c r="WPI28" s="1"/>
      <c r="WPJ28" s="1"/>
      <c r="WPK28" s="1"/>
      <c r="WPL28" s="1"/>
      <c r="WPM28" s="1"/>
      <c r="WPN28" s="1"/>
      <c r="WPO28" s="1"/>
      <c r="WPP28" s="1"/>
      <c r="WPQ28" s="1"/>
      <c r="WPR28" s="1"/>
      <c r="WPS28" s="1"/>
      <c r="WPT28" s="1"/>
      <c r="WPU28" s="1"/>
      <c r="WPV28" s="1"/>
      <c r="WPW28" s="1"/>
      <c r="WPX28" s="1"/>
      <c r="WPY28" s="1"/>
      <c r="WPZ28" s="1"/>
      <c r="WQA28" s="1"/>
      <c r="WQB28" s="1"/>
      <c r="WQC28" s="1"/>
      <c r="WQD28" s="1"/>
      <c r="WQE28" s="1"/>
      <c r="WQF28" s="1"/>
      <c r="WQG28" s="1"/>
      <c r="WQH28" s="1"/>
      <c r="WQI28" s="1"/>
      <c r="WQJ28" s="1"/>
      <c r="WQK28" s="1"/>
      <c r="WQL28" s="1"/>
      <c r="WQM28" s="1"/>
      <c r="WQN28" s="1"/>
      <c r="WQO28" s="1"/>
      <c r="WQP28" s="1"/>
      <c r="WQQ28" s="1"/>
      <c r="WQR28" s="1"/>
      <c r="WQS28" s="1"/>
      <c r="WQT28" s="1"/>
      <c r="WQU28" s="1"/>
      <c r="WQV28" s="1"/>
      <c r="WQW28" s="1"/>
      <c r="WQX28" s="1"/>
      <c r="WQY28" s="1"/>
      <c r="WQZ28" s="1"/>
      <c r="WRA28" s="1"/>
      <c r="WRB28" s="1"/>
      <c r="WRC28" s="1"/>
      <c r="WRD28" s="1"/>
      <c r="WRE28" s="1"/>
      <c r="WRF28" s="1"/>
      <c r="WRG28" s="1"/>
      <c r="WRH28" s="1"/>
      <c r="WRI28" s="1"/>
      <c r="WRJ28" s="1"/>
      <c r="WRK28" s="1"/>
      <c r="WRL28" s="1"/>
      <c r="WRM28" s="1"/>
      <c r="WRN28" s="1"/>
      <c r="WRO28" s="1"/>
      <c r="WRP28" s="1"/>
      <c r="WRQ28" s="1"/>
      <c r="WRR28" s="1"/>
      <c r="WRS28" s="1"/>
      <c r="WRT28" s="1"/>
      <c r="WRU28" s="1"/>
      <c r="WRV28" s="1"/>
      <c r="WRW28" s="1"/>
      <c r="WRX28" s="1"/>
      <c r="WRY28" s="1"/>
      <c r="WRZ28" s="1"/>
      <c r="WSA28" s="1"/>
      <c r="WSB28" s="1"/>
      <c r="WSC28" s="1"/>
      <c r="WSD28" s="1"/>
      <c r="WSE28" s="1"/>
      <c r="WSF28" s="1"/>
      <c r="WSG28" s="1"/>
      <c r="WSH28" s="1"/>
      <c r="WSI28" s="1"/>
      <c r="WSJ28" s="1"/>
      <c r="WSK28" s="1"/>
      <c r="WSL28" s="1"/>
      <c r="WSM28" s="1"/>
      <c r="WSN28" s="1"/>
      <c r="WSO28" s="1"/>
      <c r="WSP28" s="1"/>
      <c r="WSQ28" s="1"/>
      <c r="WSR28" s="1"/>
      <c r="WSS28" s="1"/>
      <c r="WST28" s="1"/>
      <c r="WSU28" s="1"/>
      <c r="WSV28" s="1"/>
      <c r="WSW28" s="1"/>
      <c r="WSX28" s="1"/>
      <c r="WSY28" s="1"/>
      <c r="WSZ28" s="1"/>
      <c r="WTA28" s="1"/>
      <c r="WTB28" s="1"/>
      <c r="WTC28" s="1"/>
      <c r="WTD28" s="1"/>
      <c r="WTE28" s="1"/>
      <c r="WTF28" s="1"/>
      <c r="WTG28" s="1"/>
      <c r="WTH28" s="1"/>
      <c r="WTI28" s="1"/>
      <c r="WTJ28" s="1"/>
      <c r="WTK28" s="1"/>
      <c r="WTL28" s="1"/>
      <c r="WTM28" s="1"/>
      <c r="WTN28" s="1"/>
      <c r="WTO28" s="1"/>
      <c r="WTP28" s="1"/>
      <c r="WTQ28" s="1"/>
      <c r="WTR28" s="1"/>
      <c r="WTS28" s="1"/>
      <c r="WTT28" s="1"/>
      <c r="WTU28" s="1"/>
      <c r="WTV28" s="1"/>
      <c r="WTW28" s="1"/>
      <c r="WTX28" s="1"/>
      <c r="WTY28" s="1"/>
      <c r="WTZ28" s="1"/>
      <c r="WUA28" s="1"/>
      <c r="WUB28" s="1"/>
      <c r="WUC28" s="1"/>
      <c r="WUD28" s="1"/>
      <c r="WUE28" s="1"/>
      <c r="WUF28" s="1"/>
      <c r="WUG28" s="1"/>
      <c r="WUH28" s="1"/>
      <c r="WUI28" s="1"/>
      <c r="WUJ28" s="1"/>
      <c r="WUK28" s="1"/>
      <c r="WUL28" s="1"/>
      <c r="WUM28" s="1"/>
      <c r="WUN28" s="1"/>
      <c r="WUO28" s="1"/>
      <c r="WUP28" s="1"/>
      <c r="WUQ28" s="1"/>
      <c r="WUR28" s="1"/>
      <c r="WUS28" s="1"/>
      <c r="WUT28" s="1"/>
      <c r="WUU28" s="1"/>
      <c r="WUV28" s="1"/>
      <c r="WUW28" s="1"/>
      <c r="WUX28" s="1"/>
      <c r="WUY28" s="1"/>
      <c r="WUZ28" s="1"/>
      <c r="WVA28" s="1"/>
      <c r="WVB28" s="1"/>
      <c r="WVC28" s="1"/>
      <c r="WVD28" s="1"/>
      <c r="WVE28" s="1"/>
      <c r="WVF28" s="1"/>
      <c r="WVG28" s="1"/>
      <c r="WVH28" s="1"/>
      <c r="WVI28" s="1"/>
      <c r="WVJ28" s="1"/>
      <c r="WVK28" s="1"/>
      <c r="WVL28" s="1"/>
      <c r="WVM28" s="1"/>
      <c r="WVN28" s="1"/>
      <c r="WVO28" s="1"/>
      <c r="WVP28" s="1"/>
      <c r="WVQ28" s="1"/>
      <c r="WVR28" s="1"/>
      <c r="WVS28" s="1"/>
      <c r="WVT28" s="1"/>
      <c r="WVU28" s="1"/>
      <c r="WVV28" s="1"/>
      <c r="WVW28" s="1"/>
      <c r="WVX28" s="1"/>
      <c r="WVY28" s="1"/>
      <c r="WVZ28" s="1"/>
      <c r="WWA28" s="1"/>
      <c r="WWB28" s="1"/>
      <c r="WWC28" s="1"/>
      <c r="WWD28" s="1"/>
      <c r="WWE28" s="1"/>
      <c r="WWF28" s="1"/>
      <c r="WWG28" s="1"/>
      <c r="WWH28" s="1"/>
      <c r="WWI28" s="1"/>
      <c r="WWJ28" s="1"/>
      <c r="WWK28" s="1"/>
      <c r="WWL28" s="1"/>
      <c r="WWM28" s="1"/>
      <c r="WWN28" s="1"/>
      <c r="WWO28" s="1"/>
      <c r="WWP28" s="1"/>
      <c r="WWQ28" s="1"/>
      <c r="WWR28" s="1"/>
      <c r="WWS28" s="1"/>
      <c r="WWT28" s="1"/>
      <c r="WWU28" s="1"/>
      <c r="WWV28" s="1"/>
      <c r="WWW28" s="1"/>
      <c r="WWX28" s="1"/>
      <c r="WWY28" s="1"/>
      <c r="WWZ28" s="1"/>
      <c r="WXA28" s="1"/>
      <c r="WXB28" s="1"/>
      <c r="WXC28" s="1"/>
      <c r="WXD28" s="1"/>
      <c r="WXE28" s="1"/>
      <c r="WXF28" s="1"/>
      <c r="WXG28" s="1"/>
      <c r="WXH28" s="1"/>
      <c r="WXI28" s="1"/>
      <c r="WXJ28" s="1"/>
      <c r="WXK28" s="1"/>
      <c r="WXL28" s="1"/>
      <c r="WXM28" s="1"/>
      <c r="WXN28" s="1"/>
      <c r="WXO28" s="1"/>
      <c r="WXP28" s="1"/>
      <c r="WXQ28" s="1"/>
      <c r="WXR28" s="1"/>
      <c r="WXS28" s="1"/>
      <c r="WXT28" s="1"/>
      <c r="WXU28" s="1"/>
      <c r="WXV28" s="1"/>
      <c r="WXW28" s="1"/>
      <c r="WXX28" s="1"/>
      <c r="WXY28" s="1"/>
      <c r="WXZ28" s="1"/>
      <c r="WYA28" s="1"/>
      <c r="WYB28" s="1"/>
      <c r="WYC28" s="1"/>
      <c r="WYD28" s="1"/>
      <c r="WYE28" s="1"/>
      <c r="WYF28" s="1"/>
      <c r="WYG28" s="1"/>
      <c r="WYH28" s="1"/>
      <c r="WYI28" s="1"/>
      <c r="WYJ28" s="1"/>
      <c r="WYK28" s="1"/>
      <c r="WYL28" s="1"/>
      <c r="WYM28" s="1"/>
      <c r="WYN28" s="1"/>
      <c r="WYO28" s="1"/>
      <c r="WYP28" s="1"/>
      <c r="WYQ28" s="1"/>
      <c r="WYR28" s="1"/>
      <c r="WYS28" s="1"/>
      <c r="WYT28" s="1"/>
      <c r="WYU28" s="1"/>
      <c r="WYV28" s="1"/>
      <c r="WYW28" s="1"/>
      <c r="WYX28" s="1"/>
      <c r="WYY28" s="1"/>
      <c r="WYZ28" s="1"/>
      <c r="WZA28" s="1"/>
      <c r="WZB28" s="1"/>
      <c r="WZC28" s="1"/>
      <c r="WZD28" s="1"/>
      <c r="WZE28" s="1"/>
      <c r="WZF28" s="1"/>
      <c r="WZG28" s="1"/>
      <c r="WZH28" s="1"/>
      <c r="WZI28" s="1"/>
      <c r="WZJ28" s="1"/>
      <c r="WZK28" s="1"/>
      <c r="WZL28" s="1"/>
      <c r="WZM28" s="1"/>
      <c r="WZN28" s="1"/>
      <c r="WZO28" s="1"/>
      <c r="WZP28" s="1"/>
      <c r="WZQ28" s="1"/>
      <c r="WZR28" s="1"/>
      <c r="WZS28" s="1"/>
      <c r="WZT28" s="1"/>
      <c r="WZU28" s="1"/>
      <c r="WZV28" s="1"/>
      <c r="WZW28" s="1"/>
      <c r="WZX28" s="1"/>
      <c r="WZY28" s="1"/>
      <c r="WZZ28" s="1"/>
      <c r="XAA28" s="1"/>
      <c r="XAB28" s="1"/>
      <c r="XAC28" s="1"/>
      <c r="XAD28" s="1"/>
      <c r="XAE28" s="1"/>
      <c r="XAF28" s="1"/>
      <c r="XAG28" s="1"/>
      <c r="XAH28" s="1"/>
      <c r="XAI28" s="1"/>
      <c r="XAJ28" s="1"/>
      <c r="XAK28" s="1"/>
      <c r="XAL28" s="1"/>
      <c r="XAM28" s="1"/>
      <c r="XAN28" s="1"/>
      <c r="XAO28" s="1"/>
      <c r="XAP28" s="1"/>
      <c r="XAQ28" s="1"/>
      <c r="XAR28" s="1"/>
      <c r="XAS28" s="1"/>
      <c r="XAT28" s="1"/>
      <c r="XAU28" s="1"/>
      <c r="XAV28" s="1"/>
      <c r="XAW28" s="1"/>
      <c r="XAX28" s="1"/>
      <c r="XAY28" s="1"/>
      <c r="XAZ28" s="1"/>
      <c r="XBA28" s="1"/>
      <c r="XBB28" s="1"/>
      <c r="XBC28" s="1"/>
      <c r="XBD28" s="1"/>
      <c r="XBE28" s="1"/>
      <c r="XBF28" s="1"/>
      <c r="XBG28" s="1"/>
      <c r="XBH28" s="1"/>
      <c r="XBI28" s="1"/>
      <c r="XBJ28" s="1"/>
      <c r="XBK28" s="1"/>
      <c r="XBL28" s="1"/>
      <c r="XBM28" s="1"/>
      <c r="XBN28" s="1"/>
      <c r="XBO28" s="1"/>
      <c r="XBP28" s="1"/>
      <c r="XBQ28" s="1"/>
      <c r="XBR28" s="1"/>
      <c r="XBS28" s="1"/>
      <c r="XBT28" s="1"/>
      <c r="XBU28" s="1"/>
      <c r="XBV28" s="1"/>
      <c r="XBW28" s="1"/>
      <c r="XBX28" s="1"/>
      <c r="XBY28" s="1"/>
      <c r="XBZ28" s="1"/>
      <c r="XCA28" s="1"/>
      <c r="XCB28" s="1"/>
      <c r="XCC28" s="1"/>
      <c r="XCD28" s="1"/>
      <c r="XCE28" s="1"/>
      <c r="XCF28" s="1"/>
      <c r="XCG28" s="1"/>
      <c r="XCH28" s="1"/>
      <c r="XCI28" s="1"/>
      <c r="XCJ28" s="1"/>
      <c r="XCK28" s="1"/>
      <c r="XCL28" s="1"/>
      <c r="XCM28" s="1"/>
      <c r="XCN28" s="1"/>
      <c r="XCO28" s="1"/>
      <c r="XCP28" s="1"/>
      <c r="XCQ28" s="1"/>
      <c r="XCR28" s="1"/>
      <c r="XCS28" s="1"/>
      <c r="XCT28" s="1"/>
      <c r="XCU28" s="1"/>
      <c r="XCV28" s="1"/>
      <c r="XCW28" s="1"/>
      <c r="XCX28" s="1"/>
      <c r="XCY28" s="1"/>
      <c r="XCZ28" s="1"/>
      <c r="XDA28" s="1"/>
      <c r="XDB28" s="1"/>
      <c r="XDC28" s="1"/>
      <c r="XDD28" s="1"/>
      <c r="XDE28" s="1"/>
      <c r="XDF28" s="1"/>
      <c r="XDG28" s="1"/>
      <c r="XDH28" s="1"/>
      <c r="XDI28" s="1"/>
      <c r="XDJ28" s="1"/>
      <c r="XDK28" s="1"/>
      <c r="XDL28" s="1"/>
      <c r="XDM28" s="1"/>
      <c r="XDN28" s="1"/>
      <c r="XDO28" s="1"/>
      <c r="XDP28" s="1"/>
      <c r="XDQ28" s="1"/>
      <c r="XDR28" s="1"/>
      <c r="XDS28" s="1"/>
      <c r="XDT28" s="1"/>
      <c r="XDU28" s="1"/>
      <c r="XDV28" s="1"/>
      <c r="XDW28" s="1"/>
      <c r="XDX28" s="1"/>
      <c r="XDY28" s="1"/>
      <c r="XDZ28" s="1"/>
      <c r="XEA28" s="1"/>
      <c r="XEB28" s="1"/>
      <c r="XEC28" s="1"/>
      <c r="XED28" s="1"/>
      <c r="XEE28" s="1"/>
      <c r="XEF28" s="1"/>
      <c r="XEG28" s="1"/>
      <c r="XEH28" s="1"/>
      <c r="XEI28" s="1"/>
      <c r="XEJ28" s="1"/>
      <c r="XEK28" s="1"/>
      <c r="XEL28" s="1"/>
      <c r="XEM28" s="1"/>
      <c r="XEN28" s="1"/>
      <c r="XEO28" s="1"/>
      <c r="XEP28" s="1"/>
      <c r="XEQ28" s="1"/>
      <c r="XER28" s="1"/>
      <c r="XES28" s="1"/>
      <c r="XET28" s="1"/>
      <c r="XEU28" s="1"/>
      <c r="XEV28" s="1"/>
      <c r="XEW28" s="1"/>
      <c r="XEX28" s="1"/>
      <c r="XEY28" s="1"/>
      <c r="XEZ28" s="1"/>
      <c r="XFA28" s="1"/>
      <c r="XFB28" s="1"/>
      <c r="XFC28" s="1"/>
      <c r="XFD28" s="1"/>
    </row>
  </sheetData>
  <conditionalFormatting sqref="F3">
    <cfRule type="cellIs" dxfId="52" priority="8" stopIfTrue="1" operator="notEqual">
      <formula>0</formula>
    </cfRule>
    <cfRule type="cellIs" dxfId="51" priority="9" stopIfTrue="1" operator="equal">
      <formula>""</formula>
    </cfRule>
  </conditionalFormatting>
  <conditionalFormatting sqref="J3:AC3">
    <cfRule type="cellIs" dxfId="50" priority="6" stopIfTrue="1" operator="equal">
      <formula>"Construction"</formula>
    </cfRule>
    <cfRule type="cellIs" dxfId="49" priority="7" stopIfTrue="1" operator="equal">
      <formula>"Operations"</formula>
    </cfRule>
  </conditionalFormatting>
  <conditionalFormatting sqref="J3:AC3">
    <cfRule type="cellIs" dxfId="48" priority="5" operator="equal">
      <formula>"Fin Close"</formula>
    </cfRule>
  </conditionalFormatting>
  <conditionalFormatting sqref="J3:AC3">
    <cfRule type="cellIs" dxfId="47" priority="3" operator="equal">
      <formula>"PPA ext."</formula>
    </cfRule>
    <cfRule type="cellIs" dxfId="46" priority="4" operator="equal">
      <formula>"Delay"</formula>
    </cfRule>
  </conditionalFormatting>
  <conditionalFormatting sqref="F2">
    <cfRule type="cellIs" dxfId="45" priority="1" stopIfTrue="1" operator="notEqual">
      <formula>0</formula>
    </cfRule>
    <cfRule type="cellIs" dxfId="44"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4F81BD"/>
    <outlinePr summaryBelow="0" summaryRight="0"/>
  </sheetPr>
  <dimension ref="A1:XFD31"/>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15.08984375" defaultRowHeight="13.15"/>
  <cols>
    <col min="1" max="2" width="1.453125" style="25" customWidth="1"/>
    <col min="3" max="3" width="1.453125" style="45" customWidth="1"/>
    <col min="4" max="4" width="1.453125" style="77" customWidth="1"/>
    <col min="5" max="5" width="45" bestFit="1" customWidth="1"/>
    <col min="6" max="6" width="20.54296875" bestFit="1" customWidth="1"/>
    <col min="7" max="7" width="13.1796875" bestFit="1" customWidth="1"/>
    <col min="8" max="8" width="7.6328125" style="41" bestFit="1" customWidth="1"/>
    <col min="9" max="9" width="3.453125" customWidth="1"/>
    <col min="10" max="10" width="12.08984375" bestFit="1" customWidth="1"/>
    <col min="11" max="12" width="12.1796875" bestFit="1" customWidth="1"/>
    <col min="13" max="13" width="12" bestFit="1" customWidth="1"/>
    <col min="14" max="14" width="12.08984375" bestFit="1" customWidth="1"/>
    <col min="15" max="16" width="12.1796875" bestFit="1" customWidth="1"/>
    <col min="17" max="17" width="12" bestFit="1" customWidth="1"/>
    <col min="18" max="18" width="12.08984375" bestFit="1" customWidth="1"/>
    <col min="19" max="29" width="13.1796875" bestFit="1" customWidth="1"/>
  </cols>
  <sheetData>
    <row r="1" spans="1:29" s="76" customFormat="1" ht="25.15">
      <c r="A1" s="44" t="str">
        <f ca="1" xml:space="preserve"> RIGHT(CELL("filename", A1), LEN(CELL("filename", A1)) - SEARCH("]", CELL("filename", A1)))</f>
        <v>Distributions</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B8" s="25" t="s">
        <v>21</v>
      </c>
    </row>
    <row r="9" spans="1:29">
      <c r="C9" s="131" t="s">
        <v>227</v>
      </c>
    </row>
    <row r="10" spans="1:29">
      <c r="E10" s="14" t="str">
        <f xml:space="preserve"> 'Scheduled Debt'!E$38</f>
        <v>Guaranteed Portfolio Loans Repaid</v>
      </c>
      <c r="F10" s="14">
        <f xml:space="preserve"> 'Scheduled Debt'!F$38</f>
        <v>0</v>
      </c>
      <c r="G10" s="14" t="str">
        <f xml:space="preserve"> 'Scheduled Debt'!G$38</f>
        <v>GBP</v>
      </c>
      <c r="H10" s="40">
        <f xml:space="preserve"> 'Scheduled Debt'!H$38</f>
        <v>0</v>
      </c>
      <c r="I10" s="14">
        <f xml:space="preserve"> 'Scheduled Debt'!I$38</f>
        <v>0</v>
      </c>
      <c r="J10" s="6">
        <f>'Scheduled Debt'!J$38</f>
        <v>23190.375</v>
      </c>
      <c r="K10" s="6">
        <f>'Scheduled Debt'!K$38</f>
        <v>46380.75</v>
      </c>
      <c r="L10" s="6">
        <f>'Scheduled Debt'!L$38</f>
        <v>69571.125</v>
      </c>
      <c r="M10" s="6">
        <f>'Scheduled Debt'!M$38</f>
        <v>92761.5</v>
      </c>
      <c r="N10" s="6">
        <f>'Scheduled Debt'!N$38</f>
        <v>115951.875</v>
      </c>
      <c r="O10" s="6">
        <f>'Scheduled Debt'!O$38</f>
        <v>139142.25</v>
      </c>
      <c r="P10" s="6">
        <f>'Scheduled Debt'!P$38</f>
        <v>162332.625</v>
      </c>
      <c r="Q10" s="6">
        <f>'Scheduled Debt'!Q$38</f>
        <v>185523</v>
      </c>
      <c r="R10" s="6">
        <f>'Scheduled Debt'!R$38</f>
        <v>208713.375</v>
      </c>
      <c r="S10" s="6">
        <f>'Scheduled Debt'!S$38</f>
        <v>231903.75</v>
      </c>
      <c r="T10" s="6">
        <f>'Scheduled Debt'!T$38</f>
        <v>255094.125</v>
      </c>
      <c r="U10" s="6">
        <f>'Scheduled Debt'!U$38</f>
        <v>278284.5</v>
      </c>
      <c r="V10" s="6">
        <f>'Scheduled Debt'!V$38</f>
        <v>301474.875</v>
      </c>
      <c r="W10" s="6">
        <f>'Scheduled Debt'!W$38</f>
        <v>324665.25</v>
      </c>
      <c r="X10" s="6">
        <f>'Scheduled Debt'!X$38</f>
        <v>347855.625</v>
      </c>
      <c r="Y10" s="6">
        <f>'Scheduled Debt'!Y$38</f>
        <v>371046</v>
      </c>
      <c r="Z10" s="6">
        <f>'Scheduled Debt'!Z$38</f>
        <v>432887</v>
      </c>
      <c r="AA10" s="6">
        <f>'Scheduled Debt'!AA$38</f>
        <v>618410</v>
      </c>
      <c r="AB10" s="6">
        <f>'Scheduled Debt'!AB$38</f>
        <v>618410</v>
      </c>
      <c r="AC10" s="6">
        <f>'Scheduled Debt'!AC$38</f>
        <v>618410</v>
      </c>
    </row>
    <row r="11" spans="1:29">
      <c r="E11" s="14" t="str">
        <f xml:space="preserve"> 'Scheduled Debt'!E$82</f>
        <v>CVA 1 Debt Repaid</v>
      </c>
      <c r="F11" s="14">
        <f xml:space="preserve"> 'Scheduled Debt'!F$82</f>
        <v>0</v>
      </c>
      <c r="G11" s="14" t="str">
        <f xml:space="preserve"> 'Scheduled Debt'!G$82</f>
        <v>GBP</v>
      </c>
      <c r="H11" s="40">
        <f xml:space="preserve"> 'Scheduled Debt'!H$82</f>
        <v>0</v>
      </c>
      <c r="I11" s="14">
        <f xml:space="preserve"> 'Scheduled Debt'!I$82</f>
        <v>0</v>
      </c>
      <c r="J11" s="6">
        <f>'Scheduled Debt'!J$82</f>
        <v>21000</v>
      </c>
      <c r="K11" s="6">
        <f>'Scheduled Debt'!K$82</f>
        <v>42000</v>
      </c>
      <c r="L11" s="6">
        <f>'Scheduled Debt'!L$82</f>
        <v>63000</v>
      </c>
      <c r="M11" s="6">
        <f>'Scheduled Debt'!M$82</f>
        <v>84000</v>
      </c>
      <c r="N11" s="6">
        <f>'Scheduled Debt'!N$82</f>
        <v>115500</v>
      </c>
      <c r="O11" s="6">
        <f>'Scheduled Debt'!O$82</f>
        <v>147000</v>
      </c>
      <c r="P11" s="6">
        <f>'Scheduled Debt'!P$82</f>
        <v>178500</v>
      </c>
      <c r="Q11" s="6">
        <f>'Scheduled Debt'!Q$82</f>
        <v>210000</v>
      </c>
      <c r="R11" s="6">
        <f>'Scheduled Debt'!R$82</f>
        <v>262500</v>
      </c>
      <c r="S11" s="6">
        <f>'Scheduled Debt'!S$82</f>
        <v>315000</v>
      </c>
      <c r="T11" s="6">
        <f>'Scheduled Debt'!T$82</f>
        <v>367500</v>
      </c>
      <c r="U11" s="6">
        <f>'Scheduled Debt'!U$82</f>
        <v>420000</v>
      </c>
      <c r="V11" s="6">
        <f>'Scheduled Debt'!V$82</f>
        <v>577500</v>
      </c>
      <c r="W11" s="6">
        <f>'Scheduled Debt'!W$82</f>
        <v>735000</v>
      </c>
      <c r="X11" s="6">
        <f>'Scheduled Debt'!X$82</f>
        <v>892500</v>
      </c>
      <c r="Y11" s="6">
        <f>'Scheduled Debt'!Y$82</f>
        <v>1050000</v>
      </c>
      <c r="Z11" s="6">
        <f>'Scheduled Debt'!Z$82</f>
        <v>1312500</v>
      </c>
      <c r="AA11" s="6">
        <f>'Scheduled Debt'!AA$82</f>
        <v>2100000</v>
      </c>
      <c r="AB11" s="6">
        <f>'Scheduled Debt'!AB$82</f>
        <v>2100000</v>
      </c>
      <c r="AC11" s="6">
        <f>'Scheduled Debt'!AC$82</f>
        <v>2100000</v>
      </c>
    </row>
    <row r="12" spans="1:29">
      <c r="E12" s="14" t="str">
        <f xml:space="preserve"> 'Scheduled Debt'!E$119</f>
        <v>CVA 2 Debt Repaid</v>
      </c>
      <c r="F12" s="14">
        <f xml:space="preserve"> 'Scheduled Debt'!F$119</f>
        <v>0</v>
      </c>
      <c r="G12" s="14" t="str">
        <f xml:space="preserve"> 'Scheduled Debt'!G$119</f>
        <v>GBP</v>
      </c>
      <c r="H12" s="40">
        <f xml:space="preserve"> 'Scheduled Debt'!H$119</f>
        <v>0</v>
      </c>
      <c r="I12" s="14">
        <f xml:space="preserve"> 'Scheduled Debt'!I$119</f>
        <v>0</v>
      </c>
      <c r="J12" s="6">
        <f>'Scheduled Debt'!J$119</f>
        <v>548.4</v>
      </c>
      <c r="K12" s="6">
        <f>'Scheduled Debt'!K$119</f>
        <v>1096.8</v>
      </c>
      <c r="L12" s="6">
        <f>'Scheduled Debt'!L$119</f>
        <v>1645.1999999999998</v>
      </c>
      <c r="M12" s="6">
        <f>'Scheduled Debt'!M$119</f>
        <v>2193.6</v>
      </c>
      <c r="N12" s="6">
        <f>'Scheduled Debt'!N$119</f>
        <v>3016.2</v>
      </c>
      <c r="O12" s="6">
        <f>'Scheduled Debt'!O$119</f>
        <v>3838.7999999999997</v>
      </c>
      <c r="P12" s="6">
        <f>'Scheduled Debt'!P$119</f>
        <v>4661.3999999999996</v>
      </c>
      <c r="Q12" s="6">
        <f>'Scheduled Debt'!Q$119</f>
        <v>5484</v>
      </c>
      <c r="R12" s="6">
        <f>'Scheduled Debt'!R$119</f>
        <v>6855</v>
      </c>
      <c r="S12" s="6">
        <f>'Scheduled Debt'!S$119</f>
        <v>8226</v>
      </c>
      <c r="T12" s="6">
        <f>'Scheduled Debt'!T$119</f>
        <v>9597</v>
      </c>
      <c r="U12" s="6">
        <f>'Scheduled Debt'!U$119</f>
        <v>10968</v>
      </c>
      <c r="V12" s="6">
        <f>'Scheduled Debt'!V$119</f>
        <v>15081</v>
      </c>
      <c r="W12" s="6">
        <f>'Scheduled Debt'!W$119</f>
        <v>19194</v>
      </c>
      <c r="X12" s="6">
        <f>'Scheduled Debt'!X$119</f>
        <v>23307</v>
      </c>
      <c r="Y12" s="6">
        <f>'Scheduled Debt'!Y$119</f>
        <v>27420</v>
      </c>
      <c r="Z12" s="6">
        <f>'Scheduled Debt'!Z$119</f>
        <v>34275</v>
      </c>
      <c r="AA12" s="6">
        <f>'Scheduled Debt'!AA$119</f>
        <v>54840</v>
      </c>
      <c r="AB12" s="6">
        <f>'Scheduled Debt'!AB$119</f>
        <v>54840</v>
      </c>
      <c r="AC12" s="6">
        <f>'Scheduled Debt'!AC$119</f>
        <v>54840</v>
      </c>
    </row>
    <row r="13" spans="1:29">
      <c r="E13" s="9" t="s">
        <v>202</v>
      </c>
      <c r="F13" s="33"/>
      <c r="G13" s="9" t="s">
        <v>309</v>
      </c>
      <c r="H13" s="62"/>
      <c r="I13" s="33"/>
      <c r="J13" s="9">
        <f t="shared" ref="J13:AC13" si="0" xml:space="preserve"> SUM( J10:J12 )</f>
        <v>44738.775000000001</v>
      </c>
      <c r="K13" s="9">
        <f t="shared" si="0"/>
        <v>89477.55</v>
      </c>
      <c r="L13" s="9">
        <f t="shared" si="0"/>
        <v>134216.32500000001</v>
      </c>
      <c r="M13" s="9">
        <f t="shared" si="0"/>
        <v>178955.1</v>
      </c>
      <c r="N13" s="9">
        <f t="shared" si="0"/>
        <v>234468.07500000001</v>
      </c>
      <c r="O13" s="9">
        <f t="shared" si="0"/>
        <v>289981.05</v>
      </c>
      <c r="P13" s="9">
        <f t="shared" si="0"/>
        <v>345494.02500000002</v>
      </c>
      <c r="Q13" s="9">
        <f t="shared" si="0"/>
        <v>401007</v>
      </c>
      <c r="R13" s="9">
        <f t="shared" si="0"/>
        <v>478068.375</v>
      </c>
      <c r="S13" s="9">
        <f t="shared" si="0"/>
        <v>555129.75</v>
      </c>
      <c r="T13" s="9">
        <f t="shared" si="0"/>
        <v>632191.125</v>
      </c>
      <c r="U13" s="9">
        <f t="shared" si="0"/>
        <v>709252.5</v>
      </c>
      <c r="V13" s="9">
        <f t="shared" si="0"/>
        <v>894055.875</v>
      </c>
      <c r="W13" s="9">
        <f t="shared" si="0"/>
        <v>1078859.25</v>
      </c>
      <c r="X13" s="9">
        <f t="shared" si="0"/>
        <v>1263662.625</v>
      </c>
      <c r="Y13" s="9">
        <f t="shared" si="0"/>
        <v>1448466</v>
      </c>
      <c r="Z13" s="9">
        <f t="shared" si="0"/>
        <v>1779662</v>
      </c>
      <c r="AA13" s="9">
        <f t="shared" si="0"/>
        <v>2773250</v>
      </c>
      <c r="AB13" s="9">
        <f t="shared" si="0"/>
        <v>2773250</v>
      </c>
      <c r="AC13" s="9">
        <f t="shared" si="0"/>
        <v>2773250</v>
      </c>
    </row>
    <row r="15" spans="1:29">
      <c r="C15" s="131" t="s">
        <v>252</v>
      </c>
    </row>
    <row r="16" spans="1:29">
      <c r="E16" s="14" t="str">
        <f xml:space="preserve"> 'Unscheduled Debt'!E$52</f>
        <v>Senior Debt Repaid</v>
      </c>
      <c r="F16" s="14">
        <f xml:space="preserve"> 'Unscheduled Debt'!F$52</f>
        <v>0</v>
      </c>
      <c r="G16" s="14" t="str">
        <f xml:space="preserve"> 'Unscheduled Debt'!G$52</f>
        <v>GBP</v>
      </c>
      <c r="H16" s="40">
        <f xml:space="preserve"> 'Unscheduled Debt'!H$52</f>
        <v>0</v>
      </c>
      <c r="I16" s="14">
        <f xml:space="preserve"> 'Unscheduled Debt'!I$52</f>
        <v>0</v>
      </c>
      <c r="J16" s="6">
        <f>'Unscheduled Debt'!J$52</f>
        <v>0</v>
      </c>
      <c r="K16" s="6">
        <f>'Unscheduled Debt'!K$52</f>
        <v>924829.89148000022</v>
      </c>
      <c r="L16" s="6">
        <f>'Unscheduled Debt'!L$52</f>
        <v>924829.89148000022</v>
      </c>
      <c r="M16" s="6">
        <f>'Unscheduled Debt'!M$52</f>
        <v>924829.89148000022</v>
      </c>
      <c r="N16" s="6">
        <f>'Unscheduled Debt'!N$52</f>
        <v>924829.89148000022</v>
      </c>
      <c r="O16" s="6">
        <f>'Unscheduled Debt'!O$52</f>
        <v>924829.89148000022</v>
      </c>
      <c r="P16" s="6">
        <f>'Unscheduled Debt'!P$52</f>
        <v>924829.89148000022</v>
      </c>
      <c r="Q16" s="6">
        <f>'Unscheduled Debt'!Q$52</f>
        <v>924829.89148000022</v>
      </c>
      <c r="R16" s="6">
        <f>'Unscheduled Debt'!R$52</f>
        <v>924829.89148000022</v>
      </c>
      <c r="S16" s="6">
        <f>'Unscheduled Debt'!S$52</f>
        <v>1324905.5427657496</v>
      </c>
      <c r="T16" s="6">
        <f>'Unscheduled Debt'!T$52</f>
        <v>1324905.5427657496</v>
      </c>
      <c r="U16" s="6">
        <f>'Unscheduled Debt'!U$52</f>
        <v>1324905.5427657496</v>
      </c>
      <c r="V16" s="6">
        <f>'Unscheduled Debt'!V$52</f>
        <v>1324905.5427657496</v>
      </c>
      <c r="W16" s="6">
        <f>'Unscheduled Debt'!W$52</f>
        <v>1324905.5427657496</v>
      </c>
      <c r="X16" s="6">
        <f>'Unscheduled Debt'!X$52</f>
        <v>1324905.5427657496</v>
      </c>
      <c r="Y16" s="6">
        <f>'Unscheduled Debt'!Y$52</f>
        <v>1324905.5427657496</v>
      </c>
      <c r="Z16" s="6">
        <f>'Unscheduled Debt'!Z$52</f>
        <v>1324905.5427657496</v>
      </c>
      <c r="AA16" s="6">
        <f>'Unscheduled Debt'!AA$52</f>
        <v>1324905.5427657496</v>
      </c>
      <c r="AB16" s="6">
        <f>'Unscheduled Debt'!AB$52</f>
        <v>1324905.5427657496</v>
      </c>
      <c r="AC16" s="6">
        <f>'Unscheduled Debt'!AC$52</f>
        <v>1324905.5427657496</v>
      </c>
    </row>
    <row r="17" spans="2:16384">
      <c r="E17" s="14" t="str">
        <f xml:space="preserve"> 'Unscheduled Debt'!E$96</f>
        <v>Shareholder Debt Repaid</v>
      </c>
      <c r="F17" s="14">
        <f xml:space="preserve"> 'Unscheduled Debt'!F$96</f>
        <v>0</v>
      </c>
      <c r="G17" s="14" t="str">
        <f xml:space="preserve"> 'Unscheduled Debt'!G$96</f>
        <v>GBP</v>
      </c>
      <c r="H17" s="40">
        <f xml:space="preserve"> 'Unscheduled Debt'!H$96</f>
        <v>0</v>
      </c>
      <c r="I17" s="14">
        <f xml:space="preserve"> 'Unscheduled Debt'!I$96</f>
        <v>0</v>
      </c>
      <c r="J17" s="6">
        <f>'Unscheduled Debt'!J$96</f>
        <v>0</v>
      </c>
      <c r="K17" s="6">
        <f>'Unscheduled Debt'!K$96</f>
        <v>0</v>
      </c>
      <c r="L17" s="6">
        <f>'Unscheduled Debt'!L$96</f>
        <v>0</v>
      </c>
      <c r="M17" s="6">
        <f>'Unscheduled Debt'!M$96</f>
        <v>0</v>
      </c>
      <c r="N17" s="6">
        <f>'Unscheduled Debt'!N$96</f>
        <v>0</v>
      </c>
      <c r="O17" s="6">
        <f>'Unscheduled Debt'!O$96</f>
        <v>0</v>
      </c>
      <c r="P17" s="6">
        <f>'Unscheduled Debt'!P$96</f>
        <v>0</v>
      </c>
      <c r="Q17" s="6">
        <f>'Unscheduled Debt'!Q$96</f>
        <v>0</v>
      </c>
      <c r="R17" s="6">
        <f>'Unscheduled Debt'!R$96</f>
        <v>0</v>
      </c>
      <c r="S17" s="6">
        <f>'Unscheduled Debt'!S$96</f>
        <v>1401843.5829939707</v>
      </c>
      <c r="T17" s="6">
        <f>'Unscheduled Debt'!T$96</f>
        <v>1401843.5829939707</v>
      </c>
      <c r="U17" s="6">
        <f>'Unscheduled Debt'!U$96</f>
        <v>1401843.5829939707</v>
      </c>
      <c r="V17" s="6">
        <f>'Unscheduled Debt'!V$96</f>
        <v>1401843.5829939707</v>
      </c>
      <c r="W17" s="6">
        <f>'Unscheduled Debt'!W$96</f>
        <v>1401843.5829939707</v>
      </c>
      <c r="X17" s="6">
        <f>'Unscheduled Debt'!X$96</f>
        <v>1401843.5829939707</v>
      </c>
      <c r="Y17" s="6">
        <f>'Unscheduled Debt'!Y$96</f>
        <v>1401843.5829939707</v>
      </c>
      <c r="Z17" s="6">
        <f>'Unscheduled Debt'!Z$96</f>
        <v>1401843.5829939707</v>
      </c>
      <c r="AA17" s="6">
        <f>'Unscheduled Debt'!AA$96</f>
        <v>1401843.5829939707</v>
      </c>
      <c r="AB17" s="6">
        <f>'Unscheduled Debt'!AB$96</f>
        <v>1401843.5829939707</v>
      </c>
      <c r="AC17" s="6">
        <f>'Unscheduled Debt'!AC$96</f>
        <v>1401843.5829939707</v>
      </c>
    </row>
    <row r="18" spans="2:16384">
      <c r="E18" s="14" t="str">
        <f xml:space="preserve"> 'Unscheduled Debt'!E$140</f>
        <v>Chinese Investor Debt Repaid</v>
      </c>
      <c r="F18" s="14">
        <f xml:space="preserve"> 'Unscheduled Debt'!F$140</f>
        <v>0</v>
      </c>
      <c r="G18" s="14" t="str">
        <f xml:space="preserve"> 'Unscheduled Debt'!G$140</f>
        <v>GBP</v>
      </c>
      <c r="H18" s="40">
        <f xml:space="preserve"> 'Unscheduled Debt'!H$140</f>
        <v>0</v>
      </c>
      <c r="I18" s="14">
        <f xml:space="preserve"> 'Unscheduled Debt'!I$140</f>
        <v>0</v>
      </c>
      <c r="J18" s="6">
        <f>'Unscheduled Debt'!J$140</f>
        <v>0</v>
      </c>
      <c r="K18" s="6">
        <f>'Unscheduled Debt'!K$140</f>
        <v>0</v>
      </c>
      <c r="L18" s="6">
        <f>'Unscheduled Debt'!L$140</f>
        <v>0</v>
      </c>
      <c r="M18" s="6">
        <f>'Unscheduled Debt'!M$140</f>
        <v>0</v>
      </c>
      <c r="N18" s="6">
        <f>'Unscheduled Debt'!N$140</f>
        <v>0</v>
      </c>
      <c r="O18" s="6">
        <f>'Unscheduled Debt'!O$140</f>
        <v>0</v>
      </c>
      <c r="P18" s="6">
        <f>'Unscheduled Debt'!P$140</f>
        <v>0</v>
      </c>
      <c r="Q18" s="6">
        <f>'Unscheduled Debt'!Q$140</f>
        <v>0</v>
      </c>
      <c r="R18" s="6">
        <f>'Unscheduled Debt'!R$140</f>
        <v>0</v>
      </c>
      <c r="S18" s="6">
        <f>'Unscheduled Debt'!S$140</f>
        <v>969824.29092366516</v>
      </c>
      <c r="T18" s="6">
        <f>'Unscheduled Debt'!T$140</f>
        <v>969824.29092366516</v>
      </c>
      <c r="U18" s="6">
        <f>'Unscheduled Debt'!U$140</f>
        <v>969824.29092366516</v>
      </c>
      <c r="V18" s="6">
        <f>'Unscheduled Debt'!V$140</f>
        <v>969824.29092366516</v>
      </c>
      <c r="W18" s="6">
        <f>'Unscheduled Debt'!W$140</f>
        <v>969824.29092366516</v>
      </c>
      <c r="X18" s="6">
        <f>'Unscheduled Debt'!X$140</f>
        <v>969824.29092366516</v>
      </c>
      <c r="Y18" s="6">
        <f>'Unscheduled Debt'!Y$140</f>
        <v>969824.29092366516</v>
      </c>
      <c r="Z18" s="6">
        <f>'Unscheduled Debt'!Z$140</f>
        <v>969824.29092366516</v>
      </c>
      <c r="AA18" s="6">
        <f>'Unscheduled Debt'!AA$140</f>
        <v>969824.29092366516</v>
      </c>
      <c r="AB18" s="6">
        <f>'Unscheduled Debt'!AB$140</f>
        <v>969824.29092366516</v>
      </c>
      <c r="AC18" s="6">
        <f>'Unscheduled Debt'!AC$140</f>
        <v>969824.29092366516</v>
      </c>
    </row>
    <row r="19" spans="2:16384">
      <c r="E19" s="9" t="s">
        <v>111</v>
      </c>
      <c r="F19" s="33"/>
      <c r="G19" s="9" t="s">
        <v>309</v>
      </c>
      <c r="H19" s="62"/>
      <c r="I19" s="33"/>
      <c r="J19" s="9">
        <f t="shared" ref="J19:AC19" si="1" xml:space="preserve"> SUM( J16:J18 )</f>
        <v>0</v>
      </c>
      <c r="K19" s="9">
        <f t="shared" si="1"/>
        <v>924829.89148000022</v>
      </c>
      <c r="L19" s="9">
        <f t="shared" si="1"/>
        <v>924829.89148000022</v>
      </c>
      <c r="M19" s="9">
        <f t="shared" si="1"/>
        <v>924829.89148000022</v>
      </c>
      <c r="N19" s="9">
        <f t="shared" si="1"/>
        <v>924829.89148000022</v>
      </c>
      <c r="O19" s="9">
        <f t="shared" si="1"/>
        <v>924829.89148000022</v>
      </c>
      <c r="P19" s="9">
        <f t="shared" si="1"/>
        <v>924829.89148000022</v>
      </c>
      <c r="Q19" s="9">
        <f t="shared" si="1"/>
        <v>924829.89148000022</v>
      </c>
      <c r="R19" s="9">
        <f t="shared" si="1"/>
        <v>924829.89148000022</v>
      </c>
      <c r="S19" s="9">
        <f t="shared" si="1"/>
        <v>3696573.4166833856</v>
      </c>
      <c r="T19" s="9">
        <f t="shared" si="1"/>
        <v>3696573.4166833856</v>
      </c>
      <c r="U19" s="9">
        <f t="shared" si="1"/>
        <v>3696573.4166833856</v>
      </c>
      <c r="V19" s="9">
        <f t="shared" si="1"/>
        <v>3696573.4166833856</v>
      </c>
      <c r="W19" s="9">
        <f t="shared" si="1"/>
        <v>3696573.4166833856</v>
      </c>
      <c r="X19" s="9">
        <f t="shared" si="1"/>
        <v>3696573.4166833856</v>
      </c>
      <c r="Y19" s="9">
        <f t="shared" si="1"/>
        <v>3696573.4166833856</v>
      </c>
      <c r="Z19" s="9">
        <f t="shared" si="1"/>
        <v>3696573.4166833856</v>
      </c>
      <c r="AA19" s="9">
        <f t="shared" si="1"/>
        <v>3696573.4166833856</v>
      </c>
      <c r="AB19" s="9">
        <f t="shared" si="1"/>
        <v>3696573.4166833856</v>
      </c>
      <c r="AC19" s="9">
        <f t="shared" si="1"/>
        <v>3696573.4166833856</v>
      </c>
    </row>
    <row r="21" spans="2:16384">
      <c r="B21" s="25" t="s">
        <v>103</v>
      </c>
    </row>
    <row r="22" spans="2:16384">
      <c r="E22" s="43" t="str">
        <f xml:space="preserve"> Financials!E$39</f>
        <v>Total Debt Repaid</v>
      </c>
      <c r="F22" s="43"/>
      <c r="G22" s="43" t="str">
        <f xml:space="preserve"> Financials!G$39</f>
        <v>GBP</v>
      </c>
      <c r="H22" s="71">
        <f xml:space="preserve"> Financials!H$39</f>
        <v>0</v>
      </c>
      <c r="I22" s="43">
        <f xml:space="preserve"> Financials!I$39</f>
        <v>0</v>
      </c>
      <c r="J22" s="16">
        <f>Financials!J$39</f>
        <v>44738.775000000001</v>
      </c>
      <c r="K22" s="16">
        <f>Financials!K$39</f>
        <v>1014307.4414800003</v>
      </c>
      <c r="L22" s="16">
        <f>Financials!L$39</f>
        <v>1059046.2164800002</v>
      </c>
      <c r="M22" s="16">
        <f>Financials!M$39</f>
        <v>1103784.9914800003</v>
      </c>
      <c r="N22" s="16">
        <f>Financials!N$39</f>
        <v>1159297.9664800002</v>
      </c>
      <c r="O22" s="16">
        <f>Financials!O$39</f>
        <v>1214810.9414800003</v>
      </c>
      <c r="P22" s="16">
        <f>Financials!P$39</f>
        <v>1270323.9164800001</v>
      </c>
      <c r="Q22" s="16">
        <f>Financials!Q$39</f>
        <v>1325836.8914800002</v>
      </c>
      <c r="R22" s="16">
        <f>Financials!R$39</f>
        <v>1402898.2664800002</v>
      </c>
      <c r="S22" s="16">
        <f>Financials!S$39</f>
        <v>4251703.1666833851</v>
      </c>
      <c r="T22" s="16">
        <f>Financials!T$39</f>
        <v>4328764.5416833851</v>
      </c>
      <c r="U22" s="16">
        <f>Financials!U$39</f>
        <v>4405825.9166833851</v>
      </c>
      <c r="V22" s="16">
        <f>Financials!V$39</f>
        <v>4590629.2916833851</v>
      </c>
      <c r="W22" s="16">
        <f>Financials!W$39</f>
        <v>4775432.6666833851</v>
      </c>
      <c r="X22" s="16">
        <f>Financials!X$39</f>
        <v>4960236.0416833851</v>
      </c>
      <c r="Y22" s="16">
        <f>Financials!Y$39</f>
        <v>5145039.4166833851</v>
      </c>
      <c r="Z22" s="16">
        <f>Financials!Z$39</f>
        <v>5476235.4166833851</v>
      </c>
      <c r="AA22" s="16">
        <f>Financials!AA$39</f>
        <v>6469823.4166833851</v>
      </c>
      <c r="AB22" s="16">
        <f>Financials!AB$39</f>
        <v>6469823.4166833851</v>
      </c>
      <c r="AC22" s="16">
        <f>Financials!AC$39</f>
        <v>6469823.4166833851</v>
      </c>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4" spans="2:16384">
      <c r="B24" s="25" t="s">
        <v>48</v>
      </c>
    </row>
    <row r="25" spans="2:16384">
      <c r="E25" s="14" t="str">
        <f xml:space="preserve"> Equity!E$77</f>
        <v>Total Redemption Preference Paid</v>
      </c>
      <c r="F25" s="14">
        <f xml:space="preserve"> Equity!F$77</f>
        <v>0</v>
      </c>
      <c r="G25" s="14" t="str">
        <f xml:space="preserve"> Equity!G$77</f>
        <v>GBP</v>
      </c>
      <c r="H25" s="40">
        <f xml:space="preserve"> Equity!H$77</f>
        <v>0</v>
      </c>
      <c r="I25" s="14">
        <f xml:space="preserve"> Equity!I$77</f>
        <v>0</v>
      </c>
      <c r="J25" s="6">
        <f>Equity!J$77</f>
        <v>0</v>
      </c>
      <c r="K25" s="6">
        <f>Equity!K$77</f>
        <v>0</v>
      </c>
      <c r="L25" s="6">
        <f>Equity!L$77</f>
        <v>0</v>
      </c>
      <c r="M25" s="6">
        <f>Equity!M$77</f>
        <v>0</v>
      </c>
      <c r="N25" s="6">
        <f>Equity!N$77</f>
        <v>0</v>
      </c>
      <c r="O25" s="6">
        <f>Equity!O$77</f>
        <v>0</v>
      </c>
      <c r="P25" s="6">
        <f>Equity!P$77</f>
        <v>0</v>
      </c>
      <c r="Q25" s="6">
        <f>Equity!Q$77</f>
        <v>0</v>
      </c>
      <c r="R25" s="6">
        <f>Equity!R$77</f>
        <v>0</v>
      </c>
      <c r="S25" s="6">
        <f>Equity!S$77</f>
        <v>450000</v>
      </c>
      <c r="T25" s="6">
        <f>Equity!T$77</f>
        <v>450000</v>
      </c>
      <c r="U25" s="6">
        <f>Equity!U$77</f>
        <v>450000</v>
      </c>
      <c r="V25" s="6">
        <f>Equity!V$77</f>
        <v>450000</v>
      </c>
      <c r="W25" s="6">
        <f>Equity!W$77</f>
        <v>450000</v>
      </c>
      <c r="X25" s="6">
        <f>Equity!X$77</f>
        <v>450000</v>
      </c>
      <c r="Y25" s="6">
        <f>Equity!Y$77</f>
        <v>450000</v>
      </c>
      <c r="Z25" s="6">
        <f>Equity!Z$77</f>
        <v>450000</v>
      </c>
      <c r="AA25" s="6">
        <f>Equity!AA$77</f>
        <v>450000</v>
      </c>
      <c r="AB25" s="6">
        <f>Equity!AB$77</f>
        <v>450000</v>
      </c>
      <c r="AC25" s="6">
        <f>Equity!AC$77</f>
        <v>450000</v>
      </c>
    </row>
    <row r="26" spans="2:16384">
      <c r="E26" s="14" t="str">
        <f xml:space="preserve"> Equity!E$111</f>
        <v>Total Priority Dividend Paid</v>
      </c>
      <c r="F26" s="14">
        <f xml:space="preserve"> Equity!F$111</f>
        <v>0</v>
      </c>
      <c r="G26" s="14" t="str">
        <f xml:space="preserve"> Equity!G$111</f>
        <v>GBP</v>
      </c>
      <c r="H26" s="40">
        <f xml:space="preserve"> Equity!H$111</f>
        <v>0</v>
      </c>
      <c r="I26" s="14">
        <f xml:space="preserve"> Equity!I$111</f>
        <v>0</v>
      </c>
      <c r="J26" s="6">
        <f>Equity!J$111</f>
        <v>0</v>
      </c>
      <c r="K26" s="6">
        <f>Equity!K$111</f>
        <v>0</v>
      </c>
      <c r="L26" s="6">
        <f>Equity!L$111</f>
        <v>0</v>
      </c>
      <c r="M26" s="6">
        <f>Equity!M$111</f>
        <v>0</v>
      </c>
      <c r="N26" s="6">
        <f>Equity!N$111</f>
        <v>0</v>
      </c>
      <c r="O26" s="6">
        <f>Equity!O$111</f>
        <v>0</v>
      </c>
      <c r="P26" s="6">
        <f>Equity!P$111</f>
        <v>0</v>
      </c>
      <c r="Q26" s="6">
        <f>Equity!Q$111</f>
        <v>0</v>
      </c>
      <c r="R26" s="6">
        <f>Equity!R$111</f>
        <v>0</v>
      </c>
      <c r="S26" s="6">
        <f>Equity!S$111</f>
        <v>300000</v>
      </c>
      <c r="T26" s="6">
        <f>Equity!T$111</f>
        <v>300000</v>
      </c>
      <c r="U26" s="6">
        <f>Equity!U$111</f>
        <v>300000</v>
      </c>
      <c r="V26" s="6">
        <f>Equity!V$111</f>
        <v>300000</v>
      </c>
      <c r="W26" s="6">
        <f>Equity!W$111</f>
        <v>300000</v>
      </c>
      <c r="X26" s="6">
        <f>Equity!X$111</f>
        <v>300000</v>
      </c>
      <c r="Y26" s="6">
        <f>Equity!Y$111</f>
        <v>300000</v>
      </c>
      <c r="Z26" s="6">
        <f>Equity!Z$111</f>
        <v>300000</v>
      </c>
      <c r="AA26" s="6">
        <f>Equity!AA$111</f>
        <v>300000</v>
      </c>
      <c r="AB26" s="6">
        <f>Equity!AB$111</f>
        <v>300000</v>
      </c>
      <c r="AC26" s="6">
        <f>Equity!AC$111</f>
        <v>300000</v>
      </c>
    </row>
    <row r="27" spans="2:16384">
      <c r="E27" s="14" t="str">
        <f xml:space="preserve"> Equity!E$145</f>
        <v>Total Priority Dividend Catchup Paid</v>
      </c>
      <c r="F27" s="14">
        <f xml:space="preserve"> Equity!F$145</f>
        <v>0</v>
      </c>
      <c r="G27" s="14" t="str">
        <f xml:space="preserve"> Equity!G$145</f>
        <v>GBP</v>
      </c>
      <c r="H27" s="40">
        <f xml:space="preserve"> Equity!H$145</f>
        <v>0</v>
      </c>
      <c r="I27" s="14">
        <f xml:space="preserve"> Equity!I$145</f>
        <v>0</v>
      </c>
      <c r="J27" s="6">
        <f>Equity!J$145</f>
        <v>0</v>
      </c>
      <c r="K27" s="6">
        <f>Equity!K$145</f>
        <v>0</v>
      </c>
      <c r="L27" s="6">
        <f>Equity!L$145</f>
        <v>0</v>
      </c>
      <c r="M27" s="6">
        <f>Equity!M$145</f>
        <v>0</v>
      </c>
      <c r="N27" s="6">
        <f>Equity!N$145</f>
        <v>0</v>
      </c>
      <c r="O27" s="6">
        <f>Equity!O$145</f>
        <v>0</v>
      </c>
      <c r="P27" s="6">
        <f>Equity!P$145</f>
        <v>0</v>
      </c>
      <c r="Q27" s="6">
        <f>Equity!Q$145</f>
        <v>0</v>
      </c>
      <c r="R27" s="6">
        <f>Equity!R$145</f>
        <v>0</v>
      </c>
      <c r="S27" s="6">
        <f>Equity!S$145</f>
        <v>4770848</v>
      </c>
      <c r="T27" s="6">
        <f>Equity!T$145</f>
        <v>4770848</v>
      </c>
      <c r="U27" s="6">
        <f>Equity!U$145</f>
        <v>4770848</v>
      </c>
      <c r="V27" s="6">
        <f>Equity!V$145</f>
        <v>4770848</v>
      </c>
      <c r="W27" s="6">
        <f>Equity!W$145</f>
        <v>4770848</v>
      </c>
      <c r="X27" s="6">
        <f>Equity!X$145</f>
        <v>4770848</v>
      </c>
      <c r="Y27" s="6">
        <f>Equity!Y$145</f>
        <v>4770848</v>
      </c>
      <c r="Z27" s="6">
        <f>Equity!Z$145</f>
        <v>4770848</v>
      </c>
      <c r="AA27" s="6">
        <f>Equity!AA$145</f>
        <v>4770848</v>
      </c>
      <c r="AB27" s="6">
        <f>Equity!AB$145</f>
        <v>4770848</v>
      </c>
      <c r="AC27" s="6">
        <f>Equity!AC$145</f>
        <v>4770848</v>
      </c>
    </row>
    <row r="28" spans="2:16384">
      <c r="E28" s="14" t="str">
        <f xml:space="preserve"> Equity!E$159</f>
        <v>Total Redemption Preference Catchup Paid</v>
      </c>
      <c r="F28" s="14">
        <f xml:space="preserve"> Equity!F$159</f>
        <v>0</v>
      </c>
      <c r="G28" s="14" t="str">
        <f xml:space="preserve"> Equity!G$159</f>
        <v>GBP</v>
      </c>
      <c r="H28" s="40">
        <f xml:space="preserve"> Equity!H$159</f>
        <v>0</v>
      </c>
      <c r="I28" s="14">
        <f xml:space="preserve"> Equity!I$159</f>
        <v>0</v>
      </c>
      <c r="J28" s="6">
        <f>Equity!J$159</f>
        <v>0</v>
      </c>
      <c r="K28" s="6">
        <f>Equity!K$159</f>
        <v>0</v>
      </c>
      <c r="L28" s="6">
        <f>Equity!L$159</f>
        <v>0</v>
      </c>
      <c r="M28" s="6">
        <f>Equity!M$159</f>
        <v>0</v>
      </c>
      <c r="N28" s="6">
        <f>Equity!N$159</f>
        <v>0</v>
      </c>
      <c r="O28" s="6">
        <f>Equity!O$159</f>
        <v>0</v>
      </c>
      <c r="P28" s="6">
        <f>Equity!P$159</f>
        <v>0</v>
      </c>
      <c r="Q28" s="6">
        <f>Equity!Q$159</f>
        <v>0</v>
      </c>
      <c r="R28" s="6">
        <f>Equity!R$159</f>
        <v>0</v>
      </c>
      <c r="S28" s="6">
        <f>Equity!S$159</f>
        <v>9628261.2609646358</v>
      </c>
      <c r="T28" s="6">
        <f>Equity!T$159</f>
        <v>9628261.2609646358</v>
      </c>
      <c r="U28" s="6">
        <f>Equity!U$159</f>
        <v>9628261.2609646358</v>
      </c>
      <c r="V28" s="6">
        <f>Equity!V$159</f>
        <v>9628261.2609646358</v>
      </c>
      <c r="W28" s="6">
        <f>Equity!W$159</f>
        <v>20463400</v>
      </c>
      <c r="X28" s="6">
        <f>Equity!X$159</f>
        <v>20463400</v>
      </c>
      <c r="Y28" s="6">
        <f>Equity!Y$159</f>
        <v>20463400</v>
      </c>
      <c r="Z28" s="6">
        <f>Equity!Z$159</f>
        <v>20463400</v>
      </c>
      <c r="AA28" s="6">
        <f>Equity!AA$159</f>
        <v>20463400</v>
      </c>
      <c r="AB28" s="6">
        <f>Equity!AB$159</f>
        <v>20463400</v>
      </c>
      <c r="AC28" s="6">
        <f>Equity!AC$159</f>
        <v>20463400</v>
      </c>
    </row>
    <row r="29" spans="2:16384">
      <c r="E29" s="14" t="str">
        <f xml:space="preserve"> Equity!E$205</f>
        <v>Total Ordinary Dividend Paid</v>
      </c>
      <c r="F29" s="14">
        <f xml:space="preserve"> Equity!F$205</f>
        <v>0</v>
      </c>
      <c r="G29" s="14" t="str">
        <f xml:space="preserve"> Equity!G$205</f>
        <v>GBP</v>
      </c>
      <c r="H29" s="40">
        <f xml:space="preserve"> Equity!H$205</f>
        <v>0</v>
      </c>
      <c r="I29" s="14">
        <f xml:space="preserve"> Equity!I$205</f>
        <v>0</v>
      </c>
      <c r="J29" s="6">
        <f>Equity!J$205</f>
        <v>0</v>
      </c>
      <c r="K29" s="6">
        <f>Equity!K$205</f>
        <v>0</v>
      </c>
      <c r="L29" s="6">
        <f>Equity!L$205</f>
        <v>0</v>
      </c>
      <c r="M29" s="6">
        <f>Equity!M$205</f>
        <v>0</v>
      </c>
      <c r="N29" s="6">
        <f>Equity!N$205</f>
        <v>0</v>
      </c>
      <c r="O29" s="6">
        <f>Equity!O$205</f>
        <v>0</v>
      </c>
      <c r="P29" s="6">
        <f>Equity!P$205</f>
        <v>0</v>
      </c>
      <c r="Q29" s="6">
        <f>Equity!Q$205</f>
        <v>0</v>
      </c>
      <c r="R29" s="6">
        <f>Equity!R$205</f>
        <v>0</v>
      </c>
      <c r="S29" s="6">
        <f>Equity!S$205</f>
        <v>0</v>
      </c>
      <c r="T29" s="6">
        <f>Equity!T$205</f>
        <v>0</v>
      </c>
      <c r="U29" s="6">
        <f>Equity!U$205</f>
        <v>0</v>
      </c>
      <c r="V29" s="6">
        <f>Equity!V$205</f>
        <v>0</v>
      </c>
      <c r="W29" s="6">
        <f>Equity!W$205</f>
        <v>6050535.9509363212</v>
      </c>
      <c r="X29" s="6">
        <f>Equity!X$205</f>
        <v>6050535.9509363212</v>
      </c>
      <c r="Y29" s="6">
        <f>Equity!Y$205</f>
        <v>6050535.9509363212</v>
      </c>
      <c r="Z29" s="6">
        <f>Equity!Z$205</f>
        <v>6050535.9509363212</v>
      </c>
      <c r="AA29" s="6">
        <f>Equity!AA$205</f>
        <v>11879433.093325227</v>
      </c>
      <c r="AB29" s="6">
        <f>Equity!AB$205</f>
        <v>11879433.093325227</v>
      </c>
      <c r="AC29" s="6">
        <f>Equity!AC$205</f>
        <v>11879433.093325227</v>
      </c>
    </row>
    <row r="30" spans="2:16384">
      <c r="E30" s="14" t="str">
        <f xml:space="preserve"> Equity!E$228</f>
        <v>Total Ordinary Share Capital Redeemed</v>
      </c>
      <c r="F30" s="14">
        <f xml:space="preserve"> Equity!F$228</f>
        <v>0</v>
      </c>
      <c r="G30" s="14" t="str">
        <f xml:space="preserve"> Equity!G$228</f>
        <v>GBP</v>
      </c>
      <c r="H30" s="40">
        <f xml:space="preserve"> Equity!H$228</f>
        <v>0</v>
      </c>
      <c r="I30" s="14">
        <f xml:space="preserve"> Equity!I$228</f>
        <v>0</v>
      </c>
      <c r="J30" s="6">
        <f>Equity!J$228</f>
        <v>0</v>
      </c>
      <c r="K30" s="6">
        <f>Equity!K$228</f>
        <v>0</v>
      </c>
      <c r="L30" s="6">
        <f>Equity!L$228</f>
        <v>0</v>
      </c>
      <c r="M30" s="6">
        <f>Equity!M$228</f>
        <v>0</v>
      </c>
      <c r="N30" s="6">
        <f>Equity!N$228</f>
        <v>0</v>
      </c>
      <c r="O30" s="6">
        <f>Equity!O$228</f>
        <v>0</v>
      </c>
      <c r="P30" s="6">
        <f>Equity!P$228</f>
        <v>0</v>
      </c>
      <c r="Q30" s="6">
        <f>Equity!Q$228</f>
        <v>0</v>
      </c>
      <c r="R30" s="6">
        <f>Equity!R$228</f>
        <v>0</v>
      </c>
      <c r="S30" s="6">
        <f>Equity!S$228</f>
        <v>0</v>
      </c>
      <c r="T30" s="6">
        <f>Equity!T$228</f>
        <v>0</v>
      </c>
      <c r="U30" s="6">
        <f>Equity!U$228</f>
        <v>0</v>
      </c>
      <c r="V30" s="6">
        <f>Equity!V$228</f>
        <v>0</v>
      </c>
      <c r="W30" s="6">
        <f>Equity!W$228</f>
        <v>0</v>
      </c>
      <c r="X30" s="6">
        <f>Equity!X$228</f>
        <v>0</v>
      </c>
      <c r="Y30" s="6">
        <f>Equity!Y$228</f>
        <v>0</v>
      </c>
      <c r="Z30" s="6">
        <f>Equity!Z$228</f>
        <v>0</v>
      </c>
      <c r="AA30" s="6">
        <f>Equity!AA$228</f>
        <v>3036</v>
      </c>
      <c r="AB30" s="6">
        <f>Equity!AB$228</f>
        <v>3036</v>
      </c>
      <c r="AC30" s="6">
        <f>Equity!AC$228</f>
        <v>3036</v>
      </c>
    </row>
    <row r="31" spans="2:16384">
      <c r="E31" s="71" t="s">
        <v>112</v>
      </c>
      <c r="F31" s="43"/>
      <c r="G31" s="71" t="s">
        <v>309</v>
      </c>
      <c r="H31" s="71"/>
      <c r="I31" s="43"/>
      <c r="J31" s="16">
        <f t="shared" ref="J31:AC31" si="2" xml:space="preserve"> SUM( J25:J30 )</f>
        <v>0</v>
      </c>
      <c r="K31" s="16">
        <f t="shared" si="2"/>
        <v>0</v>
      </c>
      <c r="L31" s="16">
        <f t="shared" si="2"/>
        <v>0</v>
      </c>
      <c r="M31" s="16">
        <f t="shared" si="2"/>
        <v>0</v>
      </c>
      <c r="N31" s="16">
        <f t="shared" si="2"/>
        <v>0</v>
      </c>
      <c r="O31" s="16">
        <f t="shared" si="2"/>
        <v>0</v>
      </c>
      <c r="P31" s="16">
        <f t="shared" si="2"/>
        <v>0</v>
      </c>
      <c r="Q31" s="16">
        <f t="shared" si="2"/>
        <v>0</v>
      </c>
      <c r="R31" s="16">
        <f t="shared" si="2"/>
        <v>0</v>
      </c>
      <c r="S31" s="16">
        <f t="shared" si="2"/>
        <v>15149109.260964636</v>
      </c>
      <c r="T31" s="16">
        <f t="shared" si="2"/>
        <v>15149109.260964636</v>
      </c>
      <c r="U31" s="16">
        <f t="shared" si="2"/>
        <v>15149109.260964636</v>
      </c>
      <c r="V31" s="16">
        <f t="shared" si="2"/>
        <v>15149109.260964636</v>
      </c>
      <c r="W31" s="16">
        <f t="shared" si="2"/>
        <v>32034783.950936321</v>
      </c>
      <c r="X31" s="16">
        <f t="shared" si="2"/>
        <v>32034783.950936321</v>
      </c>
      <c r="Y31" s="16">
        <f t="shared" si="2"/>
        <v>32034783.950936321</v>
      </c>
      <c r="Z31" s="16">
        <f t="shared" si="2"/>
        <v>32034783.950936321</v>
      </c>
      <c r="AA31" s="16">
        <f t="shared" si="2"/>
        <v>37866717.093325227</v>
      </c>
      <c r="AB31" s="16">
        <f t="shared" si="2"/>
        <v>37866717.093325227</v>
      </c>
      <c r="AC31" s="16">
        <f t="shared" si="2"/>
        <v>37866717.093325227</v>
      </c>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c r="AMN31" s="1"/>
      <c r="AMO31" s="1"/>
      <c r="AMP31" s="1"/>
      <c r="AMQ31" s="1"/>
      <c r="AMR31" s="1"/>
      <c r="AMS31" s="1"/>
      <c r="AMT31" s="1"/>
      <c r="AMU31" s="1"/>
      <c r="AMV31" s="1"/>
      <c r="AMW31" s="1"/>
      <c r="AMX31" s="1"/>
      <c r="AMY31" s="1"/>
      <c r="AMZ31" s="1"/>
      <c r="ANA31" s="1"/>
      <c r="ANB31" s="1"/>
      <c r="ANC31" s="1"/>
      <c r="AND31" s="1"/>
      <c r="ANE31" s="1"/>
      <c r="ANF31" s="1"/>
      <c r="ANG31" s="1"/>
      <c r="ANH31" s="1"/>
      <c r="ANI31" s="1"/>
      <c r="ANJ31" s="1"/>
      <c r="ANK31" s="1"/>
      <c r="ANL31" s="1"/>
      <c r="ANM31" s="1"/>
      <c r="ANN31" s="1"/>
      <c r="ANO31" s="1"/>
      <c r="ANP31" s="1"/>
      <c r="ANQ31" s="1"/>
      <c r="ANR31" s="1"/>
      <c r="ANS31" s="1"/>
      <c r="ANT31" s="1"/>
      <c r="ANU31" s="1"/>
      <c r="ANV31" s="1"/>
      <c r="ANW31" s="1"/>
      <c r="ANX31" s="1"/>
      <c r="ANY31" s="1"/>
      <c r="ANZ31" s="1"/>
      <c r="AOA31" s="1"/>
      <c r="AOB31" s="1"/>
      <c r="AOC31" s="1"/>
      <c r="AOD31" s="1"/>
      <c r="AOE31" s="1"/>
      <c r="AOF31" s="1"/>
      <c r="AOG31" s="1"/>
      <c r="AOH31" s="1"/>
      <c r="AOI31" s="1"/>
      <c r="AOJ31" s="1"/>
      <c r="AOK31" s="1"/>
      <c r="AOL31" s="1"/>
      <c r="AOM31" s="1"/>
      <c r="AON31" s="1"/>
      <c r="AOO31" s="1"/>
      <c r="AOP31" s="1"/>
      <c r="AOQ31" s="1"/>
      <c r="AOR31" s="1"/>
      <c r="AOS31" s="1"/>
      <c r="AOT31" s="1"/>
      <c r="AOU31" s="1"/>
      <c r="AOV31" s="1"/>
      <c r="AOW31" s="1"/>
      <c r="AOX31" s="1"/>
      <c r="AOY31" s="1"/>
      <c r="AOZ31" s="1"/>
      <c r="APA31" s="1"/>
      <c r="APB31" s="1"/>
      <c r="APC31" s="1"/>
      <c r="APD31" s="1"/>
      <c r="APE31" s="1"/>
      <c r="APF31" s="1"/>
      <c r="APG31" s="1"/>
      <c r="APH31" s="1"/>
      <c r="API31" s="1"/>
      <c r="APJ31" s="1"/>
      <c r="APK31" s="1"/>
      <c r="APL31" s="1"/>
      <c r="APM31" s="1"/>
      <c r="APN31" s="1"/>
      <c r="APO31" s="1"/>
      <c r="APP31" s="1"/>
      <c r="APQ31" s="1"/>
      <c r="APR31" s="1"/>
      <c r="APS31" s="1"/>
      <c r="APT31" s="1"/>
      <c r="APU31" s="1"/>
      <c r="APV31" s="1"/>
      <c r="APW31" s="1"/>
      <c r="APX31" s="1"/>
      <c r="APY31" s="1"/>
      <c r="APZ31" s="1"/>
      <c r="AQA31" s="1"/>
      <c r="AQB31" s="1"/>
      <c r="AQC31" s="1"/>
      <c r="AQD31" s="1"/>
      <c r="AQE31" s="1"/>
      <c r="AQF31" s="1"/>
      <c r="AQG31" s="1"/>
      <c r="AQH31" s="1"/>
      <c r="AQI31" s="1"/>
      <c r="AQJ31" s="1"/>
      <c r="AQK31" s="1"/>
      <c r="AQL31" s="1"/>
      <c r="AQM31" s="1"/>
      <c r="AQN31" s="1"/>
      <c r="AQO31" s="1"/>
      <c r="AQP31" s="1"/>
      <c r="AQQ31" s="1"/>
      <c r="AQR31" s="1"/>
      <c r="AQS31" s="1"/>
      <c r="AQT31" s="1"/>
      <c r="AQU31" s="1"/>
      <c r="AQV31" s="1"/>
      <c r="AQW31" s="1"/>
      <c r="AQX31" s="1"/>
      <c r="AQY31" s="1"/>
      <c r="AQZ31" s="1"/>
      <c r="ARA31" s="1"/>
      <c r="ARB31" s="1"/>
      <c r="ARC31" s="1"/>
      <c r="ARD31" s="1"/>
      <c r="ARE31" s="1"/>
      <c r="ARF31" s="1"/>
      <c r="ARG31" s="1"/>
      <c r="ARH31" s="1"/>
      <c r="ARI31" s="1"/>
      <c r="ARJ31" s="1"/>
      <c r="ARK31" s="1"/>
      <c r="ARL31" s="1"/>
      <c r="ARM31" s="1"/>
      <c r="ARN31" s="1"/>
      <c r="ARO31" s="1"/>
      <c r="ARP31" s="1"/>
      <c r="ARQ31" s="1"/>
      <c r="ARR31" s="1"/>
      <c r="ARS31" s="1"/>
      <c r="ART31" s="1"/>
      <c r="ARU31" s="1"/>
      <c r="ARV31" s="1"/>
      <c r="ARW31" s="1"/>
      <c r="ARX31" s="1"/>
      <c r="ARY31" s="1"/>
      <c r="ARZ31" s="1"/>
      <c r="ASA31" s="1"/>
      <c r="ASB31" s="1"/>
      <c r="ASC31" s="1"/>
      <c r="ASD31" s="1"/>
      <c r="ASE31" s="1"/>
      <c r="ASF31" s="1"/>
      <c r="ASG31" s="1"/>
      <c r="ASH31" s="1"/>
      <c r="ASI31" s="1"/>
      <c r="ASJ31" s="1"/>
      <c r="ASK31" s="1"/>
      <c r="ASL31" s="1"/>
      <c r="ASM31" s="1"/>
      <c r="ASN31" s="1"/>
      <c r="ASO31" s="1"/>
      <c r="ASP31" s="1"/>
      <c r="ASQ31" s="1"/>
      <c r="ASR31" s="1"/>
      <c r="ASS31" s="1"/>
      <c r="AST31" s="1"/>
      <c r="ASU31" s="1"/>
      <c r="ASV31" s="1"/>
      <c r="ASW31" s="1"/>
      <c r="ASX31" s="1"/>
      <c r="ASY31" s="1"/>
      <c r="ASZ31" s="1"/>
      <c r="ATA31" s="1"/>
      <c r="ATB31" s="1"/>
      <c r="ATC31" s="1"/>
      <c r="ATD31" s="1"/>
      <c r="ATE31" s="1"/>
      <c r="ATF31" s="1"/>
      <c r="ATG31" s="1"/>
      <c r="ATH31" s="1"/>
      <c r="ATI31" s="1"/>
      <c r="ATJ31" s="1"/>
      <c r="ATK31" s="1"/>
      <c r="ATL31" s="1"/>
      <c r="ATM31" s="1"/>
      <c r="ATN31" s="1"/>
      <c r="ATO31" s="1"/>
      <c r="ATP31" s="1"/>
      <c r="ATQ31" s="1"/>
      <c r="ATR31" s="1"/>
      <c r="ATS31" s="1"/>
      <c r="ATT31" s="1"/>
      <c r="ATU31" s="1"/>
      <c r="ATV31" s="1"/>
      <c r="ATW31" s="1"/>
      <c r="ATX31" s="1"/>
      <c r="ATY31" s="1"/>
      <c r="ATZ31" s="1"/>
      <c r="AUA31" s="1"/>
      <c r="AUB31" s="1"/>
      <c r="AUC31" s="1"/>
      <c r="AUD31" s="1"/>
      <c r="AUE31" s="1"/>
      <c r="AUF31" s="1"/>
      <c r="AUG31" s="1"/>
      <c r="AUH31" s="1"/>
      <c r="AUI31" s="1"/>
      <c r="AUJ31" s="1"/>
      <c r="AUK31" s="1"/>
      <c r="AUL31" s="1"/>
      <c r="AUM31" s="1"/>
      <c r="AUN31" s="1"/>
      <c r="AUO31" s="1"/>
      <c r="AUP31" s="1"/>
      <c r="AUQ31" s="1"/>
      <c r="AUR31" s="1"/>
      <c r="AUS31" s="1"/>
      <c r="AUT31" s="1"/>
      <c r="AUU31" s="1"/>
      <c r="AUV31" s="1"/>
      <c r="AUW31" s="1"/>
      <c r="AUX31" s="1"/>
      <c r="AUY31" s="1"/>
      <c r="AUZ31" s="1"/>
      <c r="AVA31" s="1"/>
      <c r="AVB31" s="1"/>
      <c r="AVC31" s="1"/>
      <c r="AVD31" s="1"/>
      <c r="AVE31" s="1"/>
      <c r="AVF31" s="1"/>
      <c r="AVG31" s="1"/>
      <c r="AVH31" s="1"/>
      <c r="AVI31" s="1"/>
      <c r="AVJ31" s="1"/>
      <c r="AVK31" s="1"/>
      <c r="AVL31" s="1"/>
      <c r="AVM31" s="1"/>
      <c r="AVN31" s="1"/>
      <c r="AVO31" s="1"/>
      <c r="AVP31" s="1"/>
      <c r="AVQ31" s="1"/>
      <c r="AVR31" s="1"/>
      <c r="AVS31" s="1"/>
      <c r="AVT31" s="1"/>
      <c r="AVU31" s="1"/>
      <c r="AVV31" s="1"/>
      <c r="AVW31" s="1"/>
      <c r="AVX31" s="1"/>
      <c r="AVY31" s="1"/>
      <c r="AVZ31" s="1"/>
      <c r="AWA31" s="1"/>
      <c r="AWB31" s="1"/>
      <c r="AWC31" s="1"/>
      <c r="AWD31" s="1"/>
      <c r="AWE31" s="1"/>
      <c r="AWF31" s="1"/>
      <c r="AWG31" s="1"/>
      <c r="AWH31" s="1"/>
      <c r="AWI31" s="1"/>
      <c r="AWJ31" s="1"/>
      <c r="AWK31" s="1"/>
      <c r="AWL31" s="1"/>
      <c r="AWM31" s="1"/>
      <c r="AWN31" s="1"/>
      <c r="AWO31" s="1"/>
      <c r="AWP31" s="1"/>
      <c r="AWQ31" s="1"/>
      <c r="AWR31" s="1"/>
      <c r="AWS31" s="1"/>
      <c r="AWT31" s="1"/>
      <c r="AWU31" s="1"/>
      <c r="AWV31" s="1"/>
      <c r="AWW31" s="1"/>
      <c r="AWX31" s="1"/>
      <c r="AWY31" s="1"/>
      <c r="AWZ31" s="1"/>
      <c r="AXA31" s="1"/>
      <c r="AXB31" s="1"/>
      <c r="AXC31" s="1"/>
      <c r="AXD31" s="1"/>
      <c r="AXE31" s="1"/>
      <c r="AXF31" s="1"/>
      <c r="AXG31" s="1"/>
      <c r="AXH31" s="1"/>
      <c r="AXI31" s="1"/>
      <c r="AXJ31" s="1"/>
      <c r="AXK31" s="1"/>
      <c r="AXL31" s="1"/>
      <c r="AXM31" s="1"/>
      <c r="AXN31" s="1"/>
      <c r="AXO31" s="1"/>
      <c r="AXP31" s="1"/>
      <c r="AXQ31" s="1"/>
      <c r="AXR31" s="1"/>
      <c r="AXS31" s="1"/>
      <c r="AXT31" s="1"/>
      <c r="AXU31" s="1"/>
      <c r="AXV31" s="1"/>
      <c r="AXW31" s="1"/>
      <c r="AXX31" s="1"/>
      <c r="AXY31" s="1"/>
      <c r="AXZ31" s="1"/>
      <c r="AYA31" s="1"/>
      <c r="AYB31" s="1"/>
      <c r="AYC31" s="1"/>
      <c r="AYD31" s="1"/>
      <c r="AYE31" s="1"/>
      <c r="AYF31" s="1"/>
      <c r="AYG31" s="1"/>
      <c r="AYH31" s="1"/>
      <c r="AYI31" s="1"/>
      <c r="AYJ31" s="1"/>
      <c r="AYK31" s="1"/>
      <c r="AYL31" s="1"/>
      <c r="AYM31" s="1"/>
      <c r="AYN31" s="1"/>
      <c r="AYO31" s="1"/>
      <c r="AYP31" s="1"/>
      <c r="AYQ31" s="1"/>
      <c r="AYR31" s="1"/>
      <c r="AYS31" s="1"/>
      <c r="AYT31" s="1"/>
      <c r="AYU31" s="1"/>
      <c r="AYV31" s="1"/>
      <c r="AYW31" s="1"/>
      <c r="AYX31" s="1"/>
      <c r="AYY31" s="1"/>
      <c r="AYZ31" s="1"/>
      <c r="AZA31" s="1"/>
      <c r="AZB31" s="1"/>
      <c r="AZC31" s="1"/>
      <c r="AZD31" s="1"/>
      <c r="AZE31" s="1"/>
      <c r="AZF31" s="1"/>
      <c r="AZG31" s="1"/>
      <c r="AZH31" s="1"/>
      <c r="AZI31" s="1"/>
      <c r="AZJ31" s="1"/>
      <c r="AZK31" s="1"/>
      <c r="AZL31" s="1"/>
      <c r="AZM31" s="1"/>
      <c r="AZN31" s="1"/>
      <c r="AZO31" s="1"/>
      <c r="AZP31" s="1"/>
      <c r="AZQ31" s="1"/>
      <c r="AZR31" s="1"/>
      <c r="AZS31" s="1"/>
      <c r="AZT31" s="1"/>
      <c r="AZU31" s="1"/>
      <c r="AZV31" s="1"/>
      <c r="AZW31" s="1"/>
      <c r="AZX31" s="1"/>
      <c r="AZY31" s="1"/>
      <c r="AZZ31" s="1"/>
      <c r="BAA31" s="1"/>
      <c r="BAB31" s="1"/>
      <c r="BAC31" s="1"/>
      <c r="BAD31" s="1"/>
      <c r="BAE31" s="1"/>
      <c r="BAF31" s="1"/>
      <c r="BAG31" s="1"/>
      <c r="BAH31" s="1"/>
      <c r="BAI31" s="1"/>
      <c r="BAJ31" s="1"/>
      <c r="BAK31" s="1"/>
      <c r="BAL31" s="1"/>
      <c r="BAM31" s="1"/>
      <c r="BAN31" s="1"/>
      <c r="BAO31" s="1"/>
      <c r="BAP31" s="1"/>
      <c r="BAQ31" s="1"/>
      <c r="BAR31" s="1"/>
      <c r="BAS31" s="1"/>
      <c r="BAT31" s="1"/>
      <c r="BAU31" s="1"/>
      <c r="BAV31" s="1"/>
      <c r="BAW31" s="1"/>
      <c r="BAX31" s="1"/>
      <c r="BAY31" s="1"/>
      <c r="BAZ31" s="1"/>
      <c r="BBA31" s="1"/>
      <c r="BBB31" s="1"/>
      <c r="BBC31" s="1"/>
      <c r="BBD31" s="1"/>
      <c r="BBE31" s="1"/>
      <c r="BBF31" s="1"/>
      <c r="BBG31" s="1"/>
      <c r="BBH31" s="1"/>
      <c r="BBI31" s="1"/>
      <c r="BBJ31" s="1"/>
      <c r="BBK31" s="1"/>
      <c r="BBL31" s="1"/>
      <c r="BBM31" s="1"/>
      <c r="BBN31" s="1"/>
      <c r="BBO31" s="1"/>
      <c r="BBP31" s="1"/>
      <c r="BBQ31" s="1"/>
      <c r="BBR31" s="1"/>
      <c r="BBS31" s="1"/>
      <c r="BBT31" s="1"/>
      <c r="BBU31" s="1"/>
      <c r="BBV31" s="1"/>
      <c r="BBW31" s="1"/>
      <c r="BBX31" s="1"/>
      <c r="BBY31" s="1"/>
      <c r="BBZ31" s="1"/>
      <c r="BCA31" s="1"/>
      <c r="BCB31" s="1"/>
      <c r="BCC31" s="1"/>
      <c r="BCD31" s="1"/>
      <c r="BCE31" s="1"/>
      <c r="BCF31" s="1"/>
      <c r="BCG31" s="1"/>
      <c r="BCH31" s="1"/>
      <c r="BCI31" s="1"/>
      <c r="BCJ31" s="1"/>
      <c r="BCK31" s="1"/>
      <c r="BCL31" s="1"/>
      <c r="BCM31" s="1"/>
      <c r="BCN31" s="1"/>
      <c r="BCO31" s="1"/>
      <c r="BCP31" s="1"/>
      <c r="BCQ31" s="1"/>
      <c r="BCR31" s="1"/>
      <c r="BCS31" s="1"/>
      <c r="BCT31" s="1"/>
      <c r="BCU31" s="1"/>
      <c r="BCV31" s="1"/>
      <c r="BCW31" s="1"/>
      <c r="BCX31" s="1"/>
      <c r="BCY31" s="1"/>
      <c r="BCZ31" s="1"/>
      <c r="BDA31" s="1"/>
      <c r="BDB31" s="1"/>
      <c r="BDC31" s="1"/>
      <c r="BDD31" s="1"/>
      <c r="BDE31" s="1"/>
      <c r="BDF31" s="1"/>
      <c r="BDG31" s="1"/>
      <c r="BDH31" s="1"/>
      <c r="BDI31" s="1"/>
      <c r="BDJ31" s="1"/>
      <c r="BDK31" s="1"/>
      <c r="BDL31" s="1"/>
      <c r="BDM31" s="1"/>
      <c r="BDN31" s="1"/>
      <c r="BDO31" s="1"/>
      <c r="BDP31" s="1"/>
      <c r="BDQ31" s="1"/>
      <c r="BDR31" s="1"/>
      <c r="BDS31" s="1"/>
      <c r="BDT31" s="1"/>
      <c r="BDU31" s="1"/>
      <c r="BDV31" s="1"/>
      <c r="BDW31" s="1"/>
      <c r="BDX31" s="1"/>
      <c r="BDY31" s="1"/>
      <c r="BDZ31" s="1"/>
      <c r="BEA31" s="1"/>
      <c r="BEB31" s="1"/>
      <c r="BEC31" s="1"/>
      <c r="BED31" s="1"/>
      <c r="BEE31" s="1"/>
      <c r="BEF31" s="1"/>
      <c r="BEG31" s="1"/>
      <c r="BEH31" s="1"/>
      <c r="BEI31" s="1"/>
      <c r="BEJ31" s="1"/>
      <c r="BEK31" s="1"/>
      <c r="BEL31" s="1"/>
      <c r="BEM31" s="1"/>
      <c r="BEN31" s="1"/>
      <c r="BEO31" s="1"/>
      <c r="BEP31" s="1"/>
      <c r="BEQ31" s="1"/>
      <c r="BER31" s="1"/>
      <c r="BES31" s="1"/>
      <c r="BET31" s="1"/>
      <c r="BEU31" s="1"/>
      <c r="BEV31" s="1"/>
      <c r="BEW31" s="1"/>
      <c r="BEX31" s="1"/>
      <c r="BEY31" s="1"/>
      <c r="BEZ31" s="1"/>
      <c r="BFA31" s="1"/>
      <c r="BFB31" s="1"/>
      <c r="BFC31" s="1"/>
      <c r="BFD31" s="1"/>
      <c r="BFE31" s="1"/>
      <c r="BFF31" s="1"/>
      <c r="BFG31" s="1"/>
      <c r="BFH31" s="1"/>
      <c r="BFI31" s="1"/>
      <c r="BFJ31" s="1"/>
      <c r="BFK31" s="1"/>
      <c r="BFL31" s="1"/>
      <c r="BFM31" s="1"/>
      <c r="BFN31" s="1"/>
      <c r="BFO31" s="1"/>
      <c r="BFP31" s="1"/>
      <c r="BFQ31" s="1"/>
      <c r="BFR31" s="1"/>
      <c r="BFS31" s="1"/>
      <c r="BFT31" s="1"/>
      <c r="BFU31" s="1"/>
      <c r="BFV31" s="1"/>
      <c r="BFW31" s="1"/>
      <c r="BFX31" s="1"/>
      <c r="BFY31" s="1"/>
      <c r="BFZ31" s="1"/>
      <c r="BGA31" s="1"/>
      <c r="BGB31" s="1"/>
      <c r="BGC31" s="1"/>
      <c r="BGD31" s="1"/>
      <c r="BGE31" s="1"/>
      <c r="BGF31" s="1"/>
      <c r="BGG31" s="1"/>
      <c r="BGH31" s="1"/>
      <c r="BGI31" s="1"/>
      <c r="BGJ31" s="1"/>
      <c r="BGK31" s="1"/>
      <c r="BGL31" s="1"/>
      <c r="BGM31" s="1"/>
      <c r="BGN31" s="1"/>
      <c r="BGO31" s="1"/>
      <c r="BGP31" s="1"/>
      <c r="BGQ31" s="1"/>
      <c r="BGR31" s="1"/>
      <c r="BGS31" s="1"/>
      <c r="BGT31" s="1"/>
      <c r="BGU31" s="1"/>
      <c r="BGV31" s="1"/>
      <c r="BGW31" s="1"/>
      <c r="BGX31" s="1"/>
      <c r="BGY31" s="1"/>
      <c r="BGZ31" s="1"/>
      <c r="BHA31" s="1"/>
      <c r="BHB31" s="1"/>
      <c r="BHC31" s="1"/>
      <c r="BHD31" s="1"/>
      <c r="BHE31" s="1"/>
      <c r="BHF31" s="1"/>
      <c r="BHG31" s="1"/>
      <c r="BHH31" s="1"/>
      <c r="BHI31" s="1"/>
      <c r="BHJ31" s="1"/>
      <c r="BHK31" s="1"/>
      <c r="BHL31" s="1"/>
      <c r="BHM31" s="1"/>
      <c r="BHN31" s="1"/>
      <c r="BHO31" s="1"/>
      <c r="BHP31" s="1"/>
      <c r="BHQ31" s="1"/>
      <c r="BHR31" s="1"/>
      <c r="BHS31" s="1"/>
      <c r="BHT31" s="1"/>
      <c r="BHU31" s="1"/>
      <c r="BHV31" s="1"/>
      <c r="BHW31" s="1"/>
      <c r="BHX31" s="1"/>
      <c r="BHY31" s="1"/>
      <c r="BHZ31" s="1"/>
      <c r="BIA31" s="1"/>
      <c r="BIB31" s="1"/>
      <c r="BIC31" s="1"/>
      <c r="BID31" s="1"/>
      <c r="BIE31" s="1"/>
      <c r="BIF31" s="1"/>
      <c r="BIG31" s="1"/>
      <c r="BIH31" s="1"/>
      <c r="BII31" s="1"/>
      <c r="BIJ31" s="1"/>
      <c r="BIK31" s="1"/>
      <c r="BIL31" s="1"/>
      <c r="BIM31" s="1"/>
      <c r="BIN31" s="1"/>
      <c r="BIO31" s="1"/>
      <c r="BIP31" s="1"/>
      <c r="BIQ31" s="1"/>
      <c r="BIR31" s="1"/>
      <c r="BIS31" s="1"/>
      <c r="BIT31" s="1"/>
      <c r="BIU31" s="1"/>
      <c r="BIV31" s="1"/>
      <c r="BIW31" s="1"/>
      <c r="BIX31" s="1"/>
      <c r="BIY31" s="1"/>
      <c r="BIZ31" s="1"/>
      <c r="BJA31" s="1"/>
      <c r="BJB31" s="1"/>
      <c r="BJC31" s="1"/>
      <c r="BJD31" s="1"/>
      <c r="BJE31" s="1"/>
      <c r="BJF31" s="1"/>
      <c r="BJG31" s="1"/>
      <c r="BJH31" s="1"/>
      <c r="BJI31" s="1"/>
      <c r="BJJ31" s="1"/>
      <c r="BJK31" s="1"/>
      <c r="BJL31" s="1"/>
      <c r="BJM31" s="1"/>
      <c r="BJN31" s="1"/>
      <c r="BJO31" s="1"/>
      <c r="BJP31" s="1"/>
      <c r="BJQ31" s="1"/>
      <c r="BJR31" s="1"/>
      <c r="BJS31" s="1"/>
      <c r="BJT31" s="1"/>
      <c r="BJU31" s="1"/>
      <c r="BJV31" s="1"/>
      <c r="BJW31" s="1"/>
      <c r="BJX31" s="1"/>
      <c r="BJY31" s="1"/>
      <c r="BJZ31" s="1"/>
      <c r="BKA31" s="1"/>
      <c r="BKB31" s="1"/>
      <c r="BKC31" s="1"/>
      <c r="BKD31" s="1"/>
      <c r="BKE31" s="1"/>
      <c r="BKF31" s="1"/>
      <c r="BKG31" s="1"/>
      <c r="BKH31" s="1"/>
      <c r="BKI31" s="1"/>
      <c r="BKJ31" s="1"/>
      <c r="BKK31" s="1"/>
      <c r="BKL31" s="1"/>
      <c r="BKM31" s="1"/>
      <c r="BKN31" s="1"/>
      <c r="BKO31" s="1"/>
      <c r="BKP31" s="1"/>
      <c r="BKQ31" s="1"/>
      <c r="BKR31" s="1"/>
      <c r="BKS31" s="1"/>
      <c r="BKT31" s="1"/>
      <c r="BKU31" s="1"/>
      <c r="BKV31" s="1"/>
      <c r="BKW31" s="1"/>
      <c r="BKX31" s="1"/>
      <c r="BKY31" s="1"/>
      <c r="BKZ31" s="1"/>
      <c r="BLA31" s="1"/>
      <c r="BLB31" s="1"/>
      <c r="BLC31" s="1"/>
      <c r="BLD31" s="1"/>
      <c r="BLE31" s="1"/>
      <c r="BLF31" s="1"/>
      <c r="BLG31" s="1"/>
      <c r="BLH31" s="1"/>
      <c r="BLI31" s="1"/>
      <c r="BLJ31" s="1"/>
      <c r="BLK31" s="1"/>
      <c r="BLL31" s="1"/>
      <c r="BLM31" s="1"/>
      <c r="BLN31" s="1"/>
      <c r="BLO31" s="1"/>
      <c r="BLP31" s="1"/>
      <c r="BLQ31" s="1"/>
      <c r="BLR31" s="1"/>
      <c r="BLS31" s="1"/>
      <c r="BLT31" s="1"/>
      <c r="BLU31" s="1"/>
      <c r="BLV31" s="1"/>
      <c r="BLW31" s="1"/>
      <c r="BLX31" s="1"/>
      <c r="BLY31" s="1"/>
      <c r="BLZ31" s="1"/>
      <c r="BMA31" s="1"/>
      <c r="BMB31" s="1"/>
      <c r="BMC31" s="1"/>
      <c r="BMD31" s="1"/>
      <c r="BME31" s="1"/>
      <c r="BMF31" s="1"/>
      <c r="BMG31" s="1"/>
      <c r="BMH31" s="1"/>
      <c r="BMI31" s="1"/>
      <c r="BMJ31" s="1"/>
      <c r="BMK31" s="1"/>
      <c r="BML31" s="1"/>
      <c r="BMM31" s="1"/>
      <c r="BMN31" s="1"/>
      <c r="BMO31" s="1"/>
      <c r="BMP31" s="1"/>
      <c r="BMQ31" s="1"/>
      <c r="BMR31" s="1"/>
      <c r="BMS31" s="1"/>
      <c r="BMT31" s="1"/>
      <c r="BMU31" s="1"/>
      <c r="BMV31" s="1"/>
      <c r="BMW31" s="1"/>
      <c r="BMX31" s="1"/>
      <c r="BMY31" s="1"/>
      <c r="BMZ31" s="1"/>
      <c r="BNA31" s="1"/>
      <c r="BNB31" s="1"/>
      <c r="BNC31" s="1"/>
      <c r="BND31" s="1"/>
      <c r="BNE31" s="1"/>
      <c r="BNF31" s="1"/>
      <c r="BNG31" s="1"/>
      <c r="BNH31" s="1"/>
      <c r="BNI31" s="1"/>
      <c r="BNJ31" s="1"/>
      <c r="BNK31" s="1"/>
      <c r="BNL31" s="1"/>
      <c r="BNM31" s="1"/>
      <c r="BNN31" s="1"/>
      <c r="BNO31" s="1"/>
      <c r="BNP31" s="1"/>
      <c r="BNQ31" s="1"/>
      <c r="BNR31" s="1"/>
      <c r="BNS31" s="1"/>
      <c r="BNT31" s="1"/>
      <c r="BNU31" s="1"/>
      <c r="BNV31" s="1"/>
      <c r="BNW31" s="1"/>
      <c r="BNX31" s="1"/>
      <c r="BNY31" s="1"/>
      <c r="BNZ31" s="1"/>
      <c r="BOA31" s="1"/>
      <c r="BOB31" s="1"/>
      <c r="BOC31" s="1"/>
      <c r="BOD31" s="1"/>
      <c r="BOE31" s="1"/>
      <c r="BOF31" s="1"/>
      <c r="BOG31" s="1"/>
      <c r="BOH31" s="1"/>
      <c r="BOI31" s="1"/>
      <c r="BOJ31" s="1"/>
      <c r="BOK31" s="1"/>
      <c r="BOL31" s="1"/>
      <c r="BOM31" s="1"/>
      <c r="BON31" s="1"/>
      <c r="BOO31" s="1"/>
      <c r="BOP31" s="1"/>
      <c r="BOQ31" s="1"/>
      <c r="BOR31" s="1"/>
      <c r="BOS31" s="1"/>
      <c r="BOT31" s="1"/>
      <c r="BOU31" s="1"/>
      <c r="BOV31" s="1"/>
      <c r="BOW31" s="1"/>
      <c r="BOX31" s="1"/>
      <c r="BOY31" s="1"/>
      <c r="BOZ31" s="1"/>
      <c r="BPA31" s="1"/>
      <c r="BPB31" s="1"/>
      <c r="BPC31" s="1"/>
      <c r="BPD31" s="1"/>
      <c r="BPE31" s="1"/>
      <c r="BPF31" s="1"/>
      <c r="BPG31" s="1"/>
      <c r="BPH31" s="1"/>
      <c r="BPI31" s="1"/>
      <c r="BPJ31" s="1"/>
      <c r="BPK31" s="1"/>
      <c r="BPL31" s="1"/>
      <c r="BPM31" s="1"/>
      <c r="BPN31" s="1"/>
      <c r="BPO31" s="1"/>
      <c r="BPP31" s="1"/>
      <c r="BPQ31" s="1"/>
      <c r="BPR31" s="1"/>
      <c r="BPS31" s="1"/>
      <c r="BPT31" s="1"/>
      <c r="BPU31" s="1"/>
      <c r="BPV31" s="1"/>
      <c r="BPW31" s="1"/>
      <c r="BPX31" s="1"/>
      <c r="BPY31" s="1"/>
      <c r="BPZ31" s="1"/>
      <c r="BQA31" s="1"/>
      <c r="BQB31" s="1"/>
      <c r="BQC31" s="1"/>
      <c r="BQD31" s="1"/>
      <c r="BQE31" s="1"/>
      <c r="BQF31" s="1"/>
      <c r="BQG31" s="1"/>
      <c r="BQH31" s="1"/>
      <c r="BQI31" s="1"/>
      <c r="BQJ31" s="1"/>
      <c r="BQK31" s="1"/>
      <c r="BQL31" s="1"/>
      <c r="BQM31" s="1"/>
      <c r="BQN31" s="1"/>
      <c r="BQO31" s="1"/>
      <c r="BQP31" s="1"/>
      <c r="BQQ31" s="1"/>
      <c r="BQR31" s="1"/>
      <c r="BQS31" s="1"/>
      <c r="BQT31" s="1"/>
      <c r="BQU31" s="1"/>
      <c r="BQV31" s="1"/>
      <c r="BQW31" s="1"/>
      <c r="BQX31" s="1"/>
      <c r="BQY31" s="1"/>
      <c r="BQZ31" s="1"/>
      <c r="BRA31" s="1"/>
      <c r="BRB31" s="1"/>
      <c r="BRC31" s="1"/>
      <c r="BRD31" s="1"/>
      <c r="BRE31" s="1"/>
      <c r="BRF31" s="1"/>
      <c r="BRG31" s="1"/>
      <c r="BRH31" s="1"/>
      <c r="BRI31" s="1"/>
      <c r="BRJ31" s="1"/>
      <c r="BRK31" s="1"/>
      <c r="BRL31" s="1"/>
      <c r="BRM31" s="1"/>
      <c r="BRN31" s="1"/>
      <c r="BRO31" s="1"/>
      <c r="BRP31" s="1"/>
      <c r="BRQ31" s="1"/>
      <c r="BRR31" s="1"/>
      <c r="BRS31" s="1"/>
      <c r="BRT31" s="1"/>
      <c r="BRU31" s="1"/>
      <c r="BRV31" s="1"/>
      <c r="BRW31" s="1"/>
      <c r="BRX31" s="1"/>
      <c r="BRY31" s="1"/>
      <c r="BRZ31" s="1"/>
      <c r="BSA31" s="1"/>
      <c r="BSB31" s="1"/>
      <c r="BSC31" s="1"/>
      <c r="BSD31" s="1"/>
      <c r="BSE31" s="1"/>
      <c r="BSF31" s="1"/>
      <c r="BSG31" s="1"/>
      <c r="BSH31" s="1"/>
      <c r="BSI31" s="1"/>
      <c r="BSJ31" s="1"/>
      <c r="BSK31" s="1"/>
      <c r="BSL31" s="1"/>
      <c r="BSM31" s="1"/>
      <c r="BSN31" s="1"/>
      <c r="BSO31" s="1"/>
      <c r="BSP31" s="1"/>
      <c r="BSQ31" s="1"/>
      <c r="BSR31" s="1"/>
      <c r="BSS31" s="1"/>
      <c r="BST31" s="1"/>
      <c r="BSU31" s="1"/>
      <c r="BSV31" s="1"/>
      <c r="BSW31" s="1"/>
      <c r="BSX31" s="1"/>
      <c r="BSY31" s="1"/>
      <c r="BSZ31" s="1"/>
      <c r="BTA31" s="1"/>
      <c r="BTB31" s="1"/>
      <c r="BTC31" s="1"/>
      <c r="BTD31" s="1"/>
      <c r="BTE31" s="1"/>
      <c r="BTF31" s="1"/>
      <c r="BTG31" s="1"/>
      <c r="BTH31" s="1"/>
      <c r="BTI31" s="1"/>
      <c r="BTJ31" s="1"/>
      <c r="BTK31" s="1"/>
      <c r="BTL31" s="1"/>
      <c r="BTM31" s="1"/>
      <c r="BTN31" s="1"/>
      <c r="BTO31" s="1"/>
      <c r="BTP31" s="1"/>
      <c r="BTQ31" s="1"/>
      <c r="BTR31" s="1"/>
      <c r="BTS31" s="1"/>
      <c r="BTT31" s="1"/>
      <c r="BTU31" s="1"/>
      <c r="BTV31" s="1"/>
      <c r="BTW31" s="1"/>
      <c r="BTX31" s="1"/>
      <c r="BTY31" s="1"/>
      <c r="BTZ31" s="1"/>
      <c r="BUA31" s="1"/>
      <c r="BUB31" s="1"/>
      <c r="BUC31" s="1"/>
      <c r="BUD31" s="1"/>
      <c r="BUE31" s="1"/>
      <c r="BUF31" s="1"/>
      <c r="BUG31" s="1"/>
      <c r="BUH31" s="1"/>
      <c r="BUI31" s="1"/>
      <c r="BUJ31" s="1"/>
      <c r="BUK31" s="1"/>
      <c r="BUL31" s="1"/>
      <c r="BUM31" s="1"/>
      <c r="BUN31" s="1"/>
      <c r="BUO31" s="1"/>
      <c r="BUP31" s="1"/>
      <c r="BUQ31" s="1"/>
      <c r="BUR31" s="1"/>
      <c r="BUS31" s="1"/>
      <c r="BUT31" s="1"/>
      <c r="BUU31" s="1"/>
      <c r="BUV31" s="1"/>
      <c r="BUW31" s="1"/>
      <c r="BUX31" s="1"/>
      <c r="BUY31" s="1"/>
      <c r="BUZ31" s="1"/>
      <c r="BVA31" s="1"/>
      <c r="BVB31" s="1"/>
      <c r="BVC31" s="1"/>
      <c r="BVD31" s="1"/>
      <c r="BVE31" s="1"/>
      <c r="BVF31" s="1"/>
      <c r="BVG31" s="1"/>
      <c r="BVH31" s="1"/>
      <c r="BVI31" s="1"/>
      <c r="BVJ31" s="1"/>
      <c r="BVK31" s="1"/>
      <c r="BVL31" s="1"/>
      <c r="BVM31" s="1"/>
      <c r="BVN31" s="1"/>
      <c r="BVO31" s="1"/>
      <c r="BVP31" s="1"/>
      <c r="BVQ31" s="1"/>
      <c r="BVR31" s="1"/>
      <c r="BVS31" s="1"/>
      <c r="BVT31" s="1"/>
      <c r="BVU31" s="1"/>
      <c r="BVV31" s="1"/>
      <c r="BVW31" s="1"/>
      <c r="BVX31" s="1"/>
      <c r="BVY31" s="1"/>
      <c r="BVZ31" s="1"/>
      <c r="BWA31" s="1"/>
      <c r="BWB31" s="1"/>
      <c r="BWC31" s="1"/>
      <c r="BWD31" s="1"/>
      <c r="BWE31" s="1"/>
      <c r="BWF31" s="1"/>
      <c r="BWG31" s="1"/>
      <c r="BWH31" s="1"/>
      <c r="BWI31" s="1"/>
      <c r="BWJ31" s="1"/>
      <c r="BWK31" s="1"/>
      <c r="BWL31" s="1"/>
      <c r="BWM31" s="1"/>
      <c r="BWN31" s="1"/>
      <c r="BWO31" s="1"/>
      <c r="BWP31" s="1"/>
      <c r="BWQ31" s="1"/>
      <c r="BWR31" s="1"/>
      <c r="BWS31" s="1"/>
      <c r="BWT31" s="1"/>
      <c r="BWU31" s="1"/>
      <c r="BWV31" s="1"/>
      <c r="BWW31" s="1"/>
      <c r="BWX31" s="1"/>
      <c r="BWY31" s="1"/>
      <c r="BWZ31" s="1"/>
      <c r="BXA31" s="1"/>
      <c r="BXB31" s="1"/>
      <c r="BXC31" s="1"/>
      <c r="BXD31" s="1"/>
      <c r="BXE31" s="1"/>
      <c r="BXF31" s="1"/>
      <c r="BXG31" s="1"/>
      <c r="BXH31" s="1"/>
      <c r="BXI31" s="1"/>
      <c r="BXJ31" s="1"/>
      <c r="BXK31" s="1"/>
      <c r="BXL31" s="1"/>
      <c r="BXM31" s="1"/>
      <c r="BXN31" s="1"/>
      <c r="BXO31" s="1"/>
      <c r="BXP31" s="1"/>
      <c r="BXQ31" s="1"/>
      <c r="BXR31" s="1"/>
      <c r="BXS31" s="1"/>
      <c r="BXT31" s="1"/>
      <c r="BXU31" s="1"/>
      <c r="BXV31" s="1"/>
      <c r="BXW31" s="1"/>
      <c r="BXX31" s="1"/>
      <c r="BXY31" s="1"/>
      <c r="BXZ31" s="1"/>
      <c r="BYA31" s="1"/>
      <c r="BYB31" s="1"/>
      <c r="BYC31" s="1"/>
      <c r="BYD31" s="1"/>
      <c r="BYE31" s="1"/>
      <c r="BYF31" s="1"/>
      <c r="BYG31" s="1"/>
      <c r="BYH31" s="1"/>
      <c r="BYI31" s="1"/>
      <c r="BYJ31" s="1"/>
      <c r="BYK31" s="1"/>
      <c r="BYL31" s="1"/>
      <c r="BYM31" s="1"/>
      <c r="BYN31" s="1"/>
      <c r="BYO31" s="1"/>
      <c r="BYP31" s="1"/>
      <c r="BYQ31" s="1"/>
      <c r="BYR31" s="1"/>
      <c r="BYS31" s="1"/>
      <c r="BYT31" s="1"/>
      <c r="BYU31" s="1"/>
      <c r="BYV31" s="1"/>
      <c r="BYW31" s="1"/>
      <c r="BYX31" s="1"/>
      <c r="BYY31" s="1"/>
      <c r="BYZ31" s="1"/>
      <c r="BZA31" s="1"/>
      <c r="BZB31" s="1"/>
      <c r="BZC31" s="1"/>
      <c r="BZD31" s="1"/>
      <c r="BZE31" s="1"/>
      <c r="BZF31" s="1"/>
      <c r="BZG31" s="1"/>
      <c r="BZH31" s="1"/>
      <c r="BZI31" s="1"/>
      <c r="BZJ31" s="1"/>
      <c r="BZK31" s="1"/>
      <c r="BZL31" s="1"/>
      <c r="BZM31" s="1"/>
      <c r="BZN31" s="1"/>
      <c r="BZO31" s="1"/>
      <c r="BZP31" s="1"/>
      <c r="BZQ31" s="1"/>
      <c r="BZR31" s="1"/>
      <c r="BZS31" s="1"/>
      <c r="BZT31" s="1"/>
      <c r="BZU31" s="1"/>
      <c r="BZV31" s="1"/>
      <c r="BZW31" s="1"/>
      <c r="BZX31" s="1"/>
      <c r="BZY31" s="1"/>
      <c r="BZZ31" s="1"/>
      <c r="CAA31" s="1"/>
      <c r="CAB31" s="1"/>
      <c r="CAC31" s="1"/>
      <c r="CAD31" s="1"/>
      <c r="CAE31" s="1"/>
      <c r="CAF31" s="1"/>
      <c r="CAG31" s="1"/>
      <c r="CAH31" s="1"/>
      <c r="CAI31" s="1"/>
      <c r="CAJ31" s="1"/>
      <c r="CAK31" s="1"/>
      <c r="CAL31" s="1"/>
      <c r="CAM31" s="1"/>
      <c r="CAN31" s="1"/>
      <c r="CAO31" s="1"/>
      <c r="CAP31" s="1"/>
      <c r="CAQ31" s="1"/>
      <c r="CAR31" s="1"/>
      <c r="CAS31" s="1"/>
      <c r="CAT31" s="1"/>
      <c r="CAU31" s="1"/>
      <c r="CAV31" s="1"/>
      <c r="CAW31" s="1"/>
      <c r="CAX31" s="1"/>
      <c r="CAY31" s="1"/>
      <c r="CAZ31" s="1"/>
      <c r="CBA31" s="1"/>
      <c r="CBB31" s="1"/>
      <c r="CBC31" s="1"/>
      <c r="CBD31" s="1"/>
      <c r="CBE31" s="1"/>
      <c r="CBF31" s="1"/>
      <c r="CBG31" s="1"/>
      <c r="CBH31" s="1"/>
      <c r="CBI31" s="1"/>
      <c r="CBJ31" s="1"/>
      <c r="CBK31" s="1"/>
      <c r="CBL31" s="1"/>
      <c r="CBM31" s="1"/>
      <c r="CBN31" s="1"/>
      <c r="CBO31" s="1"/>
      <c r="CBP31" s="1"/>
      <c r="CBQ31" s="1"/>
      <c r="CBR31" s="1"/>
      <c r="CBS31" s="1"/>
      <c r="CBT31" s="1"/>
      <c r="CBU31" s="1"/>
      <c r="CBV31" s="1"/>
      <c r="CBW31" s="1"/>
      <c r="CBX31" s="1"/>
      <c r="CBY31" s="1"/>
      <c r="CBZ31" s="1"/>
      <c r="CCA31" s="1"/>
      <c r="CCB31" s="1"/>
      <c r="CCC31" s="1"/>
      <c r="CCD31" s="1"/>
      <c r="CCE31" s="1"/>
      <c r="CCF31" s="1"/>
      <c r="CCG31" s="1"/>
      <c r="CCH31" s="1"/>
      <c r="CCI31" s="1"/>
      <c r="CCJ31" s="1"/>
      <c r="CCK31" s="1"/>
      <c r="CCL31" s="1"/>
      <c r="CCM31" s="1"/>
      <c r="CCN31" s="1"/>
      <c r="CCO31" s="1"/>
      <c r="CCP31" s="1"/>
      <c r="CCQ31" s="1"/>
      <c r="CCR31" s="1"/>
      <c r="CCS31" s="1"/>
      <c r="CCT31" s="1"/>
      <c r="CCU31" s="1"/>
      <c r="CCV31" s="1"/>
      <c r="CCW31" s="1"/>
      <c r="CCX31" s="1"/>
      <c r="CCY31" s="1"/>
      <c r="CCZ31" s="1"/>
      <c r="CDA31" s="1"/>
      <c r="CDB31" s="1"/>
      <c r="CDC31" s="1"/>
      <c r="CDD31" s="1"/>
      <c r="CDE31" s="1"/>
      <c r="CDF31" s="1"/>
      <c r="CDG31" s="1"/>
      <c r="CDH31" s="1"/>
      <c r="CDI31" s="1"/>
      <c r="CDJ31" s="1"/>
      <c r="CDK31" s="1"/>
      <c r="CDL31" s="1"/>
      <c r="CDM31" s="1"/>
      <c r="CDN31" s="1"/>
      <c r="CDO31" s="1"/>
      <c r="CDP31" s="1"/>
      <c r="CDQ31" s="1"/>
      <c r="CDR31" s="1"/>
      <c r="CDS31" s="1"/>
      <c r="CDT31" s="1"/>
      <c r="CDU31" s="1"/>
      <c r="CDV31" s="1"/>
      <c r="CDW31" s="1"/>
      <c r="CDX31" s="1"/>
      <c r="CDY31" s="1"/>
      <c r="CDZ31" s="1"/>
      <c r="CEA31" s="1"/>
      <c r="CEB31" s="1"/>
      <c r="CEC31" s="1"/>
      <c r="CED31" s="1"/>
      <c r="CEE31" s="1"/>
      <c r="CEF31" s="1"/>
      <c r="CEG31" s="1"/>
      <c r="CEH31" s="1"/>
      <c r="CEI31" s="1"/>
      <c r="CEJ31" s="1"/>
      <c r="CEK31" s="1"/>
      <c r="CEL31" s="1"/>
      <c r="CEM31" s="1"/>
      <c r="CEN31" s="1"/>
      <c r="CEO31" s="1"/>
      <c r="CEP31" s="1"/>
      <c r="CEQ31" s="1"/>
      <c r="CER31" s="1"/>
      <c r="CES31" s="1"/>
      <c r="CET31" s="1"/>
      <c r="CEU31" s="1"/>
      <c r="CEV31" s="1"/>
      <c r="CEW31" s="1"/>
      <c r="CEX31" s="1"/>
      <c r="CEY31" s="1"/>
      <c r="CEZ31" s="1"/>
      <c r="CFA31" s="1"/>
      <c r="CFB31" s="1"/>
      <c r="CFC31" s="1"/>
      <c r="CFD31" s="1"/>
      <c r="CFE31" s="1"/>
      <c r="CFF31" s="1"/>
      <c r="CFG31" s="1"/>
      <c r="CFH31" s="1"/>
      <c r="CFI31" s="1"/>
      <c r="CFJ31" s="1"/>
      <c r="CFK31" s="1"/>
      <c r="CFL31" s="1"/>
      <c r="CFM31" s="1"/>
      <c r="CFN31" s="1"/>
      <c r="CFO31" s="1"/>
      <c r="CFP31" s="1"/>
      <c r="CFQ31" s="1"/>
      <c r="CFR31" s="1"/>
      <c r="CFS31" s="1"/>
      <c r="CFT31" s="1"/>
      <c r="CFU31" s="1"/>
      <c r="CFV31" s="1"/>
      <c r="CFW31" s="1"/>
      <c r="CFX31" s="1"/>
      <c r="CFY31" s="1"/>
      <c r="CFZ31" s="1"/>
      <c r="CGA31" s="1"/>
      <c r="CGB31" s="1"/>
      <c r="CGC31" s="1"/>
      <c r="CGD31" s="1"/>
      <c r="CGE31" s="1"/>
      <c r="CGF31" s="1"/>
      <c r="CGG31" s="1"/>
      <c r="CGH31" s="1"/>
      <c r="CGI31" s="1"/>
      <c r="CGJ31" s="1"/>
      <c r="CGK31" s="1"/>
      <c r="CGL31" s="1"/>
      <c r="CGM31" s="1"/>
      <c r="CGN31" s="1"/>
      <c r="CGO31" s="1"/>
      <c r="CGP31" s="1"/>
      <c r="CGQ31" s="1"/>
      <c r="CGR31" s="1"/>
      <c r="CGS31" s="1"/>
      <c r="CGT31" s="1"/>
      <c r="CGU31" s="1"/>
      <c r="CGV31" s="1"/>
      <c r="CGW31" s="1"/>
      <c r="CGX31" s="1"/>
      <c r="CGY31" s="1"/>
      <c r="CGZ31" s="1"/>
      <c r="CHA31" s="1"/>
      <c r="CHB31" s="1"/>
      <c r="CHC31" s="1"/>
      <c r="CHD31" s="1"/>
      <c r="CHE31" s="1"/>
      <c r="CHF31" s="1"/>
      <c r="CHG31" s="1"/>
      <c r="CHH31" s="1"/>
      <c r="CHI31" s="1"/>
      <c r="CHJ31" s="1"/>
      <c r="CHK31" s="1"/>
      <c r="CHL31" s="1"/>
      <c r="CHM31" s="1"/>
      <c r="CHN31" s="1"/>
      <c r="CHO31" s="1"/>
      <c r="CHP31" s="1"/>
      <c r="CHQ31" s="1"/>
      <c r="CHR31" s="1"/>
      <c r="CHS31" s="1"/>
      <c r="CHT31" s="1"/>
      <c r="CHU31" s="1"/>
      <c r="CHV31" s="1"/>
      <c r="CHW31" s="1"/>
      <c r="CHX31" s="1"/>
      <c r="CHY31" s="1"/>
      <c r="CHZ31" s="1"/>
      <c r="CIA31" s="1"/>
      <c r="CIB31" s="1"/>
      <c r="CIC31" s="1"/>
      <c r="CID31" s="1"/>
      <c r="CIE31" s="1"/>
      <c r="CIF31" s="1"/>
      <c r="CIG31" s="1"/>
      <c r="CIH31" s="1"/>
      <c r="CII31" s="1"/>
      <c r="CIJ31" s="1"/>
      <c r="CIK31" s="1"/>
      <c r="CIL31" s="1"/>
      <c r="CIM31" s="1"/>
      <c r="CIN31" s="1"/>
      <c r="CIO31" s="1"/>
      <c r="CIP31" s="1"/>
      <c r="CIQ31" s="1"/>
      <c r="CIR31" s="1"/>
      <c r="CIS31" s="1"/>
      <c r="CIT31" s="1"/>
      <c r="CIU31" s="1"/>
      <c r="CIV31" s="1"/>
      <c r="CIW31" s="1"/>
      <c r="CIX31" s="1"/>
      <c r="CIY31" s="1"/>
      <c r="CIZ31" s="1"/>
      <c r="CJA31" s="1"/>
      <c r="CJB31" s="1"/>
      <c r="CJC31" s="1"/>
      <c r="CJD31" s="1"/>
      <c r="CJE31" s="1"/>
      <c r="CJF31" s="1"/>
      <c r="CJG31" s="1"/>
      <c r="CJH31" s="1"/>
      <c r="CJI31" s="1"/>
      <c r="CJJ31" s="1"/>
      <c r="CJK31" s="1"/>
      <c r="CJL31" s="1"/>
      <c r="CJM31" s="1"/>
      <c r="CJN31" s="1"/>
      <c r="CJO31" s="1"/>
      <c r="CJP31" s="1"/>
      <c r="CJQ31" s="1"/>
      <c r="CJR31" s="1"/>
      <c r="CJS31" s="1"/>
      <c r="CJT31" s="1"/>
      <c r="CJU31" s="1"/>
      <c r="CJV31" s="1"/>
      <c r="CJW31" s="1"/>
      <c r="CJX31" s="1"/>
      <c r="CJY31" s="1"/>
      <c r="CJZ31" s="1"/>
      <c r="CKA31" s="1"/>
      <c r="CKB31" s="1"/>
      <c r="CKC31" s="1"/>
      <c r="CKD31" s="1"/>
      <c r="CKE31" s="1"/>
      <c r="CKF31" s="1"/>
      <c r="CKG31" s="1"/>
      <c r="CKH31" s="1"/>
      <c r="CKI31" s="1"/>
      <c r="CKJ31" s="1"/>
      <c r="CKK31" s="1"/>
      <c r="CKL31" s="1"/>
      <c r="CKM31" s="1"/>
      <c r="CKN31" s="1"/>
      <c r="CKO31" s="1"/>
      <c r="CKP31" s="1"/>
      <c r="CKQ31" s="1"/>
      <c r="CKR31" s="1"/>
      <c r="CKS31" s="1"/>
      <c r="CKT31" s="1"/>
      <c r="CKU31" s="1"/>
      <c r="CKV31" s="1"/>
      <c r="CKW31" s="1"/>
      <c r="CKX31" s="1"/>
      <c r="CKY31" s="1"/>
      <c r="CKZ31" s="1"/>
      <c r="CLA31" s="1"/>
      <c r="CLB31" s="1"/>
      <c r="CLC31" s="1"/>
      <c r="CLD31" s="1"/>
      <c r="CLE31" s="1"/>
      <c r="CLF31" s="1"/>
      <c r="CLG31" s="1"/>
      <c r="CLH31" s="1"/>
      <c r="CLI31" s="1"/>
      <c r="CLJ31" s="1"/>
      <c r="CLK31" s="1"/>
      <c r="CLL31" s="1"/>
      <c r="CLM31" s="1"/>
      <c r="CLN31" s="1"/>
      <c r="CLO31" s="1"/>
      <c r="CLP31" s="1"/>
      <c r="CLQ31" s="1"/>
      <c r="CLR31" s="1"/>
      <c r="CLS31" s="1"/>
      <c r="CLT31" s="1"/>
      <c r="CLU31" s="1"/>
      <c r="CLV31" s="1"/>
      <c r="CLW31" s="1"/>
      <c r="CLX31" s="1"/>
      <c r="CLY31" s="1"/>
      <c r="CLZ31" s="1"/>
      <c r="CMA31" s="1"/>
      <c r="CMB31" s="1"/>
      <c r="CMC31" s="1"/>
      <c r="CMD31" s="1"/>
      <c r="CME31" s="1"/>
      <c r="CMF31" s="1"/>
      <c r="CMG31" s="1"/>
      <c r="CMH31" s="1"/>
      <c r="CMI31" s="1"/>
      <c r="CMJ31" s="1"/>
      <c r="CMK31" s="1"/>
      <c r="CML31" s="1"/>
      <c r="CMM31" s="1"/>
      <c r="CMN31" s="1"/>
      <c r="CMO31" s="1"/>
      <c r="CMP31" s="1"/>
      <c r="CMQ31" s="1"/>
      <c r="CMR31" s="1"/>
      <c r="CMS31" s="1"/>
      <c r="CMT31" s="1"/>
      <c r="CMU31" s="1"/>
      <c r="CMV31" s="1"/>
      <c r="CMW31" s="1"/>
      <c r="CMX31" s="1"/>
      <c r="CMY31" s="1"/>
      <c r="CMZ31" s="1"/>
      <c r="CNA31" s="1"/>
      <c r="CNB31" s="1"/>
      <c r="CNC31" s="1"/>
      <c r="CND31" s="1"/>
      <c r="CNE31" s="1"/>
      <c r="CNF31" s="1"/>
      <c r="CNG31" s="1"/>
      <c r="CNH31" s="1"/>
      <c r="CNI31" s="1"/>
      <c r="CNJ31" s="1"/>
      <c r="CNK31" s="1"/>
      <c r="CNL31" s="1"/>
      <c r="CNM31" s="1"/>
      <c r="CNN31" s="1"/>
      <c r="CNO31" s="1"/>
      <c r="CNP31" s="1"/>
      <c r="CNQ31" s="1"/>
      <c r="CNR31" s="1"/>
      <c r="CNS31" s="1"/>
      <c r="CNT31" s="1"/>
      <c r="CNU31" s="1"/>
      <c r="CNV31" s="1"/>
      <c r="CNW31" s="1"/>
      <c r="CNX31" s="1"/>
      <c r="CNY31" s="1"/>
      <c r="CNZ31" s="1"/>
      <c r="COA31" s="1"/>
      <c r="COB31" s="1"/>
      <c r="COC31" s="1"/>
      <c r="COD31" s="1"/>
      <c r="COE31" s="1"/>
      <c r="COF31" s="1"/>
      <c r="COG31" s="1"/>
      <c r="COH31" s="1"/>
      <c r="COI31" s="1"/>
      <c r="COJ31" s="1"/>
      <c r="COK31" s="1"/>
      <c r="COL31" s="1"/>
      <c r="COM31" s="1"/>
      <c r="CON31" s="1"/>
      <c r="COO31" s="1"/>
      <c r="COP31" s="1"/>
      <c r="COQ31" s="1"/>
      <c r="COR31" s="1"/>
      <c r="COS31" s="1"/>
      <c r="COT31" s="1"/>
      <c r="COU31" s="1"/>
      <c r="COV31" s="1"/>
      <c r="COW31" s="1"/>
      <c r="COX31" s="1"/>
      <c r="COY31" s="1"/>
      <c r="COZ31" s="1"/>
      <c r="CPA31" s="1"/>
      <c r="CPB31" s="1"/>
      <c r="CPC31" s="1"/>
      <c r="CPD31" s="1"/>
      <c r="CPE31" s="1"/>
      <c r="CPF31" s="1"/>
      <c r="CPG31" s="1"/>
      <c r="CPH31" s="1"/>
      <c r="CPI31" s="1"/>
      <c r="CPJ31" s="1"/>
      <c r="CPK31" s="1"/>
      <c r="CPL31" s="1"/>
      <c r="CPM31" s="1"/>
      <c r="CPN31" s="1"/>
      <c r="CPO31" s="1"/>
      <c r="CPP31" s="1"/>
      <c r="CPQ31" s="1"/>
      <c r="CPR31" s="1"/>
      <c r="CPS31" s="1"/>
      <c r="CPT31" s="1"/>
      <c r="CPU31" s="1"/>
      <c r="CPV31" s="1"/>
      <c r="CPW31" s="1"/>
      <c r="CPX31" s="1"/>
      <c r="CPY31" s="1"/>
      <c r="CPZ31" s="1"/>
      <c r="CQA31" s="1"/>
      <c r="CQB31" s="1"/>
      <c r="CQC31" s="1"/>
      <c r="CQD31" s="1"/>
      <c r="CQE31" s="1"/>
      <c r="CQF31" s="1"/>
      <c r="CQG31" s="1"/>
      <c r="CQH31" s="1"/>
      <c r="CQI31" s="1"/>
      <c r="CQJ31" s="1"/>
      <c r="CQK31" s="1"/>
      <c r="CQL31" s="1"/>
      <c r="CQM31" s="1"/>
      <c r="CQN31" s="1"/>
      <c r="CQO31" s="1"/>
      <c r="CQP31" s="1"/>
      <c r="CQQ31" s="1"/>
      <c r="CQR31" s="1"/>
      <c r="CQS31" s="1"/>
      <c r="CQT31" s="1"/>
      <c r="CQU31" s="1"/>
      <c r="CQV31" s="1"/>
      <c r="CQW31" s="1"/>
      <c r="CQX31" s="1"/>
      <c r="CQY31" s="1"/>
      <c r="CQZ31" s="1"/>
      <c r="CRA31" s="1"/>
      <c r="CRB31" s="1"/>
      <c r="CRC31" s="1"/>
      <c r="CRD31" s="1"/>
      <c r="CRE31" s="1"/>
      <c r="CRF31" s="1"/>
      <c r="CRG31" s="1"/>
      <c r="CRH31" s="1"/>
      <c r="CRI31" s="1"/>
      <c r="CRJ31" s="1"/>
      <c r="CRK31" s="1"/>
      <c r="CRL31" s="1"/>
      <c r="CRM31" s="1"/>
      <c r="CRN31" s="1"/>
      <c r="CRO31" s="1"/>
      <c r="CRP31" s="1"/>
      <c r="CRQ31" s="1"/>
      <c r="CRR31" s="1"/>
      <c r="CRS31" s="1"/>
      <c r="CRT31" s="1"/>
      <c r="CRU31" s="1"/>
      <c r="CRV31" s="1"/>
      <c r="CRW31" s="1"/>
      <c r="CRX31" s="1"/>
      <c r="CRY31" s="1"/>
      <c r="CRZ31" s="1"/>
      <c r="CSA31" s="1"/>
      <c r="CSB31" s="1"/>
      <c r="CSC31" s="1"/>
      <c r="CSD31" s="1"/>
      <c r="CSE31" s="1"/>
      <c r="CSF31" s="1"/>
      <c r="CSG31" s="1"/>
      <c r="CSH31" s="1"/>
      <c r="CSI31" s="1"/>
      <c r="CSJ31" s="1"/>
      <c r="CSK31" s="1"/>
      <c r="CSL31" s="1"/>
      <c r="CSM31" s="1"/>
      <c r="CSN31" s="1"/>
      <c r="CSO31" s="1"/>
      <c r="CSP31" s="1"/>
      <c r="CSQ31" s="1"/>
      <c r="CSR31" s="1"/>
      <c r="CSS31" s="1"/>
      <c r="CST31" s="1"/>
      <c r="CSU31" s="1"/>
      <c r="CSV31" s="1"/>
      <c r="CSW31" s="1"/>
      <c r="CSX31" s="1"/>
      <c r="CSY31" s="1"/>
      <c r="CSZ31" s="1"/>
      <c r="CTA31" s="1"/>
      <c r="CTB31" s="1"/>
      <c r="CTC31" s="1"/>
      <c r="CTD31" s="1"/>
      <c r="CTE31" s="1"/>
      <c r="CTF31" s="1"/>
      <c r="CTG31" s="1"/>
      <c r="CTH31" s="1"/>
      <c r="CTI31" s="1"/>
      <c r="CTJ31" s="1"/>
      <c r="CTK31" s="1"/>
      <c r="CTL31" s="1"/>
      <c r="CTM31" s="1"/>
      <c r="CTN31" s="1"/>
      <c r="CTO31" s="1"/>
      <c r="CTP31" s="1"/>
      <c r="CTQ31" s="1"/>
      <c r="CTR31" s="1"/>
      <c r="CTS31" s="1"/>
      <c r="CTT31" s="1"/>
      <c r="CTU31" s="1"/>
      <c r="CTV31" s="1"/>
      <c r="CTW31" s="1"/>
      <c r="CTX31" s="1"/>
      <c r="CTY31" s="1"/>
      <c r="CTZ31" s="1"/>
      <c r="CUA31" s="1"/>
      <c r="CUB31" s="1"/>
      <c r="CUC31" s="1"/>
      <c r="CUD31" s="1"/>
      <c r="CUE31" s="1"/>
      <c r="CUF31" s="1"/>
      <c r="CUG31" s="1"/>
      <c r="CUH31" s="1"/>
      <c r="CUI31" s="1"/>
      <c r="CUJ31" s="1"/>
      <c r="CUK31" s="1"/>
      <c r="CUL31" s="1"/>
      <c r="CUM31" s="1"/>
      <c r="CUN31" s="1"/>
      <c r="CUO31" s="1"/>
      <c r="CUP31" s="1"/>
      <c r="CUQ31" s="1"/>
      <c r="CUR31" s="1"/>
      <c r="CUS31" s="1"/>
      <c r="CUT31" s="1"/>
      <c r="CUU31" s="1"/>
      <c r="CUV31" s="1"/>
      <c r="CUW31" s="1"/>
      <c r="CUX31" s="1"/>
      <c r="CUY31" s="1"/>
      <c r="CUZ31" s="1"/>
      <c r="CVA31" s="1"/>
      <c r="CVB31" s="1"/>
      <c r="CVC31" s="1"/>
      <c r="CVD31" s="1"/>
      <c r="CVE31" s="1"/>
      <c r="CVF31" s="1"/>
      <c r="CVG31" s="1"/>
      <c r="CVH31" s="1"/>
      <c r="CVI31" s="1"/>
      <c r="CVJ31" s="1"/>
      <c r="CVK31" s="1"/>
      <c r="CVL31" s="1"/>
      <c r="CVM31" s="1"/>
      <c r="CVN31" s="1"/>
      <c r="CVO31" s="1"/>
      <c r="CVP31" s="1"/>
      <c r="CVQ31" s="1"/>
      <c r="CVR31" s="1"/>
      <c r="CVS31" s="1"/>
      <c r="CVT31" s="1"/>
      <c r="CVU31" s="1"/>
      <c r="CVV31" s="1"/>
      <c r="CVW31" s="1"/>
      <c r="CVX31" s="1"/>
      <c r="CVY31" s="1"/>
      <c r="CVZ31" s="1"/>
      <c r="CWA31" s="1"/>
      <c r="CWB31" s="1"/>
      <c r="CWC31" s="1"/>
      <c r="CWD31" s="1"/>
      <c r="CWE31" s="1"/>
      <c r="CWF31" s="1"/>
      <c r="CWG31" s="1"/>
      <c r="CWH31" s="1"/>
      <c r="CWI31" s="1"/>
      <c r="CWJ31" s="1"/>
      <c r="CWK31" s="1"/>
      <c r="CWL31" s="1"/>
      <c r="CWM31" s="1"/>
      <c r="CWN31" s="1"/>
      <c r="CWO31" s="1"/>
      <c r="CWP31" s="1"/>
      <c r="CWQ31" s="1"/>
      <c r="CWR31" s="1"/>
      <c r="CWS31" s="1"/>
      <c r="CWT31" s="1"/>
      <c r="CWU31" s="1"/>
      <c r="CWV31" s="1"/>
      <c r="CWW31" s="1"/>
      <c r="CWX31" s="1"/>
      <c r="CWY31" s="1"/>
      <c r="CWZ31" s="1"/>
      <c r="CXA31" s="1"/>
      <c r="CXB31" s="1"/>
      <c r="CXC31" s="1"/>
      <c r="CXD31" s="1"/>
      <c r="CXE31" s="1"/>
      <c r="CXF31" s="1"/>
      <c r="CXG31" s="1"/>
      <c r="CXH31" s="1"/>
      <c r="CXI31" s="1"/>
      <c r="CXJ31" s="1"/>
      <c r="CXK31" s="1"/>
      <c r="CXL31" s="1"/>
      <c r="CXM31" s="1"/>
      <c r="CXN31" s="1"/>
      <c r="CXO31" s="1"/>
      <c r="CXP31" s="1"/>
      <c r="CXQ31" s="1"/>
      <c r="CXR31" s="1"/>
      <c r="CXS31" s="1"/>
      <c r="CXT31" s="1"/>
      <c r="CXU31" s="1"/>
      <c r="CXV31" s="1"/>
      <c r="CXW31" s="1"/>
      <c r="CXX31" s="1"/>
      <c r="CXY31" s="1"/>
      <c r="CXZ31" s="1"/>
      <c r="CYA31" s="1"/>
      <c r="CYB31" s="1"/>
      <c r="CYC31" s="1"/>
      <c r="CYD31" s="1"/>
      <c r="CYE31" s="1"/>
      <c r="CYF31" s="1"/>
      <c r="CYG31" s="1"/>
      <c r="CYH31" s="1"/>
      <c r="CYI31" s="1"/>
      <c r="CYJ31" s="1"/>
      <c r="CYK31" s="1"/>
      <c r="CYL31" s="1"/>
      <c r="CYM31" s="1"/>
      <c r="CYN31" s="1"/>
      <c r="CYO31" s="1"/>
      <c r="CYP31" s="1"/>
      <c r="CYQ31" s="1"/>
      <c r="CYR31" s="1"/>
      <c r="CYS31" s="1"/>
      <c r="CYT31" s="1"/>
      <c r="CYU31" s="1"/>
      <c r="CYV31" s="1"/>
      <c r="CYW31" s="1"/>
      <c r="CYX31" s="1"/>
      <c r="CYY31" s="1"/>
      <c r="CYZ31" s="1"/>
      <c r="CZA31" s="1"/>
      <c r="CZB31" s="1"/>
      <c r="CZC31" s="1"/>
      <c r="CZD31" s="1"/>
      <c r="CZE31" s="1"/>
      <c r="CZF31" s="1"/>
      <c r="CZG31" s="1"/>
      <c r="CZH31" s="1"/>
      <c r="CZI31" s="1"/>
      <c r="CZJ31" s="1"/>
      <c r="CZK31" s="1"/>
      <c r="CZL31" s="1"/>
      <c r="CZM31" s="1"/>
      <c r="CZN31" s="1"/>
      <c r="CZO31" s="1"/>
      <c r="CZP31" s="1"/>
      <c r="CZQ31" s="1"/>
      <c r="CZR31" s="1"/>
      <c r="CZS31" s="1"/>
      <c r="CZT31" s="1"/>
      <c r="CZU31" s="1"/>
      <c r="CZV31" s="1"/>
      <c r="CZW31" s="1"/>
      <c r="CZX31" s="1"/>
      <c r="CZY31" s="1"/>
      <c r="CZZ31" s="1"/>
      <c r="DAA31" s="1"/>
      <c r="DAB31" s="1"/>
      <c r="DAC31" s="1"/>
      <c r="DAD31" s="1"/>
      <c r="DAE31" s="1"/>
      <c r="DAF31" s="1"/>
      <c r="DAG31" s="1"/>
      <c r="DAH31" s="1"/>
      <c r="DAI31" s="1"/>
      <c r="DAJ31" s="1"/>
      <c r="DAK31" s="1"/>
      <c r="DAL31" s="1"/>
      <c r="DAM31" s="1"/>
      <c r="DAN31" s="1"/>
      <c r="DAO31" s="1"/>
      <c r="DAP31" s="1"/>
      <c r="DAQ31" s="1"/>
      <c r="DAR31" s="1"/>
      <c r="DAS31" s="1"/>
      <c r="DAT31" s="1"/>
      <c r="DAU31" s="1"/>
      <c r="DAV31" s="1"/>
      <c r="DAW31" s="1"/>
      <c r="DAX31" s="1"/>
      <c r="DAY31" s="1"/>
      <c r="DAZ31" s="1"/>
      <c r="DBA31" s="1"/>
      <c r="DBB31" s="1"/>
      <c r="DBC31" s="1"/>
      <c r="DBD31" s="1"/>
      <c r="DBE31" s="1"/>
      <c r="DBF31" s="1"/>
      <c r="DBG31" s="1"/>
      <c r="DBH31" s="1"/>
      <c r="DBI31" s="1"/>
      <c r="DBJ31" s="1"/>
      <c r="DBK31" s="1"/>
      <c r="DBL31" s="1"/>
      <c r="DBM31" s="1"/>
      <c r="DBN31" s="1"/>
      <c r="DBO31" s="1"/>
      <c r="DBP31" s="1"/>
      <c r="DBQ31" s="1"/>
      <c r="DBR31" s="1"/>
      <c r="DBS31" s="1"/>
      <c r="DBT31" s="1"/>
      <c r="DBU31" s="1"/>
      <c r="DBV31" s="1"/>
      <c r="DBW31" s="1"/>
      <c r="DBX31" s="1"/>
      <c r="DBY31" s="1"/>
      <c r="DBZ31" s="1"/>
      <c r="DCA31" s="1"/>
      <c r="DCB31" s="1"/>
      <c r="DCC31" s="1"/>
      <c r="DCD31" s="1"/>
      <c r="DCE31" s="1"/>
      <c r="DCF31" s="1"/>
      <c r="DCG31" s="1"/>
      <c r="DCH31" s="1"/>
      <c r="DCI31" s="1"/>
      <c r="DCJ31" s="1"/>
      <c r="DCK31" s="1"/>
      <c r="DCL31" s="1"/>
      <c r="DCM31" s="1"/>
      <c r="DCN31" s="1"/>
      <c r="DCO31" s="1"/>
      <c r="DCP31" s="1"/>
      <c r="DCQ31" s="1"/>
      <c r="DCR31" s="1"/>
      <c r="DCS31" s="1"/>
      <c r="DCT31" s="1"/>
      <c r="DCU31" s="1"/>
      <c r="DCV31" s="1"/>
      <c r="DCW31" s="1"/>
      <c r="DCX31" s="1"/>
      <c r="DCY31" s="1"/>
      <c r="DCZ31" s="1"/>
      <c r="DDA31" s="1"/>
      <c r="DDB31" s="1"/>
      <c r="DDC31" s="1"/>
      <c r="DDD31" s="1"/>
      <c r="DDE31" s="1"/>
      <c r="DDF31" s="1"/>
      <c r="DDG31" s="1"/>
      <c r="DDH31" s="1"/>
      <c r="DDI31" s="1"/>
      <c r="DDJ31" s="1"/>
      <c r="DDK31" s="1"/>
      <c r="DDL31" s="1"/>
      <c r="DDM31" s="1"/>
      <c r="DDN31" s="1"/>
      <c r="DDO31" s="1"/>
      <c r="DDP31" s="1"/>
      <c r="DDQ31" s="1"/>
      <c r="DDR31" s="1"/>
      <c r="DDS31" s="1"/>
      <c r="DDT31" s="1"/>
      <c r="DDU31" s="1"/>
      <c r="DDV31" s="1"/>
      <c r="DDW31" s="1"/>
      <c r="DDX31" s="1"/>
      <c r="DDY31" s="1"/>
      <c r="DDZ31" s="1"/>
      <c r="DEA31" s="1"/>
      <c r="DEB31" s="1"/>
      <c r="DEC31" s="1"/>
      <c r="DED31" s="1"/>
      <c r="DEE31" s="1"/>
      <c r="DEF31" s="1"/>
      <c r="DEG31" s="1"/>
      <c r="DEH31" s="1"/>
      <c r="DEI31" s="1"/>
      <c r="DEJ31" s="1"/>
      <c r="DEK31" s="1"/>
      <c r="DEL31" s="1"/>
      <c r="DEM31" s="1"/>
      <c r="DEN31" s="1"/>
      <c r="DEO31" s="1"/>
      <c r="DEP31" s="1"/>
      <c r="DEQ31" s="1"/>
      <c r="DER31" s="1"/>
      <c r="DES31" s="1"/>
      <c r="DET31" s="1"/>
      <c r="DEU31" s="1"/>
      <c r="DEV31" s="1"/>
      <c r="DEW31" s="1"/>
      <c r="DEX31" s="1"/>
      <c r="DEY31" s="1"/>
      <c r="DEZ31" s="1"/>
      <c r="DFA31" s="1"/>
      <c r="DFB31" s="1"/>
      <c r="DFC31" s="1"/>
      <c r="DFD31" s="1"/>
      <c r="DFE31" s="1"/>
      <c r="DFF31" s="1"/>
      <c r="DFG31" s="1"/>
      <c r="DFH31" s="1"/>
      <c r="DFI31" s="1"/>
      <c r="DFJ31" s="1"/>
      <c r="DFK31" s="1"/>
      <c r="DFL31" s="1"/>
      <c r="DFM31" s="1"/>
      <c r="DFN31" s="1"/>
      <c r="DFO31" s="1"/>
      <c r="DFP31" s="1"/>
      <c r="DFQ31" s="1"/>
      <c r="DFR31" s="1"/>
      <c r="DFS31" s="1"/>
      <c r="DFT31" s="1"/>
      <c r="DFU31" s="1"/>
      <c r="DFV31" s="1"/>
      <c r="DFW31" s="1"/>
      <c r="DFX31" s="1"/>
      <c r="DFY31" s="1"/>
      <c r="DFZ31" s="1"/>
      <c r="DGA31" s="1"/>
      <c r="DGB31" s="1"/>
      <c r="DGC31" s="1"/>
      <c r="DGD31" s="1"/>
      <c r="DGE31" s="1"/>
      <c r="DGF31" s="1"/>
      <c r="DGG31" s="1"/>
      <c r="DGH31" s="1"/>
      <c r="DGI31" s="1"/>
      <c r="DGJ31" s="1"/>
      <c r="DGK31" s="1"/>
      <c r="DGL31" s="1"/>
      <c r="DGM31" s="1"/>
      <c r="DGN31" s="1"/>
      <c r="DGO31" s="1"/>
      <c r="DGP31" s="1"/>
      <c r="DGQ31" s="1"/>
      <c r="DGR31" s="1"/>
      <c r="DGS31" s="1"/>
      <c r="DGT31" s="1"/>
      <c r="DGU31" s="1"/>
      <c r="DGV31" s="1"/>
      <c r="DGW31" s="1"/>
      <c r="DGX31" s="1"/>
      <c r="DGY31" s="1"/>
      <c r="DGZ31" s="1"/>
      <c r="DHA31" s="1"/>
      <c r="DHB31" s="1"/>
      <c r="DHC31" s="1"/>
      <c r="DHD31" s="1"/>
      <c r="DHE31" s="1"/>
      <c r="DHF31" s="1"/>
      <c r="DHG31" s="1"/>
      <c r="DHH31" s="1"/>
      <c r="DHI31" s="1"/>
      <c r="DHJ31" s="1"/>
      <c r="DHK31" s="1"/>
      <c r="DHL31" s="1"/>
      <c r="DHM31" s="1"/>
      <c r="DHN31" s="1"/>
      <c r="DHO31" s="1"/>
      <c r="DHP31" s="1"/>
      <c r="DHQ31" s="1"/>
      <c r="DHR31" s="1"/>
      <c r="DHS31" s="1"/>
      <c r="DHT31" s="1"/>
      <c r="DHU31" s="1"/>
      <c r="DHV31" s="1"/>
      <c r="DHW31" s="1"/>
      <c r="DHX31" s="1"/>
      <c r="DHY31" s="1"/>
      <c r="DHZ31" s="1"/>
      <c r="DIA31" s="1"/>
      <c r="DIB31" s="1"/>
      <c r="DIC31" s="1"/>
      <c r="DID31" s="1"/>
      <c r="DIE31" s="1"/>
      <c r="DIF31" s="1"/>
      <c r="DIG31" s="1"/>
      <c r="DIH31" s="1"/>
      <c r="DII31" s="1"/>
      <c r="DIJ31" s="1"/>
      <c r="DIK31" s="1"/>
      <c r="DIL31" s="1"/>
      <c r="DIM31" s="1"/>
      <c r="DIN31" s="1"/>
      <c r="DIO31" s="1"/>
      <c r="DIP31" s="1"/>
      <c r="DIQ31" s="1"/>
      <c r="DIR31" s="1"/>
      <c r="DIS31" s="1"/>
      <c r="DIT31" s="1"/>
      <c r="DIU31" s="1"/>
      <c r="DIV31" s="1"/>
      <c r="DIW31" s="1"/>
      <c r="DIX31" s="1"/>
      <c r="DIY31" s="1"/>
      <c r="DIZ31" s="1"/>
      <c r="DJA31" s="1"/>
      <c r="DJB31" s="1"/>
      <c r="DJC31" s="1"/>
      <c r="DJD31" s="1"/>
      <c r="DJE31" s="1"/>
      <c r="DJF31" s="1"/>
      <c r="DJG31" s="1"/>
      <c r="DJH31" s="1"/>
      <c r="DJI31" s="1"/>
      <c r="DJJ31" s="1"/>
      <c r="DJK31" s="1"/>
      <c r="DJL31" s="1"/>
      <c r="DJM31" s="1"/>
      <c r="DJN31" s="1"/>
      <c r="DJO31" s="1"/>
      <c r="DJP31" s="1"/>
      <c r="DJQ31" s="1"/>
      <c r="DJR31" s="1"/>
      <c r="DJS31" s="1"/>
      <c r="DJT31" s="1"/>
      <c r="DJU31" s="1"/>
      <c r="DJV31" s="1"/>
      <c r="DJW31" s="1"/>
      <c r="DJX31" s="1"/>
      <c r="DJY31" s="1"/>
      <c r="DJZ31" s="1"/>
      <c r="DKA31" s="1"/>
      <c r="DKB31" s="1"/>
      <c r="DKC31" s="1"/>
      <c r="DKD31" s="1"/>
      <c r="DKE31" s="1"/>
      <c r="DKF31" s="1"/>
      <c r="DKG31" s="1"/>
      <c r="DKH31" s="1"/>
      <c r="DKI31" s="1"/>
      <c r="DKJ31" s="1"/>
      <c r="DKK31" s="1"/>
      <c r="DKL31" s="1"/>
      <c r="DKM31" s="1"/>
      <c r="DKN31" s="1"/>
      <c r="DKO31" s="1"/>
      <c r="DKP31" s="1"/>
      <c r="DKQ31" s="1"/>
      <c r="DKR31" s="1"/>
      <c r="DKS31" s="1"/>
      <c r="DKT31" s="1"/>
      <c r="DKU31" s="1"/>
      <c r="DKV31" s="1"/>
      <c r="DKW31" s="1"/>
      <c r="DKX31" s="1"/>
      <c r="DKY31" s="1"/>
      <c r="DKZ31" s="1"/>
      <c r="DLA31" s="1"/>
      <c r="DLB31" s="1"/>
      <c r="DLC31" s="1"/>
      <c r="DLD31" s="1"/>
      <c r="DLE31" s="1"/>
      <c r="DLF31" s="1"/>
      <c r="DLG31" s="1"/>
      <c r="DLH31" s="1"/>
      <c r="DLI31" s="1"/>
      <c r="DLJ31" s="1"/>
      <c r="DLK31" s="1"/>
      <c r="DLL31" s="1"/>
      <c r="DLM31" s="1"/>
      <c r="DLN31" s="1"/>
      <c r="DLO31" s="1"/>
      <c r="DLP31" s="1"/>
      <c r="DLQ31" s="1"/>
      <c r="DLR31" s="1"/>
      <c r="DLS31" s="1"/>
      <c r="DLT31" s="1"/>
      <c r="DLU31" s="1"/>
      <c r="DLV31" s="1"/>
      <c r="DLW31" s="1"/>
      <c r="DLX31" s="1"/>
      <c r="DLY31" s="1"/>
      <c r="DLZ31" s="1"/>
      <c r="DMA31" s="1"/>
      <c r="DMB31" s="1"/>
      <c r="DMC31" s="1"/>
      <c r="DMD31" s="1"/>
      <c r="DME31" s="1"/>
      <c r="DMF31" s="1"/>
      <c r="DMG31" s="1"/>
      <c r="DMH31" s="1"/>
      <c r="DMI31" s="1"/>
      <c r="DMJ31" s="1"/>
      <c r="DMK31" s="1"/>
      <c r="DML31" s="1"/>
      <c r="DMM31" s="1"/>
      <c r="DMN31" s="1"/>
      <c r="DMO31" s="1"/>
      <c r="DMP31" s="1"/>
      <c r="DMQ31" s="1"/>
      <c r="DMR31" s="1"/>
      <c r="DMS31" s="1"/>
      <c r="DMT31" s="1"/>
      <c r="DMU31" s="1"/>
      <c r="DMV31" s="1"/>
      <c r="DMW31" s="1"/>
      <c r="DMX31" s="1"/>
      <c r="DMY31" s="1"/>
      <c r="DMZ31" s="1"/>
      <c r="DNA31" s="1"/>
      <c r="DNB31" s="1"/>
      <c r="DNC31" s="1"/>
      <c r="DND31" s="1"/>
      <c r="DNE31" s="1"/>
      <c r="DNF31" s="1"/>
      <c r="DNG31" s="1"/>
      <c r="DNH31" s="1"/>
      <c r="DNI31" s="1"/>
      <c r="DNJ31" s="1"/>
      <c r="DNK31" s="1"/>
      <c r="DNL31" s="1"/>
      <c r="DNM31" s="1"/>
      <c r="DNN31" s="1"/>
      <c r="DNO31" s="1"/>
      <c r="DNP31" s="1"/>
      <c r="DNQ31" s="1"/>
      <c r="DNR31" s="1"/>
      <c r="DNS31" s="1"/>
      <c r="DNT31" s="1"/>
      <c r="DNU31" s="1"/>
      <c r="DNV31" s="1"/>
      <c r="DNW31" s="1"/>
      <c r="DNX31" s="1"/>
      <c r="DNY31" s="1"/>
      <c r="DNZ31" s="1"/>
      <c r="DOA31" s="1"/>
      <c r="DOB31" s="1"/>
      <c r="DOC31" s="1"/>
      <c r="DOD31" s="1"/>
      <c r="DOE31" s="1"/>
      <c r="DOF31" s="1"/>
      <c r="DOG31" s="1"/>
      <c r="DOH31" s="1"/>
      <c r="DOI31" s="1"/>
      <c r="DOJ31" s="1"/>
      <c r="DOK31" s="1"/>
      <c r="DOL31" s="1"/>
      <c r="DOM31" s="1"/>
      <c r="DON31" s="1"/>
      <c r="DOO31" s="1"/>
      <c r="DOP31" s="1"/>
      <c r="DOQ31" s="1"/>
      <c r="DOR31" s="1"/>
      <c r="DOS31" s="1"/>
      <c r="DOT31" s="1"/>
      <c r="DOU31" s="1"/>
      <c r="DOV31" s="1"/>
      <c r="DOW31" s="1"/>
      <c r="DOX31" s="1"/>
      <c r="DOY31" s="1"/>
      <c r="DOZ31" s="1"/>
      <c r="DPA31" s="1"/>
      <c r="DPB31" s="1"/>
      <c r="DPC31" s="1"/>
      <c r="DPD31" s="1"/>
      <c r="DPE31" s="1"/>
      <c r="DPF31" s="1"/>
      <c r="DPG31" s="1"/>
      <c r="DPH31" s="1"/>
      <c r="DPI31" s="1"/>
      <c r="DPJ31" s="1"/>
      <c r="DPK31" s="1"/>
      <c r="DPL31" s="1"/>
      <c r="DPM31" s="1"/>
      <c r="DPN31" s="1"/>
      <c r="DPO31" s="1"/>
      <c r="DPP31" s="1"/>
      <c r="DPQ31" s="1"/>
      <c r="DPR31" s="1"/>
      <c r="DPS31" s="1"/>
      <c r="DPT31" s="1"/>
      <c r="DPU31" s="1"/>
      <c r="DPV31" s="1"/>
      <c r="DPW31" s="1"/>
      <c r="DPX31" s="1"/>
      <c r="DPY31" s="1"/>
      <c r="DPZ31" s="1"/>
      <c r="DQA31" s="1"/>
      <c r="DQB31" s="1"/>
      <c r="DQC31" s="1"/>
      <c r="DQD31" s="1"/>
      <c r="DQE31" s="1"/>
      <c r="DQF31" s="1"/>
      <c r="DQG31" s="1"/>
      <c r="DQH31" s="1"/>
      <c r="DQI31" s="1"/>
      <c r="DQJ31" s="1"/>
      <c r="DQK31" s="1"/>
      <c r="DQL31" s="1"/>
      <c r="DQM31" s="1"/>
      <c r="DQN31" s="1"/>
      <c r="DQO31" s="1"/>
      <c r="DQP31" s="1"/>
      <c r="DQQ31" s="1"/>
      <c r="DQR31" s="1"/>
      <c r="DQS31" s="1"/>
      <c r="DQT31" s="1"/>
      <c r="DQU31" s="1"/>
      <c r="DQV31" s="1"/>
      <c r="DQW31" s="1"/>
      <c r="DQX31" s="1"/>
      <c r="DQY31" s="1"/>
      <c r="DQZ31" s="1"/>
      <c r="DRA31" s="1"/>
      <c r="DRB31" s="1"/>
      <c r="DRC31" s="1"/>
      <c r="DRD31" s="1"/>
      <c r="DRE31" s="1"/>
      <c r="DRF31" s="1"/>
      <c r="DRG31" s="1"/>
      <c r="DRH31" s="1"/>
      <c r="DRI31" s="1"/>
      <c r="DRJ31" s="1"/>
      <c r="DRK31" s="1"/>
      <c r="DRL31" s="1"/>
      <c r="DRM31" s="1"/>
      <c r="DRN31" s="1"/>
      <c r="DRO31" s="1"/>
      <c r="DRP31" s="1"/>
      <c r="DRQ31" s="1"/>
      <c r="DRR31" s="1"/>
      <c r="DRS31" s="1"/>
      <c r="DRT31" s="1"/>
      <c r="DRU31" s="1"/>
      <c r="DRV31" s="1"/>
      <c r="DRW31" s="1"/>
      <c r="DRX31" s="1"/>
      <c r="DRY31" s="1"/>
      <c r="DRZ31" s="1"/>
      <c r="DSA31" s="1"/>
      <c r="DSB31" s="1"/>
      <c r="DSC31" s="1"/>
      <c r="DSD31" s="1"/>
      <c r="DSE31" s="1"/>
      <c r="DSF31" s="1"/>
      <c r="DSG31" s="1"/>
      <c r="DSH31" s="1"/>
      <c r="DSI31" s="1"/>
      <c r="DSJ31" s="1"/>
      <c r="DSK31" s="1"/>
      <c r="DSL31" s="1"/>
      <c r="DSM31" s="1"/>
      <c r="DSN31" s="1"/>
      <c r="DSO31" s="1"/>
      <c r="DSP31" s="1"/>
      <c r="DSQ31" s="1"/>
      <c r="DSR31" s="1"/>
      <c r="DSS31" s="1"/>
      <c r="DST31" s="1"/>
      <c r="DSU31" s="1"/>
      <c r="DSV31" s="1"/>
      <c r="DSW31" s="1"/>
      <c r="DSX31" s="1"/>
      <c r="DSY31" s="1"/>
      <c r="DSZ31" s="1"/>
      <c r="DTA31" s="1"/>
      <c r="DTB31" s="1"/>
      <c r="DTC31" s="1"/>
      <c r="DTD31" s="1"/>
      <c r="DTE31" s="1"/>
      <c r="DTF31" s="1"/>
      <c r="DTG31" s="1"/>
      <c r="DTH31" s="1"/>
      <c r="DTI31" s="1"/>
      <c r="DTJ31" s="1"/>
      <c r="DTK31" s="1"/>
      <c r="DTL31" s="1"/>
      <c r="DTM31" s="1"/>
      <c r="DTN31" s="1"/>
      <c r="DTO31" s="1"/>
      <c r="DTP31" s="1"/>
      <c r="DTQ31" s="1"/>
      <c r="DTR31" s="1"/>
      <c r="DTS31" s="1"/>
      <c r="DTT31" s="1"/>
      <c r="DTU31" s="1"/>
      <c r="DTV31" s="1"/>
      <c r="DTW31" s="1"/>
      <c r="DTX31" s="1"/>
      <c r="DTY31" s="1"/>
      <c r="DTZ31" s="1"/>
      <c r="DUA31" s="1"/>
      <c r="DUB31" s="1"/>
      <c r="DUC31" s="1"/>
      <c r="DUD31" s="1"/>
      <c r="DUE31" s="1"/>
      <c r="DUF31" s="1"/>
      <c r="DUG31" s="1"/>
      <c r="DUH31" s="1"/>
      <c r="DUI31" s="1"/>
      <c r="DUJ31" s="1"/>
      <c r="DUK31" s="1"/>
      <c r="DUL31" s="1"/>
      <c r="DUM31" s="1"/>
      <c r="DUN31" s="1"/>
      <c r="DUO31" s="1"/>
      <c r="DUP31" s="1"/>
      <c r="DUQ31" s="1"/>
      <c r="DUR31" s="1"/>
      <c r="DUS31" s="1"/>
      <c r="DUT31" s="1"/>
      <c r="DUU31" s="1"/>
      <c r="DUV31" s="1"/>
      <c r="DUW31" s="1"/>
      <c r="DUX31" s="1"/>
      <c r="DUY31" s="1"/>
      <c r="DUZ31" s="1"/>
      <c r="DVA31" s="1"/>
      <c r="DVB31" s="1"/>
      <c r="DVC31" s="1"/>
      <c r="DVD31" s="1"/>
      <c r="DVE31" s="1"/>
      <c r="DVF31" s="1"/>
      <c r="DVG31" s="1"/>
      <c r="DVH31" s="1"/>
      <c r="DVI31" s="1"/>
      <c r="DVJ31" s="1"/>
      <c r="DVK31" s="1"/>
      <c r="DVL31" s="1"/>
      <c r="DVM31" s="1"/>
      <c r="DVN31" s="1"/>
      <c r="DVO31" s="1"/>
      <c r="DVP31" s="1"/>
      <c r="DVQ31" s="1"/>
      <c r="DVR31" s="1"/>
      <c r="DVS31" s="1"/>
      <c r="DVT31" s="1"/>
      <c r="DVU31" s="1"/>
      <c r="DVV31" s="1"/>
      <c r="DVW31" s="1"/>
      <c r="DVX31" s="1"/>
      <c r="DVY31" s="1"/>
      <c r="DVZ31" s="1"/>
      <c r="DWA31" s="1"/>
      <c r="DWB31" s="1"/>
      <c r="DWC31" s="1"/>
      <c r="DWD31" s="1"/>
      <c r="DWE31" s="1"/>
      <c r="DWF31" s="1"/>
      <c r="DWG31" s="1"/>
      <c r="DWH31" s="1"/>
      <c r="DWI31" s="1"/>
      <c r="DWJ31" s="1"/>
      <c r="DWK31" s="1"/>
      <c r="DWL31" s="1"/>
      <c r="DWM31" s="1"/>
      <c r="DWN31" s="1"/>
      <c r="DWO31" s="1"/>
      <c r="DWP31" s="1"/>
      <c r="DWQ31" s="1"/>
      <c r="DWR31" s="1"/>
      <c r="DWS31" s="1"/>
      <c r="DWT31" s="1"/>
      <c r="DWU31" s="1"/>
      <c r="DWV31" s="1"/>
      <c r="DWW31" s="1"/>
      <c r="DWX31" s="1"/>
      <c r="DWY31" s="1"/>
      <c r="DWZ31" s="1"/>
      <c r="DXA31" s="1"/>
      <c r="DXB31" s="1"/>
      <c r="DXC31" s="1"/>
      <c r="DXD31" s="1"/>
      <c r="DXE31" s="1"/>
      <c r="DXF31" s="1"/>
      <c r="DXG31" s="1"/>
      <c r="DXH31" s="1"/>
      <c r="DXI31" s="1"/>
      <c r="DXJ31" s="1"/>
      <c r="DXK31" s="1"/>
      <c r="DXL31" s="1"/>
      <c r="DXM31" s="1"/>
      <c r="DXN31" s="1"/>
      <c r="DXO31" s="1"/>
      <c r="DXP31" s="1"/>
      <c r="DXQ31" s="1"/>
      <c r="DXR31" s="1"/>
      <c r="DXS31" s="1"/>
      <c r="DXT31" s="1"/>
      <c r="DXU31" s="1"/>
      <c r="DXV31" s="1"/>
      <c r="DXW31" s="1"/>
      <c r="DXX31" s="1"/>
      <c r="DXY31" s="1"/>
      <c r="DXZ31" s="1"/>
      <c r="DYA31" s="1"/>
      <c r="DYB31" s="1"/>
      <c r="DYC31" s="1"/>
      <c r="DYD31" s="1"/>
      <c r="DYE31" s="1"/>
      <c r="DYF31" s="1"/>
      <c r="DYG31" s="1"/>
      <c r="DYH31" s="1"/>
      <c r="DYI31" s="1"/>
      <c r="DYJ31" s="1"/>
      <c r="DYK31" s="1"/>
      <c r="DYL31" s="1"/>
      <c r="DYM31" s="1"/>
      <c r="DYN31" s="1"/>
      <c r="DYO31" s="1"/>
      <c r="DYP31" s="1"/>
      <c r="DYQ31" s="1"/>
      <c r="DYR31" s="1"/>
      <c r="DYS31" s="1"/>
      <c r="DYT31" s="1"/>
      <c r="DYU31" s="1"/>
      <c r="DYV31" s="1"/>
      <c r="DYW31" s="1"/>
      <c r="DYX31" s="1"/>
      <c r="DYY31" s="1"/>
      <c r="DYZ31" s="1"/>
      <c r="DZA31" s="1"/>
      <c r="DZB31" s="1"/>
      <c r="DZC31" s="1"/>
      <c r="DZD31" s="1"/>
      <c r="DZE31" s="1"/>
      <c r="DZF31" s="1"/>
      <c r="DZG31" s="1"/>
      <c r="DZH31" s="1"/>
      <c r="DZI31" s="1"/>
      <c r="DZJ31" s="1"/>
      <c r="DZK31" s="1"/>
      <c r="DZL31" s="1"/>
      <c r="DZM31" s="1"/>
      <c r="DZN31" s="1"/>
      <c r="DZO31" s="1"/>
      <c r="DZP31" s="1"/>
      <c r="DZQ31" s="1"/>
      <c r="DZR31" s="1"/>
      <c r="DZS31" s="1"/>
      <c r="DZT31" s="1"/>
      <c r="DZU31" s="1"/>
      <c r="DZV31" s="1"/>
      <c r="DZW31" s="1"/>
      <c r="DZX31" s="1"/>
      <c r="DZY31" s="1"/>
      <c r="DZZ31" s="1"/>
      <c r="EAA31" s="1"/>
      <c r="EAB31" s="1"/>
      <c r="EAC31" s="1"/>
      <c r="EAD31" s="1"/>
      <c r="EAE31" s="1"/>
      <c r="EAF31" s="1"/>
      <c r="EAG31" s="1"/>
      <c r="EAH31" s="1"/>
      <c r="EAI31" s="1"/>
      <c r="EAJ31" s="1"/>
      <c r="EAK31" s="1"/>
      <c r="EAL31" s="1"/>
      <c r="EAM31" s="1"/>
      <c r="EAN31" s="1"/>
      <c r="EAO31" s="1"/>
      <c r="EAP31" s="1"/>
      <c r="EAQ31" s="1"/>
      <c r="EAR31" s="1"/>
      <c r="EAS31" s="1"/>
      <c r="EAT31" s="1"/>
      <c r="EAU31" s="1"/>
      <c r="EAV31" s="1"/>
      <c r="EAW31" s="1"/>
      <c r="EAX31" s="1"/>
      <c r="EAY31" s="1"/>
      <c r="EAZ31" s="1"/>
      <c r="EBA31" s="1"/>
      <c r="EBB31" s="1"/>
      <c r="EBC31" s="1"/>
      <c r="EBD31" s="1"/>
      <c r="EBE31" s="1"/>
      <c r="EBF31" s="1"/>
      <c r="EBG31" s="1"/>
      <c r="EBH31" s="1"/>
      <c r="EBI31" s="1"/>
      <c r="EBJ31" s="1"/>
      <c r="EBK31" s="1"/>
      <c r="EBL31" s="1"/>
      <c r="EBM31" s="1"/>
      <c r="EBN31" s="1"/>
      <c r="EBO31" s="1"/>
      <c r="EBP31" s="1"/>
      <c r="EBQ31" s="1"/>
      <c r="EBR31" s="1"/>
      <c r="EBS31" s="1"/>
      <c r="EBT31" s="1"/>
      <c r="EBU31" s="1"/>
      <c r="EBV31" s="1"/>
      <c r="EBW31" s="1"/>
      <c r="EBX31" s="1"/>
      <c r="EBY31" s="1"/>
      <c r="EBZ31" s="1"/>
      <c r="ECA31" s="1"/>
      <c r="ECB31" s="1"/>
      <c r="ECC31" s="1"/>
      <c r="ECD31" s="1"/>
      <c r="ECE31" s="1"/>
      <c r="ECF31" s="1"/>
      <c r="ECG31" s="1"/>
      <c r="ECH31" s="1"/>
      <c r="ECI31" s="1"/>
      <c r="ECJ31" s="1"/>
      <c r="ECK31" s="1"/>
      <c r="ECL31" s="1"/>
      <c r="ECM31" s="1"/>
      <c r="ECN31" s="1"/>
      <c r="ECO31" s="1"/>
      <c r="ECP31" s="1"/>
      <c r="ECQ31" s="1"/>
      <c r="ECR31" s="1"/>
      <c r="ECS31" s="1"/>
      <c r="ECT31" s="1"/>
      <c r="ECU31" s="1"/>
      <c r="ECV31" s="1"/>
      <c r="ECW31" s="1"/>
      <c r="ECX31" s="1"/>
      <c r="ECY31" s="1"/>
      <c r="ECZ31" s="1"/>
      <c r="EDA31" s="1"/>
      <c r="EDB31" s="1"/>
      <c r="EDC31" s="1"/>
      <c r="EDD31" s="1"/>
      <c r="EDE31" s="1"/>
      <c r="EDF31" s="1"/>
      <c r="EDG31" s="1"/>
      <c r="EDH31" s="1"/>
      <c r="EDI31" s="1"/>
      <c r="EDJ31" s="1"/>
      <c r="EDK31" s="1"/>
      <c r="EDL31" s="1"/>
      <c r="EDM31" s="1"/>
      <c r="EDN31" s="1"/>
      <c r="EDO31" s="1"/>
      <c r="EDP31" s="1"/>
      <c r="EDQ31" s="1"/>
      <c r="EDR31" s="1"/>
      <c r="EDS31" s="1"/>
      <c r="EDT31" s="1"/>
      <c r="EDU31" s="1"/>
      <c r="EDV31" s="1"/>
      <c r="EDW31" s="1"/>
      <c r="EDX31" s="1"/>
      <c r="EDY31" s="1"/>
      <c r="EDZ31" s="1"/>
      <c r="EEA31" s="1"/>
      <c r="EEB31" s="1"/>
      <c r="EEC31" s="1"/>
      <c r="EED31" s="1"/>
      <c r="EEE31" s="1"/>
      <c r="EEF31" s="1"/>
      <c r="EEG31" s="1"/>
      <c r="EEH31" s="1"/>
      <c r="EEI31" s="1"/>
      <c r="EEJ31" s="1"/>
      <c r="EEK31" s="1"/>
      <c r="EEL31" s="1"/>
      <c r="EEM31" s="1"/>
      <c r="EEN31" s="1"/>
      <c r="EEO31" s="1"/>
      <c r="EEP31" s="1"/>
      <c r="EEQ31" s="1"/>
      <c r="EER31" s="1"/>
      <c r="EES31" s="1"/>
      <c r="EET31" s="1"/>
      <c r="EEU31" s="1"/>
      <c r="EEV31" s="1"/>
      <c r="EEW31" s="1"/>
      <c r="EEX31" s="1"/>
      <c r="EEY31" s="1"/>
      <c r="EEZ31" s="1"/>
      <c r="EFA31" s="1"/>
      <c r="EFB31" s="1"/>
      <c r="EFC31" s="1"/>
      <c r="EFD31" s="1"/>
      <c r="EFE31" s="1"/>
      <c r="EFF31" s="1"/>
      <c r="EFG31" s="1"/>
      <c r="EFH31" s="1"/>
      <c r="EFI31" s="1"/>
      <c r="EFJ31" s="1"/>
      <c r="EFK31" s="1"/>
      <c r="EFL31" s="1"/>
      <c r="EFM31" s="1"/>
      <c r="EFN31" s="1"/>
      <c r="EFO31" s="1"/>
      <c r="EFP31" s="1"/>
      <c r="EFQ31" s="1"/>
      <c r="EFR31" s="1"/>
      <c r="EFS31" s="1"/>
      <c r="EFT31" s="1"/>
      <c r="EFU31" s="1"/>
      <c r="EFV31" s="1"/>
      <c r="EFW31" s="1"/>
      <c r="EFX31" s="1"/>
      <c r="EFY31" s="1"/>
      <c r="EFZ31" s="1"/>
      <c r="EGA31" s="1"/>
      <c r="EGB31" s="1"/>
      <c r="EGC31" s="1"/>
      <c r="EGD31" s="1"/>
      <c r="EGE31" s="1"/>
      <c r="EGF31" s="1"/>
      <c r="EGG31" s="1"/>
      <c r="EGH31" s="1"/>
      <c r="EGI31" s="1"/>
      <c r="EGJ31" s="1"/>
      <c r="EGK31" s="1"/>
      <c r="EGL31" s="1"/>
      <c r="EGM31" s="1"/>
      <c r="EGN31" s="1"/>
      <c r="EGO31" s="1"/>
      <c r="EGP31" s="1"/>
      <c r="EGQ31" s="1"/>
      <c r="EGR31" s="1"/>
      <c r="EGS31" s="1"/>
      <c r="EGT31" s="1"/>
      <c r="EGU31" s="1"/>
      <c r="EGV31" s="1"/>
      <c r="EGW31" s="1"/>
      <c r="EGX31" s="1"/>
      <c r="EGY31" s="1"/>
      <c r="EGZ31" s="1"/>
      <c r="EHA31" s="1"/>
      <c r="EHB31" s="1"/>
      <c r="EHC31" s="1"/>
      <c r="EHD31" s="1"/>
      <c r="EHE31" s="1"/>
      <c r="EHF31" s="1"/>
      <c r="EHG31" s="1"/>
      <c r="EHH31" s="1"/>
      <c r="EHI31" s="1"/>
      <c r="EHJ31" s="1"/>
      <c r="EHK31" s="1"/>
      <c r="EHL31" s="1"/>
      <c r="EHM31" s="1"/>
      <c r="EHN31" s="1"/>
      <c r="EHO31" s="1"/>
      <c r="EHP31" s="1"/>
      <c r="EHQ31" s="1"/>
      <c r="EHR31" s="1"/>
      <c r="EHS31" s="1"/>
      <c r="EHT31" s="1"/>
      <c r="EHU31" s="1"/>
      <c r="EHV31" s="1"/>
      <c r="EHW31" s="1"/>
      <c r="EHX31" s="1"/>
      <c r="EHY31" s="1"/>
      <c r="EHZ31" s="1"/>
      <c r="EIA31" s="1"/>
      <c r="EIB31" s="1"/>
      <c r="EIC31" s="1"/>
      <c r="EID31" s="1"/>
      <c r="EIE31" s="1"/>
      <c r="EIF31" s="1"/>
      <c r="EIG31" s="1"/>
      <c r="EIH31" s="1"/>
      <c r="EII31" s="1"/>
      <c r="EIJ31" s="1"/>
      <c r="EIK31" s="1"/>
      <c r="EIL31" s="1"/>
      <c r="EIM31" s="1"/>
      <c r="EIN31" s="1"/>
      <c r="EIO31" s="1"/>
      <c r="EIP31" s="1"/>
      <c r="EIQ31" s="1"/>
      <c r="EIR31" s="1"/>
      <c r="EIS31" s="1"/>
      <c r="EIT31" s="1"/>
      <c r="EIU31" s="1"/>
      <c r="EIV31" s="1"/>
      <c r="EIW31" s="1"/>
      <c r="EIX31" s="1"/>
      <c r="EIY31" s="1"/>
      <c r="EIZ31" s="1"/>
      <c r="EJA31" s="1"/>
      <c r="EJB31" s="1"/>
      <c r="EJC31" s="1"/>
      <c r="EJD31" s="1"/>
      <c r="EJE31" s="1"/>
      <c r="EJF31" s="1"/>
      <c r="EJG31" s="1"/>
      <c r="EJH31" s="1"/>
      <c r="EJI31" s="1"/>
      <c r="EJJ31" s="1"/>
      <c r="EJK31" s="1"/>
      <c r="EJL31" s="1"/>
      <c r="EJM31" s="1"/>
      <c r="EJN31" s="1"/>
      <c r="EJO31" s="1"/>
      <c r="EJP31" s="1"/>
      <c r="EJQ31" s="1"/>
      <c r="EJR31" s="1"/>
      <c r="EJS31" s="1"/>
      <c r="EJT31" s="1"/>
      <c r="EJU31" s="1"/>
      <c r="EJV31" s="1"/>
      <c r="EJW31" s="1"/>
      <c r="EJX31" s="1"/>
      <c r="EJY31" s="1"/>
      <c r="EJZ31" s="1"/>
      <c r="EKA31" s="1"/>
      <c r="EKB31" s="1"/>
      <c r="EKC31" s="1"/>
      <c r="EKD31" s="1"/>
      <c r="EKE31" s="1"/>
      <c r="EKF31" s="1"/>
      <c r="EKG31" s="1"/>
      <c r="EKH31" s="1"/>
      <c r="EKI31" s="1"/>
      <c r="EKJ31" s="1"/>
      <c r="EKK31" s="1"/>
      <c r="EKL31" s="1"/>
      <c r="EKM31" s="1"/>
      <c r="EKN31" s="1"/>
      <c r="EKO31" s="1"/>
      <c r="EKP31" s="1"/>
      <c r="EKQ31" s="1"/>
      <c r="EKR31" s="1"/>
      <c r="EKS31" s="1"/>
      <c r="EKT31" s="1"/>
      <c r="EKU31" s="1"/>
      <c r="EKV31" s="1"/>
      <c r="EKW31" s="1"/>
      <c r="EKX31" s="1"/>
      <c r="EKY31" s="1"/>
      <c r="EKZ31" s="1"/>
      <c r="ELA31" s="1"/>
      <c r="ELB31" s="1"/>
      <c r="ELC31" s="1"/>
      <c r="ELD31" s="1"/>
      <c r="ELE31" s="1"/>
      <c r="ELF31" s="1"/>
      <c r="ELG31" s="1"/>
      <c r="ELH31" s="1"/>
      <c r="ELI31" s="1"/>
      <c r="ELJ31" s="1"/>
      <c r="ELK31" s="1"/>
      <c r="ELL31" s="1"/>
      <c r="ELM31" s="1"/>
      <c r="ELN31" s="1"/>
      <c r="ELO31" s="1"/>
      <c r="ELP31" s="1"/>
      <c r="ELQ31" s="1"/>
      <c r="ELR31" s="1"/>
      <c r="ELS31" s="1"/>
      <c r="ELT31" s="1"/>
      <c r="ELU31" s="1"/>
      <c r="ELV31" s="1"/>
      <c r="ELW31" s="1"/>
      <c r="ELX31" s="1"/>
      <c r="ELY31" s="1"/>
      <c r="ELZ31" s="1"/>
      <c r="EMA31" s="1"/>
      <c r="EMB31" s="1"/>
      <c r="EMC31" s="1"/>
      <c r="EMD31" s="1"/>
      <c r="EME31" s="1"/>
      <c r="EMF31" s="1"/>
      <c r="EMG31" s="1"/>
      <c r="EMH31" s="1"/>
      <c r="EMI31" s="1"/>
      <c r="EMJ31" s="1"/>
      <c r="EMK31" s="1"/>
      <c r="EML31" s="1"/>
      <c r="EMM31" s="1"/>
      <c r="EMN31" s="1"/>
      <c r="EMO31" s="1"/>
      <c r="EMP31" s="1"/>
      <c r="EMQ31" s="1"/>
      <c r="EMR31" s="1"/>
      <c r="EMS31" s="1"/>
      <c r="EMT31" s="1"/>
      <c r="EMU31" s="1"/>
      <c r="EMV31" s="1"/>
      <c r="EMW31" s="1"/>
      <c r="EMX31" s="1"/>
      <c r="EMY31" s="1"/>
      <c r="EMZ31" s="1"/>
      <c r="ENA31" s="1"/>
      <c r="ENB31" s="1"/>
      <c r="ENC31" s="1"/>
      <c r="END31" s="1"/>
      <c r="ENE31" s="1"/>
      <c r="ENF31" s="1"/>
      <c r="ENG31" s="1"/>
      <c r="ENH31" s="1"/>
      <c r="ENI31" s="1"/>
      <c r="ENJ31" s="1"/>
      <c r="ENK31" s="1"/>
      <c r="ENL31" s="1"/>
      <c r="ENM31" s="1"/>
      <c r="ENN31" s="1"/>
      <c r="ENO31" s="1"/>
      <c r="ENP31" s="1"/>
      <c r="ENQ31" s="1"/>
      <c r="ENR31" s="1"/>
      <c r="ENS31" s="1"/>
      <c r="ENT31" s="1"/>
      <c r="ENU31" s="1"/>
      <c r="ENV31" s="1"/>
      <c r="ENW31" s="1"/>
      <c r="ENX31" s="1"/>
      <c r="ENY31" s="1"/>
      <c r="ENZ31" s="1"/>
      <c r="EOA31" s="1"/>
      <c r="EOB31" s="1"/>
      <c r="EOC31" s="1"/>
      <c r="EOD31" s="1"/>
      <c r="EOE31" s="1"/>
      <c r="EOF31" s="1"/>
      <c r="EOG31" s="1"/>
      <c r="EOH31" s="1"/>
      <c r="EOI31" s="1"/>
      <c r="EOJ31" s="1"/>
      <c r="EOK31" s="1"/>
      <c r="EOL31" s="1"/>
      <c r="EOM31" s="1"/>
      <c r="EON31" s="1"/>
      <c r="EOO31" s="1"/>
      <c r="EOP31" s="1"/>
      <c r="EOQ31" s="1"/>
      <c r="EOR31" s="1"/>
      <c r="EOS31" s="1"/>
      <c r="EOT31" s="1"/>
      <c r="EOU31" s="1"/>
      <c r="EOV31" s="1"/>
      <c r="EOW31" s="1"/>
      <c r="EOX31" s="1"/>
      <c r="EOY31" s="1"/>
      <c r="EOZ31" s="1"/>
      <c r="EPA31" s="1"/>
      <c r="EPB31" s="1"/>
      <c r="EPC31" s="1"/>
      <c r="EPD31" s="1"/>
      <c r="EPE31" s="1"/>
      <c r="EPF31" s="1"/>
      <c r="EPG31" s="1"/>
      <c r="EPH31" s="1"/>
      <c r="EPI31" s="1"/>
      <c r="EPJ31" s="1"/>
      <c r="EPK31" s="1"/>
      <c r="EPL31" s="1"/>
      <c r="EPM31" s="1"/>
      <c r="EPN31" s="1"/>
      <c r="EPO31" s="1"/>
      <c r="EPP31" s="1"/>
      <c r="EPQ31" s="1"/>
      <c r="EPR31" s="1"/>
      <c r="EPS31" s="1"/>
      <c r="EPT31" s="1"/>
      <c r="EPU31" s="1"/>
      <c r="EPV31" s="1"/>
      <c r="EPW31" s="1"/>
      <c r="EPX31" s="1"/>
      <c r="EPY31" s="1"/>
      <c r="EPZ31" s="1"/>
      <c r="EQA31" s="1"/>
      <c r="EQB31" s="1"/>
      <c r="EQC31" s="1"/>
      <c r="EQD31" s="1"/>
      <c r="EQE31" s="1"/>
      <c r="EQF31" s="1"/>
      <c r="EQG31" s="1"/>
      <c r="EQH31" s="1"/>
      <c r="EQI31" s="1"/>
      <c r="EQJ31" s="1"/>
      <c r="EQK31" s="1"/>
      <c r="EQL31" s="1"/>
      <c r="EQM31" s="1"/>
      <c r="EQN31" s="1"/>
      <c r="EQO31" s="1"/>
      <c r="EQP31" s="1"/>
      <c r="EQQ31" s="1"/>
      <c r="EQR31" s="1"/>
      <c r="EQS31" s="1"/>
      <c r="EQT31" s="1"/>
      <c r="EQU31" s="1"/>
      <c r="EQV31" s="1"/>
      <c r="EQW31" s="1"/>
      <c r="EQX31" s="1"/>
      <c r="EQY31" s="1"/>
      <c r="EQZ31" s="1"/>
      <c r="ERA31" s="1"/>
      <c r="ERB31" s="1"/>
      <c r="ERC31" s="1"/>
      <c r="ERD31" s="1"/>
      <c r="ERE31" s="1"/>
      <c r="ERF31" s="1"/>
      <c r="ERG31" s="1"/>
      <c r="ERH31" s="1"/>
      <c r="ERI31" s="1"/>
      <c r="ERJ31" s="1"/>
      <c r="ERK31" s="1"/>
      <c r="ERL31" s="1"/>
      <c r="ERM31" s="1"/>
      <c r="ERN31" s="1"/>
      <c r="ERO31" s="1"/>
      <c r="ERP31" s="1"/>
      <c r="ERQ31" s="1"/>
      <c r="ERR31" s="1"/>
      <c r="ERS31" s="1"/>
      <c r="ERT31" s="1"/>
      <c r="ERU31" s="1"/>
      <c r="ERV31" s="1"/>
      <c r="ERW31" s="1"/>
      <c r="ERX31" s="1"/>
      <c r="ERY31" s="1"/>
      <c r="ERZ31" s="1"/>
      <c r="ESA31" s="1"/>
      <c r="ESB31" s="1"/>
      <c r="ESC31" s="1"/>
      <c r="ESD31" s="1"/>
      <c r="ESE31" s="1"/>
      <c r="ESF31" s="1"/>
      <c r="ESG31" s="1"/>
      <c r="ESH31" s="1"/>
      <c r="ESI31" s="1"/>
      <c r="ESJ31" s="1"/>
      <c r="ESK31" s="1"/>
      <c r="ESL31" s="1"/>
      <c r="ESM31" s="1"/>
      <c r="ESN31" s="1"/>
      <c r="ESO31" s="1"/>
      <c r="ESP31" s="1"/>
      <c r="ESQ31" s="1"/>
      <c r="ESR31" s="1"/>
      <c r="ESS31" s="1"/>
      <c r="EST31" s="1"/>
      <c r="ESU31" s="1"/>
      <c r="ESV31" s="1"/>
      <c r="ESW31" s="1"/>
      <c r="ESX31" s="1"/>
      <c r="ESY31" s="1"/>
      <c r="ESZ31" s="1"/>
      <c r="ETA31" s="1"/>
      <c r="ETB31" s="1"/>
      <c r="ETC31" s="1"/>
      <c r="ETD31" s="1"/>
      <c r="ETE31" s="1"/>
      <c r="ETF31" s="1"/>
      <c r="ETG31" s="1"/>
      <c r="ETH31" s="1"/>
      <c r="ETI31" s="1"/>
      <c r="ETJ31" s="1"/>
      <c r="ETK31" s="1"/>
      <c r="ETL31" s="1"/>
      <c r="ETM31" s="1"/>
      <c r="ETN31" s="1"/>
      <c r="ETO31" s="1"/>
      <c r="ETP31" s="1"/>
      <c r="ETQ31" s="1"/>
      <c r="ETR31" s="1"/>
      <c r="ETS31" s="1"/>
      <c r="ETT31" s="1"/>
      <c r="ETU31" s="1"/>
      <c r="ETV31" s="1"/>
      <c r="ETW31" s="1"/>
      <c r="ETX31" s="1"/>
      <c r="ETY31" s="1"/>
      <c r="ETZ31" s="1"/>
      <c r="EUA31" s="1"/>
      <c r="EUB31" s="1"/>
      <c r="EUC31" s="1"/>
      <c r="EUD31" s="1"/>
      <c r="EUE31" s="1"/>
      <c r="EUF31" s="1"/>
      <c r="EUG31" s="1"/>
      <c r="EUH31" s="1"/>
      <c r="EUI31" s="1"/>
      <c r="EUJ31" s="1"/>
      <c r="EUK31" s="1"/>
      <c r="EUL31" s="1"/>
      <c r="EUM31" s="1"/>
      <c r="EUN31" s="1"/>
      <c r="EUO31" s="1"/>
      <c r="EUP31" s="1"/>
      <c r="EUQ31" s="1"/>
      <c r="EUR31" s="1"/>
      <c r="EUS31" s="1"/>
      <c r="EUT31" s="1"/>
      <c r="EUU31" s="1"/>
      <c r="EUV31" s="1"/>
      <c r="EUW31" s="1"/>
      <c r="EUX31" s="1"/>
      <c r="EUY31" s="1"/>
      <c r="EUZ31" s="1"/>
      <c r="EVA31" s="1"/>
      <c r="EVB31" s="1"/>
      <c r="EVC31" s="1"/>
      <c r="EVD31" s="1"/>
      <c r="EVE31" s="1"/>
      <c r="EVF31" s="1"/>
      <c r="EVG31" s="1"/>
      <c r="EVH31" s="1"/>
      <c r="EVI31" s="1"/>
      <c r="EVJ31" s="1"/>
      <c r="EVK31" s="1"/>
      <c r="EVL31" s="1"/>
      <c r="EVM31" s="1"/>
      <c r="EVN31" s="1"/>
      <c r="EVO31" s="1"/>
      <c r="EVP31" s="1"/>
      <c r="EVQ31" s="1"/>
      <c r="EVR31" s="1"/>
      <c r="EVS31" s="1"/>
      <c r="EVT31" s="1"/>
      <c r="EVU31" s="1"/>
      <c r="EVV31" s="1"/>
      <c r="EVW31" s="1"/>
      <c r="EVX31" s="1"/>
      <c r="EVY31" s="1"/>
      <c r="EVZ31" s="1"/>
      <c r="EWA31" s="1"/>
      <c r="EWB31" s="1"/>
      <c r="EWC31" s="1"/>
      <c r="EWD31" s="1"/>
      <c r="EWE31" s="1"/>
      <c r="EWF31" s="1"/>
      <c r="EWG31" s="1"/>
      <c r="EWH31" s="1"/>
      <c r="EWI31" s="1"/>
      <c r="EWJ31" s="1"/>
      <c r="EWK31" s="1"/>
      <c r="EWL31" s="1"/>
      <c r="EWM31" s="1"/>
      <c r="EWN31" s="1"/>
      <c r="EWO31" s="1"/>
      <c r="EWP31" s="1"/>
      <c r="EWQ31" s="1"/>
      <c r="EWR31" s="1"/>
      <c r="EWS31" s="1"/>
      <c r="EWT31" s="1"/>
      <c r="EWU31" s="1"/>
      <c r="EWV31" s="1"/>
      <c r="EWW31" s="1"/>
      <c r="EWX31" s="1"/>
      <c r="EWY31" s="1"/>
      <c r="EWZ31" s="1"/>
      <c r="EXA31" s="1"/>
      <c r="EXB31" s="1"/>
      <c r="EXC31" s="1"/>
      <c r="EXD31" s="1"/>
      <c r="EXE31" s="1"/>
      <c r="EXF31" s="1"/>
      <c r="EXG31" s="1"/>
      <c r="EXH31" s="1"/>
      <c r="EXI31" s="1"/>
      <c r="EXJ31" s="1"/>
      <c r="EXK31" s="1"/>
      <c r="EXL31" s="1"/>
      <c r="EXM31" s="1"/>
      <c r="EXN31" s="1"/>
      <c r="EXO31" s="1"/>
      <c r="EXP31" s="1"/>
      <c r="EXQ31" s="1"/>
      <c r="EXR31" s="1"/>
      <c r="EXS31" s="1"/>
      <c r="EXT31" s="1"/>
      <c r="EXU31" s="1"/>
      <c r="EXV31" s="1"/>
      <c r="EXW31" s="1"/>
      <c r="EXX31" s="1"/>
      <c r="EXY31" s="1"/>
      <c r="EXZ31" s="1"/>
      <c r="EYA31" s="1"/>
      <c r="EYB31" s="1"/>
      <c r="EYC31" s="1"/>
      <c r="EYD31" s="1"/>
      <c r="EYE31" s="1"/>
      <c r="EYF31" s="1"/>
      <c r="EYG31" s="1"/>
      <c r="EYH31" s="1"/>
      <c r="EYI31" s="1"/>
      <c r="EYJ31" s="1"/>
      <c r="EYK31" s="1"/>
      <c r="EYL31" s="1"/>
      <c r="EYM31" s="1"/>
      <c r="EYN31" s="1"/>
      <c r="EYO31" s="1"/>
      <c r="EYP31" s="1"/>
      <c r="EYQ31" s="1"/>
      <c r="EYR31" s="1"/>
      <c r="EYS31" s="1"/>
      <c r="EYT31" s="1"/>
      <c r="EYU31" s="1"/>
      <c r="EYV31" s="1"/>
      <c r="EYW31" s="1"/>
      <c r="EYX31" s="1"/>
      <c r="EYY31" s="1"/>
      <c r="EYZ31" s="1"/>
      <c r="EZA31" s="1"/>
      <c r="EZB31" s="1"/>
      <c r="EZC31" s="1"/>
      <c r="EZD31" s="1"/>
      <c r="EZE31" s="1"/>
      <c r="EZF31" s="1"/>
      <c r="EZG31" s="1"/>
      <c r="EZH31" s="1"/>
      <c r="EZI31" s="1"/>
      <c r="EZJ31" s="1"/>
      <c r="EZK31" s="1"/>
      <c r="EZL31" s="1"/>
      <c r="EZM31" s="1"/>
      <c r="EZN31" s="1"/>
      <c r="EZO31" s="1"/>
      <c r="EZP31" s="1"/>
      <c r="EZQ31" s="1"/>
      <c r="EZR31" s="1"/>
      <c r="EZS31" s="1"/>
      <c r="EZT31" s="1"/>
      <c r="EZU31" s="1"/>
      <c r="EZV31" s="1"/>
      <c r="EZW31" s="1"/>
      <c r="EZX31" s="1"/>
      <c r="EZY31" s="1"/>
      <c r="EZZ31" s="1"/>
      <c r="FAA31" s="1"/>
      <c r="FAB31" s="1"/>
      <c r="FAC31" s="1"/>
      <c r="FAD31" s="1"/>
      <c r="FAE31" s="1"/>
      <c r="FAF31" s="1"/>
      <c r="FAG31" s="1"/>
      <c r="FAH31" s="1"/>
      <c r="FAI31" s="1"/>
      <c r="FAJ31" s="1"/>
      <c r="FAK31" s="1"/>
      <c r="FAL31" s="1"/>
      <c r="FAM31" s="1"/>
      <c r="FAN31" s="1"/>
      <c r="FAO31" s="1"/>
      <c r="FAP31" s="1"/>
      <c r="FAQ31" s="1"/>
      <c r="FAR31" s="1"/>
      <c r="FAS31" s="1"/>
      <c r="FAT31" s="1"/>
      <c r="FAU31" s="1"/>
      <c r="FAV31" s="1"/>
      <c r="FAW31" s="1"/>
      <c r="FAX31" s="1"/>
      <c r="FAY31" s="1"/>
      <c r="FAZ31" s="1"/>
      <c r="FBA31" s="1"/>
      <c r="FBB31" s="1"/>
      <c r="FBC31" s="1"/>
      <c r="FBD31" s="1"/>
      <c r="FBE31" s="1"/>
      <c r="FBF31" s="1"/>
      <c r="FBG31" s="1"/>
      <c r="FBH31" s="1"/>
      <c r="FBI31" s="1"/>
      <c r="FBJ31" s="1"/>
      <c r="FBK31" s="1"/>
      <c r="FBL31" s="1"/>
      <c r="FBM31" s="1"/>
      <c r="FBN31" s="1"/>
      <c r="FBO31" s="1"/>
      <c r="FBP31" s="1"/>
      <c r="FBQ31" s="1"/>
      <c r="FBR31" s="1"/>
      <c r="FBS31" s="1"/>
      <c r="FBT31" s="1"/>
      <c r="FBU31" s="1"/>
      <c r="FBV31" s="1"/>
      <c r="FBW31" s="1"/>
      <c r="FBX31" s="1"/>
      <c r="FBY31" s="1"/>
      <c r="FBZ31" s="1"/>
      <c r="FCA31" s="1"/>
      <c r="FCB31" s="1"/>
      <c r="FCC31" s="1"/>
      <c r="FCD31" s="1"/>
      <c r="FCE31" s="1"/>
      <c r="FCF31" s="1"/>
      <c r="FCG31" s="1"/>
      <c r="FCH31" s="1"/>
      <c r="FCI31" s="1"/>
      <c r="FCJ31" s="1"/>
      <c r="FCK31" s="1"/>
      <c r="FCL31" s="1"/>
      <c r="FCM31" s="1"/>
      <c r="FCN31" s="1"/>
      <c r="FCO31" s="1"/>
      <c r="FCP31" s="1"/>
      <c r="FCQ31" s="1"/>
      <c r="FCR31" s="1"/>
      <c r="FCS31" s="1"/>
      <c r="FCT31" s="1"/>
      <c r="FCU31" s="1"/>
      <c r="FCV31" s="1"/>
      <c r="FCW31" s="1"/>
      <c r="FCX31" s="1"/>
      <c r="FCY31" s="1"/>
      <c r="FCZ31" s="1"/>
      <c r="FDA31" s="1"/>
      <c r="FDB31" s="1"/>
      <c r="FDC31" s="1"/>
      <c r="FDD31" s="1"/>
      <c r="FDE31" s="1"/>
      <c r="FDF31" s="1"/>
      <c r="FDG31" s="1"/>
      <c r="FDH31" s="1"/>
      <c r="FDI31" s="1"/>
      <c r="FDJ31" s="1"/>
      <c r="FDK31" s="1"/>
      <c r="FDL31" s="1"/>
      <c r="FDM31" s="1"/>
      <c r="FDN31" s="1"/>
      <c r="FDO31" s="1"/>
      <c r="FDP31" s="1"/>
      <c r="FDQ31" s="1"/>
      <c r="FDR31" s="1"/>
      <c r="FDS31" s="1"/>
      <c r="FDT31" s="1"/>
      <c r="FDU31" s="1"/>
      <c r="FDV31" s="1"/>
      <c r="FDW31" s="1"/>
      <c r="FDX31" s="1"/>
      <c r="FDY31" s="1"/>
      <c r="FDZ31" s="1"/>
      <c r="FEA31" s="1"/>
      <c r="FEB31" s="1"/>
      <c r="FEC31" s="1"/>
      <c r="FED31" s="1"/>
      <c r="FEE31" s="1"/>
      <c r="FEF31" s="1"/>
      <c r="FEG31" s="1"/>
      <c r="FEH31" s="1"/>
      <c r="FEI31" s="1"/>
      <c r="FEJ31" s="1"/>
      <c r="FEK31" s="1"/>
      <c r="FEL31" s="1"/>
      <c r="FEM31" s="1"/>
      <c r="FEN31" s="1"/>
      <c r="FEO31" s="1"/>
      <c r="FEP31" s="1"/>
      <c r="FEQ31" s="1"/>
      <c r="FER31" s="1"/>
      <c r="FES31" s="1"/>
      <c r="FET31" s="1"/>
      <c r="FEU31" s="1"/>
      <c r="FEV31" s="1"/>
      <c r="FEW31" s="1"/>
      <c r="FEX31" s="1"/>
      <c r="FEY31" s="1"/>
      <c r="FEZ31" s="1"/>
      <c r="FFA31" s="1"/>
      <c r="FFB31" s="1"/>
      <c r="FFC31" s="1"/>
      <c r="FFD31" s="1"/>
      <c r="FFE31" s="1"/>
      <c r="FFF31" s="1"/>
      <c r="FFG31" s="1"/>
      <c r="FFH31" s="1"/>
      <c r="FFI31" s="1"/>
      <c r="FFJ31" s="1"/>
      <c r="FFK31" s="1"/>
      <c r="FFL31" s="1"/>
      <c r="FFM31" s="1"/>
      <c r="FFN31" s="1"/>
      <c r="FFO31" s="1"/>
      <c r="FFP31" s="1"/>
      <c r="FFQ31" s="1"/>
      <c r="FFR31" s="1"/>
      <c r="FFS31" s="1"/>
      <c r="FFT31" s="1"/>
      <c r="FFU31" s="1"/>
      <c r="FFV31" s="1"/>
      <c r="FFW31" s="1"/>
      <c r="FFX31" s="1"/>
      <c r="FFY31" s="1"/>
      <c r="FFZ31" s="1"/>
      <c r="FGA31" s="1"/>
      <c r="FGB31" s="1"/>
      <c r="FGC31" s="1"/>
      <c r="FGD31" s="1"/>
      <c r="FGE31" s="1"/>
      <c r="FGF31" s="1"/>
      <c r="FGG31" s="1"/>
      <c r="FGH31" s="1"/>
      <c r="FGI31" s="1"/>
      <c r="FGJ31" s="1"/>
      <c r="FGK31" s="1"/>
      <c r="FGL31" s="1"/>
      <c r="FGM31" s="1"/>
      <c r="FGN31" s="1"/>
      <c r="FGO31" s="1"/>
      <c r="FGP31" s="1"/>
      <c r="FGQ31" s="1"/>
      <c r="FGR31" s="1"/>
      <c r="FGS31" s="1"/>
      <c r="FGT31" s="1"/>
      <c r="FGU31" s="1"/>
      <c r="FGV31" s="1"/>
      <c r="FGW31" s="1"/>
      <c r="FGX31" s="1"/>
      <c r="FGY31" s="1"/>
      <c r="FGZ31" s="1"/>
      <c r="FHA31" s="1"/>
      <c r="FHB31" s="1"/>
      <c r="FHC31" s="1"/>
      <c r="FHD31" s="1"/>
      <c r="FHE31" s="1"/>
      <c r="FHF31" s="1"/>
      <c r="FHG31" s="1"/>
      <c r="FHH31" s="1"/>
      <c r="FHI31" s="1"/>
      <c r="FHJ31" s="1"/>
      <c r="FHK31" s="1"/>
      <c r="FHL31" s="1"/>
      <c r="FHM31" s="1"/>
      <c r="FHN31" s="1"/>
      <c r="FHO31" s="1"/>
      <c r="FHP31" s="1"/>
      <c r="FHQ31" s="1"/>
      <c r="FHR31" s="1"/>
      <c r="FHS31" s="1"/>
      <c r="FHT31" s="1"/>
      <c r="FHU31" s="1"/>
      <c r="FHV31" s="1"/>
      <c r="FHW31" s="1"/>
      <c r="FHX31" s="1"/>
      <c r="FHY31" s="1"/>
      <c r="FHZ31" s="1"/>
      <c r="FIA31" s="1"/>
      <c r="FIB31" s="1"/>
      <c r="FIC31" s="1"/>
      <c r="FID31" s="1"/>
      <c r="FIE31" s="1"/>
      <c r="FIF31" s="1"/>
      <c r="FIG31" s="1"/>
      <c r="FIH31" s="1"/>
      <c r="FII31" s="1"/>
      <c r="FIJ31" s="1"/>
      <c r="FIK31" s="1"/>
      <c r="FIL31" s="1"/>
      <c r="FIM31" s="1"/>
      <c r="FIN31" s="1"/>
      <c r="FIO31" s="1"/>
      <c r="FIP31" s="1"/>
      <c r="FIQ31" s="1"/>
      <c r="FIR31" s="1"/>
      <c r="FIS31" s="1"/>
      <c r="FIT31" s="1"/>
      <c r="FIU31" s="1"/>
      <c r="FIV31" s="1"/>
      <c r="FIW31" s="1"/>
      <c r="FIX31" s="1"/>
      <c r="FIY31" s="1"/>
      <c r="FIZ31" s="1"/>
      <c r="FJA31" s="1"/>
      <c r="FJB31" s="1"/>
      <c r="FJC31" s="1"/>
      <c r="FJD31" s="1"/>
      <c r="FJE31" s="1"/>
      <c r="FJF31" s="1"/>
      <c r="FJG31" s="1"/>
      <c r="FJH31" s="1"/>
      <c r="FJI31" s="1"/>
      <c r="FJJ31" s="1"/>
      <c r="FJK31" s="1"/>
      <c r="FJL31" s="1"/>
      <c r="FJM31" s="1"/>
      <c r="FJN31" s="1"/>
      <c r="FJO31" s="1"/>
      <c r="FJP31" s="1"/>
      <c r="FJQ31" s="1"/>
      <c r="FJR31" s="1"/>
      <c r="FJS31" s="1"/>
      <c r="FJT31" s="1"/>
      <c r="FJU31" s="1"/>
      <c r="FJV31" s="1"/>
      <c r="FJW31" s="1"/>
      <c r="FJX31" s="1"/>
      <c r="FJY31" s="1"/>
      <c r="FJZ31" s="1"/>
      <c r="FKA31" s="1"/>
      <c r="FKB31" s="1"/>
      <c r="FKC31" s="1"/>
      <c r="FKD31" s="1"/>
      <c r="FKE31" s="1"/>
      <c r="FKF31" s="1"/>
      <c r="FKG31" s="1"/>
      <c r="FKH31" s="1"/>
      <c r="FKI31" s="1"/>
      <c r="FKJ31" s="1"/>
      <c r="FKK31" s="1"/>
      <c r="FKL31" s="1"/>
      <c r="FKM31" s="1"/>
      <c r="FKN31" s="1"/>
      <c r="FKO31" s="1"/>
      <c r="FKP31" s="1"/>
      <c r="FKQ31" s="1"/>
      <c r="FKR31" s="1"/>
      <c r="FKS31" s="1"/>
      <c r="FKT31" s="1"/>
      <c r="FKU31" s="1"/>
      <c r="FKV31" s="1"/>
      <c r="FKW31" s="1"/>
      <c r="FKX31" s="1"/>
      <c r="FKY31" s="1"/>
      <c r="FKZ31" s="1"/>
      <c r="FLA31" s="1"/>
      <c r="FLB31" s="1"/>
      <c r="FLC31" s="1"/>
      <c r="FLD31" s="1"/>
      <c r="FLE31" s="1"/>
      <c r="FLF31" s="1"/>
      <c r="FLG31" s="1"/>
      <c r="FLH31" s="1"/>
      <c r="FLI31" s="1"/>
      <c r="FLJ31" s="1"/>
      <c r="FLK31" s="1"/>
      <c r="FLL31" s="1"/>
      <c r="FLM31" s="1"/>
      <c r="FLN31" s="1"/>
      <c r="FLO31" s="1"/>
      <c r="FLP31" s="1"/>
      <c r="FLQ31" s="1"/>
      <c r="FLR31" s="1"/>
      <c r="FLS31" s="1"/>
      <c r="FLT31" s="1"/>
      <c r="FLU31" s="1"/>
      <c r="FLV31" s="1"/>
      <c r="FLW31" s="1"/>
      <c r="FLX31" s="1"/>
      <c r="FLY31" s="1"/>
      <c r="FLZ31" s="1"/>
      <c r="FMA31" s="1"/>
      <c r="FMB31" s="1"/>
      <c r="FMC31" s="1"/>
      <c r="FMD31" s="1"/>
      <c r="FME31" s="1"/>
      <c r="FMF31" s="1"/>
      <c r="FMG31" s="1"/>
      <c r="FMH31" s="1"/>
      <c r="FMI31" s="1"/>
      <c r="FMJ31" s="1"/>
      <c r="FMK31" s="1"/>
      <c r="FML31" s="1"/>
      <c r="FMM31" s="1"/>
      <c r="FMN31" s="1"/>
      <c r="FMO31" s="1"/>
      <c r="FMP31" s="1"/>
      <c r="FMQ31" s="1"/>
      <c r="FMR31" s="1"/>
      <c r="FMS31" s="1"/>
      <c r="FMT31" s="1"/>
      <c r="FMU31" s="1"/>
      <c r="FMV31" s="1"/>
      <c r="FMW31" s="1"/>
      <c r="FMX31" s="1"/>
      <c r="FMY31" s="1"/>
      <c r="FMZ31" s="1"/>
      <c r="FNA31" s="1"/>
      <c r="FNB31" s="1"/>
      <c r="FNC31" s="1"/>
      <c r="FND31" s="1"/>
      <c r="FNE31" s="1"/>
      <c r="FNF31" s="1"/>
      <c r="FNG31" s="1"/>
      <c r="FNH31" s="1"/>
      <c r="FNI31" s="1"/>
      <c r="FNJ31" s="1"/>
      <c r="FNK31" s="1"/>
      <c r="FNL31" s="1"/>
      <c r="FNM31" s="1"/>
      <c r="FNN31" s="1"/>
      <c r="FNO31" s="1"/>
      <c r="FNP31" s="1"/>
      <c r="FNQ31" s="1"/>
      <c r="FNR31" s="1"/>
      <c r="FNS31" s="1"/>
      <c r="FNT31" s="1"/>
      <c r="FNU31" s="1"/>
      <c r="FNV31" s="1"/>
      <c r="FNW31" s="1"/>
      <c r="FNX31" s="1"/>
      <c r="FNY31" s="1"/>
      <c r="FNZ31" s="1"/>
      <c r="FOA31" s="1"/>
      <c r="FOB31" s="1"/>
      <c r="FOC31" s="1"/>
      <c r="FOD31" s="1"/>
      <c r="FOE31" s="1"/>
      <c r="FOF31" s="1"/>
      <c r="FOG31" s="1"/>
      <c r="FOH31" s="1"/>
      <c r="FOI31" s="1"/>
      <c r="FOJ31" s="1"/>
      <c r="FOK31" s="1"/>
      <c r="FOL31" s="1"/>
      <c r="FOM31" s="1"/>
      <c r="FON31" s="1"/>
      <c r="FOO31" s="1"/>
      <c r="FOP31" s="1"/>
      <c r="FOQ31" s="1"/>
      <c r="FOR31" s="1"/>
      <c r="FOS31" s="1"/>
      <c r="FOT31" s="1"/>
      <c r="FOU31" s="1"/>
      <c r="FOV31" s="1"/>
      <c r="FOW31" s="1"/>
      <c r="FOX31" s="1"/>
      <c r="FOY31" s="1"/>
      <c r="FOZ31" s="1"/>
      <c r="FPA31" s="1"/>
      <c r="FPB31" s="1"/>
      <c r="FPC31" s="1"/>
      <c r="FPD31" s="1"/>
      <c r="FPE31" s="1"/>
      <c r="FPF31" s="1"/>
      <c r="FPG31" s="1"/>
      <c r="FPH31" s="1"/>
      <c r="FPI31" s="1"/>
      <c r="FPJ31" s="1"/>
      <c r="FPK31" s="1"/>
      <c r="FPL31" s="1"/>
      <c r="FPM31" s="1"/>
      <c r="FPN31" s="1"/>
      <c r="FPO31" s="1"/>
      <c r="FPP31" s="1"/>
      <c r="FPQ31" s="1"/>
      <c r="FPR31" s="1"/>
      <c r="FPS31" s="1"/>
      <c r="FPT31" s="1"/>
      <c r="FPU31" s="1"/>
      <c r="FPV31" s="1"/>
      <c r="FPW31" s="1"/>
      <c r="FPX31" s="1"/>
      <c r="FPY31" s="1"/>
      <c r="FPZ31" s="1"/>
      <c r="FQA31" s="1"/>
      <c r="FQB31" s="1"/>
      <c r="FQC31" s="1"/>
      <c r="FQD31" s="1"/>
      <c r="FQE31" s="1"/>
      <c r="FQF31" s="1"/>
      <c r="FQG31" s="1"/>
      <c r="FQH31" s="1"/>
      <c r="FQI31" s="1"/>
      <c r="FQJ31" s="1"/>
      <c r="FQK31" s="1"/>
      <c r="FQL31" s="1"/>
      <c r="FQM31" s="1"/>
      <c r="FQN31" s="1"/>
      <c r="FQO31" s="1"/>
      <c r="FQP31" s="1"/>
      <c r="FQQ31" s="1"/>
      <c r="FQR31" s="1"/>
      <c r="FQS31" s="1"/>
      <c r="FQT31" s="1"/>
      <c r="FQU31" s="1"/>
      <c r="FQV31" s="1"/>
      <c r="FQW31" s="1"/>
      <c r="FQX31" s="1"/>
      <c r="FQY31" s="1"/>
      <c r="FQZ31" s="1"/>
      <c r="FRA31" s="1"/>
      <c r="FRB31" s="1"/>
      <c r="FRC31" s="1"/>
      <c r="FRD31" s="1"/>
      <c r="FRE31" s="1"/>
      <c r="FRF31" s="1"/>
      <c r="FRG31" s="1"/>
      <c r="FRH31" s="1"/>
      <c r="FRI31" s="1"/>
      <c r="FRJ31" s="1"/>
      <c r="FRK31" s="1"/>
      <c r="FRL31" s="1"/>
      <c r="FRM31" s="1"/>
      <c r="FRN31" s="1"/>
      <c r="FRO31" s="1"/>
      <c r="FRP31" s="1"/>
      <c r="FRQ31" s="1"/>
      <c r="FRR31" s="1"/>
      <c r="FRS31" s="1"/>
      <c r="FRT31" s="1"/>
      <c r="FRU31" s="1"/>
      <c r="FRV31" s="1"/>
      <c r="FRW31" s="1"/>
      <c r="FRX31" s="1"/>
      <c r="FRY31" s="1"/>
      <c r="FRZ31" s="1"/>
      <c r="FSA31" s="1"/>
      <c r="FSB31" s="1"/>
      <c r="FSC31" s="1"/>
      <c r="FSD31" s="1"/>
      <c r="FSE31" s="1"/>
      <c r="FSF31" s="1"/>
      <c r="FSG31" s="1"/>
      <c r="FSH31" s="1"/>
      <c r="FSI31" s="1"/>
      <c r="FSJ31" s="1"/>
      <c r="FSK31" s="1"/>
      <c r="FSL31" s="1"/>
      <c r="FSM31" s="1"/>
      <c r="FSN31" s="1"/>
      <c r="FSO31" s="1"/>
      <c r="FSP31" s="1"/>
      <c r="FSQ31" s="1"/>
      <c r="FSR31" s="1"/>
      <c r="FSS31" s="1"/>
      <c r="FST31" s="1"/>
      <c r="FSU31" s="1"/>
      <c r="FSV31" s="1"/>
      <c r="FSW31" s="1"/>
      <c r="FSX31" s="1"/>
      <c r="FSY31" s="1"/>
      <c r="FSZ31" s="1"/>
      <c r="FTA31" s="1"/>
      <c r="FTB31" s="1"/>
      <c r="FTC31" s="1"/>
      <c r="FTD31" s="1"/>
      <c r="FTE31" s="1"/>
      <c r="FTF31" s="1"/>
      <c r="FTG31" s="1"/>
      <c r="FTH31" s="1"/>
      <c r="FTI31" s="1"/>
      <c r="FTJ31" s="1"/>
      <c r="FTK31" s="1"/>
      <c r="FTL31" s="1"/>
      <c r="FTM31" s="1"/>
      <c r="FTN31" s="1"/>
      <c r="FTO31" s="1"/>
      <c r="FTP31" s="1"/>
      <c r="FTQ31" s="1"/>
      <c r="FTR31" s="1"/>
      <c r="FTS31" s="1"/>
      <c r="FTT31" s="1"/>
      <c r="FTU31" s="1"/>
      <c r="FTV31" s="1"/>
      <c r="FTW31" s="1"/>
      <c r="FTX31" s="1"/>
      <c r="FTY31" s="1"/>
      <c r="FTZ31" s="1"/>
      <c r="FUA31" s="1"/>
      <c r="FUB31" s="1"/>
      <c r="FUC31" s="1"/>
      <c r="FUD31" s="1"/>
      <c r="FUE31" s="1"/>
      <c r="FUF31" s="1"/>
      <c r="FUG31" s="1"/>
      <c r="FUH31" s="1"/>
      <c r="FUI31" s="1"/>
      <c r="FUJ31" s="1"/>
      <c r="FUK31" s="1"/>
      <c r="FUL31" s="1"/>
      <c r="FUM31" s="1"/>
      <c r="FUN31" s="1"/>
      <c r="FUO31" s="1"/>
      <c r="FUP31" s="1"/>
      <c r="FUQ31" s="1"/>
      <c r="FUR31" s="1"/>
      <c r="FUS31" s="1"/>
      <c r="FUT31" s="1"/>
      <c r="FUU31" s="1"/>
      <c r="FUV31" s="1"/>
      <c r="FUW31" s="1"/>
      <c r="FUX31" s="1"/>
      <c r="FUY31" s="1"/>
      <c r="FUZ31" s="1"/>
      <c r="FVA31" s="1"/>
      <c r="FVB31" s="1"/>
      <c r="FVC31" s="1"/>
      <c r="FVD31" s="1"/>
      <c r="FVE31" s="1"/>
      <c r="FVF31" s="1"/>
      <c r="FVG31" s="1"/>
      <c r="FVH31" s="1"/>
      <c r="FVI31" s="1"/>
      <c r="FVJ31" s="1"/>
      <c r="FVK31" s="1"/>
      <c r="FVL31" s="1"/>
      <c r="FVM31" s="1"/>
      <c r="FVN31" s="1"/>
      <c r="FVO31" s="1"/>
      <c r="FVP31" s="1"/>
      <c r="FVQ31" s="1"/>
      <c r="FVR31" s="1"/>
      <c r="FVS31" s="1"/>
      <c r="FVT31" s="1"/>
      <c r="FVU31" s="1"/>
      <c r="FVV31" s="1"/>
      <c r="FVW31" s="1"/>
      <c r="FVX31" s="1"/>
      <c r="FVY31" s="1"/>
      <c r="FVZ31" s="1"/>
      <c r="FWA31" s="1"/>
      <c r="FWB31" s="1"/>
      <c r="FWC31" s="1"/>
      <c r="FWD31" s="1"/>
      <c r="FWE31" s="1"/>
      <c r="FWF31" s="1"/>
      <c r="FWG31" s="1"/>
      <c r="FWH31" s="1"/>
      <c r="FWI31" s="1"/>
      <c r="FWJ31" s="1"/>
      <c r="FWK31" s="1"/>
      <c r="FWL31" s="1"/>
      <c r="FWM31" s="1"/>
      <c r="FWN31" s="1"/>
      <c r="FWO31" s="1"/>
      <c r="FWP31" s="1"/>
      <c r="FWQ31" s="1"/>
      <c r="FWR31" s="1"/>
      <c r="FWS31" s="1"/>
      <c r="FWT31" s="1"/>
      <c r="FWU31" s="1"/>
      <c r="FWV31" s="1"/>
      <c r="FWW31" s="1"/>
      <c r="FWX31" s="1"/>
      <c r="FWY31" s="1"/>
      <c r="FWZ31" s="1"/>
      <c r="FXA31" s="1"/>
      <c r="FXB31" s="1"/>
      <c r="FXC31" s="1"/>
      <c r="FXD31" s="1"/>
      <c r="FXE31" s="1"/>
      <c r="FXF31" s="1"/>
      <c r="FXG31" s="1"/>
      <c r="FXH31" s="1"/>
      <c r="FXI31" s="1"/>
      <c r="FXJ31" s="1"/>
      <c r="FXK31" s="1"/>
      <c r="FXL31" s="1"/>
      <c r="FXM31" s="1"/>
      <c r="FXN31" s="1"/>
      <c r="FXO31" s="1"/>
      <c r="FXP31" s="1"/>
      <c r="FXQ31" s="1"/>
      <c r="FXR31" s="1"/>
      <c r="FXS31" s="1"/>
      <c r="FXT31" s="1"/>
      <c r="FXU31" s="1"/>
      <c r="FXV31" s="1"/>
      <c r="FXW31" s="1"/>
      <c r="FXX31" s="1"/>
      <c r="FXY31" s="1"/>
      <c r="FXZ31" s="1"/>
      <c r="FYA31" s="1"/>
      <c r="FYB31" s="1"/>
      <c r="FYC31" s="1"/>
      <c r="FYD31" s="1"/>
      <c r="FYE31" s="1"/>
      <c r="FYF31" s="1"/>
      <c r="FYG31" s="1"/>
      <c r="FYH31" s="1"/>
      <c r="FYI31" s="1"/>
      <c r="FYJ31" s="1"/>
      <c r="FYK31" s="1"/>
      <c r="FYL31" s="1"/>
      <c r="FYM31" s="1"/>
      <c r="FYN31" s="1"/>
      <c r="FYO31" s="1"/>
      <c r="FYP31" s="1"/>
      <c r="FYQ31" s="1"/>
      <c r="FYR31" s="1"/>
      <c r="FYS31" s="1"/>
      <c r="FYT31" s="1"/>
      <c r="FYU31" s="1"/>
      <c r="FYV31" s="1"/>
      <c r="FYW31" s="1"/>
      <c r="FYX31" s="1"/>
      <c r="FYY31" s="1"/>
      <c r="FYZ31" s="1"/>
      <c r="FZA31" s="1"/>
      <c r="FZB31" s="1"/>
      <c r="FZC31" s="1"/>
      <c r="FZD31" s="1"/>
      <c r="FZE31" s="1"/>
      <c r="FZF31" s="1"/>
      <c r="FZG31" s="1"/>
      <c r="FZH31" s="1"/>
      <c r="FZI31" s="1"/>
      <c r="FZJ31" s="1"/>
      <c r="FZK31" s="1"/>
      <c r="FZL31" s="1"/>
      <c r="FZM31" s="1"/>
      <c r="FZN31" s="1"/>
      <c r="FZO31" s="1"/>
      <c r="FZP31" s="1"/>
      <c r="FZQ31" s="1"/>
      <c r="FZR31" s="1"/>
      <c r="FZS31" s="1"/>
      <c r="FZT31" s="1"/>
      <c r="FZU31" s="1"/>
      <c r="FZV31" s="1"/>
      <c r="FZW31" s="1"/>
      <c r="FZX31" s="1"/>
      <c r="FZY31" s="1"/>
      <c r="FZZ31" s="1"/>
      <c r="GAA31" s="1"/>
      <c r="GAB31" s="1"/>
      <c r="GAC31" s="1"/>
      <c r="GAD31" s="1"/>
      <c r="GAE31" s="1"/>
      <c r="GAF31" s="1"/>
      <c r="GAG31" s="1"/>
      <c r="GAH31" s="1"/>
      <c r="GAI31" s="1"/>
      <c r="GAJ31" s="1"/>
      <c r="GAK31" s="1"/>
      <c r="GAL31" s="1"/>
      <c r="GAM31" s="1"/>
      <c r="GAN31" s="1"/>
      <c r="GAO31" s="1"/>
      <c r="GAP31" s="1"/>
      <c r="GAQ31" s="1"/>
      <c r="GAR31" s="1"/>
      <c r="GAS31" s="1"/>
      <c r="GAT31" s="1"/>
      <c r="GAU31" s="1"/>
      <c r="GAV31" s="1"/>
      <c r="GAW31" s="1"/>
      <c r="GAX31" s="1"/>
      <c r="GAY31" s="1"/>
      <c r="GAZ31" s="1"/>
      <c r="GBA31" s="1"/>
      <c r="GBB31" s="1"/>
      <c r="GBC31" s="1"/>
      <c r="GBD31" s="1"/>
      <c r="GBE31" s="1"/>
      <c r="GBF31" s="1"/>
      <c r="GBG31" s="1"/>
      <c r="GBH31" s="1"/>
      <c r="GBI31" s="1"/>
      <c r="GBJ31" s="1"/>
      <c r="GBK31" s="1"/>
      <c r="GBL31" s="1"/>
      <c r="GBM31" s="1"/>
      <c r="GBN31" s="1"/>
      <c r="GBO31" s="1"/>
      <c r="GBP31" s="1"/>
      <c r="GBQ31" s="1"/>
      <c r="GBR31" s="1"/>
      <c r="GBS31" s="1"/>
      <c r="GBT31" s="1"/>
      <c r="GBU31" s="1"/>
      <c r="GBV31" s="1"/>
      <c r="GBW31" s="1"/>
      <c r="GBX31" s="1"/>
      <c r="GBY31" s="1"/>
      <c r="GBZ31" s="1"/>
      <c r="GCA31" s="1"/>
      <c r="GCB31" s="1"/>
      <c r="GCC31" s="1"/>
      <c r="GCD31" s="1"/>
      <c r="GCE31" s="1"/>
      <c r="GCF31" s="1"/>
      <c r="GCG31" s="1"/>
      <c r="GCH31" s="1"/>
      <c r="GCI31" s="1"/>
      <c r="GCJ31" s="1"/>
      <c r="GCK31" s="1"/>
      <c r="GCL31" s="1"/>
      <c r="GCM31" s="1"/>
      <c r="GCN31" s="1"/>
      <c r="GCO31" s="1"/>
      <c r="GCP31" s="1"/>
      <c r="GCQ31" s="1"/>
      <c r="GCR31" s="1"/>
      <c r="GCS31" s="1"/>
      <c r="GCT31" s="1"/>
      <c r="GCU31" s="1"/>
      <c r="GCV31" s="1"/>
      <c r="GCW31" s="1"/>
      <c r="GCX31" s="1"/>
      <c r="GCY31" s="1"/>
      <c r="GCZ31" s="1"/>
      <c r="GDA31" s="1"/>
      <c r="GDB31" s="1"/>
      <c r="GDC31" s="1"/>
      <c r="GDD31" s="1"/>
      <c r="GDE31" s="1"/>
      <c r="GDF31" s="1"/>
      <c r="GDG31" s="1"/>
      <c r="GDH31" s="1"/>
      <c r="GDI31" s="1"/>
      <c r="GDJ31" s="1"/>
      <c r="GDK31" s="1"/>
      <c r="GDL31" s="1"/>
      <c r="GDM31" s="1"/>
      <c r="GDN31" s="1"/>
      <c r="GDO31" s="1"/>
      <c r="GDP31" s="1"/>
      <c r="GDQ31" s="1"/>
      <c r="GDR31" s="1"/>
      <c r="GDS31" s="1"/>
      <c r="GDT31" s="1"/>
      <c r="GDU31" s="1"/>
      <c r="GDV31" s="1"/>
      <c r="GDW31" s="1"/>
      <c r="GDX31" s="1"/>
      <c r="GDY31" s="1"/>
      <c r="GDZ31" s="1"/>
      <c r="GEA31" s="1"/>
      <c r="GEB31" s="1"/>
      <c r="GEC31" s="1"/>
      <c r="GED31" s="1"/>
      <c r="GEE31" s="1"/>
      <c r="GEF31" s="1"/>
      <c r="GEG31" s="1"/>
      <c r="GEH31" s="1"/>
      <c r="GEI31" s="1"/>
      <c r="GEJ31" s="1"/>
      <c r="GEK31" s="1"/>
      <c r="GEL31" s="1"/>
      <c r="GEM31" s="1"/>
      <c r="GEN31" s="1"/>
      <c r="GEO31" s="1"/>
      <c r="GEP31" s="1"/>
      <c r="GEQ31" s="1"/>
      <c r="GER31" s="1"/>
      <c r="GES31" s="1"/>
      <c r="GET31" s="1"/>
      <c r="GEU31" s="1"/>
      <c r="GEV31" s="1"/>
      <c r="GEW31" s="1"/>
      <c r="GEX31" s="1"/>
      <c r="GEY31" s="1"/>
      <c r="GEZ31" s="1"/>
      <c r="GFA31" s="1"/>
      <c r="GFB31" s="1"/>
      <c r="GFC31" s="1"/>
      <c r="GFD31" s="1"/>
      <c r="GFE31" s="1"/>
      <c r="GFF31" s="1"/>
      <c r="GFG31" s="1"/>
      <c r="GFH31" s="1"/>
      <c r="GFI31" s="1"/>
      <c r="GFJ31" s="1"/>
      <c r="GFK31" s="1"/>
      <c r="GFL31" s="1"/>
      <c r="GFM31" s="1"/>
      <c r="GFN31" s="1"/>
      <c r="GFO31" s="1"/>
      <c r="GFP31" s="1"/>
      <c r="GFQ31" s="1"/>
      <c r="GFR31" s="1"/>
      <c r="GFS31" s="1"/>
      <c r="GFT31" s="1"/>
      <c r="GFU31" s="1"/>
      <c r="GFV31" s="1"/>
      <c r="GFW31" s="1"/>
      <c r="GFX31" s="1"/>
      <c r="GFY31" s="1"/>
      <c r="GFZ31" s="1"/>
      <c r="GGA31" s="1"/>
      <c r="GGB31" s="1"/>
      <c r="GGC31" s="1"/>
      <c r="GGD31" s="1"/>
      <c r="GGE31" s="1"/>
      <c r="GGF31" s="1"/>
      <c r="GGG31" s="1"/>
      <c r="GGH31" s="1"/>
      <c r="GGI31" s="1"/>
      <c r="GGJ31" s="1"/>
      <c r="GGK31" s="1"/>
      <c r="GGL31" s="1"/>
      <c r="GGM31" s="1"/>
      <c r="GGN31" s="1"/>
      <c r="GGO31" s="1"/>
      <c r="GGP31" s="1"/>
      <c r="GGQ31" s="1"/>
      <c r="GGR31" s="1"/>
      <c r="GGS31" s="1"/>
      <c r="GGT31" s="1"/>
      <c r="GGU31" s="1"/>
      <c r="GGV31" s="1"/>
      <c r="GGW31" s="1"/>
      <c r="GGX31" s="1"/>
      <c r="GGY31" s="1"/>
      <c r="GGZ31" s="1"/>
      <c r="GHA31" s="1"/>
      <c r="GHB31" s="1"/>
      <c r="GHC31" s="1"/>
      <c r="GHD31" s="1"/>
      <c r="GHE31" s="1"/>
      <c r="GHF31" s="1"/>
      <c r="GHG31" s="1"/>
      <c r="GHH31" s="1"/>
      <c r="GHI31" s="1"/>
      <c r="GHJ31" s="1"/>
      <c r="GHK31" s="1"/>
      <c r="GHL31" s="1"/>
      <c r="GHM31" s="1"/>
      <c r="GHN31" s="1"/>
      <c r="GHO31" s="1"/>
      <c r="GHP31" s="1"/>
      <c r="GHQ31" s="1"/>
      <c r="GHR31" s="1"/>
      <c r="GHS31" s="1"/>
      <c r="GHT31" s="1"/>
      <c r="GHU31" s="1"/>
      <c r="GHV31" s="1"/>
      <c r="GHW31" s="1"/>
      <c r="GHX31" s="1"/>
      <c r="GHY31" s="1"/>
      <c r="GHZ31" s="1"/>
      <c r="GIA31" s="1"/>
      <c r="GIB31" s="1"/>
      <c r="GIC31" s="1"/>
      <c r="GID31" s="1"/>
      <c r="GIE31" s="1"/>
      <c r="GIF31" s="1"/>
      <c r="GIG31" s="1"/>
      <c r="GIH31" s="1"/>
      <c r="GII31" s="1"/>
      <c r="GIJ31" s="1"/>
      <c r="GIK31" s="1"/>
      <c r="GIL31" s="1"/>
      <c r="GIM31" s="1"/>
      <c r="GIN31" s="1"/>
      <c r="GIO31" s="1"/>
      <c r="GIP31" s="1"/>
      <c r="GIQ31" s="1"/>
      <c r="GIR31" s="1"/>
      <c r="GIS31" s="1"/>
      <c r="GIT31" s="1"/>
      <c r="GIU31" s="1"/>
      <c r="GIV31" s="1"/>
      <c r="GIW31" s="1"/>
      <c r="GIX31" s="1"/>
      <c r="GIY31" s="1"/>
      <c r="GIZ31" s="1"/>
      <c r="GJA31" s="1"/>
      <c r="GJB31" s="1"/>
      <c r="GJC31" s="1"/>
      <c r="GJD31" s="1"/>
      <c r="GJE31" s="1"/>
      <c r="GJF31" s="1"/>
      <c r="GJG31" s="1"/>
      <c r="GJH31" s="1"/>
      <c r="GJI31" s="1"/>
      <c r="GJJ31" s="1"/>
      <c r="GJK31" s="1"/>
      <c r="GJL31" s="1"/>
      <c r="GJM31" s="1"/>
      <c r="GJN31" s="1"/>
      <c r="GJO31" s="1"/>
      <c r="GJP31" s="1"/>
      <c r="GJQ31" s="1"/>
      <c r="GJR31" s="1"/>
      <c r="GJS31" s="1"/>
      <c r="GJT31" s="1"/>
      <c r="GJU31" s="1"/>
      <c r="GJV31" s="1"/>
      <c r="GJW31" s="1"/>
      <c r="GJX31" s="1"/>
      <c r="GJY31" s="1"/>
      <c r="GJZ31" s="1"/>
      <c r="GKA31" s="1"/>
      <c r="GKB31" s="1"/>
      <c r="GKC31" s="1"/>
      <c r="GKD31" s="1"/>
      <c r="GKE31" s="1"/>
      <c r="GKF31" s="1"/>
      <c r="GKG31" s="1"/>
      <c r="GKH31" s="1"/>
      <c r="GKI31" s="1"/>
      <c r="GKJ31" s="1"/>
      <c r="GKK31" s="1"/>
      <c r="GKL31" s="1"/>
      <c r="GKM31" s="1"/>
      <c r="GKN31" s="1"/>
      <c r="GKO31" s="1"/>
      <c r="GKP31" s="1"/>
      <c r="GKQ31" s="1"/>
      <c r="GKR31" s="1"/>
      <c r="GKS31" s="1"/>
      <c r="GKT31" s="1"/>
      <c r="GKU31" s="1"/>
      <c r="GKV31" s="1"/>
      <c r="GKW31" s="1"/>
      <c r="GKX31" s="1"/>
      <c r="GKY31" s="1"/>
      <c r="GKZ31" s="1"/>
      <c r="GLA31" s="1"/>
      <c r="GLB31" s="1"/>
      <c r="GLC31" s="1"/>
      <c r="GLD31" s="1"/>
      <c r="GLE31" s="1"/>
      <c r="GLF31" s="1"/>
      <c r="GLG31" s="1"/>
      <c r="GLH31" s="1"/>
      <c r="GLI31" s="1"/>
      <c r="GLJ31" s="1"/>
      <c r="GLK31" s="1"/>
      <c r="GLL31" s="1"/>
      <c r="GLM31" s="1"/>
      <c r="GLN31" s="1"/>
      <c r="GLO31" s="1"/>
      <c r="GLP31" s="1"/>
      <c r="GLQ31" s="1"/>
      <c r="GLR31" s="1"/>
      <c r="GLS31" s="1"/>
      <c r="GLT31" s="1"/>
      <c r="GLU31" s="1"/>
      <c r="GLV31" s="1"/>
      <c r="GLW31" s="1"/>
      <c r="GLX31" s="1"/>
      <c r="GLY31" s="1"/>
      <c r="GLZ31" s="1"/>
      <c r="GMA31" s="1"/>
      <c r="GMB31" s="1"/>
      <c r="GMC31" s="1"/>
      <c r="GMD31" s="1"/>
      <c r="GME31" s="1"/>
      <c r="GMF31" s="1"/>
      <c r="GMG31" s="1"/>
      <c r="GMH31" s="1"/>
      <c r="GMI31" s="1"/>
      <c r="GMJ31" s="1"/>
      <c r="GMK31" s="1"/>
      <c r="GML31" s="1"/>
      <c r="GMM31" s="1"/>
      <c r="GMN31" s="1"/>
      <c r="GMO31" s="1"/>
      <c r="GMP31" s="1"/>
      <c r="GMQ31" s="1"/>
      <c r="GMR31" s="1"/>
      <c r="GMS31" s="1"/>
      <c r="GMT31" s="1"/>
      <c r="GMU31" s="1"/>
      <c r="GMV31" s="1"/>
      <c r="GMW31" s="1"/>
      <c r="GMX31" s="1"/>
      <c r="GMY31" s="1"/>
      <c r="GMZ31" s="1"/>
      <c r="GNA31" s="1"/>
      <c r="GNB31" s="1"/>
      <c r="GNC31" s="1"/>
      <c r="GND31" s="1"/>
      <c r="GNE31" s="1"/>
      <c r="GNF31" s="1"/>
      <c r="GNG31" s="1"/>
      <c r="GNH31" s="1"/>
      <c r="GNI31" s="1"/>
      <c r="GNJ31" s="1"/>
      <c r="GNK31" s="1"/>
      <c r="GNL31" s="1"/>
      <c r="GNM31" s="1"/>
      <c r="GNN31" s="1"/>
      <c r="GNO31" s="1"/>
      <c r="GNP31" s="1"/>
      <c r="GNQ31" s="1"/>
      <c r="GNR31" s="1"/>
      <c r="GNS31" s="1"/>
      <c r="GNT31" s="1"/>
      <c r="GNU31" s="1"/>
      <c r="GNV31" s="1"/>
      <c r="GNW31" s="1"/>
      <c r="GNX31" s="1"/>
      <c r="GNY31" s="1"/>
      <c r="GNZ31" s="1"/>
      <c r="GOA31" s="1"/>
      <c r="GOB31" s="1"/>
      <c r="GOC31" s="1"/>
      <c r="GOD31" s="1"/>
      <c r="GOE31" s="1"/>
      <c r="GOF31" s="1"/>
      <c r="GOG31" s="1"/>
      <c r="GOH31" s="1"/>
      <c r="GOI31" s="1"/>
      <c r="GOJ31" s="1"/>
      <c r="GOK31" s="1"/>
      <c r="GOL31" s="1"/>
      <c r="GOM31" s="1"/>
      <c r="GON31" s="1"/>
      <c r="GOO31" s="1"/>
      <c r="GOP31" s="1"/>
      <c r="GOQ31" s="1"/>
      <c r="GOR31" s="1"/>
      <c r="GOS31" s="1"/>
      <c r="GOT31" s="1"/>
      <c r="GOU31" s="1"/>
      <c r="GOV31" s="1"/>
      <c r="GOW31" s="1"/>
      <c r="GOX31" s="1"/>
      <c r="GOY31" s="1"/>
      <c r="GOZ31" s="1"/>
      <c r="GPA31" s="1"/>
      <c r="GPB31" s="1"/>
      <c r="GPC31" s="1"/>
      <c r="GPD31" s="1"/>
      <c r="GPE31" s="1"/>
      <c r="GPF31" s="1"/>
      <c r="GPG31" s="1"/>
      <c r="GPH31" s="1"/>
      <c r="GPI31" s="1"/>
      <c r="GPJ31" s="1"/>
      <c r="GPK31" s="1"/>
      <c r="GPL31" s="1"/>
      <c r="GPM31" s="1"/>
      <c r="GPN31" s="1"/>
      <c r="GPO31" s="1"/>
      <c r="GPP31" s="1"/>
      <c r="GPQ31" s="1"/>
      <c r="GPR31" s="1"/>
      <c r="GPS31" s="1"/>
      <c r="GPT31" s="1"/>
      <c r="GPU31" s="1"/>
      <c r="GPV31" s="1"/>
      <c r="GPW31" s="1"/>
      <c r="GPX31" s="1"/>
      <c r="GPY31" s="1"/>
      <c r="GPZ31" s="1"/>
      <c r="GQA31" s="1"/>
      <c r="GQB31" s="1"/>
      <c r="GQC31" s="1"/>
      <c r="GQD31" s="1"/>
      <c r="GQE31" s="1"/>
      <c r="GQF31" s="1"/>
      <c r="GQG31" s="1"/>
      <c r="GQH31" s="1"/>
      <c r="GQI31" s="1"/>
      <c r="GQJ31" s="1"/>
      <c r="GQK31" s="1"/>
      <c r="GQL31" s="1"/>
      <c r="GQM31" s="1"/>
      <c r="GQN31" s="1"/>
      <c r="GQO31" s="1"/>
      <c r="GQP31" s="1"/>
      <c r="GQQ31" s="1"/>
      <c r="GQR31" s="1"/>
      <c r="GQS31" s="1"/>
      <c r="GQT31" s="1"/>
      <c r="GQU31" s="1"/>
      <c r="GQV31" s="1"/>
      <c r="GQW31" s="1"/>
      <c r="GQX31" s="1"/>
      <c r="GQY31" s="1"/>
      <c r="GQZ31" s="1"/>
      <c r="GRA31" s="1"/>
      <c r="GRB31" s="1"/>
      <c r="GRC31" s="1"/>
      <c r="GRD31" s="1"/>
      <c r="GRE31" s="1"/>
      <c r="GRF31" s="1"/>
      <c r="GRG31" s="1"/>
      <c r="GRH31" s="1"/>
      <c r="GRI31" s="1"/>
      <c r="GRJ31" s="1"/>
      <c r="GRK31" s="1"/>
      <c r="GRL31" s="1"/>
      <c r="GRM31" s="1"/>
      <c r="GRN31" s="1"/>
      <c r="GRO31" s="1"/>
      <c r="GRP31" s="1"/>
      <c r="GRQ31" s="1"/>
      <c r="GRR31" s="1"/>
      <c r="GRS31" s="1"/>
      <c r="GRT31" s="1"/>
      <c r="GRU31" s="1"/>
      <c r="GRV31" s="1"/>
      <c r="GRW31" s="1"/>
      <c r="GRX31" s="1"/>
      <c r="GRY31" s="1"/>
      <c r="GRZ31" s="1"/>
      <c r="GSA31" s="1"/>
      <c r="GSB31" s="1"/>
      <c r="GSC31" s="1"/>
      <c r="GSD31" s="1"/>
      <c r="GSE31" s="1"/>
      <c r="GSF31" s="1"/>
      <c r="GSG31" s="1"/>
      <c r="GSH31" s="1"/>
      <c r="GSI31" s="1"/>
      <c r="GSJ31" s="1"/>
      <c r="GSK31" s="1"/>
      <c r="GSL31" s="1"/>
      <c r="GSM31" s="1"/>
      <c r="GSN31" s="1"/>
      <c r="GSO31" s="1"/>
      <c r="GSP31" s="1"/>
      <c r="GSQ31" s="1"/>
      <c r="GSR31" s="1"/>
      <c r="GSS31" s="1"/>
      <c r="GST31" s="1"/>
      <c r="GSU31" s="1"/>
      <c r="GSV31" s="1"/>
      <c r="GSW31" s="1"/>
      <c r="GSX31" s="1"/>
      <c r="GSY31" s="1"/>
      <c r="GSZ31" s="1"/>
      <c r="GTA31" s="1"/>
      <c r="GTB31" s="1"/>
      <c r="GTC31" s="1"/>
      <c r="GTD31" s="1"/>
      <c r="GTE31" s="1"/>
      <c r="GTF31" s="1"/>
      <c r="GTG31" s="1"/>
      <c r="GTH31" s="1"/>
      <c r="GTI31" s="1"/>
      <c r="GTJ31" s="1"/>
      <c r="GTK31" s="1"/>
      <c r="GTL31" s="1"/>
      <c r="GTM31" s="1"/>
      <c r="GTN31" s="1"/>
      <c r="GTO31" s="1"/>
      <c r="GTP31" s="1"/>
      <c r="GTQ31" s="1"/>
      <c r="GTR31" s="1"/>
      <c r="GTS31" s="1"/>
      <c r="GTT31" s="1"/>
      <c r="GTU31" s="1"/>
      <c r="GTV31" s="1"/>
      <c r="GTW31" s="1"/>
      <c r="GTX31" s="1"/>
      <c r="GTY31" s="1"/>
      <c r="GTZ31" s="1"/>
      <c r="GUA31" s="1"/>
      <c r="GUB31" s="1"/>
      <c r="GUC31" s="1"/>
      <c r="GUD31" s="1"/>
      <c r="GUE31" s="1"/>
      <c r="GUF31" s="1"/>
      <c r="GUG31" s="1"/>
      <c r="GUH31" s="1"/>
      <c r="GUI31" s="1"/>
      <c r="GUJ31" s="1"/>
      <c r="GUK31" s="1"/>
      <c r="GUL31" s="1"/>
      <c r="GUM31" s="1"/>
      <c r="GUN31" s="1"/>
      <c r="GUO31" s="1"/>
      <c r="GUP31" s="1"/>
      <c r="GUQ31" s="1"/>
      <c r="GUR31" s="1"/>
      <c r="GUS31" s="1"/>
      <c r="GUT31" s="1"/>
      <c r="GUU31" s="1"/>
      <c r="GUV31" s="1"/>
      <c r="GUW31" s="1"/>
      <c r="GUX31" s="1"/>
      <c r="GUY31" s="1"/>
      <c r="GUZ31" s="1"/>
      <c r="GVA31" s="1"/>
      <c r="GVB31" s="1"/>
      <c r="GVC31" s="1"/>
      <c r="GVD31" s="1"/>
      <c r="GVE31" s="1"/>
      <c r="GVF31" s="1"/>
      <c r="GVG31" s="1"/>
      <c r="GVH31" s="1"/>
      <c r="GVI31" s="1"/>
      <c r="GVJ31" s="1"/>
      <c r="GVK31" s="1"/>
      <c r="GVL31" s="1"/>
      <c r="GVM31" s="1"/>
      <c r="GVN31" s="1"/>
      <c r="GVO31" s="1"/>
      <c r="GVP31" s="1"/>
      <c r="GVQ31" s="1"/>
      <c r="GVR31" s="1"/>
      <c r="GVS31" s="1"/>
      <c r="GVT31" s="1"/>
      <c r="GVU31" s="1"/>
      <c r="GVV31" s="1"/>
      <c r="GVW31" s="1"/>
      <c r="GVX31" s="1"/>
      <c r="GVY31" s="1"/>
      <c r="GVZ31" s="1"/>
      <c r="GWA31" s="1"/>
      <c r="GWB31" s="1"/>
      <c r="GWC31" s="1"/>
      <c r="GWD31" s="1"/>
      <c r="GWE31" s="1"/>
      <c r="GWF31" s="1"/>
      <c r="GWG31" s="1"/>
      <c r="GWH31" s="1"/>
      <c r="GWI31" s="1"/>
      <c r="GWJ31" s="1"/>
      <c r="GWK31" s="1"/>
      <c r="GWL31" s="1"/>
      <c r="GWM31" s="1"/>
      <c r="GWN31" s="1"/>
      <c r="GWO31" s="1"/>
      <c r="GWP31" s="1"/>
      <c r="GWQ31" s="1"/>
      <c r="GWR31" s="1"/>
      <c r="GWS31" s="1"/>
      <c r="GWT31" s="1"/>
      <c r="GWU31" s="1"/>
      <c r="GWV31" s="1"/>
      <c r="GWW31" s="1"/>
      <c r="GWX31" s="1"/>
      <c r="GWY31" s="1"/>
      <c r="GWZ31" s="1"/>
      <c r="GXA31" s="1"/>
      <c r="GXB31" s="1"/>
      <c r="GXC31" s="1"/>
      <c r="GXD31" s="1"/>
      <c r="GXE31" s="1"/>
      <c r="GXF31" s="1"/>
      <c r="GXG31" s="1"/>
      <c r="GXH31" s="1"/>
      <c r="GXI31" s="1"/>
      <c r="GXJ31" s="1"/>
      <c r="GXK31" s="1"/>
      <c r="GXL31" s="1"/>
      <c r="GXM31" s="1"/>
      <c r="GXN31" s="1"/>
      <c r="GXO31" s="1"/>
      <c r="GXP31" s="1"/>
      <c r="GXQ31" s="1"/>
      <c r="GXR31" s="1"/>
      <c r="GXS31" s="1"/>
      <c r="GXT31" s="1"/>
      <c r="GXU31" s="1"/>
      <c r="GXV31" s="1"/>
      <c r="GXW31" s="1"/>
      <c r="GXX31" s="1"/>
      <c r="GXY31" s="1"/>
      <c r="GXZ31" s="1"/>
      <c r="GYA31" s="1"/>
      <c r="GYB31" s="1"/>
      <c r="GYC31" s="1"/>
      <c r="GYD31" s="1"/>
      <c r="GYE31" s="1"/>
      <c r="GYF31" s="1"/>
      <c r="GYG31" s="1"/>
      <c r="GYH31" s="1"/>
      <c r="GYI31" s="1"/>
      <c r="GYJ31" s="1"/>
      <c r="GYK31" s="1"/>
      <c r="GYL31" s="1"/>
      <c r="GYM31" s="1"/>
      <c r="GYN31" s="1"/>
      <c r="GYO31" s="1"/>
      <c r="GYP31" s="1"/>
      <c r="GYQ31" s="1"/>
      <c r="GYR31" s="1"/>
      <c r="GYS31" s="1"/>
      <c r="GYT31" s="1"/>
      <c r="GYU31" s="1"/>
      <c r="GYV31" s="1"/>
      <c r="GYW31" s="1"/>
      <c r="GYX31" s="1"/>
      <c r="GYY31" s="1"/>
      <c r="GYZ31" s="1"/>
      <c r="GZA31" s="1"/>
      <c r="GZB31" s="1"/>
      <c r="GZC31" s="1"/>
      <c r="GZD31" s="1"/>
      <c r="GZE31" s="1"/>
      <c r="GZF31" s="1"/>
      <c r="GZG31" s="1"/>
      <c r="GZH31" s="1"/>
      <c r="GZI31" s="1"/>
      <c r="GZJ31" s="1"/>
      <c r="GZK31" s="1"/>
      <c r="GZL31" s="1"/>
      <c r="GZM31" s="1"/>
      <c r="GZN31" s="1"/>
      <c r="GZO31" s="1"/>
      <c r="GZP31" s="1"/>
      <c r="GZQ31" s="1"/>
      <c r="GZR31" s="1"/>
      <c r="GZS31" s="1"/>
      <c r="GZT31" s="1"/>
      <c r="GZU31" s="1"/>
      <c r="GZV31" s="1"/>
      <c r="GZW31" s="1"/>
      <c r="GZX31" s="1"/>
      <c r="GZY31" s="1"/>
      <c r="GZZ31" s="1"/>
      <c r="HAA31" s="1"/>
      <c r="HAB31" s="1"/>
      <c r="HAC31" s="1"/>
      <c r="HAD31" s="1"/>
      <c r="HAE31" s="1"/>
      <c r="HAF31" s="1"/>
      <c r="HAG31" s="1"/>
      <c r="HAH31" s="1"/>
      <c r="HAI31" s="1"/>
      <c r="HAJ31" s="1"/>
      <c r="HAK31" s="1"/>
      <c r="HAL31" s="1"/>
      <c r="HAM31" s="1"/>
      <c r="HAN31" s="1"/>
      <c r="HAO31" s="1"/>
      <c r="HAP31" s="1"/>
      <c r="HAQ31" s="1"/>
      <c r="HAR31" s="1"/>
      <c r="HAS31" s="1"/>
      <c r="HAT31" s="1"/>
      <c r="HAU31" s="1"/>
      <c r="HAV31" s="1"/>
      <c r="HAW31" s="1"/>
      <c r="HAX31" s="1"/>
      <c r="HAY31" s="1"/>
      <c r="HAZ31" s="1"/>
      <c r="HBA31" s="1"/>
      <c r="HBB31" s="1"/>
      <c r="HBC31" s="1"/>
      <c r="HBD31" s="1"/>
      <c r="HBE31" s="1"/>
      <c r="HBF31" s="1"/>
      <c r="HBG31" s="1"/>
      <c r="HBH31" s="1"/>
      <c r="HBI31" s="1"/>
      <c r="HBJ31" s="1"/>
      <c r="HBK31" s="1"/>
      <c r="HBL31" s="1"/>
      <c r="HBM31" s="1"/>
      <c r="HBN31" s="1"/>
      <c r="HBO31" s="1"/>
      <c r="HBP31" s="1"/>
      <c r="HBQ31" s="1"/>
      <c r="HBR31" s="1"/>
      <c r="HBS31" s="1"/>
      <c r="HBT31" s="1"/>
      <c r="HBU31" s="1"/>
      <c r="HBV31" s="1"/>
      <c r="HBW31" s="1"/>
      <c r="HBX31" s="1"/>
      <c r="HBY31" s="1"/>
      <c r="HBZ31" s="1"/>
      <c r="HCA31" s="1"/>
      <c r="HCB31" s="1"/>
      <c r="HCC31" s="1"/>
      <c r="HCD31" s="1"/>
      <c r="HCE31" s="1"/>
      <c r="HCF31" s="1"/>
      <c r="HCG31" s="1"/>
      <c r="HCH31" s="1"/>
      <c r="HCI31" s="1"/>
      <c r="HCJ31" s="1"/>
      <c r="HCK31" s="1"/>
      <c r="HCL31" s="1"/>
      <c r="HCM31" s="1"/>
      <c r="HCN31" s="1"/>
      <c r="HCO31" s="1"/>
      <c r="HCP31" s="1"/>
      <c r="HCQ31" s="1"/>
      <c r="HCR31" s="1"/>
      <c r="HCS31" s="1"/>
      <c r="HCT31" s="1"/>
      <c r="HCU31" s="1"/>
      <c r="HCV31" s="1"/>
      <c r="HCW31" s="1"/>
      <c r="HCX31" s="1"/>
      <c r="HCY31" s="1"/>
      <c r="HCZ31" s="1"/>
      <c r="HDA31" s="1"/>
      <c r="HDB31" s="1"/>
      <c r="HDC31" s="1"/>
      <c r="HDD31" s="1"/>
      <c r="HDE31" s="1"/>
      <c r="HDF31" s="1"/>
      <c r="HDG31" s="1"/>
      <c r="HDH31" s="1"/>
      <c r="HDI31" s="1"/>
      <c r="HDJ31" s="1"/>
      <c r="HDK31" s="1"/>
      <c r="HDL31" s="1"/>
      <c r="HDM31" s="1"/>
      <c r="HDN31" s="1"/>
      <c r="HDO31" s="1"/>
      <c r="HDP31" s="1"/>
      <c r="HDQ31" s="1"/>
      <c r="HDR31" s="1"/>
      <c r="HDS31" s="1"/>
      <c r="HDT31" s="1"/>
      <c r="HDU31" s="1"/>
      <c r="HDV31" s="1"/>
      <c r="HDW31" s="1"/>
      <c r="HDX31" s="1"/>
      <c r="HDY31" s="1"/>
      <c r="HDZ31" s="1"/>
      <c r="HEA31" s="1"/>
      <c r="HEB31" s="1"/>
      <c r="HEC31" s="1"/>
      <c r="HED31" s="1"/>
      <c r="HEE31" s="1"/>
      <c r="HEF31" s="1"/>
      <c r="HEG31" s="1"/>
      <c r="HEH31" s="1"/>
      <c r="HEI31" s="1"/>
      <c r="HEJ31" s="1"/>
      <c r="HEK31" s="1"/>
      <c r="HEL31" s="1"/>
      <c r="HEM31" s="1"/>
      <c r="HEN31" s="1"/>
      <c r="HEO31" s="1"/>
      <c r="HEP31" s="1"/>
      <c r="HEQ31" s="1"/>
      <c r="HER31" s="1"/>
      <c r="HES31" s="1"/>
      <c r="HET31" s="1"/>
      <c r="HEU31" s="1"/>
      <c r="HEV31" s="1"/>
      <c r="HEW31" s="1"/>
      <c r="HEX31" s="1"/>
      <c r="HEY31" s="1"/>
      <c r="HEZ31" s="1"/>
      <c r="HFA31" s="1"/>
      <c r="HFB31" s="1"/>
      <c r="HFC31" s="1"/>
      <c r="HFD31" s="1"/>
      <c r="HFE31" s="1"/>
      <c r="HFF31" s="1"/>
      <c r="HFG31" s="1"/>
      <c r="HFH31" s="1"/>
      <c r="HFI31" s="1"/>
      <c r="HFJ31" s="1"/>
      <c r="HFK31" s="1"/>
      <c r="HFL31" s="1"/>
      <c r="HFM31" s="1"/>
      <c r="HFN31" s="1"/>
      <c r="HFO31" s="1"/>
      <c r="HFP31" s="1"/>
      <c r="HFQ31" s="1"/>
      <c r="HFR31" s="1"/>
      <c r="HFS31" s="1"/>
      <c r="HFT31" s="1"/>
      <c r="HFU31" s="1"/>
      <c r="HFV31" s="1"/>
      <c r="HFW31" s="1"/>
      <c r="HFX31" s="1"/>
      <c r="HFY31" s="1"/>
      <c r="HFZ31" s="1"/>
      <c r="HGA31" s="1"/>
      <c r="HGB31" s="1"/>
      <c r="HGC31" s="1"/>
      <c r="HGD31" s="1"/>
      <c r="HGE31" s="1"/>
      <c r="HGF31" s="1"/>
      <c r="HGG31" s="1"/>
      <c r="HGH31" s="1"/>
      <c r="HGI31" s="1"/>
      <c r="HGJ31" s="1"/>
      <c r="HGK31" s="1"/>
      <c r="HGL31" s="1"/>
      <c r="HGM31" s="1"/>
      <c r="HGN31" s="1"/>
      <c r="HGO31" s="1"/>
      <c r="HGP31" s="1"/>
      <c r="HGQ31" s="1"/>
      <c r="HGR31" s="1"/>
      <c r="HGS31" s="1"/>
      <c r="HGT31" s="1"/>
      <c r="HGU31" s="1"/>
      <c r="HGV31" s="1"/>
      <c r="HGW31" s="1"/>
      <c r="HGX31" s="1"/>
      <c r="HGY31" s="1"/>
      <c r="HGZ31" s="1"/>
      <c r="HHA31" s="1"/>
      <c r="HHB31" s="1"/>
      <c r="HHC31" s="1"/>
      <c r="HHD31" s="1"/>
      <c r="HHE31" s="1"/>
      <c r="HHF31" s="1"/>
      <c r="HHG31" s="1"/>
      <c r="HHH31" s="1"/>
      <c r="HHI31" s="1"/>
      <c r="HHJ31" s="1"/>
      <c r="HHK31" s="1"/>
      <c r="HHL31" s="1"/>
      <c r="HHM31" s="1"/>
      <c r="HHN31" s="1"/>
      <c r="HHO31" s="1"/>
      <c r="HHP31" s="1"/>
      <c r="HHQ31" s="1"/>
      <c r="HHR31" s="1"/>
      <c r="HHS31" s="1"/>
      <c r="HHT31" s="1"/>
      <c r="HHU31" s="1"/>
      <c r="HHV31" s="1"/>
      <c r="HHW31" s="1"/>
      <c r="HHX31" s="1"/>
      <c r="HHY31" s="1"/>
      <c r="HHZ31" s="1"/>
      <c r="HIA31" s="1"/>
      <c r="HIB31" s="1"/>
      <c r="HIC31" s="1"/>
      <c r="HID31" s="1"/>
      <c r="HIE31" s="1"/>
      <c r="HIF31" s="1"/>
      <c r="HIG31" s="1"/>
      <c r="HIH31" s="1"/>
      <c r="HII31" s="1"/>
      <c r="HIJ31" s="1"/>
      <c r="HIK31" s="1"/>
      <c r="HIL31" s="1"/>
      <c r="HIM31" s="1"/>
      <c r="HIN31" s="1"/>
      <c r="HIO31" s="1"/>
      <c r="HIP31" s="1"/>
      <c r="HIQ31" s="1"/>
      <c r="HIR31" s="1"/>
      <c r="HIS31" s="1"/>
      <c r="HIT31" s="1"/>
      <c r="HIU31" s="1"/>
      <c r="HIV31" s="1"/>
      <c r="HIW31" s="1"/>
      <c r="HIX31" s="1"/>
      <c r="HIY31" s="1"/>
      <c r="HIZ31" s="1"/>
      <c r="HJA31" s="1"/>
      <c r="HJB31" s="1"/>
      <c r="HJC31" s="1"/>
      <c r="HJD31" s="1"/>
      <c r="HJE31" s="1"/>
      <c r="HJF31" s="1"/>
      <c r="HJG31" s="1"/>
      <c r="HJH31" s="1"/>
      <c r="HJI31" s="1"/>
      <c r="HJJ31" s="1"/>
      <c r="HJK31" s="1"/>
      <c r="HJL31" s="1"/>
      <c r="HJM31" s="1"/>
      <c r="HJN31" s="1"/>
      <c r="HJO31" s="1"/>
      <c r="HJP31" s="1"/>
      <c r="HJQ31" s="1"/>
      <c r="HJR31" s="1"/>
      <c r="HJS31" s="1"/>
      <c r="HJT31" s="1"/>
      <c r="HJU31" s="1"/>
      <c r="HJV31" s="1"/>
      <c r="HJW31" s="1"/>
      <c r="HJX31" s="1"/>
      <c r="HJY31" s="1"/>
      <c r="HJZ31" s="1"/>
      <c r="HKA31" s="1"/>
      <c r="HKB31" s="1"/>
      <c r="HKC31" s="1"/>
      <c r="HKD31" s="1"/>
      <c r="HKE31" s="1"/>
      <c r="HKF31" s="1"/>
      <c r="HKG31" s="1"/>
      <c r="HKH31" s="1"/>
      <c r="HKI31" s="1"/>
      <c r="HKJ31" s="1"/>
      <c r="HKK31" s="1"/>
      <c r="HKL31" s="1"/>
      <c r="HKM31" s="1"/>
      <c r="HKN31" s="1"/>
      <c r="HKO31" s="1"/>
      <c r="HKP31" s="1"/>
      <c r="HKQ31" s="1"/>
      <c r="HKR31" s="1"/>
      <c r="HKS31" s="1"/>
      <c r="HKT31" s="1"/>
      <c r="HKU31" s="1"/>
      <c r="HKV31" s="1"/>
      <c r="HKW31" s="1"/>
      <c r="HKX31" s="1"/>
      <c r="HKY31" s="1"/>
      <c r="HKZ31" s="1"/>
      <c r="HLA31" s="1"/>
      <c r="HLB31" s="1"/>
      <c r="HLC31" s="1"/>
      <c r="HLD31" s="1"/>
      <c r="HLE31" s="1"/>
      <c r="HLF31" s="1"/>
      <c r="HLG31" s="1"/>
      <c r="HLH31" s="1"/>
      <c r="HLI31" s="1"/>
      <c r="HLJ31" s="1"/>
      <c r="HLK31" s="1"/>
      <c r="HLL31" s="1"/>
      <c r="HLM31" s="1"/>
      <c r="HLN31" s="1"/>
      <c r="HLO31" s="1"/>
      <c r="HLP31" s="1"/>
      <c r="HLQ31" s="1"/>
      <c r="HLR31" s="1"/>
      <c r="HLS31" s="1"/>
      <c r="HLT31" s="1"/>
      <c r="HLU31" s="1"/>
      <c r="HLV31" s="1"/>
      <c r="HLW31" s="1"/>
      <c r="HLX31" s="1"/>
      <c r="HLY31" s="1"/>
      <c r="HLZ31" s="1"/>
      <c r="HMA31" s="1"/>
      <c r="HMB31" s="1"/>
      <c r="HMC31" s="1"/>
      <c r="HMD31" s="1"/>
      <c r="HME31" s="1"/>
      <c r="HMF31" s="1"/>
      <c r="HMG31" s="1"/>
      <c r="HMH31" s="1"/>
      <c r="HMI31" s="1"/>
      <c r="HMJ31" s="1"/>
      <c r="HMK31" s="1"/>
      <c r="HML31" s="1"/>
      <c r="HMM31" s="1"/>
      <c r="HMN31" s="1"/>
      <c r="HMO31" s="1"/>
      <c r="HMP31" s="1"/>
      <c r="HMQ31" s="1"/>
      <c r="HMR31" s="1"/>
      <c r="HMS31" s="1"/>
      <c r="HMT31" s="1"/>
      <c r="HMU31" s="1"/>
      <c r="HMV31" s="1"/>
      <c r="HMW31" s="1"/>
      <c r="HMX31" s="1"/>
      <c r="HMY31" s="1"/>
      <c r="HMZ31" s="1"/>
      <c r="HNA31" s="1"/>
      <c r="HNB31" s="1"/>
      <c r="HNC31" s="1"/>
      <c r="HND31" s="1"/>
      <c r="HNE31" s="1"/>
      <c r="HNF31" s="1"/>
      <c r="HNG31" s="1"/>
      <c r="HNH31" s="1"/>
      <c r="HNI31" s="1"/>
      <c r="HNJ31" s="1"/>
      <c r="HNK31" s="1"/>
      <c r="HNL31" s="1"/>
      <c r="HNM31" s="1"/>
      <c r="HNN31" s="1"/>
      <c r="HNO31" s="1"/>
      <c r="HNP31" s="1"/>
      <c r="HNQ31" s="1"/>
      <c r="HNR31" s="1"/>
      <c r="HNS31" s="1"/>
      <c r="HNT31" s="1"/>
      <c r="HNU31" s="1"/>
      <c r="HNV31" s="1"/>
      <c r="HNW31" s="1"/>
      <c r="HNX31" s="1"/>
      <c r="HNY31" s="1"/>
      <c r="HNZ31" s="1"/>
      <c r="HOA31" s="1"/>
      <c r="HOB31" s="1"/>
      <c r="HOC31" s="1"/>
      <c r="HOD31" s="1"/>
      <c r="HOE31" s="1"/>
      <c r="HOF31" s="1"/>
      <c r="HOG31" s="1"/>
      <c r="HOH31" s="1"/>
      <c r="HOI31" s="1"/>
      <c r="HOJ31" s="1"/>
      <c r="HOK31" s="1"/>
      <c r="HOL31" s="1"/>
      <c r="HOM31" s="1"/>
      <c r="HON31" s="1"/>
      <c r="HOO31" s="1"/>
      <c r="HOP31" s="1"/>
      <c r="HOQ31" s="1"/>
      <c r="HOR31" s="1"/>
      <c r="HOS31" s="1"/>
      <c r="HOT31" s="1"/>
      <c r="HOU31" s="1"/>
      <c r="HOV31" s="1"/>
      <c r="HOW31" s="1"/>
      <c r="HOX31" s="1"/>
      <c r="HOY31" s="1"/>
      <c r="HOZ31" s="1"/>
      <c r="HPA31" s="1"/>
      <c r="HPB31" s="1"/>
      <c r="HPC31" s="1"/>
      <c r="HPD31" s="1"/>
      <c r="HPE31" s="1"/>
      <c r="HPF31" s="1"/>
      <c r="HPG31" s="1"/>
      <c r="HPH31" s="1"/>
      <c r="HPI31" s="1"/>
      <c r="HPJ31" s="1"/>
      <c r="HPK31" s="1"/>
      <c r="HPL31" s="1"/>
      <c r="HPM31" s="1"/>
      <c r="HPN31" s="1"/>
      <c r="HPO31" s="1"/>
      <c r="HPP31" s="1"/>
      <c r="HPQ31" s="1"/>
      <c r="HPR31" s="1"/>
      <c r="HPS31" s="1"/>
      <c r="HPT31" s="1"/>
      <c r="HPU31" s="1"/>
      <c r="HPV31" s="1"/>
      <c r="HPW31" s="1"/>
      <c r="HPX31" s="1"/>
      <c r="HPY31" s="1"/>
      <c r="HPZ31" s="1"/>
      <c r="HQA31" s="1"/>
      <c r="HQB31" s="1"/>
      <c r="HQC31" s="1"/>
      <c r="HQD31" s="1"/>
      <c r="HQE31" s="1"/>
      <c r="HQF31" s="1"/>
      <c r="HQG31" s="1"/>
      <c r="HQH31" s="1"/>
      <c r="HQI31" s="1"/>
      <c r="HQJ31" s="1"/>
      <c r="HQK31" s="1"/>
      <c r="HQL31" s="1"/>
      <c r="HQM31" s="1"/>
      <c r="HQN31" s="1"/>
      <c r="HQO31" s="1"/>
      <c r="HQP31" s="1"/>
      <c r="HQQ31" s="1"/>
      <c r="HQR31" s="1"/>
      <c r="HQS31" s="1"/>
      <c r="HQT31" s="1"/>
      <c r="HQU31" s="1"/>
      <c r="HQV31" s="1"/>
      <c r="HQW31" s="1"/>
      <c r="HQX31" s="1"/>
      <c r="HQY31" s="1"/>
      <c r="HQZ31" s="1"/>
      <c r="HRA31" s="1"/>
      <c r="HRB31" s="1"/>
      <c r="HRC31" s="1"/>
      <c r="HRD31" s="1"/>
      <c r="HRE31" s="1"/>
      <c r="HRF31" s="1"/>
      <c r="HRG31" s="1"/>
      <c r="HRH31" s="1"/>
      <c r="HRI31" s="1"/>
      <c r="HRJ31" s="1"/>
      <c r="HRK31" s="1"/>
      <c r="HRL31" s="1"/>
      <c r="HRM31" s="1"/>
      <c r="HRN31" s="1"/>
      <c r="HRO31" s="1"/>
      <c r="HRP31" s="1"/>
      <c r="HRQ31" s="1"/>
      <c r="HRR31" s="1"/>
      <c r="HRS31" s="1"/>
      <c r="HRT31" s="1"/>
      <c r="HRU31" s="1"/>
      <c r="HRV31" s="1"/>
      <c r="HRW31" s="1"/>
      <c r="HRX31" s="1"/>
      <c r="HRY31" s="1"/>
      <c r="HRZ31" s="1"/>
      <c r="HSA31" s="1"/>
      <c r="HSB31" s="1"/>
      <c r="HSC31" s="1"/>
      <c r="HSD31" s="1"/>
      <c r="HSE31" s="1"/>
      <c r="HSF31" s="1"/>
      <c r="HSG31" s="1"/>
      <c r="HSH31" s="1"/>
      <c r="HSI31" s="1"/>
      <c r="HSJ31" s="1"/>
      <c r="HSK31" s="1"/>
      <c r="HSL31" s="1"/>
      <c r="HSM31" s="1"/>
      <c r="HSN31" s="1"/>
      <c r="HSO31" s="1"/>
      <c r="HSP31" s="1"/>
      <c r="HSQ31" s="1"/>
      <c r="HSR31" s="1"/>
      <c r="HSS31" s="1"/>
      <c r="HST31" s="1"/>
      <c r="HSU31" s="1"/>
      <c r="HSV31" s="1"/>
      <c r="HSW31" s="1"/>
      <c r="HSX31" s="1"/>
      <c r="HSY31" s="1"/>
      <c r="HSZ31" s="1"/>
      <c r="HTA31" s="1"/>
      <c r="HTB31" s="1"/>
      <c r="HTC31" s="1"/>
      <c r="HTD31" s="1"/>
      <c r="HTE31" s="1"/>
      <c r="HTF31" s="1"/>
      <c r="HTG31" s="1"/>
      <c r="HTH31" s="1"/>
      <c r="HTI31" s="1"/>
      <c r="HTJ31" s="1"/>
      <c r="HTK31" s="1"/>
      <c r="HTL31" s="1"/>
      <c r="HTM31" s="1"/>
      <c r="HTN31" s="1"/>
      <c r="HTO31" s="1"/>
      <c r="HTP31" s="1"/>
      <c r="HTQ31" s="1"/>
      <c r="HTR31" s="1"/>
      <c r="HTS31" s="1"/>
      <c r="HTT31" s="1"/>
      <c r="HTU31" s="1"/>
      <c r="HTV31" s="1"/>
      <c r="HTW31" s="1"/>
      <c r="HTX31" s="1"/>
      <c r="HTY31" s="1"/>
      <c r="HTZ31" s="1"/>
      <c r="HUA31" s="1"/>
      <c r="HUB31" s="1"/>
      <c r="HUC31" s="1"/>
      <c r="HUD31" s="1"/>
      <c r="HUE31" s="1"/>
      <c r="HUF31" s="1"/>
      <c r="HUG31" s="1"/>
      <c r="HUH31" s="1"/>
      <c r="HUI31" s="1"/>
      <c r="HUJ31" s="1"/>
      <c r="HUK31" s="1"/>
      <c r="HUL31" s="1"/>
      <c r="HUM31" s="1"/>
      <c r="HUN31" s="1"/>
      <c r="HUO31" s="1"/>
      <c r="HUP31" s="1"/>
      <c r="HUQ31" s="1"/>
      <c r="HUR31" s="1"/>
      <c r="HUS31" s="1"/>
      <c r="HUT31" s="1"/>
      <c r="HUU31" s="1"/>
      <c r="HUV31" s="1"/>
      <c r="HUW31" s="1"/>
      <c r="HUX31" s="1"/>
      <c r="HUY31" s="1"/>
      <c r="HUZ31" s="1"/>
      <c r="HVA31" s="1"/>
      <c r="HVB31" s="1"/>
      <c r="HVC31" s="1"/>
      <c r="HVD31" s="1"/>
      <c r="HVE31" s="1"/>
      <c r="HVF31" s="1"/>
      <c r="HVG31" s="1"/>
      <c r="HVH31" s="1"/>
      <c r="HVI31" s="1"/>
      <c r="HVJ31" s="1"/>
      <c r="HVK31" s="1"/>
      <c r="HVL31" s="1"/>
      <c r="HVM31" s="1"/>
      <c r="HVN31" s="1"/>
      <c r="HVO31" s="1"/>
      <c r="HVP31" s="1"/>
      <c r="HVQ31" s="1"/>
      <c r="HVR31" s="1"/>
      <c r="HVS31" s="1"/>
      <c r="HVT31" s="1"/>
      <c r="HVU31" s="1"/>
      <c r="HVV31" s="1"/>
      <c r="HVW31" s="1"/>
      <c r="HVX31" s="1"/>
      <c r="HVY31" s="1"/>
      <c r="HVZ31" s="1"/>
      <c r="HWA31" s="1"/>
      <c r="HWB31" s="1"/>
      <c r="HWC31" s="1"/>
      <c r="HWD31" s="1"/>
      <c r="HWE31" s="1"/>
      <c r="HWF31" s="1"/>
      <c r="HWG31" s="1"/>
      <c r="HWH31" s="1"/>
      <c r="HWI31" s="1"/>
      <c r="HWJ31" s="1"/>
      <c r="HWK31" s="1"/>
      <c r="HWL31" s="1"/>
      <c r="HWM31" s="1"/>
      <c r="HWN31" s="1"/>
      <c r="HWO31" s="1"/>
      <c r="HWP31" s="1"/>
      <c r="HWQ31" s="1"/>
      <c r="HWR31" s="1"/>
      <c r="HWS31" s="1"/>
      <c r="HWT31" s="1"/>
      <c r="HWU31" s="1"/>
      <c r="HWV31" s="1"/>
      <c r="HWW31" s="1"/>
      <c r="HWX31" s="1"/>
      <c r="HWY31" s="1"/>
      <c r="HWZ31" s="1"/>
      <c r="HXA31" s="1"/>
      <c r="HXB31" s="1"/>
      <c r="HXC31" s="1"/>
      <c r="HXD31" s="1"/>
      <c r="HXE31" s="1"/>
      <c r="HXF31" s="1"/>
      <c r="HXG31" s="1"/>
      <c r="HXH31" s="1"/>
      <c r="HXI31" s="1"/>
      <c r="HXJ31" s="1"/>
      <c r="HXK31" s="1"/>
      <c r="HXL31" s="1"/>
      <c r="HXM31" s="1"/>
      <c r="HXN31" s="1"/>
      <c r="HXO31" s="1"/>
      <c r="HXP31" s="1"/>
      <c r="HXQ31" s="1"/>
      <c r="HXR31" s="1"/>
      <c r="HXS31" s="1"/>
      <c r="HXT31" s="1"/>
      <c r="HXU31" s="1"/>
      <c r="HXV31" s="1"/>
      <c r="HXW31" s="1"/>
      <c r="HXX31" s="1"/>
      <c r="HXY31" s="1"/>
      <c r="HXZ31" s="1"/>
      <c r="HYA31" s="1"/>
      <c r="HYB31" s="1"/>
      <c r="HYC31" s="1"/>
      <c r="HYD31" s="1"/>
      <c r="HYE31" s="1"/>
      <c r="HYF31" s="1"/>
      <c r="HYG31" s="1"/>
      <c r="HYH31" s="1"/>
      <c r="HYI31" s="1"/>
      <c r="HYJ31" s="1"/>
      <c r="HYK31" s="1"/>
      <c r="HYL31" s="1"/>
      <c r="HYM31" s="1"/>
      <c r="HYN31" s="1"/>
      <c r="HYO31" s="1"/>
      <c r="HYP31" s="1"/>
      <c r="HYQ31" s="1"/>
      <c r="HYR31" s="1"/>
      <c r="HYS31" s="1"/>
      <c r="HYT31" s="1"/>
      <c r="HYU31" s="1"/>
      <c r="HYV31" s="1"/>
      <c r="HYW31" s="1"/>
      <c r="HYX31" s="1"/>
      <c r="HYY31" s="1"/>
      <c r="HYZ31" s="1"/>
      <c r="HZA31" s="1"/>
      <c r="HZB31" s="1"/>
      <c r="HZC31" s="1"/>
      <c r="HZD31" s="1"/>
      <c r="HZE31" s="1"/>
      <c r="HZF31" s="1"/>
      <c r="HZG31" s="1"/>
      <c r="HZH31" s="1"/>
      <c r="HZI31" s="1"/>
      <c r="HZJ31" s="1"/>
      <c r="HZK31" s="1"/>
      <c r="HZL31" s="1"/>
      <c r="HZM31" s="1"/>
      <c r="HZN31" s="1"/>
      <c r="HZO31" s="1"/>
      <c r="HZP31" s="1"/>
      <c r="HZQ31" s="1"/>
      <c r="HZR31" s="1"/>
      <c r="HZS31" s="1"/>
      <c r="HZT31" s="1"/>
      <c r="HZU31" s="1"/>
      <c r="HZV31" s="1"/>
      <c r="HZW31" s="1"/>
      <c r="HZX31" s="1"/>
      <c r="HZY31" s="1"/>
      <c r="HZZ31" s="1"/>
      <c r="IAA31" s="1"/>
      <c r="IAB31" s="1"/>
      <c r="IAC31" s="1"/>
      <c r="IAD31" s="1"/>
      <c r="IAE31" s="1"/>
      <c r="IAF31" s="1"/>
      <c r="IAG31" s="1"/>
      <c r="IAH31" s="1"/>
      <c r="IAI31" s="1"/>
      <c r="IAJ31" s="1"/>
      <c r="IAK31" s="1"/>
      <c r="IAL31" s="1"/>
      <c r="IAM31" s="1"/>
      <c r="IAN31" s="1"/>
      <c r="IAO31" s="1"/>
      <c r="IAP31" s="1"/>
      <c r="IAQ31" s="1"/>
      <c r="IAR31" s="1"/>
      <c r="IAS31" s="1"/>
      <c r="IAT31" s="1"/>
      <c r="IAU31" s="1"/>
      <c r="IAV31" s="1"/>
      <c r="IAW31" s="1"/>
      <c r="IAX31" s="1"/>
      <c r="IAY31" s="1"/>
      <c r="IAZ31" s="1"/>
      <c r="IBA31" s="1"/>
      <c r="IBB31" s="1"/>
      <c r="IBC31" s="1"/>
      <c r="IBD31" s="1"/>
      <c r="IBE31" s="1"/>
      <c r="IBF31" s="1"/>
      <c r="IBG31" s="1"/>
      <c r="IBH31" s="1"/>
      <c r="IBI31" s="1"/>
      <c r="IBJ31" s="1"/>
      <c r="IBK31" s="1"/>
      <c r="IBL31" s="1"/>
      <c r="IBM31" s="1"/>
      <c r="IBN31" s="1"/>
      <c r="IBO31" s="1"/>
      <c r="IBP31" s="1"/>
      <c r="IBQ31" s="1"/>
      <c r="IBR31" s="1"/>
      <c r="IBS31" s="1"/>
      <c r="IBT31" s="1"/>
      <c r="IBU31" s="1"/>
      <c r="IBV31" s="1"/>
      <c r="IBW31" s="1"/>
      <c r="IBX31" s="1"/>
      <c r="IBY31" s="1"/>
      <c r="IBZ31" s="1"/>
      <c r="ICA31" s="1"/>
      <c r="ICB31" s="1"/>
      <c r="ICC31" s="1"/>
      <c r="ICD31" s="1"/>
      <c r="ICE31" s="1"/>
      <c r="ICF31" s="1"/>
      <c r="ICG31" s="1"/>
      <c r="ICH31" s="1"/>
      <c r="ICI31" s="1"/>
      <c r="ICJ31" s="1"/>
      <c r="ICK31" s="1"/>
      <c r="ICL31" s="1"/>
      <c r="ICM31" s="1"/>
      <c r="ICN31" s="1"/>
      <c r="ICO31" s="1"/>
      <c r="ICP31" s="1"/>
      <c r="ICQ31" s="1"/>
      <c r="ICR31" s="1"/>
      <c r="ICS31" s="1"/>
      <c r="ICT31" s="1"/>
      <c r="ICU31" s="1"/>
      <c r="ICV31" s="1"/>
      <c r="ICW31" s="1"/>
      <c r="ICX31" s="1"/>
      <c r="ICY31" s="1"/>
      <c r="ICZ31" s="1"/>
      <c r="IDA31" s="1"/>
      <c r="IDB31" s="1"/>
      <c r="IDC31" s="1"/>
      <c r="IDD31" s="1"/>
      <c r="IDE31" s="1"/>
      <c r="IDF31" s="1"/>
      <c r="IDG31" s="1"/>
      <c r="IDH31" s="1"/>
      <c r="IDI31" s="1"/>
      <c r="IDJ31" s="1"/>
      <c r="IDK31" s="1"/>
      <c r="IDL31" s="1"/>
      <c r="IDM31" s="1"/>
      <c r="IDN31" s="1"/>
      <c r="IDO31" s="1"/>
      <c r="IDP31" s="1"/>
      <c r="IDQ31" s="1"/>
      <c r="IDR31" s="1"/>
      <c r="IDS31" s="1"/>
      <c r="IDT31" s="1"/>
      <c r="IDU31" s="1"/>
      <c r="IDV31" s="1"/>
      <c r="IDW31" s="1"/>
      <c r="IDX31" s="1"/>
      <c r="IDY31" s="1"/>
      <c r="IDZ31" s="1"/>
      <c r="IEA31" s="1"/>
      <c r="IEB31" s="1"/>
      <c r="IEC31" s="1"/>
      <c r="IED31" s="1"/>
      <c r="IEE31" s="1"/>
      <c r="IEF31" s="1"/>
      <c r="IEG31" s="1"/>
      <c r="IEH31" s="1"/>
      <c r="IEI31" s="1"/>
      <c r="IEJ31" s="1"/>
      <c r="IEK31" s="1"/>
      <c r="IEL31" s="1"/>
      <c r="IEM31" s="1"/>
      <c r="IEN31" s="1"/>
      <c r="IEO31" s="1"/>
      <c r="IEP31" s="1"/>
      <c r="IEQ31" s="1"/>
      <c r="IER31" s="1"/>
      <c r="IES31" s="1"/>
      <c r="IET31" s="1"/>
      <c r="IEU31" s="1"/>
      <c r="IEV31" s="1"/>
      <c r="IEW31" s="1"/>
      <c r="IEX31" s="1"/>
      <c r="IEY31" s="1"/>
      <c r="IEZ31" s="1"/>
      <c r="IFA31" s="1"/>
      <c r="IFB31" s="1"/>
      <c r="IFC31" s="1"/>
      <c r="IFD31" s="1"/>
      <c r="IFE31" s="1"/>
      <c r="IFF31" s="1"/>
      <c r="IFG31" s="1"/>
      <c r="IFH31" s="1"/>
      <c r="IFI31" s="1"/>
      <c r="IFJ31" s="1"/>
      <c r="IFK31" s="1"/>
      <c r="IFL31" s="1"/>
      <c r="IFM31" s="1"/>
      <c r="IFN31" s="1"/>
      <c r="IFO31" s="1"/>
      <c r="IFP31" s="1"/>
      <c r="IFQ31" s="1"/>
      <c r="IFR31" s="1"/>
      <c r="IFS31" s="1"/>
      <c r="IFT31" s="1"/>
      <c r="IFU31" s="1"/>
      <c r="IFV31" s="1"/>
      <c r="IFW31" s="1"/>
      <c r="IFX31" s="1"/>
      <c r="IFY31" s="1"/>
      <c r="IFZ31" s="1"/>
      <c r="IGA31" s="1"/>
      <c r="IGB31" s="1"/>
      <c r="IGC31" s="1"/>
      <c r="IGD31" s="1"/>
      <c r="IGE31" s="1"/>
      <c r="IGF31" s="1"/>
      <c r="IGG31" s="1"/>
      <c r="IGH31" s="1"/>
      <c r="IGI31" s="1"/>
      <c r="IGJ31" s="1"/>
      <c r="IGK31" s="1"/>
      <c r="IGL31" s="1"/>
      <c r="IGM31" s="1"/>
      <c r="IGN31" s="1"/>
      <c r="IGO31" s="1"/>
      <c r="IGP31" s="1"/>
      <c r="IGQ31" s="1"/>
      <c r="IGR31" s="1"/>
      <c r="IGS31" s="1"/>
      <c r="IGT31" s="1"/>
      <c r="IGU31" s="1"/>
      <c r="IGV31" s="1"/>
      <c r="IGW31" s="1"/>
      <c r="IGX31" s="1"/>
      <c r="IGY31" s="1"/>
      <c r="IGZ31" s="1"/>
      <c r="IHA31" s="1"/>
      <c r="IHB31" s="1"/>
      <c r="IHC31" s="1"/>
      <c r="IHD31" s="1"/>
      <c r="IHE31" s="1"/>
      <c r="IHF31" s="1"/>
      <c r="IHG31" s="1"/>
      <c r="IHH31" s="1"/>
      <c r="IHI31" s="1"/>
      <c r="IHJ31" s="1"/>
      <c r="IHK31" s="1"/>
      <c r="IHL31" s="1"/>
      <c r="IHM31" s="1"/>
      <c r="IHN31" s="1"/>
      <c r="IHO31" s="1"/>
      <c r="IHP31" s="1"/>
      <c r="IHQ31" s="1"/>
      <c r="IHR31" s="1"/>
      <c r="IHS31" s="1"/>
      <c r="IHT31" s="1"/>
      <c r="IHU31" s="1"/>
      <c r="IHV31" s="1"/>
      <c r="IHW31" s="1"/>
      <c r="IHX31" s="1"/>
      <c r="IHY31" s="1"/>
      <c r="IHZ31" s="1"/>
      <c r="IIA31" s="1"/>
      <c r="IIB31" s="1"/>
      <c r="IIC31" s="1"/>
      <c r="IID31" s="1"/>
      <c r="IIE31" s="1"/>
      <c r="IIF31" s="1"/>
      <c r="IIG31" s="1"/>
      <c r="IIH31" s="1"/>
      <c r="III31" s="1"/>
      <c r="IIJ31" s="1"/>
      <c r="IIK31" s="1"/>
      <c r="IIL31" s="1"/>
      <c r="IIM31" s="1"/>
      <c r="IIN31" s="1"/>
      <c r="IIO31" s="1"/>
      <c r="IIP31" s="1"/>
      <c r="IIQ31" s="1"/>
      <c r="IIR31" s="1"/>
      <c r="IIS31" s="1"/>
      <c r="IIT31" s="1"/>
      <c r="IIU31" s="1"/>
      <c r="IIV31" s="1"/>
      <c r="IIW31" s="1"/>
      <c r="IIX31" s="1"/>
      <c r="IIY31" s="1"/>
      <c r="IIZ31" s="1"/>
      <c r="IJA31" s="1"/>
      <c r="IJB31" s="1"/>
      <c r="IJC31" s="1"/>
      <c r="IJD31" s="1"/>
      <c r="IJE31" s="1"/>
      <c r="IJF31" s="1"/>
      <c r="IJG31" s="1"/>
      <c r="IJH31" s="1"/>
      <c r="IJI31" s="1"/>
      <c r="IJJ31" s="1"/>
      <c r="IJK31" s="1"/>
      <c r="IJL31" s="1"/>
      <c r="IJM31" s="1"/>
      <c r="IJN31" s="1"/>
      <c r="IJO31" s="1"/>
      <c r="IJP31" s="1"/>
      <c r="IJQ31" s="1"/>
      <c r="IJR31" s="1"/>
      <c r="IJS31" s="1"/>
      <c r="IJT31" s="1"/>
      <c r="IJU31" s="1"/>
      <c r="IJV31" s="1"/>
      <c r="IJW31" s="1"/>
      <c r="IJX31" s="1"/>
      <c r="IJY31" s="1"/>
      <c r="IJZ31" s="1"/>
      <c r="IKA31" s="1"/>
      <c r="IKB31" s="1"/>
      <c r="IKC31" s="1"/>
      <c r="IKD31" s="1"/>
      <c r="IKE31" s="1"/>
      <c r="IKF31" s="1"/>
      <c r="IKG31" s="1"/>
      <c r="IKH31" s="1"/>
      <c r="IKI31" s="1"/>
      <c r="IKJ31" s="1"/>
      <c r="IKK31" s="1"/>
      <c r="IKL31" s="1"/>
      <c r="IKM31" s="1"/>
      <c r="IKN31" s="1"/>
      <c r="IKO31" s="1"/>
      <c r="IKP31" s="1"/>
      <c r="IKQ31" s="1"/>
      <c r="IKR31" s="1"/>
      <c r="IKS31" s="1"/>
      <c r="IKT31" s="1"/>
      <c r="IKU31" s="1"/>
      <c r="IKV31" s="1"/>
      <c r="IKW31" s="1"/>
      <c r="IKX31" s="1"/>
      <c r="IKY31" s="1"/>
      <c r="IKZ31" s="1"/>
      <c r="ILA31" s="1"/>
      <c r="ILB31" s="1"/>
      <c r="ILC31" s="1"/>
      <c r="ILD31" s="1"/>
      <c r="ILE31" s="1"/>
      <c r="ILF31" s="1"/>
      <c r="ILG31" s="1"/>
      <c r="ILH31" s="1"/>
      <c r="ILI31" s="1"/>
      <c r="ILJ31" s="1"/>
      <c r="ILK31" s="1"/>
      <c r="ILL31" s="1"/>
      <c r="ILM31" s="1"/>
      <c r="ILN31" s="1"/>
      <c r="ILO31" s="1"/>
      <c r="ILP31" s="1"/>
      <c r="ILQ31" s="1"/>
      <c r="ILR31" s="1"/>
      <c r="ILS31" s="1"/>
      <c r="ILT31" s="1"/>
      <c r="ILU31" s="1"/>
      <c r="ILV31" s="1"/>
      <c r="ILW31" s="1"/>
      <c r="ILX31" s="1"/>
      <c r="ILY31" s="1"/>
      <c r="ILZ31" s="1"/>
      <c r="IMA31" s="1"/>
      <c r="IMB31" s="1"/>
      <c r="IMC31" s="1"/>
      <c r="IMD31" s="1"/>
      <c r="IME31" s="1"/>
      <c r="IMF31" s="1"/>
      <c r="IMG31" s="1"/>
      <c r="IMH31" s="1"/>
      <c r="IMI31" s="1"/>
      <c r="IMJ31" s="1"/>
      <c r="IMK31" s="1"/>
      <c r="IML31" s="1"/>
      <c r="IMM31" s="1"/>
      <c r="IMN31" s="1"/>
      <c r="IMO31" s="1"/>
      <c r="IMP31" s="1"/>
      <c r="IMQ31" s="1"/>
      <c r="IMR31" s="1"/>
      <c r="IMS31" s="1"/>
      <c r="IMT31" s="1"/>
      <c r="IMU31" s="1"/>
      <c r="IMV31" s="1"/>
      <c r="IMW31" s="1"/>
      <c r="IMX31" s="1"/>
      <c r="IMY31" s="1"/>
      <c r="IMZ31" s="1"/>
      <c r="INA31" s="1"/>
      <c r="INB31" s="1"/>
      <c r="INC31" s="1"/>
      <c r="IND31" s="1"/>
      <c r="INE31" s="1"/>
      <c r="INF31" s="1"/>
      <c r="ING31" s="1"/>
      <c r="INH31" s="1"/>
      <c r="INI31" s="1"/>
      <c r="INJ31" s="1"/>
      <c r="INK31" s="1"/>
      <c r="INL31" s="1"/>
      <c r="INM31" s="1"/>
      <c r="INN31" s="1"/>
      <c r="INO31" s="1"/>
      <c r="INP31" s="1"/>
      <c r="INQ31" s="1"/>
      <c r="INR31" s="1"/>
      <c r="INS31" s="1"/>
      <c r="INT31" s="1"/>
      <c r="INU31" s="1"/>
      <c r="INV31" s="1"/>
      <c r="INW31" s="1"/>
      <c r="INX31" s="1"/>
      <c r="INY31" s="1"/>
      <c r="INZ31" s="1"/>
      <c r="IOA31" s="1"/>
      <c r="IOB31" s="1"/>
      <c r="IOC31" s="1"/>
      <c r="IOD31" s="1"/>
      <c r="IOE31" s="1"/>
      <c r="IOF31" s="1"/>
      <c r="IOG31" s="1"/>
      <c r="IOH31" s="1"/>
      <c r="IOI31" s="1"/>
      <c r="IOJ31" s="1"/>
      <c r="IOK31" s="1"/>
      <c r="IOL31" s="1"/>
      <c r="IOM31" s="1"/>
      <c r="ION31" s="1"/>
      <c r="IOO31" s="1"/>
      <c r="IOP31" s="1"/>
      <c r="IOQ31" s="1"/>
      <c r="IOR31" s="1"/>
      <c r="IOS31" s="1"/>
      <c r="IOT31" s="1"/>
      <c r="IOU31" s="1"/>
      <c r="IOV31" s="1"/>
      <c r="IOW31" s="1"/>
      <c r="IOX31" s="1"/>
      <c r="IOY31" s="1"/>
      <c r="IOZ31" s="1"/>
      <c r="IPA31" s="1"/>
      <c r="IPB31" s="1"/>
      <c r="IPC31" s="1"/>
      <c r="IPD31" s="1"/>
      <c r="IPE31" s="1"/>
      <c r="IPF31" s="1"/>
      <c r="IPG31" s="1"/>
      <c r="IPH31" s="1"/>
      <c r="IPI31" s="1"/>
      <c r="IPJ31" s="1"/>
      <c r="IPK31" s="1"/>
      <c r="IPL31" s="1"/>
      <c r="IPM31" s="1"/>
      <c r="IPN31" s="1"/>
      <c r="IPO31" s="1"/>
      <c r="IPP31" s="1"/>
      <c r="IPQ31" s="1"/>
      <c r="IPR31" s="1"/>
      <c r="IPS31" s="1"/>
      <c r="IPT31" s="1"/>
      <c r="IPU31" s="1"/>
      <c r="IPV31" s="1"/>
      <c r="IPW31" s="1"/>
      <c r="IPX31" s="1"/>
      <c r="IPY31" s="1"/>
      <c r="IPZ31" s="1"/>
      <c r="IQA31" s="1"/>
      <c r="IQB31" s="1"/>
      <c r="IQC31" s="1"/>
      <c r="IQD31" s="1"/>
      <c r="IQE31" s="1"/>
      <c r="IQF31" s="1"/>
      <c r="IQG31" s="1"/>
      <c r="IQH31" s="1"/>
      <c r="IQI31" s="1"/>
      <c r="IQJ31" s="1"/>
      <c r="IQK31" s="1"/>
      <c r="IQL31" s="1"/>
      <c r="IQM31" s="1"/>
      <c r="IQN31" s="1"/>
      <c r="IQO31" s="1"/>
      <c r="IQP31" s="1"/>
      <c r="IQQ31" s="1"/>
      <c r="IQR31" s="1"/>
      <c r="IQS31" s="1"/>
      <c r="IQT31" s="1"/>
      <c r="IQU31" s="1"/>
      <c r="IQV31" s="1"/>
      <c r="IQW31" s="1"/>
      <c r="IQX31" s="1"/>
      <c r="IQY31" s="1"/>
      <c r="IQZ31" s="1"/>
      <c r="IRA31" s="1"/>
      <c r="IRB31" s="1"/>
      <c r="IRC31" s="1"/>
      <c r="IRD31" s="1"/>
      <c r="IRE31" s="1"/>
      <c r="IRF31" s="1"/>
      <c r="IRG31" s="1"/>
      <c r="IRH31" s="1"/>
      <c r="IRI31" s="1"/>
      <c r="IRJ31" s="1"/>
      <c r="IRK31" s="1"/>
      <c r="IRL31" s="1"/>
      <c r="IRM31" s="1"/>
      <c r="IRN31" s="1"/>
      <c r="IRO31" s="1"/>
      <c r="IRP31" s="1"/>
      <c r="IRQ31" s="1"/>
      <c r="IRR31" s="1"/>
      <c r="IRS31" s="1"/>
      <c r="IRT31" s="1"/>
      <c r="IRU31" s="1"/>
      <c r="IRV31" s="1"/>
      <c r="IRW31" s="1"/>
      <c r="IRX31" s="1"/>
      <c r="IRY31" s="1"/>
      <c r="IRZ31" s="1"/>
      <c r="ISA31" s="1"/>
      <c r="ISB31" s="1"/>
      <c r="ISC31" s="1"/>
      <c r="ISD31" s="1"/>
      <c r="ISE31" s="1"/>
      <c r="ISF31" s="1"/>
      <c r="ISG31" s="1"/>
      <c r="ISH31" s="1"/>
      <c r="ISI31" s="1"/>
      <c r="ISJ31" s="1"/>
      <c r="ISK31" s="1"/>
      <c r="ISL31" s="1"/>
      <c r="ISM31" s="1"/>
      <c r="ISN31" s="1"/>
      <c r="ISO31" s="1"/>
      <c r="ISP31" s="1"/>
      <c r="ISQ31" s="1"/>
      <c r="ISR31" s="1"/>
      <c r="ISS31" s="1"/>
      <c r="IST31" s="1"/>
      <c r="ISU31" s="1"/>
      <c r="ISV31" s="1"/>
      <c r="ISW31" s="1"/>
      <c r="ISX31" s="1"/>
      <c r="ISY31" s="1"/>
      <c r="ISZ31" s="1"/>
      <c r="ITA31" s="1"/>
      <c r="ITB31" s="1"/>
      <c r="ITC31" s="1"/>
      <c r="ITD31" s="1"/>
      <c r="ITE31" s="1"/>
      <c r="ITF31" s="1"/>
      <c r="ITG31" s="1"/>
      <c r="ITH31" s="1"/>
      <c r="ITI31" s="1"/>
      <c r="ITJ31" s="1"/>
      <c r="ITK31" s="1"/>
      <c r="ITL31" s="1"/>
      <c r="ITM31" s="1"/>
      <c r="ITN31" s="1"/>
      <c r="ITO31" s="1"/>
      <c r="ITP31" s="1"/>
      <c r="ITQ31" s="1"/>
      <c r="ITR31" s="1"/>
      <c r="ITS31" s="1"/>
      <c r="ITT31" s="1"/>
      <c r="ITU31" s="1"/>
      <c r="ITV31" s="1"/>
      <c r="ITW31" s="1"/>
      <c r="ITX31" s="1"/>
      <c r="ITY31" s="1"/>
      <c r="ITZ31" s="1"/>
      <c r="IUA31" s="1"/>
      <c r="IUB31" s="1"/>
      <c r="IUC31" s="1"/>
      <c r="IUD31" s="1"/>
      <c r="IUE31" s="1"/>
      <c r="IUF31" s="1"/>
      <c r="IUG31" s="1"/>
      <c r="IUH31" s="1"/>
      <c r="IUI31" s="1"/>
      <c r="IUJ31" s="1"/>
      <c r="IUK31" s="1"/>
      <c r="IUL31" s="1"/>
      <c r="IUM31" s="1"/>
      <c r="IUN31" s="1"/>
      <c r="IUO31" s="1"/>
      <c r="IUP31" s="1"/>
      <c r="IUQ31" s="1"/>
      <c r="IUR31" s="1"/>
      <c r="IUS31" s="1"/>
      <c r="IUT31" s="1"/>
      <c r="IUU31" s="1"/>
      <c r="IUV31" s="1"/>
      <c r="IUW31" s="1"/>
      <c r="IUX31" s="1"/>
      <c r="IUY31" s="1"/>
      <c r="IUZ31" s="1"/>
      <c r="IVA31" s="1"/>
      <c r="IVB31" s="1"/>
      <c r="IVC31" s="1"/>
      <c r="IVD31" s="1"/>
      <c r="IVE31" s="1"/>
      <c r="IVF31" s="1"/>
      <c r="IVG31" s="1"/>
      <c r="IVH31" s="1"/>
      <c r="IVI31" s="1"/>
      <c r="IVJ31" s="1"/>
      <c r="IVK31" s="1"/>
      <c r="IVL31" s="1"/>
      <c r="IVM31" s="1"/>
      <c r="IVN31" s="1"/>
      <c r="IVO31" s="1"/>
      <c r="IVP31" s="1"/>
      <c r="IVQ31" s="1"/>
      <c r="IVR31" s="1"/>
      <c r="IVS31" s="1"/>
      <c r="IVT31" s="1"/>
      <c r="IVU31" s="1"/>
      <c r="IVV31" s="1"/>
      <c r="IVW31" s="1"/>
      <c r="IVX31" s="1"/>
      <c r="IVY31" s="1"/>
      <c r="IVZ31" s="1"/>
      <c r="IWA31" s="1"/>
      <c r="IWB31" s="1"/>
      <c r="IWC31" s="1"/>
      <c r="IWD31" s="1"/>
      <c r="IWE31" s="1"/>
      <c r="IWF31" s="1"/>
      <c r="IWG31" s="1"/>
      <c r="IWH31" s="1"/>
      <c r="IWI31" s="1"/>
      <c r="IWJ31" s="1"/>
      <c r="IWK31" s="1"/>
      <c r="IWL31" s="1"/>
      <c r="IWM31" s="1"/>
      <c r="IWN31" s="1"/>
      <c r="IWO31" s="1"/>
      <c r="IWP31" s="1"/>
      <c r="IWQ31" s="1"/>
      <c r="IWR31" s="1"/>
      <c r="IWS31" s="1"/>
      <c r="IWT31" s="1"/>
      <c r="IWU31" s="1"/>
      <c r="IWV31" s="1"/>
      <c r="IWW31" s="1"/>
      <c r="IWX31" s="1"/>
      <c r="IWY31" s="1"/>
      <c r="IWZ31" s="1"/>
      <c r="IXA31" s="1"/>
      <c r="IXB31" s="1"/>
      <c r="IXC31" s="1"/>
      <c r="IXD31" s="1"/>
      <c r="IXE31" s="1"/>
      <c r="IXF31" s="1"/>
      <c r="IXG31" s="1"/>
      <c r="IXH31" s="1"/>
      <c r="IXI31" s="1"/>
      <c r="IXJ31" s="1"/>
      <c r="IXK31" s="1"/>
      <c r="IXL31" s="1"/>
      <c r="IXM31" s="1"/>
      <c r="IXN31" s="1"/>
      <c r="IXO31" s="1"/>
      <c r="IXP31" s="1"/>
      <c r="IXQ31" s="1"/>
      <c r="IXR31" s="1"/>
      <c r="IXS31" s="1"/>
      <c r="IXT31" s="1"/>
      <c r="IXU31" s="1"/>
      <c r="IXV31" s="1"/>
      <c r="IXW31" s="1"/>
      <c r="IXX31" s="1"/>
      <c r="IXY31" s="1"/>
      <c r="IXZ31" s="1"/>
      <c r="IYA31" s="1"/>
      <c r="IYB31" s="1"/>
      <c r="IYC31" s="1"/>
      <c r="IYD31" s="1"/>
      <c r="IYE31" s="1"/>
      <c r="IYF31" s="1"/>
      <c r="IYG31" s="1"/>
      <c r="IYH31" s="1"/>
      <c r="IYI31" s="1"/>
      <c r="IYJ31" s="1"/>
      <c r="IYK31" s="1"/>
      <c r="IYL31" s="1"/>
      <c r="IYM31" s="1"/>
      <c r="IYN31" s="1"/>
      <c r="IYO31" s="1"/>
      <c r="IYP31" s="1"/>
      <c r="IYQ31" s="1"/>
      <c r="IYR31" s="1"/>
      <c r="IYS31" s="1"/>
      <c r="IYT31" s="1"/>
      <c r="IYU31" s="1"/>
      <c r="IYV31" s="1"/>
      <c r="IYW31" s="1"/>
      <c r="IYX31" s="1"/>
      <c r="IYY31" s="1"/>
      <c r="IYZ31" s="1"/>
      <c r="IZA31" s="1"/>
      <c r="IZB31" s="1"/>
      <c r="IZC31" s="1"/>
      <c r="IZD31" s="1"/>
      <c r="IZE31" s="1"/>
      <c r="IZF31" s="1"/>
      <c r="IZG31" s="1"/>
      <c r="IZH31" s="1"/>
      <c r="IZI31" s="1"/>
      <c r="IZJ31" s="1"/>
      <c r="IZK31" s="1"/>
      <c r="IZL31" s="1"/>
      <c r="IZM31" s="1"/>
      <c r="IZN31" s="1"/>
      <c r="IZO31" s="1"/>
      <c r="IZP31" s="1"/>
      <c r="IZQ31" s="1"/>
      <c r="IZR31" s="1"/>
      <c r="IZS31" s="1"/>
      <c r="IZT31" s="1"/>
      <c r="IZU31" s="1"/>
      <c r="IZV31" s="1"/>
      <c r="IZW31" s="1"/>
      <c r="IZX31" s="1"/>
      <c r="IZY31" s="1"/>
      <c r="IZZ31" s="1"/>
      <c r="JAA31" s="1"/>
      <c r="JAB31" s="1"/>
      <c r="JAC31" s="1"/>
      <c r="JAD31" s="1"/>
      <c r="JAE31" s="1"/>
      <c r="JAF31" s="1"/>
      <c r="JAG31" s="1"/>
      <c r="JAH31" s="1"/>
      <c r="JAI31" s="1"/>
      <c r="JAJ31" s="1"/>
      <c r="JAK31" s="1"/>
      <c r="JAL31" s="1"/>
      <c r="JAM31" s="1"/>
      <c r="JAN31" s="1"/>
      <c r="JAO31" s="1"/>
      <c r="JAP31" s="1"/>
      <c r="JAQ31" s="1"/>
      <c r="JAR31" s="1"/>
      <c r="JAS31" s="1"/>
      <c r="JAT31" s="1"/>
      <c r="JAU31" s="1"/>
      <c r="JAV31" s="1"/>
      <c r="JAW31" s="1"/>
      <c r="JAX31" s="1"/>
      <c r="JAY31" s="1"/>
      <c r="JAZ31" s="1"/>
      <c r="JBA31" s="1"/>
      <c r="JBB31" s="1"/>
      <c r="JBC31" s="1"/>
      <c r="JBD31" s="1"/>
      <c r="JBE31" s="1"/>
      <c r="JBF31" s="1"/>
      <c r="JBG31" s="1"/>
      <c r="JBH31" s="1"/>
      <c r="JBI31" s="1"/>
      <c r="JBJ31" s="1"/>
      <c r="JBK31" s="1"/>
      <c r="JBL31" s="1"/>
      <c r="JBM31" s="1"/>
      <c r="JBN31" s="1"/>
      <c r="JBO31" s="1"/>
      <c r="JBP31" s="1"/>
      <c r="JBQ31" s="1"/>
      <c r="JBR31" s="1"/>
      <c r="JBS31" s="1"/>
      <c r="JBT31" s="1"/>
      <c r="JBU31" s="1"/>
      <c r="JBV31" s="1"/>
      <c r="JBW31" s="1"/>
      <c r="JBX31" s="1"/>
      <c r="JBY31" s="1"/>
      <c r="JBZ31" s="1"/>
      <c r="JCA31" s="1"/>
      <c r="JCB31" s="1"/>
      <c r="JCC31" s="1"/>
      <c r="JCD31" s="1"/>
      <c r="JCE31" s="1"/>
      <c r="JCF31" s="1"/>
      <c r="JCG31" s="1"/>
      <c r="JCH31" s="1"/>
      <c r="JCI31" s="1"/>
      <c r="JCJ31" s="1"/>
      <c r="JCK31" s="1"/>
      <c r="JCL31" s="1"/>
      <c r="JCM31" s="1"/>
      <c r="JCN31" s="1"/>
      <c r="JCO31" s="1"/>
      <c r="JCP31" s="1"/>
      <c r="JCQ31" s="1"/>
      <c r="JCR31" s="1"/>
      <c r="JCS31" s="1"/>
      <c r="JCT31" s="1"/>
      <c r="JCU31" s="1"/>
      <c r="JCV31" s="1"/>
      <c r="JCW31" s="1"/>
      <c r="JCX31" s="1"/>
      <c r="JCY31" s="1"/>
      <c r="JCZ31" s="1"/>
      <c r="JDA31" s="1"/>
      <c r="JDB31" s="1"/>
      <c r="JDC31" s="1"/>
      <c r="JDD31" s="1"/>
      <c r="JDE31" s="1"/>
      <c r="JDF31" s="1"/>
      <c r="JDG31" s="1"/>
      <c r="JDH31" s="1"/>
      <c r="JDI31" s="1"/>
      <c r="JDJ31" s="1"/>
      <c r="JDK31" s="1"/>
      <c r="JDL31" s="1"/>
      <c r="JDM31" s="1"/>
      <c r="JDN31" s="1"/>
      <c r="JDO31" s="1"/>
      <c r="JDP31" s="1"/>
      <c r="JDQ31" s="1"/>
      <c r="JDR31" s="1"/>
      <c r="JDS31" s="1"/>
      <c r="JDT31" s="1"/>
      <c r="JDU31" s="1"/>
      <c r="JDV31" s="1"/>
      <c r="JDW31" s="1"/>
      <c r="JDX31" s="1"/>
      <c r="JDY31" s="1"/>
      <c r="JDZ31" s="1"/>
      <c r="JEA31" s="1"/>
      <c r="JEB31" s="1"/>
      <c r="JEC31" s="1"/>
      <c r="JED31" s="1"/>
      <c r="JEE31" s="1"/>
      <c r="JEF31" s="1"/>
      <c r="JEG31" s="1"/>
      <c r="JEH31" s="1"/>
      <c r="JEI31" s="1"/>
      <c r="JEJ31" s="1"/>
      <c r="JEK31" s="1"/>
      <c r="JEL31" s="1"/>
      <c r="JEM31" s="1"/>
      <c r="JEN31" s="1"/>
      <c r="JEO31" s="1"/>
      <c r="JEP31" s="1"/>
      <c r="JEQ31" s="1"/>
      <c r="JER31" s="1"/>
      <c r="JES31" s="1"/>
      <c r="JET31" s="1"/>
      <c r="JEU31" s="1"/>
      <c r="JEV31" s="1"/>
      <c r="JEW31" s="1"/>
      <c r="JEX31" s="1"/>
      <c r="JEY31" s="1"/>
      <c r="JEZ31" s="1"/>
      <c r="JFA31" s="1"/>
      <c r="JFB31" s="1"/>
      <c r="JFC31" s="1"/>
      <c r="JFD31" s="1"/>
      <c r="JFE31" s="1"/>
      <c r="JFF31" s="1"/>
      <c r="JFG31" s="1"/>
      <c r="JFH31" s="1"/>
      <c r="JFI31" s="1"/>
      <c r="JFJ31" s="1"/>
      <c r="JFK31" s="1"/>
      <c r="JFL31" s="1"/>
      <c r="JFM31" s="1"/>
      <c r="JFN31" s="1"/>
      <c r="JFO31" s="1"/>
      <c r="JFP31" s="1"/>
      <c r="JFQ31" s="1"/>
      <c r="JFR31" s="1"/>
      <c r="JFS31" s="1"/>
      <c r="JFT31" s="1"/>
      <c r="JFU31" s="1"/>
      <c r="JFV31" s="1"/>
      <c r="JFW31" s="1"/>
      <c r="JFX31" s="1"/>
      <c r="JFY31" s="1"/>
      <c r="JFZ31" s="1"/>
      <c r="JGA31" s="1"/>
      <c r="JGB31" s="1"/>
      <c r="JGC31" s="1"/>
      <c r="JGD31" s="1"/>
      <c r="JGE31" s="1"/>
      <c r="JGF31" s="1"/>
      <c r="JGG31" s="1"/>
      <c r="JGH31" s="1"/>
      <c r="JGI31" s="1"/>
      <c r="JGJ31" s="1"/>
      <c r="JGK31" s="1"/>
      <c r="JGL31" s="1"/>
      <c r="JGM31" s="1"/>
      <c r="JGN31" s="1"/>
      <c r="JGO31" s="1"/>
      <c r="JGP31" s="1"/>
      <c r="JGQ31" s="1"/>
      <c r="JGR31" s="1"/>
      <c r="JGS31" s="1"/>
      <c r="JGT31" s="1"/>
      <c r="JGU31" s="1"/>
      <c r="JGV31" s="1"/>
      <c r="JGW31" s="1"/>
      <c r="JGX31" s="1"/>
      <c r="JGY31" s="1"/>
      <c r="JGZ31" s="1"/>
      <c r="JHA31" s="1"/>
      <c r="JHB31" s="1"/>
      <c r="JHC31" s="1"/>
      <c r="JHD31" s="1"/>
      <c r="JHE31" s="1"/>
      <c r="JHF31" s="1"/>
      <c r="JHG31" s="1"/>
      <c r="JHH31" s="1"/>
      <c r="JHI31" s="1"/>
      <c r="JHJ31" s="1"/>
      <c r="JHK31" s="1"/>
      <c r="JHL31" s="1"/>
      <c r="JHM31" s="1"/>
      <c r="JHN31" s="1"/>
      <c r="JHO31" s="1"/>
      <c r="JHP31" s="1"/>
      <c r="JHQ31" s="1"/>
      <c r="JHR31" s="1"/>
      <c r="JHS31" s="1"/>
      <c r="JHT31" s="1"/>
      <c r="JHU31" s="1"/>
      <c r="JHV31" s="1"/>
      <c r="JHW31" s="1"/>
      <c r="JHX31" s="1"/>
      <c r="JHY31" s="1"/>
      <c r="JHZ31" s="1"/>
      <c r="JIA31" s="1"/>
      <c r="JIB31" s="1"/>
      <c r="JIC31" s="1"/>
      <c r="JID31" s="1"/>
      <c r="JIE31" s="1"/>
      <c r="JIF31" s="1"/>
      <c r="JIG31" s="1"/>
      <c r="JIH31" s="1"/>
      <c r="JII31" s="1"/>
      <c r="JIJ31" s="1"/>
      <c r="JIK31" s="1"/>
      <c r="JIL31" s="1"/>
      <c r="JIM31" s="1"/>
      <c r="JIN31" s="1"/>
      <c r="JIO31" s="1"/>
      <c r="JIP31" s="1"/>
      <c r="JIQ31" s="1"/>
      <c r="JIR31" s="1"/>
      <c r="JIS31" s="1"/>
      <c r="JIT31" s="1"/>
      <c r="JIU31" s="1"/>
      <c r="JIV31" s="1"/>
      <c r="JIW31" s="1"/>
      <c r="JIX31" s="1"/>
      <c r="JIY31" s="1"/>
      <c r="JIZ31" s="1"/>
      <c r="JJA31" s="1"/>
      <c r="JJB31" s="1"/>
      <c r="JJC31" s="1"/>
      <c r="JJD31" s="1"/>
      <c r="JJE31" s="1"/>
      <c r="JJF31" s="1"/>
      <c r="JJG31" s="1"/>
      <c r="JJH31" s="1"/>
      <c r="JJI31" s="1"/>
      <c r="JJJ31" s="1"/>
      <c r="JJK31" s="1"/>
      <c r="JJL31" s="1"/>
      <c r="JJM31" s="1"/>
      <c r="JJN31" s="1"/>
      <c r="JJO31" s="1"/>
      <c r="JJP31" s="1"/>
      <c r="JJQ31" s="1"/>
      <c r="JJR31" s="1"/>
      <c r="JJS31" s="1"/>
      <c r="JJT31" s="1"/>
      <c r="JJU31" s="1"/>
      <c r="JJV31" s="1"/>
      <c r="JJW31" s="1"/>
      <c r="JJX31" s="1"/>
      <c r="JJY31" s="1"/>
      <c r="JJZ31" s="1"/>
      <c r="JKA31" s="1"/>
      <c r="JKB31" s="1"/>
      <c r="JKC31" s="1"/>
      <c r="JKD31" s="1"/>
      <c r="JKE31" s="1"/>
      <c r="JKF31" s="1"/>
      <c r="JKG31" s="1"/>
      <c r="JKH31" s="1"/>
      <c r="JKI31" s="1"/>
      <c r="JKJ31" s="1"/>
      <c r="JKK31" s="1"/>
      <c r="JKL31" s="1"/>
      <c r="JKM31" s="1"/>
      <c r="JKN31" s="1"/>
      <c r="JKO31" s="1"/>
      <c r="JKP31" s="1"/>
      <c r="JKQ31" s="1"/>
      <c r="JKR31" s="1"/>
      <c r="JKS31" s="1"/>
      <c r="JKT31" s="1"/>
      <c r="JKU31" s="1"/>
      <c r="JKV31" s="1"/>
      <c r="JKW31" s="1"/>
      <c r="JKX31" s="1"/>
      <c r="JKY31" s="1"/>
      <c r="JKZ31" s="1"/>
      <c r="JLA31" s="1"/>
      <c r="JLB31" s="1"/>
      <c r="JLC31" s="1"/>
      <c r="JLD31" s="1"/>
      <c r="JLE31" s="1"/>
      <c r="JLF31" s="1"/>
      <c r="JLG31" s="1"/>
      <c r="JLH31" s="1"/>
      <c r="JLI31" s="1"/>
      <c r="JLJ31" s="1"/>
      <c r="JLK31" s="1"/>
      <c r="JLL31" s="1"/>
      <c r="JLM31" s="1"/>
      <c r="JLN31" s="1"/>
      <c r="JLO31" s="1"/>
      <c r="JLP31" s="1"/>
      <c r="JLQ31" s="1"/>
      <c r="JLR31" s="1"/>
      <c r="JLS31" s="1"/>
      <c r="JLT31" s="1"/>
      <c r="JLU31" s="1"/>
      <c r="JLV31" s="1"/>
      <c r="JLW31" s="1"/>
      <c r="JLX31" s="1"/>
      <c r="JLY31" s="1"/>
      <c r="JLZ31" s="1"/>
      <c r="JMA31" s="1"/>
      <c r="JMB31" s="1"/>
      <c r="JMC31" s="1"/>
      <c r="JMD31" s="1"/>
      <c r="JME31" s="1"/>
      <c r="JMF31" s="1"/>
      <c r="JMG31" s="1"/>
      <c r="JMH31" s="1"/>
      <c r="JMI31" s="1"/>
      <c r="JMJ31" s="1"/>
      <c r="JMK31" s="1"/>
      <c r="JML31" s="1"/>
      <c r="JMM31" s="1"/>
      <c r="JMN31" s="1"/>
      <c r="JMO31" s="1"/>
      <c r="JMP31" s="1"/>
      <c r="JMQ31" s="1"/>
      <c r="JMR31" s="1"/>
      <c r="JMS31" s="1"/>
      <c r="JMT31" s="1"/>
      <c r="JMU31" s="1"/>
      <c r="JMV31" s="1"/>
      <c r="JMW31" s="1"/>
      <c r="JMX31" s="1"/>
      <c r="JMY31" s="1"/>
      <c r="JMZ31" s="1"/>
      <c r="JNA31" s="1"/>
      <c r="JNB31" s="1"/>
      <c r="JNC31" s="1"/>
      <c r="JND31" s="1"/>
      <c r="JNE31" s="1"/>
      <c r="JNF31" s="1"/>
      <c r="JNG31" s="1"/>
      <c r="JNH31" s="1"/>
      <c r="JNI31" s="1"/>
      <c r="JNJ31" s="1"/>
      <c r="JNK31" s="1"/>
      <c r="JNL31" s="1"/>
      <c r="JNM31" s="1"/>
      <c r="JNN31" s="1"/>
      <c r="JNO31" s="1"/>
      <c r="JNP31" s="1"/>
      <c r="JNQ31" s="1"/>
      <c r="JNR31" s="1"/>
      <c r="JNS31" s="1"/>
      <c r="JNT31" s="1"/>
      <c r="JNU31" s="1"/>
      <c r="JNV31" s="1"/>
      <c r="JNW31" s="1"/>
      <c r="JNX31" s="1"/>
      <c r="JNY31" s="1"/>
      <c r="JNZ31" s="1"/>
      <c r="JOA31" s="1"/>
      <c r="JOB31" s="1"/>
      <c r="JOC31" s="1"/>
      <c r="JOD31" s="1"/>
      <c r="JOE31" s="1"/>
      <c r="JOF31" s="1"/>
      <c r="JOG31" s="1"/>
      <c r="JOH31" s="1"/>
      <c r="JOI31" s="1"/>
      <c r="JOJ31" s="1"/>
      <c r="JOK31" s="1"/>
      <c r="JOL31" s="1"/>
      <c r="JOM31" s="1"/>
      <c r="JON31" s="1"/>
      <c r="JOO31" s="1"/>
      <c r="JOP31" s="1"/>
      <c r="JOQ31" s="1"/>
      <c r="JOR31" s="1"/>
      <c r="JOS31" s="1"/>
      <c r="JOT31" s="1"/>
      <c r="JOU31" s="1"/>
      <c r="JOV31" s="1"/>
      <c r="JOW31" s="1"/>
      <c r="JOX31" s="1"/>
      <c r="JOY31" s="1"/>
      <c r="JOZ31" s="1"/>
      <c r="JPA31" s="1"/>
      <c r="JPB31" s="1"/>
      <c r="JPC31" s="1"/>
      <c r="JPD31" s="1"/>
      <c r="JPE31" s="1"/>
      <c r="JPF31" s="1"/>
      <c r="JPG31" s="1"/>
      <c r="JPH31" s="1"/>
      <c r="JPI31" s="1"/>
      <c r="JPJ31" s="1"/>
      <c r="JPK31" s="1"/>
      <c r="JPL31" s="1"/>
      <c r="JPM31" s="1"/>
      <c r="JPN31" s="1"/>
      <c r="JPO31" s="1"/>
      <c r="JPP31" s="1"/>
      <c r="JPQ31" s="1"/>
      <c r="JPR31" s="1"/>
      <c r="JPS31" s="1"/>
      <c r="JPT31" s="1"/>
      <c r="JPU31" s="1"/>
      <c r="JPV31" s="1"/>
      <c r="JPW31" s="1"/>
      <c r="JPX31" s="1"/>
      <c r="JPY31" s="1"/>
      <c r="JPZ31" s="1"/>
      <c r="JQA31" s="1"/>
      <c r="JQB31" s="1"/>
      <c r="JQC31" s="1"/>
      <c r="JQD31" s="1"/>
      <c r="JQE31" s="1"/>
      <c r="JQF31" s="1"/>
      <c r="JQG31" s="1"/>
      <c r="JQH31" s="1"/>
      <c r="JQI31" s="1"/>
      <c r="JQJ31" s="1"/>
      <c r="JQK31" s="1"/>
      <c r="JQL31" s="1"/>
      <c r="JQM31" s="1"/>
      <c r="JQN31" s="1"/>
      <c r="JQO31" s="1"/>
      <c r="JQP31" s="1"/>
      <c r="JQQ31" s="1"/>
      <c r="JQR31" s="1"/>
      <c r="JQS31" s="1"/>
      <c r="JQT31" s="1"/>
      <c r="JQU31" s="1"/>
      <c r="JQV31" s="1"/>
      <c r="JQW31" s="1"/>
      <c r="JQX31" s="1"/>
      <c r="JQY31" s="1"/>
      <c r="JQZ31" s="1"/>
      <c r="JRA31" s="1"/>
      <c r="JRB31" s="1"/>
      <c r="JRC31" s="1"/>
      <c r="JRD31" s="1"/>
      <c r="JRE31" s="1"/>
      <c r="JRF31" s="1"/>
      <c r="JRG31" s="1"/>
      <c r="JRH31" s="1"/>
      <c r="JRI31" s="1"/>
      <c r="JRJ31" s="1"/>
      <c r="JRK31" s="1"/>
      <c r="JRL31" s="1"/>
      <c r="JRM31" s="1"/>
      <c r="JRN31" s="1"/>
      <c r="JRO31" s="1"/>
      <c r="JRP31" s="1"/>
      <c r="JRQ31" s="1"/>
      <c r="JRR31" s="1"/>
      <c r="JRS31" s="1"/>
      <c r="JRT31" s="1"/>
      <c r="JRU31" s="1"/>
      <c r="JRV31" s="1"/>
      <c r="JRW31" s="1"/>
      <c r="JRX31" s="1"/>
      <c r="JRY31" s="1"/>
      <c r="JRZ31" s="1"/>
      <c r="JSA31" s="1"/>
      <c r="JSB31" s="1"/>
      <c r="JSC31" s="1"/>
      <c r="JSD31" s="1"/>
      <c r="JSE31" s="1"/>
      <c r="JSF31" s="1"/>
      <c r="JSG31" s="1"/>
      <c r="JSH31" s="1"/>
      <c r="JSI31" s="1"/>
      <c r="JSJ31" s="1"/>
      <c r="JSK31" s="1"/>
      <c r="JSL31" s="1"/>
      <c r="JSM31" s="1"/>
      <c r="JSN31" s="1"/>
      <c r="JSO31" s="1"/>
      <c r="JSP31" s="1"/>
      <c r="JSQ31" s="1"/>
      <c r="JSR31" s="1"/>
      <c r="JSS31" s="1"/>
      <c r="JST31" s="1"/>
      <c r="JSU31" s="1"/>
      <c r="JSV31" s="1"/>
      <c r="JSW31" s="1"/>
      <c r="JSX31" s="1"/>
      <c r="JSY31" s="1"/>
      <c r="JSZ31" s="1"/>
      <c r="JTA31" s="1"/>
      <c r="JTB31" s="1"/>
      <c r="JTC31" s="1"/>
      <c r="JTD31" s="1"/>
      <c r="JTE31" s="1"/>
      <c r="JTF31" s="1"/>
      <c r="JTG31" s="1"/>
      <c r="JTH31" s="1"/>
      <c r="JTI31" s="1"/>
      <c r="JTJ31" s="1"/>
      <c r="JTK31" s="1"/>
      <c r="JTL31" s="1"/>
      <c r="JTM31" s="1"/>
      <c r="JTN31" s="1"/>
      <c r="JTO31" s="1"/>
      <c r="JTP31" s="1"/>
      <c r="JTQ31" s="1"/>
      <c r="JTR31" s="1"/>
      <c r="JTS31" s="1"/>
      <c r="JTT31" s="1"/>
      <c r="JTU31" s="1"/>
      <c r="JTV31" s="1"/>
      <c r="JTW31" s="1"/>
      <c r="JTX31" s="1"/>
      <c r="JTY31" s="1"/>
      <c r="JTZ31" s="1"/>
      <c r="JUA31" s="1"/>
      <c r="JUB31" s="1"/>
      <c r="JUC31" s="1"/>
      <c r="JUD31" s="1"/>
      <c r="JUE31" s="1"/>
      <c r="JUF31" s="1"/>
      <c r="JUG31" s="1"/>
      <c r="JUH31" s="1"/>
      <c r="JUI31" s="1"/>
      <c r="JUJ31" s="1"/>
      <c r="JUK31" s="1"/>
      <c r="JUL31" s="1"/>
      <c r="JUM31" s="1"/>
      <c r="JUN31" s="1"/>
      <c r="JUO31" s="1"/>
      <c r="JUP31" s="1"/>
      <c r="JUQ31" s="1"/>
      <c r="JUR31" s="1"/>
      <c r="JUS31" s="1"/>
      <c r="JUT31" s="1"/>
      <c r="JUU31" s="1"/>
      <c r="JUV31" s="1"/>
      <c r="JUW31" s="1"/>
      <c r="JUX31" s="1"/>
      <c r="JUY31" s="1"/>
      <c r="JUZ31" s="1"/>
      <c r="JVA31" s="1"/>
      <c r="JVB31" s="1"/>
      <c r="JVC31" s="1"/>
      <c r="JVD31" s="1"/>
      <c r="JVE31" s="1"/>
      <c r="JVF31" s="1"/>
      <c r="JVG31" s="1"/>
      <c r="JVH31" s="1"/>
      <c r="JVI31" s="1"/>
      <c r="JVJ31" s="1"/>
      <c r="JVK31" s="1"/>
      <c r="JVL31" s="1"/>
      <c r="JVM31" s="1"/>
      <c r="JVN31" s="1"/>
      <c r="JVO31" s="1"/>
      <c r="JVP31" s="1"/>
      <c r="JVQ31" s="1"/>
      <c r="JVR31" s="1"/>
      <c r="JVS31" s="1"/>
      <c r="JVT31" s="1"/>
      <c r="JVU31" s="1"/>
      <c r="JVV31" s="1"/>
      <c r="JVW31" s="1"/>
      <c r="JVX31" s="1"/>
      <c r="JVY31" s="1"/>
      <c r="JVZ31" s="1"/>
      <c r="JWA31" s="1"/>
      <c r="JWB31" s="1"/>
      <c r="JWC31" s="1"/>
      <c r="JWD31" s="1"/>
      <c r="JWE31" s="1"/>
      <c r="JWF31" s="1"/>
      <c r="JWG31" s="1"/>
      <c r="JWH31" s="1"/>
      <c r="JWI31" s="1"/>
      <c r="JWJ31" s="1"/>
      <c r="JWK31" s="1"/>
      <c r="JWL31" s="1"/>
      <c r="JWM31" s="1"/>
      <c r="JWN31" s="1"/>
      <c r="JWO31" s="1"/>
      <c r="JWP31" s="1"/>
      <c r="JWQ31" s="1"/>
      <c r="JWR31" s="1"/>
      <c r="JWS31" s="1"/>
      <c r="JWT31" s="1"/>
      <c r="JWU31" s="1"/>
      <c r="JWV31" s="1"/>
      <c r="JWW31" s="1"/>
      <c r="JWX31" s="1"/>
      <c r="JWY31" s="1"/>
      <c r="JWZ31" s="1"/>
      <c r="JXA31" s="1"/>
      <c r="JXB31" s="1"/>
      <c r="JXC31" s="1"/>
      <c r="JXD31" s="1"/>
      <c r="JXE31" s="1"/>
      <c r="JXF31" s="1"/>
      <c r="JXG31" s="1"/>
      <c r="JXH31" s="1"/>
      <c r="JXI31" s="1"/>
      <c r="JXJ31" s="1"/>
      <c r="JXK31" s="1"/>
      <c r="JXL31" s="1"/>
      <c r="JXM31" s="1"/>
      <c r="JXN31" s="1"/>
      <c r="JXO31" s="1"/>
      <c r="JXP31" s="1"/>
      <c r="JXQ31" s="1"/>
      <c r="JXR31" s="1"/>
      <c r="JXS31" s="1"/>
      <c r="JXT31" s="1"/>
      <c r="JXU31" s="1"/>
      <c r="JXV31" s="1"/>
      <c r="JXW31" s="1"/>
      <c r="JXX31" s="1"/>
      <c r="JXY31" s="1"/>
      <c r="JXZ31" s="1"/>
      <c r="JYA31" s="1"/>
      <c r="JYB31" s="1"/>
      <c r="JYC31" s="1"/>
      <c r="JYD31" s="1"/>
      <c r="JYE31" s="1"/>
      <c r="JYF31" s="1"/>
      <c r="JYG31" s="1"/>
      <c r="JYH31" s="1"/>
      <c r="JYI31" s="1"/>
      <c r="JYJ31" s="1"/>
      <c r="JYK31" s="1"/>
      <c r="JYL31" s="1"/>
      <c r="JYM31" s="1"/>
      <c r="JYN31" s="1"/>
      <c r="JYO31" s="1"/>
      <c r="JYP31" s="1"/>
      <c r="JYQ31" s="1"/>
      <c r="JYR31" s="1"/>
      <c r="JYS31" s="1"/>
      <c r="JYT31" s="1"/>
      <c r="JYU31" s="1"/>
      <c r="JYV31" s="1"/>
      <c r="JYW31" s="1"/>
      <c r="JYX31" s="1"/>
      <c r="JYY31" s="1"/>
      <c r="JYZ31" s="1"/>
      <c r="JZA31" s="1"/>
      <c r="JZB31" s="1"/>
      <c r="JZC31" s="1"/>
      <c r="JZD31" s="1"/>
      <c r="JZE31" s="1"/>
      <c r="JZF31" s="1"/>
      <c r="JZG31" s="1"/>
      <c r="JZH31" s="1"/>
      <c r="JZI31" s="1"/>
      <c r="JZJ31" s="1"/>
      <c r="JZK31" s="1"/>
      <c r="JZL31" s="1"/>
      <c r="JZM31" s="1"/>
      <c r="JZN31" s="1"/>
      <c r="JZO31" s="1"/>
      <c r="JZP31" s="1"/>
      <c r="JZQ31" s="1"/>
      <c r="JZR31" s="1"/>
      <c r="JZS31" s="1"/>
      <c r="JZT31" s="1"/>
      <c r="JZU31" s="1"/>
      <c r="JZV31" s="1"/>
      <c r="JZW31" s="1"/>
      <c r="JZX31" s="1"/>
      <c r="JZY31" s="1"/>
      <c r="JZZ31" s="1"/>
      <c r="KAA31" s="1"/>
      <c r="KAB31" s="1"/>
      <c r="KAC31" s="1"/>
      <c r="KAD31" s="1"/>
      <c r="KAE31" s="1"/>
      <c r="KAF31" s="1"/>
      <c r="KAG31" s="1"/>
      <c r="KAH31" s="1"/>
      <c r="KAI31" s="1"/>
      <c r="KAJ31" s="1"/>
      <c r="KAK31" s="1"/>
      <c r="KAL31" s="1"/>
      <c r="KAM31" s="1"/>
      <c r="KAN31" s="1"/>
      <c r="KAO31" s="1"/>
      <c r="KAP31" s="1"/>
      <c r="KAQ31" s="1"/>
      <c r="KAR31" s="1"/>
      <c r="KAS31" s="1"/>
      <c r="KAT31" s="1"/>
      <c r="KAU31" s="1"/>
      <c r="KAV31" s="1"/>
      <c r="KAW31" s="1"/>
      <c r="KAX31" s="1"/>
      <c r="KAY31" s="1"/>
      <c r="KAZ31" s="1"/>
      <c r="KBA31" s="1"/>
      <c r="KBB31" s="1"/>
      <c r="KBC31" s="1"/>
      <c r="KBD31" s="1"/>
      <c r="KBE31" s="1"/>
      <c r="KBF31" s="1"/>
      <c r="KBG31" s="1"/>
      <c r="KBH31" s="1"/>
      <c r="KBI31" s="1"/>
      <c r="KBJ31" s="1"/>
      <c r="KBK31" s="1"/>
      <c r="KBL31" s="1"/>
      <c r="KBM31" s="1"/>
      <c r="KBN31" s="1"/>
      <c r="KBO31" s="1"/>
      <c r="KBP31" s="1"/>
      <c r="KBQ31" s="1"/>
      <c r="KBR31" s="1"/>
      <c r="KBS31" s="1"/>
      <c r="KBT31" s="1"/>
      <c r="KBU31" s="1"/>
      <c r="KBV31" s="1"/>
      <c r="KBW31" s="1"/>
      <c r="KBX31" s="1"/>
      <c r="KBY31" s="1"/>
      <c r="KBZ31" s="1"/>
      <c r="KCA31" s="1"/>
      <c r="KCB31" s="1"/>
      <c r="KCC31" s="1"/>
      <c r="KCD31" s="1"/>
      <c r="KCE31" s="1"/>
      <c r="KCF31" s="1"/>
      <c r="KCG31" s="1"/>
      <c r="KCH31" s="1"/>
      <c r="KCI31" s="1"/>
      <c r="KCJ31" s="1"/>
      <c r="KCK31" s="1"/>
      <c r="KCL31" s="1"/>
      <c r="KCM31" s="1"/>
      <c r="KCN31" s="1"/>
      <c r="KCO31" s="1"/>
      <c r="KCP31" s="1"/>
      <c r="KCQ31" s="1"/>
      <c r="KCR31" s="1"/>
      <c r="KCS31" s="1"/>
      <c r="KCT31" s="1"/>
      <c r="KCU31" s="1"/>
      <c r="KCV31" s="1"/>
      <c r="KCW31" s="1"/>
      <c r="KCX31" s="1"/>
      <c r="KCY31" s="1"/>
      <c r="KCZ31" s="1"/>
      <c r="KDA31" s="1"/>
      <c r="KDB31" s="1"/>
      <c r="KDC31" s="1"/>
      <c r="KDD31" s="1"/>
      <c r="KDE31" s="1"/>
      <c r="KDF31" s="1"/>
      <c r="KDG31" s="1"/>
      <c r="KDH31" s="1"/>
      <c r="KDI31" s="1"/>
      <c r="KDJ31" s="1"/>
      <c r="KDK31" s="1"/>
      <c r="KDL31" s="1"/>
      <c r="KDM31" s="1"/>
      <c r="KDN31" s="1"/>
      <c r="KDO31" s="1"/>
      <c r="KDP31" s="1"/>
      <c r="KDQ31" s="1"/>
      <c r="KDR31" s="1"/>
      <c r="KDS31" s="1"/>
      <c r="KDT31" s="1"/>
      <c r="KDU31" s="1"/>
      <c r="KDV31" s="1"/>
      <c r="KDW31" s="1"/>
      <c r="KDX31" s="1"/>
      <c r="KDY31" s="1"/>
      <c r="KDZ31" s="1"/>
      <c r="KEA31" s="1"/>
      <c r="KEB31" s="1"/>
      <c r="KEC31" s="1"/>
      <c r="KED31" s="1"/>
      <c r="KEE31" s="1"/>
      <c r="KEF31" s="1"/>
      <c r="KEG31" s="1"/>
      <c r="KEH31" s="1"/>
      <c r="KEI31" s="1"/>
      <c r="KEJ31" s="1"/>
      <c r="KEK31" s="1"/>
      <c r="KEL31" s="1"/>
      <c r="KEM31" s="1"/>
      <c r="KEN31" s="1"/>
      <c r="KEO31" s="1"/>
      <c r="KEP31" s="1"/>
      <c r="KEQ31" s="1"/>
      <c r="KER31" s="1"/>
      <c r="KES31" s="1"/>
      <c r="KET31" s="1"/>
      <c r="KEU31" s="1"/>
      <c r="KEV31" s="1"/>
      <c r="KEW31" s="1"/>
      <c r="KEX31" s="1"/>
      <c r="KEY31" s="1"/>
      <c r="KEZ31" s="1"/>
      <c r="KFA31" s="1"/>
      <c r="KFB31" s="1"/>
      <c r="KFC31" s="1"/>
      <c r="KFD31" s="1"/>
      <c r="KFE31" s="1"/>
      <c r="KFF31" s="1"/>
      <c r="KFG31" s="1"/>
      <c r="KFH31" s="1"/>
      <c r="KFI31" s="1"/>
      <c r="KFJ31" s="1"/>
      <c r="KFK31" s="1"/>
      <c r="KFL31" s="1"/>
      <c r="KFM31" s="1"/>
      <c r="KFN31" s="1"/>
      <c r="KFO31" s="1"/>
      <c r="KFP31" s="1"/>
      <c r="KFQ31" s="1"/>
      <c r="KFR31" s="1"/>
      <c r="KFS31" s="1"/>
      <c r="KFT31" s="1"/>
      <c r="KFU31" s="1"/>
      <c r="KFV31" s="1"/>
      <c r="KFW31" s="1"/>
      <c r="KFX31" s="1"/>
      <c r="KFY31" s="1"/>
      <c r="KFZ31" s="1"/>
      <c r="KGA31" s="1"/>
      <c r="KGB31" s="1"/>
      <c r="KGC31" s="1"/>
      <c r="KGD31" s="1"/>
      <c r="KGE31" s="1"/>
      <c r="KGF31" s="1"/>
      <c r="KGG31" s="1"/>
      <c r="KGH31" s="1"/>
      <c r="KGI31" s="1"/>
      <c r="KGJ31" s="1"/>
      <c r="KGK31" s="1"/>
      <c r="KGL31" s="1"/>
      <c r="KGM31" s="1"/>
      <c r="KGN31" s="1"/>
      <c r="KGO31" s="1"/>
      <c r="KGP31" s="1"/>
      <c r="KGQ31" s="1"/>
      <c r="KGR31" s="1"/>
      <c r="KGS31" s="1"/>
      <c r="KGT31" s="1"/>
      <c r="KGU31" s="1"/>
      <c r="KGV31" s="1"/>
      <c r="KGW31" s="1"/>
      <c r="KGX31" s="1"/>
      <c r="KGY31" s="1"/>
      <c r="KGZ31" s="1"/>
      <c r="KHA31" s="1"/>
      <c r="KHB31" s="1"/>
      <c r="KHC31" s="1"/>
      <c r="KHD31" s="1"/>
      <c r="KHE31" s="1"/>
      <c r="KHF31" s="1"/>
      <c r="KHG31" s="1"/>
      <c r="KHH31" s="1"/>
      <c r="KHI31" s="1"/>
      <c r="KHJ31" s="1"/>
      <c r="KHK31" s="1"/>
      <c r="KHL31" s="1"/>
      <c r="KHM31" s="1"/>
      <c r="KHN31" s="1"/>
      <c r="KHO31" s="1"/>
      <c r="KHP31" s="1"/>
      <c r="KHQ31" s="1"/>
      <c r="KHR31" s="1"/>
      <c r="KHS31" s="1"/>
      <c r="KHT31" s="1"/>
      <c r="KHU31" s="1"/>
      <c r="KHV31" s="1"/>
      <c r="KHW31" s="1"/>
      <c r="KHX31" s="1"/>
      <c r="KHY31" s="1"/>
      <c r="KHZ31" s="1"/>
      <c r="KIA31" s="1"/>
      <c r="KIB31" s="1"/>
      <c r="KIC31" s="1"/>
      <c r="KID31" s="1"/>
      <c r="KIE31" s="1"/>
      <c r="KIF31" s="1"/>
      <c r="KIG31" s="1"/>
      <c r="KIH31" s="1"/>
      <c r="KII31" s="1"/>
      <c r="KIJ31" s="1"/>
      <c r="KIK31" s="1"/>
      <c r="KIL31" s="1"/>
      <c r="KIM31" s="1"/>
      <c r="KIN31" s="1"/>
      <c r="KIO31" s="1"/>
      <c r="KIP31" s="1"/>
      <c r="KIQ31" s="1"/>
      <c r="KIR31" s="1"/>
      <c r="KIS31" s="1"/>
      <c r="KIT31" s="1"/>
      <c r="KIU31" s="1"/>
      <c r="KIV31" s="1"/>
      <c r="KIW31" s="1"/>
      <c r="KIX31" s="1"/>
      <c r="KIY31" s="1"/>
      <c r="KIZ31" s="1"/>
      <c r="KJA31" s="1"/>
      <c r="KJB31" s="1"/>
      <c r="KJC31" s="1"/>
      <c r="KJD31" s="1"/>
      <c r="KJE31" s="1"/>
      <c r="KJF31" s="1"/>
      <c r="KJG31" s="1"/>
      <c r="KJH31" s="1"/>
      <c r="KJI31" s="1"/>
      <c r="KJJ31" s="1"/>
      <c r="KJK31" s="1"/>
      <c r="KJL31" s="1"/>
      <c r="KJM31" s="1"/>
      <c r="KJN31" s="1"/>
      <c r="KJO31" s="1"/>
      <c r="KJP31" s="1"/>
      <c r="KJQ31" s="1"/>
      <c r="KJR31" s="1"/>
      <c r="KJS31" s="1"/>
      <c r="KJT31" s="1"/>
      <c r="KJU31" s="1"/>
      <c r="KJV31" s="1"/>
      <c r="KJW31" s="1"/>
      <c r="KJX31" s="1"/>
      <c r="KJY31" s="1"/>
      <c r="KJZ31" s="1"/>
      <c r="KKA31" s="1"/>
      <c r="KKB31" s="1"/>
      <c r="KKC31" s="1"/>
      <c r="KKD31" s="1"/>
      <c r="KKE31" s="1"/>
      <c r="KKF31" s="1"/>
      <c r="KKG31" s="1"/>
      <c r="KKH31" s="1"/>
      <c r="KKI31" s="1"/>
      <c r="KKJ31" s="1"/>
      <c r="KKK31" s="1"/>
      <c r="KKL31" s="1"/>
      <c r="KKM31" s="1"/>
      <c r="KKN31" s="1"/>
      <c r="KKO31" s="1"/>
      <c r="KKP31" s="1"/>
      <c r="KKQ31" s="1"/>
      <c r="KKR31" s="1"/>
      <c r="KKS31" s="1"/>
      <c r="KKT31" s="1"/>
      <c r="KKU31" s="1"/>
      <c r="KKV31" s="1"/>
      <c r="KKW31" s="1"/>
      <c r="KKX31" s="1"/>
      <c r="KKY31" s="1"/>
      <c r="KKZ31" s="1"/>
      <c r="KLA31" s="1"/>
      <c r="KLB31" s="1"/>
      <c r="KLC31" s="1"/>
      <c r="KLD31" s="1"/>
      <c r="KLE31" s="1"/>
      <c r="KLF31" s="1"/>
      <c r="KLG31" s="1"/>
      <c r="KLH31" s="1"/>
      <c r="KLI31" s="1"/>
      <c r="KLJ31" s="1"/>
      <c r="KLK31" s="1"/>
      <c r="KLL31" s="1"/>
      <c r="KLM31" s="1"/>
      <c r="KLN31" s="1"/>
      <c r="KLO31" s="1"/>
      <c r="KLP31" s="1"/>
      <c r="KLQ31" s="1"/>
      <c r="KLR31" s="1"/>
      <c r="KLS31" s="1"/>
      <c r="KLT31" s="1"/>
      <c r="KLU31" s="1"/>
      <c r="KLV31" s="1"/>
      <c r="KLW31" s="1"/>
      <c r="KLX31" s="1"/>
      <c r="KLY31" s="1"/>
      <c r="KLZ31" s="1"/>
      <c r="KMA31" s="1"/>
      <c r="KMB31" s="1"/>
      <c r="KMC31" s="1"/>
      <c r="KMD31" s="1"/>
      <c r="KME31" s="1"/>
      <c r="KMF31" s="1"/>
      <c r="KMG31" s="1"/>
      <c r="KMH31" s="1"/>
      <c r="KMI31" s="1"/>
      <c r="KMJ31" s="1"/>
      <c r="KMK31" s="1"/>
      <c r="KML31" s="1"/>
      <c r="KMM31" s="1"/>
      <c r="KMN31" s="1"/>
      <c r="KMO31" s="1"/>
      <c r="KMP31" s="1"/>
      <c r="KMQ31" s="1"/>
      <c r="KMR31" s="1"/>
      <c r="KMS31" s="1"/>
      <c r="KMT31" s="1"/>
      <c r="KMU31" s="1"/>
      <c r="KMV31" s="1"/>
      <c r="KMW31" s="1"/>
      <c r="KMX31" s="1"/>
      <c r="KMY31" s="1"/>
      <c r="KMZ31" s="1"/>
      <c r="KNA31" s="1"/>
      <c r="KNB31" s="1"/>
      <c r="KNC31" s="1"/>
      <c r="KND31" s="1"/>
      <c r="KNE31" s="1"/>
      <c r="KNF31" s="1"/>
      <c r="KNG31" s="1"/>
      <c r="KNH31" s="1"/>
      <c r="KNI31" s="1"/>
      <c r="KNJ31" s="1"/>
      <c r="KNK31" s="1"/>
      <c r="KNL31" s="1"/>
      <c r="KNM31" s="1"/>
      <c r="KNN31" s="1"/>
      <c r="KNO31" s="1"/>
      <c r="KNP31" s="1"/>
      <c r="KNQ31" s="1"/>
      <c r="KNR31" s="1"/>
      <c r="KNS31" s="1"/>
      <c r="KNT31" s="1"/>
      <c r="KNU31" s="1"/>
      <c r="KNV31" s="1"/>
      <c r="KNW31" s="1"/>
      <c r="KNX31" s="1"/>
      <c r="KNY31" s="1"/>
      <c r="KNZ31" s="1"/>
      <c r="KOA31" s="1"/>
      <c r="KOB31" s="1"/>
      <c r="KOC31" s="1"/>
      <c r="KOD31" s="1"/>
      <c r="KOE31" s="1"/>
      <c r="KOF31" s="1"/>
      <c r="KOG31" s="1"/>
      <c r="KOH31" s="1"/>
      <c r="KOI31" s="1"/>
      <c r="KOJ31" s="1"/>
      <c r="KOK31" s="1"/>
      <c r="KOL31" s="1"/>
      <c r="KOM31" s="1"/>
      <c r="KON31" s="1"/>
      <c r="KOO31" s="1"/>
      <c r="KOP31" s="1"/>
      <c r="KOQ31" s="1"/>
      <c r="KOR31" s="1"/>
      <c r="KOS31" s="1"/>
      <c r="KOT31" s="1"/>
      <c r="KOU31" s="1"/>
      <c r="KOV31" s="1"/>
      <c r="KOW31" s="1"/>
      <c r="KOX31" s="1"/>
      <c r="KOY31" s="1"/>
      <c r="KOZ31" s="1"/>
      <c r="KPA31" s="1"/>
      <c r="KPB31" s="1"/>
      <c r="KPC31" s="1"/>
      <c r="KPD31" s="1"/>
      <c r="KPE31" s="1"/>
      <c r="KPF31" s="1"/>
      <c r="KPG31" s="1"/>
      <c r="KPH31" s="1"/>
      <c r="KPI31" s="1"/>
      <c r="KPJ31" s="1"/>
      <c r="KPK31" s="1"/>
      <c r="KPL31" s="1"/>
      <c r="KPM31" s="1"/>
      <c r="KPN31" s="1"/>
      <c r="KPO31" s="1"/>
      <c r="KPP31" s="1"/>
      <c r="KPQ31" s="1"/>
      <c r="KPR31" s="1"/>
      <c r="KPS31" s="1"/>
      <c r="KPT31" s="1"/>
      <c r="KPU31" s="1"/>
      <c r="KPV31" s="1"/>
      <c r="KPW31" s="1"/>
      <c r="KPX31" s="1"/>
      <c r="KPY31" s="1"/>
      <c r="KPZ31" s="1"/>
      <c r="KQA31" s="1"/>
      <c r="KQB31" s="1"/>
      <c r="KQC31" s="1"/>
      <c r="KQD31" s="1"/>
      <c r="KQE31" s="1"/>
      <c r="KQF31" s="1"/>
      <c r="KQG31" s="1"/>
      <c r="KQH31" s="1"/>
      <c r="KQI31" s="1"/>
      <c r="KQJ31" s="1"/>
      <c r="KQK31" s="1"/>
      <c r="KQL31" s="1"/>
      <c r="KQM31" s="1"/>
      <c r="KQN31" s="1"/>
      <c r="KQO31" s="1"/>
      <c r="KQP31" s="1"/>
      <c r="KQQ31" s="1"/>
      <c r="KQR31" s="1"/>
      <c r="KQS31" s="1"/>
      <c r="KQT31" s="1"/>
      <c r="KQU31" s="1"/>
      <c r="KQV31" s="1"/>
      <c r="KQW31" s="1"/>
      <c r="KQX31" s="1"/>
      <c r="KQY31" s="1"/>
      <c r="KQZ31" s="1"/>
      <c r="KRA31" s="1"/>
      <c r="KRB31" s="1"/>
      <c r="KRC31" s="1"/>
      <c r="KRD31" s="1"/>
      <c r="KRE31" s="1"/>
      <c r="KRF31" s="1"/>
      <c r="KRG31" s="1"/>
      <c r="KRH31" s="1"/>
      <c r="KRI31" s="1"/>
      <c r="KRJ31" s="1"/>
      <c r="KRK31" s="1"/>
      <c r="KRL31" s="1"/>
      <c r="KRM31" s="1"/>
      <c r="KRN31" s="1"/>
      <c r="KRO31" s="1"/>
      <c r="KRP31" s="1"/>
      <c r="KRQ31" s="1"/>
      <c r="KRR31" s="1"/>
      <c r="KRS31" s="1"/>
      <c r="KRT31" s="1"/>
      <c r="KRU31" s="1"/>
      <c r="KRV31" s="1"/>
      <c r="KRW31" s="1"/>
      <c r="KRX31" s="1"/>
      <c r="KRY31" s="1"/>
      <c r="KRZ31" s="1"/>
      <c r="KSA31" s="1"/>
      <c r="KSB31" s="1"/>
      <c r="KSC31" s="1"/>
      <c r="KSD31" s="1"/>
      <c r="KSE31" s="1"/>
      <c r="KSF31" s="1"/>
      <c r="KSG31" s="1"/>
      <c r="KSH31" s="1"/>
      <c r="KSI31" s="1"/>
      <c r="KSJ31" s="1"/>
      <c r="KSK31" s="1"/>
      <c r="KSL31" s="1"/>
      <c r="KSM31" s="1"/>
      <c r="KSN31" s="1"/>
      <c r="KSO31" s="1"/>
      <c r="KSP31" s="1"/>
      <c r="KSQ31" s="1"/>
      <c r="KSR31" s="1"/>
      <c r="KSS31" s="1"/>
      <c r="KST31" s="1"/>
      <c r="KSU31" s="1"/>
      <c r="KSV31" s="1"/>
      <c r="KSW31" s="1"/>
      <c r="KSX31" s="1"/>
      <c r="KSY31" s="1"/>
      <c r="KSZ31" s="1"/>
      <c r="KTA31" s="1"/>
      <c r="KTB31" s="1"/>
      <c r="KTC31" s="1"/>
      <c r="KTD31" s="1"/>
      <c r="KTE31" s="1"/>
      <c r="KTF31" s="1"/>
      <c r="KTG31" s="1"/>
      <c r="KTH31" s="1"/>
      <c r="KTI31" s="1"/>
      <c r="KTJ31" s="1"/>
      <c r="KTK31" s="1"/>
      <c r="KTL31" s="1"/>
      <c r="KTM31" s="1"/>
      <c r="KTN31" s="1"/>
      <c r="KTO31" s="1"/>
      <c r="KTP31" s="1"/>
      <c r="KTQ31" s="1"/>
      <c r="KTR31" s="1"/>
      <c r="KTS31" s="1"/>
      <c r="KTT31" s="1"/>
      <c r="KTU31" s="1"/>
      <c r="KTV31" s="1"/>
      <c r="KTW31" s="1"/>
      <c r="KTX31" s="1"/>
      <c r="KTY31" s="1"/>
      <c r="KTZ31" s="1"/>
      <c r="KUA31" s="1"/>
      <c r="KUB31" s="1"/>
      <c r="KUC31" s="1"/>
      <c r="KUD31" s="1"/>
      <c r="KUE31" s="1"/>
      <c r="KUF31" s="1"/>
      <c r="KUG31" s="1"/>
      <c r="KUH31" s="1"/>
      <c r="KUI31" s="1"/>
      <c r="KUJ31" s="1"/>
      <c r="KUK31" s="1"/>
      <c r="KUL31" s="1"/>
      <c r="KUM31" s="1"/>
      <c r="KUN31" s="1"/>
      <c r="KUO31" s="1"/>
      <c r="KUP31" s="1"/>
      <c r="KUQ31" s="1"/>
      <c r="KUR31" s="1"/>
      <c r="KUS31" s="1"/>
      <c r="KUT31" s="1"/>
      <c r="KUU31" s="1"/>
      <c r="KUV31" s="1"/>
      <c r="KUW31" s="1"/>
      <c r="KUX31" s="1"/>
      <c r="KUY31" s="1"/>
      <c r="KUZ31" s="1"/>
      <c r="KVA31" s="1"/>
      <c r="KVB31" s="1"/>
      <c r="KVC31" s="1"/>
      <c r="KVD31" s="1"/>
      <c r="KVE31" s="1"/>
      <c r="KVF31" s="1"/>
      <c r="KVG31" s="1"/>
      <c r="KVH31" s="1"/>
      <c r="KVI31" s="1"/>
      <c r="KVJ31" s="1"/>
      <c r="KVK31" s="1"/>
      <c r="KVL31" s="1"/>
      <c r="KVM31" s="1"/>
      <c r="KVN31" s="1"/>
      <c r="KVO31" s="1"/>
      <c r="KVP31" s="1"/>
      <c r="KVQ31" s="1"/>
      <c r="KVR31" s="1"/>
      <c r="KVS31" s="1"/>
      <c r="KVT31" s="1"/>
      <c r="KVU31" s="1"/>
      <c r="KVV31" s="1"/>
      <c r="KVW31" s="1"/>
      <c r="KVX31" s="1"/>
      <c r="KVY31" s="1"/>
      <c r="KVZ31" s="1"/>
      <c r="KWA31" s="1"/>
      <c r="KWB31" s="1"/>
      <c r="KWC31" s="1"/>
      <c r="KWD31" s="1"/>
      <c r="KWE31" s="1"/>
      <c r="KWF31" s="1"/>
      <c r="KWG31" s="1"/>
      <c r="KWH31" s="1"/>
      <c r="KWI31" s="1"/>
      <c r="KWJ31" s="1"/>
      <c r="KWK31" s="1"/>
      <c r="KWL31" s="1"/>
      <c r="KWM31" s="1"/>
      <c r="KWN31" s="1"/>
      <c r="KWO31" s="1"/>
      <c r="KWP31" s="1"/>
      <c r="KWQ31" s="1"/>
      <c r="KWR31" s="1"/>
      <c r="KWS31" s="1"/>
      <c r="KWT31" s="1"/>
      <c r="KWU31" s="1"/>
      <c r="KWV31" s="1"/>
      <c r="KWW31" s="1"/>
      <c r="KWX31" s="1"/>
      <c r="KWY31" s="1"/>
      <c r="KWZ31" s="1"/>
      <c r="KXA31" s="1"/>
      <c r="KXB31" s="1"/>
      <c r="KXC31" s="1"/>
      <c r="KXD31" s="1"/>
      <c r="KXE31" s="1"/>
      <c r="KXF31" s="1"/>
      <c r="KXG31" s="1"/>
      <c r="KXH31" s="1"/>
      <c r="KXI31" s="1"/>
      <c r="KXJ31" s="1"/>
      <c r="KXK31" s="1"/>
      <c r="KXL31" s="1"/>
      <c r="KXM31" s="1"/>
      <c r="KXN31" s="1"/>
      <c r="KXO31" s="1"/>
      <c r="KXP31" s="1"/>
      <c r="KXQ31" s="1"/>
      <c r="KXR31" s="1"/>
      <c r="KXS31" s="1"/>
      <c r="KXT31" s="1"/>
      <c r="KXU31" s="1"/>
      <c r="KXV31" s="1"/>
      <c r="KXW31" s="1"/>
      <c r="KXX31" s="1"/>
      <c r="KXY31" s="1"/>
      <c r="KXZ31" s="1"/>
      <c r="KYA31" s="1"/>
      <c r="KYB31" s="1"/>
      <c r="KYC31" s="1"/>
      <c r="KYD31" s="1"/>
      <c r="KYE31" s="1"/>
      <c r="KYF31" s="1"/>
      <c r="KYG31" s="1"/>
      <c r="KYH31" s="1"/>
      <c r="KYI31" s="1"/>
      <c r="KYJ31" s="1"/>
      <c r="KYK31" s="1"/>
      <c r="KYL31" s="1"/>
      <c r="KYM31" s="1"/>
      <c r="KYN31" s="1"/>
      <c r="KYO31" s="1"/>
      <c r="KYP31" s="1"/>
      <c r="KYQ31" s="1"/>
      <c r="KYR31" s="1"/>
      <c r="KYS31" s="1"/>
      <c r="KYT31" s="1"/>
      <c r="KYU31" s="1"/>
      <c r="KYV31" s="1"/>
      <c r="KYW31" s="1"/>
      <c r="KYX31" s="1"/>
      <c r="KYY31" s="1"/>
      <c r="KYZ31" s="1"/>
      <c r="KZA31" s="1"/>
      <c r="KZB31" s="1"/>
      <c r="KZC31" s="1"/>
      <c r="KZD31" s="1"/>
      <c r="KZE31" s="1"/>
      <c r="KZF31" s="1"/>
      <c r="KZG31" s="1"/>
      <c r="KZH31" s="1"/>
      <c r="KZI31" s="1"/>
      <c r="KZJ31" s="1"/>
      <c r="KZK31" s="1"/>
      <c r="KZL31" s="1"/>
      <c r="KZM31" s="1"/>
      <c r="KZN31" s="1"/>
      <c r="KZO31" s="1"/>
      <c r="KZP31" s="1"/>
      <c r="KZQ31" s="1"/>
      <c r="KZR31" s="1"/>
      <c r="KZS31" s="1"/>
      <c r="KZT31" s="1"/>
      <c r="KZU31" s="1"/>
      <c r="KZV31" s="1"/>
      <c r="KZW31" s="1"/>
      <c r="KZX31" s="1"/>
      <c r="KZY31" s="1"/>
      <c r="KZZ31" s="1"/>
      <c r="LAA31" s="1"/>
      <c r="LAB31" s="1"/>
      <c r="LAC31" s="1"/>
      <c r="LAD31" s="1"/>
      <c r="LAE31" s="1"/>
      <c r="LAF31" s="1"/>
      <c r="LAG31" s="1"/>
      <c r="LAH31" s="1"/>
      <c r="LAI31" s="1"/>
      <c r="LAJ31" s="1"/>
      <c r="LAK31" s="1"/>
      <c r="LAL31" s="1"/>
      <c r="LAM31" s="1"/>
      <c r="LAN31" s="1"/>
      <c r="LAO31" s="1"/>
      <c r="LAP31" s="1"/>
      <c r="LAQ31" s="1"/>
      <c r="LAR31" s="1"/>
      <c r="LAS31" s="1"/>
      <c r="LAT31" s="1"/>
      <c r="LAU31" s="1"/>
      <c r="LAV31" s="1"/>
      <c r="LAW31" s="1"/>
      <c r="LAX31" s="1"/>
      <c r="LAY31" s="1"/>
      <c r="LAZ31" s="1"/>
      <c r="LBA31" s="1"/>
      <c r="LBB31" s="1"/>
      <c r="LBC31" s="1"/>
      <c r="LBD31" s="1"/>
      <c r="LBE31" s="1"/>
      <c r="LBF31" s="1"/>
      <c r="LBG31" s="1"/>
      <c r="LBH31" s="1"/>
      <c r="LBI31" s="1"/>
      <c r="LBJ31" s="1"/>
      <c r="LBK31" s="1"/>
      <c r="LBL31" s="1"/>
      <c r="LBM31" s="1"/>
      <c r="LBN31" s="1"/>
      <c r="LBO31" s="1"/>
      <c r="LBP31" s="1"/>
      <c r="LBQ31" s="1"/>
      <c r="LBR31" s="1"/>
      <c r="LBS31" s="1"/>
      <c r="LBT31" s="1"/>
      <c r="LBU31" s="1"/>
      <c r="LBV31" s="1"/>
      <c r="LBW31" s="1"/>
      <c r="LBX31" s="1"/>
      <c r="LBY31" s="1"/>
      <c r="LBZ31" s="1"/>
      <c r="LCA31" s="1"/>
      <c r="LCB31" s="1"/>
      <c r="LCC31" s="1"/>
      <c r="LCD31" s="1"/>
      <c r="LCE31" s="1"/>
      <c r="LCF31" s="1"/>
      <c r="LCG31" s="1"/>
      <c r="LCH31" s="1"/>
      <c r="LCI31" s="1"/>
      <c r="LCJ31" s="1"/>
      <c r="LCK31" s="1"/>
      <c r="LCL31" s="1"/>
      <c r="LCM31" s="1"/>
      <c r="LCN31" s="1"/>
      <c r="LCO31" s="1"/>
      <c r="LCP31" s="1"/>
      <c r="LCQ31" s="1"/>
      <c r="LCR31" s="1"/>
      <c r="LCS31" s="1"/>
      <c r="LCT31" s="1"/>
      <c r="LCU31" s="1"/>
      <c r="LCV31" s="1"/>
      <c r="LCW31" s="1"/>
      <c r="LCX31" s="1"/>
      <c r="LCY31" s="1"/>
      <c r="LCZ31" s="1"/>
      <c r="LDA31" s="1"/>
      <c r="LDB31" s="1"/>
      <c r="LDC31" s="1"/>
      <c r="LDD31" s="1"/>
      <c r="LDE31" s="1"/>
      <c r="LDF31" s="1"/>
      <c r="LDG31" s="1"/>
      <c r="LDH31" s="1"/>
      <c r="LDI31" s="1"/>
      <c r="LDJ31" s="1"/>
      <c r="LDK31" s="1"/>
      <c r="LDL31" s="1"/>
      <c r="LDM31" s="1"/>
      <c r="LDN31" s="1"/>
      <c r="LDO31" s="1"/>
      <c r="LDP31" s="1"/>
      <c r="LDQ31" s="1"/>
      <c r="LDR31" s="1"/>
      <c r="LDS31" s="1"/>
      <c r="LDT31" s="1"/>
      <c r="LDU31" s="1"/>
      <c r="LDV31" s="1"/>
      <c r="LDW31" s="1"/>
      <c r="LDX31" s="1"/>
      <c r="LDY31" s="1"/>
      <c r="LDZ31" s="1"/>
      <c r="LEA31" s="1"/>
      <c r="LEB31" s="1"/>
      <c r="LEC31" s="1"/>
      <c r="LED31" s="1"/>
      <c r="LEE31" s="1"/>
      <c r="LEF31" s="1"/>
      <c r="LEG31" s="1"/>
      <c r="LEH31" s="1"/>
      <c r="LEI31" s="1"/>
      <c r="LEJ31" s="1"/>
      <c r="LEK31" s="1"/>
      <c r="LEL31" s="1"/>
      <c r="LEM31" s="1"/>
      <c r="LEN31" s="1"/>
      <c r="LEO31" s="1"/>
      <c r="LEP31" s="1"/>
      <c r="LEQ31" s="1"/>
      <c r="LER31" s="1"/>
      <c r="LES31" s="1"/>
      <c r="LET31" s="1"/>
      <c r="LEU31" s="1"/>
      <c r="LEV31" s="1"/>
      <c r="LEW31" s="1"/>
      <c r="LEX31" s="1"/>
      <c r="LEY31" s="1"/>
      <c r="LEZ31" s="1"/>
      <c r="LFA31" s="1"/>
      <c r="LFB31" s="1"/>
      <c r="LFC31" s="1"/>
      <c r="LFD31" s="1"/>
      <c r="LFE31" s="1"/>
      <c r="LFF31" s="1"/>
      <c r="LFG31" s="1"/>
      <c r="LFH31" s="1"/>
      <c r="LFI31" s="1"/>
      <c r="LFJ31" s="1"/>
      <c r="LFK31" s="1"/>
      <c r="LFL31" s="1"/>
      <c r="LFM31" s="1"/>
      <c r="LFN31" s="1"/>
      <c r="LFO31" s="1"/>
      <c r="LFP31" s="1"/>
      <c r="LFQ31" s="1"/>
      <c r="LFR31" s="1"/>
      <c r="LFS31" s="1"/>
      <c r="LFT31" s="1"/>
      <c r="LFU31" s="1"/>
      <c r="LFV31" s="1"/>
      <c r="LFW31" s="1"/>
      <c r="LFX31" s="1"/>
      <c r="LFY31" s="1"/>
      <c r="LFZ31" s="1"/>
      <c r="LGA31" s="1"/>
      <c r="LGB31" s="1"/>
      <c r="LGC31" s="1"/>
      <c r="LGD31" s="1"/>
      <c r="LGE31" s="1"/>
      <c r="LGF31" s="1"/>
      <c r="LGG31" s="1"/>
      <c r="LGH31" s="1"/>
      <c r="LGI31" s="1"/>
      <c r="LGJ31" s="1"/>
      <c r="LGK31" s="1"/>
      <c r="LGL31" s="1"/>
      <c r="LGM31" s="1"/>
      <c r="LGN31" s="1"/>
      <c r="LGO31" s="1"/>
      <c r="LGP31" s="1"/>
      <c r="LGQ31" s="1"/>
      <c r="LGR31" s="1"/>
      <c r="LGS31" s="1"/>
      <c r="LGT31" s="1"/>
      <c r="LGU31" s="1"/>
      <c r="LGV31" s="1"/>
      <c r="LGW31" s="1"/>
      <c r="LGX31" s="1"/>
      <c r="LGY31" s="1"/>
      <c r="LGZ31" s="1"/>
      <c r="LHA31" s="1"/>
      <c r="LHB31" s="1"/>
      <c r="LHC31" s="1"/>
      <c r="LHD31" s="1"/>
      <c r="LHE31" s="1"/>
      <c r="LHF31" s="1"/>
      <c r="LHG31" s="1"/>
      <c r="LHH31" s="1"/>
      <c r="LHI31" s="1"/>
      <c r="LHJ31" s="1"/>
      <c r="LHK31" s="1"/>
      <c r="LHL31" s="1"/>
      <c r="LHM31" s="1"/>
      <c r="LHN31" s="1"/>
      <c r="LHO31" s="1"/>
      <c r="LHP31" s="1"/>
      <c r="LHQ31" s="1"/>
      <c r="LHR31" s="1"/>
      <c r="LHS31" s="1"/>
      <c r="LHT31" s="1"/>
      <c r="LHU31" s="1"/>
      <c r="LHV31" s="1"/>
      <c r="LHW31" s="1"/>
      <c r="LHX31" s="1"/>
      <c r="LHY31" s="1"/>
      <c r="LHZ31" s="1"/>
      <c r="LIA31" s="1"/>
      <c r="LIB31" s="1"/>
      <c r="LIC31" s="1"/>
      <c r="LID31" s="1"/>
      <c r="LIE31" s="1"/>
      <c r="LIF31" s="1"/>
      <c r="LIG31" s="1"/>
      <c r="LIH31" s="1"/>
      <c r="LII31" s="1"/>
      <c r="LIJ31" s="1"/>
      <c r="LIK31" s="1"/>
      <c r="LIL31" s="1"/>
      <c r="LIM31" s="1"/>
      <c r="LIN31" s="1"/>
      <c r="LIO31" s="1"/>
      <c r="LIP31" s="1"/>
      <c r="LIQ31" s="1"/>
      <c r="LIR31" s="1"/>
      <c r="LIS31" s="1"/>
      <c r="LIT31" s="1"/>
      <c r="LIU31" s="1"/>
      <c r="LIV31" s="1"/>
      <c r="LIW31" s="1"/>
      <c r="LIX31" s="1"/>
      <c r="LIY31" s="1"/>
      <c r="LIZ31" s="1"/>
      <c r="LJA31" s="1"/>
      <c r="LJB31" s="1"/>
      <c r="LJC31" s="1"/>
      <c r="LJD31" s="1"/>
      <c r="LJE31" s="1"/>
      <c r="LJF31" s="1"/>
      <c r="LJG31" s="1"/>
      <c r="LJH31" s="1"/>
      <c r="LJI31" s="1"/>
      <c r="LJJ31" s="1"/>
      <c r="LJK31" s="1"/>
      <c r="LJL31" s="1"/>
      <c r="LJM31" s="1"/>
      <c r="LJN31" s="1"/>
      <c r="LJO31" s="1"/>
      <c r="LJP31" s="1"/>
      <c r="LJQ31" s="1"/>
      <c r="LJR31" s="1"/>
      <c r="LJS31" s="1"/>
      <c r="LJT31" s="1"/>
      <c r="LJU31" s="1"/>
      <c r="LJV31" s="1"/>
      <c r="LJW31" s="1"/>
      <c r="LJX31" s="1"/>
      <c r="LJY31" s="1"/>
      <c r="LJZ31" s="1"/>
      <c r="LKA31" s="1"/>
      <c r="LKB31" s="1"/>
      <c r="LKC31" s="1"/>
      <c r="LKD31" s="1"/>
      <c r="LKE31" s="1"/>
      <c r="LKF31" s="1"/>
      <c r="LKG31" s="1"/>
      <c r="LKH31" s="1"/>
      <c r="LKI31" s="1"/>
      <c r="LKJ31" s="1"/>
      <c r="LKK31" s="1"/>
      <c r="LKL31" s="1"/>
      <c r="LKM31" s="1"/>
      <c r="LKN31" s="1"/>
      <c r="LKO31" s="1"/>
      <c r="LKP31" s="1"/>
      <c r="LKQ31" s="1"/>
      <c r="LKR31" s="1"/>
      <c r="LKS31" s="1"/>
      <c r="LKT31" s="1"/>
      <c r="LKU31" s="1"/>
      <c r="LKV31" s="1"/>
      <c r="LKW31" s="1"/>
      <c r="LKX31" s="1"/>
      <c r="LKY31" s="1"/>
      <c r="LKZ31" s="1"/>
      <c r="LLA31" s="1"/>
      <c r="LLB31" s="1"/>
      <c r="LLC31" s="1"/>
      <c r="LLD31" s="1"/>
      <c r="LLE31" s="1"/>
      <c r="LLF31" s="1"/>
      <c r="LLG31" s="1"/>
      <c r="LLH31" s="1"/>
      <c r="LLI31" s="1"/>
      <c r="LLJ31" s="1"/>
      <c r="LLK31" s="1"/>
      <c r="LLL31" s="1"/>
      <c r="LLM31" s="1"/>
      <c r="LLN31" s="1"/>
      <c r="LLO31" s="1"/>
      <c r="LLP31" s="1"/>
      <c r="LLQ31" s="1"/>
      <c r="LLR31" s="1"/>
      <c r="LLS31" s="1"/>
      <c r="LLT31" s="1"/>
      <c r="LLU31" s="1"/>
      <c r="LLV31" s="1"/>
      <c r="LLW31" s="1"/>
      <c r="LLX31" s="1"/>
      <c r="LLY31" s="1"/>
      <c r="LLZ31" s="1"/>
      <c r="LMA31" s="1"/>
      <c r="LMB31" s="1"/>
      <c r="LMC31" s="1"/>
      <c r="LMD31" s="1"/>
      <c r="LME31" s="1"/>
      <c r="LMF31" s="1"/>
      <c r="LMG31" s="1"/>
      <c r="LMH31" s="1"/>
      <c r="LMI31" s="1"/>
      <c r="LMJ31" s="1"/>
      <c r="LMK31" s="1"/>
      <c r="LML31" s="1"/>
      <c r="LMM31" s="1"/>
      <c r="LMN31" s="1"/>
      <c r="LMO31" s="1"/>
      <c r="LMP31" s="1"/>
      <c r="LMQ31" s="1"/>
      <c r="LMR31" s="1"/>
      <c r="LMS31" s="1"/>
      <c r="LMT31" s="1"/>
      <c r="LMU31" s="1"/>
      <c r="LMV31" s="1"/>
      <c r="LMW31" s="1"/>
      <c r="LMX31" s="1"/>
      <c r="LMY31" s="1"/>
      <c r="LMZ31" s="1"/>
      <c r="LNA31" s="1"/>
      <c r="LNB31" s="1"/>
      <c r="LNC31" s="1"/>
      <c r="LND31" s="1"/>
      <c r="LNE31" s="1"/>
      <c r="LNF31" s="1"/>
      <c r="LNG31" s="1"/>
      <c r="LNH31" s="1"/>
      <c r="LNI31" s="1"/>
      <c r="LNJ31" s="1"/>
      <c r="LNK31" s="1"/>
      <c r="LNL31" s="1"/>
      <c r="LNM31" s="1"/>
      <c r="LNN31" s="1"/>
      <c r="LNO31" s="1"/>
      <c r="LNP31" s="1"/>
      <c r="LNQ31" s="1"/>
      <c r="LNR31" s="1"/>
      <c r="LNS31" s="1"/>
      <c r="LNT31" s="1"/>
      <c r="LNU31" s="1"/>
      <c r="LNV31" s="1"/>
      <c r="LNW31" s="1"/>
      <c r="LNX31" s="1"/>
      <c r="LNY31" s="1"/>
      <c r="LNZ31" s="1"/>
      <c r="LOA31" s="1"/>
      <c r="LOB31" s="1"/>
      <c r="LOC31" s="1"/>
      <c r="LOD31" s="1"/>
      <c r="LOE31" s="1"/>
      <c r="LOF31" s="1"/>
      <c r="LOG31" s="1"/>
      <c r="LOH31" s="1"/>
      <c r="LOI31" s="1"/>
      <c r="LOJ31" s="1"/>
      <c r="LOK31" s="1"/>
      <c r="LOL31" s="1"/>
      <c r="LOM31" s="1"/>
      <c r="LON31" s="1"/>
      <c r="LOO31" s="1"/>
      <c r="LOP31" s="1"/>
      <c r="LOQ31" s="1"/>
      <c r="LOR31" s="1"/>
      <c r="LOS31" s="1"/>
      <c r="LOT31" s="1"/>
      <c r="LOU31" s="1"/>
      <c r="LOV31" s="1"/>
      <c r="LOW31" s="1"/>
      <c r="LOX31" s="1"/>
      <c r="LOY31" s="1"/>
      <c r="LOZ31" s="1"/>
      <c r="LPA31" s="1"/>
      <c r="LPB31" s="1"/>
      <c r="LPC31" s="1"/>
      <c r="LPD31" s="1"/>
      <c r="LPE31" s="1"/>
      <c r="LPF31" s="1"/>
      <c r="LPG31" s="1"/>
      <c r="LPH31" s="1"/>
      <c r="LPI31" s="1"/>
      <c r="LPJ31" s="1"/>
      <c r="LPK31" s="1"/>
      <c r="LPL31" s="1"/>
      <c r="LPM31" s="1"/>
      <c r="LPN31" s="1"/>
      <c r="LPO31" s="1"/>
      <c r="LPP31" s="1"/>
      <c r="LPQ31" s="1"/>
      <c r="LPR31" s="1"/>
      <c r="LPS31" s="1"/>
      <c r="LPT31" s="1"/>
      <c r="LPU31" s="1"/>
      <c r="LPV31" s="1"/>
      <c r="LPW31" s="1"/>
      <c r="LPX31" s="1"/>
      <c r="LPY31" s="1"/>
      <c r="LPZ31" s="1"/>
      <c r="LQA31" s="1"/>
      <c r="LQB31" s="1"/>
      <c r="LQC31" s="1"/>
      <c r="LQD31" s="1"/>
      <c r="LQE31" s="1"/>
      <c r="LQF31" s="1"/>
      <c r="LQG31" s="1"/>
      <c r="LQH31" s="1"/>
      <c r="LQI31" s="1"/>
      <c r="LQJ31" s="1"/>
      <c r="LQK31" s="1"/>
      <c r="LQL31" s="1"/>
      <c r="LQM31" s="1"/>
      <c r="LQN31" s="1"/>
      <c r="LQO31" s="1"/>
      <c r="LQP31" s="1"/>
      <c r="LQQ31" s="1"/>
      <c r="LQR31" s="1"/>
      <c r="LQS31" s="1"/>
      <c r="LQT31" s="1"/>
      <c r="LQU31" s="1"/>
      <c r="LQV31" s="1"/>
      <c r="LQW31" s="1"/>
      <c r="LQX31" s="1"/>
      <c r="LQY31" s="1"/>
      <c r="LQZ31" s="1"/>
      <c r="LRA31" s="1"/>
      <c r="LRB31" s="1"/>
      <c r="LRC31" s="1"/>
      <c r="LRD31" s="1"/>
      <c r="LRE31" s="1"/>
      <c r="LRF31" s="1"/>
      <c r="LRG31" s="1"/>
      <c r="LRH31" s="1"/>
      <c r="LRI31" s="1"/>
      <c r="LRJ31" s="1"/>
      <c r="LRK31" s="1"/>
      <c r="LRL31" s="1"/>
      <c r="LRM31" s="1"/>
      <c r="LRN31" s="1"/>
      <c r="LRO31" s="1"/>
      <c r="LRP31" s="1"/>
      <c r="LRQ31" s="1"/>
      <c r="LRR31" s="1"/>
      <c r="LRS31" s="1"/>
      <c r="LRT31" s="1"/>
      <c r="LRU31" s="1"/>
      <c r="LRV31" s="1"/>
      <c r="LRW31" s="1"/>
      <c r="LRX31" s="1"/>
      <c r="LRY31" s="1"/>
      <c r="LRZ31" s="1"/>
      <c r="LSA31" s="1"/>
      <c r="LSB31" s="1"/>
      <c r="LSC31" s="1"/>
      <c r="LSD31" s="1"/>
      <c r="LSE31" s="1"/>
      <c r="LSF31" s="1"/>
      <c r="LSG31" s="1"/>
      <c r="LSH31" s="1"/>
      <c r="LSI31" s="1"/>
      <c r="LSJ31" s="1"/>
      <c r="LSK31" s="1"/>
      <c r="LSL31" s="1"/>
      <c r="LSM31" s="1"/>
      <c r="LSN31" s="1"/>
      <c r="LSO31" s="1"/>
      <c r="LSP31" s="1"/>
      <c r="LSQ31" s="1"/>
      <c r="LSR31" s="1"/>
      <c r="LSS31" s="1"/>
      <c r="LST31" s="1"/>
      <c r="LSU31" s="1"/>
      <c r="LSV31" s="1"/>
      <c r="LSW31" s="1"/>
      <c r="LSX31" s="1"/>
      <c r="LSY31" s="1"/>
      <c r="LSZ31" s="1"/>
      <c r="LTA31" s="1"/>
      <c r="LTB31" s="1"/>
      <c r="LTC31" s="1"/>
      <c r="LTD31" s="1"/>
      <c r="LTE31" s="1"/>
      <c r="LTF31" s="1"/>
      <c r="LTG31" s="1"/>
      <c r="LTH31" s="1"/>
      <c r="LTI31" s="1"/>
      <c r="LTJ31" s="1"/>
      <c r="LTK31" s="1"/>
      <c r="LTL31" s="1"/>
      <c r="LTM31" s="1"/>
      <c r="LTN31" s="1"/>
      <c r="LTO31" s="1"/>
      <c r="LTP31" s="1"/>
      <c r="LTQ31" s="1"/>
      <c r="LTR31" s="1"/>
      <c r="LTS31" s="1"/>
      <c r="LTT31" s="1"/>
      <c r="LTU31" s="1"/>
      <c r="LTV31" s="1"/>
      <c r="LTW31" s="1"/>
      <c r="LTX31" s="1"/>
      <c r="LTY31" s="1"/>
      <c r="LTZ31" s="1"/>
      <c r="LUA31" s="1"/>
      <c r="LUB31" s="1"/>
      <c r="LUC31" s="1"/>
      <c r="LUD31" s="1"/>
      <c r="LUE31" s="1"/>
      <c r="LUF31" s="1"/>
      <c r="LUG31" s="1"/>
      <c r="LUH31" s="1"/>
      <c r="LUI31" s="1"/>
      <c r="LUJ31" s="1"/>
      <c r="LUK31" s="1"/>
      <c r="LUL31" s="1"/>
      <c r="LUM31" s="1"/>
      <c r="LUN31" s="1"/>
      <c r="LUO31" s="1"/>
      <c r="LUP31" s="1"/>
      <c r="LUQ31" s="1"/>
      <c r="LUR31" s="1"/>
      <c r="LUS31" s="1"/>
      <c r="LUT31" s="1"/>
      <c r="LUU31" s="1"/>
      <c r="LUV31" s="1"/>
      <c r="LUW31" s="1"/>
      <c r="LUX31" s="1"/>
      <c r="LUY31" s="1"/>
      <c r="LUZ31" s="1"/>
      <c r="LVA31" s="1"/>
      <c r="LVB31" s="1"/>
      <c r="LVC31" s="1"/>
      <c r="LVD31" s="1"/>
      <c r="LVE31" s="1"/>
      <c r="LVF31" s="1"/>
      <c r="LVG31" s="1"/>
      <c r="LVH31" s="1"/>
      <c r="LVI31" s="1"/>
      <c r="LVJ31" s="1"/>
      <c r="LVK31" s="1"/>
      <c r="LVL31" s="1"/>
      <c r="LVM31" s="1"/>
      <c r="LVN31" s="1"/>
      <c r="LVO31" s="1"/>
      <c r="LVP31" s="1"/>
      <c r="LVQ31" s="1"/>
      <c r="LVR31" s="1"/>
      <c r="LVS31" s="1"/>
      <c r="LVT31" s="1"/>
      <c r="LVU31" s="1"/>
      <c r="LVV31" s="1"/>
      <c r="LVW31" s="1"/>
      <c r="LVX31" s="1"/>
      <c r="LVY31" s="1"/>
      <c r="LVZ31" s="1"/>
      <c r="LWA31" s="1"/>
      <c r="LWB31" s="1"/>
      <c r="LWC31" s="1"/>
      <c r="LWD31" s="1"/>
      <c r="LWE31" s="1"/>
      <c r="LWF31" s="1"/>
      <c r="LWG31" s="1"/>
      <c r="LWH31" s="1"/>
      <c r="LWI31" s="1"/>
      <c r="LWJ31" s="1"/>
      <c r="LWK31" s="1"/>
      <c r="LWL31" s="1"/>
      <c r="LWM31" s="1"/>
      <c r="LWN31" s="1"/>
      <c r="LWO31" s="1"/>
      <c r="LWP31" s="1"/>
      <c r="LWQ31" s="1"/>
      <c r="LWR31" s="1"/>
      <c r="LWS31" s="1"/>
      <c r="LWT31" s="1"/>
      <c r="LWU31" s="1"/>
      <c r="LWV31" s="1"/>
      <c r="LWW31" s="1"/>
      <c r="LWX31" s="1"/>
      <c r="LWY31" s="1"/>
      <c r="LWZ31" s="1"/>
      <c r="LXA31" s="1"/>
      <c r="LXB31" s="1"/>
      <c r="LXC31" s="1"/>
      <c r="LXD31" s="1"/>
      <c r="LXE31" s="1"/>
      <c r="LXF31" s="1"/>
      <c r="LXG31" s="1"/>
      <c r="LXH31" s="1"/>
      <c r="LXI31" s="1"/>
      <c r="LXJ31" s="1"/>
      <c r="LXK31" s="1"/>
      <c r="LXL31" s="1"/>
      <c r="LXM31" s="1"/>
      <c r="LXN31" s="1"/>
      <c r="LXO31" s="1"/>
      <c r="LXP31" s="1"/>
      <c r="LXQ31" s="1"/>
      <c r="LXR31" s="1"/>
      <c r="LXS31" s="1"/>
      <c r="LXT31" s="1"/>
      <c r="LXU31" s="1"/>
      <c r="LXV31" s="1"/>
      <c r="LXW31" s="1"/>
      <c r="LXX31" s="1"/>
      <c r="LXY31" s="1"/>
      <c r="LXZ31" s="1"/>
      <c r="LYA31" s="1"/>
      <c r="LYB31" s="1"/>
      <c r="LYC31" s="1"/>
      <c r="LYD31" s="1"/>
      <c r="LYE31" s="1"/>
      <c r="LYF31" s="1"/>
      <c r="LYG31" s="1"/>
      <c r="LYH31" s="1"/>
      <c r="LYI31" s="1"/>
      <c r="LYJ31" s="1"/>
      <c r="LYK31" s="1"/>
      <c r="LYL31" s="1"/>
      <c r="LYM31" s="1"/>
      <c r="LYN31" s="1"/>
      <c r="LYO31" s="1"/>
      <c r="LYP31" s="1"/>
      <c r="LYQ31" s="1"/>
      <c r="LYR31" s="1"/>
      <c r="LYS31" s="1"/>
      <c r="LYT31" s="1"/>
      <c r="LYU31" s="1"/>
      <c r="LYV31" s="1"/>
      <c r="LYW31" s="1"/>
      <c r="LYX31" s="1"/>
      <c r="LYY31" s="1"/>
      <c r="LYZ31" s="1"/>
      <c r="LZA31" s="1"/>
      <c r="LZB31" s="1"/>
      <c r="LZC31" s="1"/>
      <c r="LZD31" s="1"/>
      <c r="LZE31" s="1"/>
      <c r="LZF31" s="1"/>
      <c r="LZG31" s="1"/>
      <c r="LZH31" s="1"/>
      <c r="LZI31" s="1"/>
      <c r="LZJ31" s="1"/>
      <c r="LZK31" s="1"/>
      <c r="LZL31" s="1"/>
      <c r="LZM31" s="1"/>
      <c r="LZN31" s="1"/>
      <c r="LZO31" s="1"/>
      <c r="LZP31" s="1"/>
      <c r="LZQ31" s="1"/>
      <c r="LZR31" s="1"/>
      <c r="LZS31" s="1"/>
      <c r="LZT31" s="1"/>
      <c r="LZU31" s="1"/>
      <c r="LZV31" s="1"/>
      <c r="LZW31" s="1"/>
      <c r="LZX31" s="1"/>
      <c r="LZY31" s="1"/>
      <c r="LZZ31" s="1"/>
      <c r="MAA31" s="1"/>
      <c r="MAB31" s="1"/>
      <c r="MAC31" s="1"/>
      <c r="MAD31" s="1"/>
      <c r="MAE31" s="1"/>
      <c r="MAF31" s="1"/>
      <c r="MAG31" s="1"/>
      <c r="MAH31" s="1"/>
      <c r="MAI31" s="1"/>
      <c r="MAJ31" s="1"/>
      <c r="MAK31" s="1"/>
      <c r="MAL31" s="1"/>
      <c r="MAM31" s="1"/>
      <c r="MAN31" s="1"/>
      <c r="MAO31" s="1"/>
      <c r="MAP31" s="1"/>
      <c r="MAQ31" s="1"/>
      <c r="MAR31" s="1"/>
      <c r="MAS31" s="1"/>
      <c r="MAT31" s="1"/>
      <c r="MAU31" s="1"/>
      <c r="MAV31" s="1"/>
      <c r="MAW31" s="1"/>
      <c r="MAX31" s="1"/>
      <c r="MAY31" s="1"/>
      <c r="MAZ31" s="1"/>
      <c r="MBA31" s="1"/>
      <c r="MBB31" s="1"/>
      <c r="MBC31" s="1"/>
      <c r="MBD31" s="1"/>
      <c r="MBE31" s="1"/>
      <c r="MBF31" s="1"/>
      <c r="MBG31" s="1"/>
      <c r="MBH31" s="1"/>
      <c r="MBI31" s="1"/>
      <c r="MBJ31" s="1"/>
      <c r="MBK31" s="1"/>
      <c r="MBL31" s="1"/>
      <c r="MBM31" s="1"/>
      <c r="MBN31" s="1"/>
      <c r="MBO31" s="1"/>
      <c r="MBP31" s="1"/>
      <c r="MBQ31" s="1"/>
      <c r="MBR31" s="1"/>
      <c r="MBS31" s="1"/>
      <c r="MBT31" s="1"/>
      <c r="MBU31" s="1"/>
      <c r="MBV31" s="1"/>
      <c r="MBW31" s="1"/>
      <c r="MBX31" s="1"/>
      <c r="MBY31" s="1"/>
      <c r="MBZ31" s="1"/>
      <c r="MCA31" s="1"/>
      <c r="MCB31" s="1"/>
      <c r="MCC31" s="1"/>
      <c r="MCD31" s="1"/>
      <c r="MCE31" s="1"/>
      <c r="MCF31" s="1"/>
      <c r="MCG31" s="1"/>
      <c r="MCH31" s="1"/>
      <c r="MCI31" s="1"/>
      <c r="MCJ31" s="1"/>
      <c r="MCK31" s="1"/>
      <c r="MCL31" s="1"/>
      <c r="MCM31" s="1"/>
      <c r="MCN31" s="1"/>
      <c r="MCO31" s="1"/>
      <c r="MCP31" s="1"/>
      <c r="MCQ31" s="1"/>
      <c r="MCR31" s="1"/>
      <c r="MCS31" s="1"/>
      <c r="MCT31" s="1"/>
      <c r="MCU31" s="1"/>
      <c r="MCV31" s="1"/>
      <c r="MCW31" s="1"/>
      <c r="MCX31" s="1"/>
      <c r="MCY31" s="1"/>
      <c r="MCZ31" s="1"/>
      <c r="MDA31" s="1"/>
      <c r="MDB31" s="1"/>
      <c r="MDC31" s="1"/>
      <c r="MDD31" s="1"/>
      <c r="MDE31" s="1"/>
      <c r="MDF31" s="1"/>
      <c r="MDG31" s="1"/>
      <c r="MDH31" s="1"/>
      <c r="MDI31" s="1"/>
      <c r="MDJ31" s="1"/>
      <c r="MDK31" s="1"/>
      <c r="MDL31" s="1"/>
      <c r="MDM31" s="1"/>
      <c r="MDN31" s="1"/>
      <c r="MDO31" s="1"/>
      <c r="MDP31" s="1"/>
      <c r="MDQ31" s="1"/>
      <c r="MDR31" s="1"/>
      <c r="MDS31" s="1"/>
      <c r="MDT31" s="1"/>
      <c r="MDU31" s="1"/>
      <c r="MDV31" s="1"/>
      <c r="MDW31" s="1"/>
      <c r="MDX31" s="1"/>
      <c r="MDY31" s="1"/>
      <c r="MDZ31" s="1"/>
      <c r="MEA31" s="1"/>
      <c r="MEB31" s="1"/>
      <c r="MEC31" s="1"/>
      <c r="MED31" s="1"/>
      <c r="MEE31" s="1"/>
      <c r="MEF31" s="1"/>
      <c r="MEG31" s="1"/>
      <c r="MEH31" s="1"/>
      <c r="MEI31" s="1"/>
      <c r="MEJ31" s="1"/>
      <c r="MEK31" s="1"/>
      <c r="MEL31" s="1"/>
      <c r="MEM31" s="1"/>
      <c r="MEN31" s="1"/>
      <c r="MEO31" s="1"/>
      <c r="MEP31" s="1"/>
      <c r="MEQ31" s="1"/>
      <c r="MER31" s="1"/>
      <c r="MES31" s="1"/>
      <c r="MET31" s="1"/>
      <c r="MEU31" s="1"/>
      <c r="MEV31" s="1"/>
      <c r="MEW31" s="1"/>
      <c r="MEX31" s="1"/>
      <c r="MEY31" s="1"/>
      <c r="MEZ31" s="1"/>
      <c r="MFA31" s="1"/>
      <c r="MFB31" s="1"/>
      <c r="MFC31" s="1"/>
      <c r="MFD31" s="1"/>
      <c r="MFE31" s="1"/>
      <c r="MFF31" s="1"/>
      <c r="MFG31" s="1"/>
      <c r="MFH31" s="1"/>
      <c r="MFI31" s="1"/>
      <c r="MFJ31" s="1"/>
      <c r="MFK31" s="1"/>
      <c r="MFL31" s="1"/>
      <c r="MFM31" s="1"/>
      <c r="MFN31" s="1"/>
      <c r="MFO31" s="1"/>
      <c r="MFP31" s="1"/>
      <c r="MFQ31" s="1"/>
      <c r="MFR31" s="1"/>
      <c r="MFS31" s="1"/>
      <c r="MFT31" s="1"/>
      <c r="MFU31" s="1"/>
      <c r="MFV31" s="1"/>
      <c r="MFW31" s="1"/>
      <c r="MFX31" s="1"/>
      <c r="MFY31" s="1"/>
      <c r="MFZ31" s="1"/>
      <c r="MGA31" s="1"/>
      <c r="MGB31" s="1"/>
      <c r="MGC31" s="1"/>
      <c r="MGD31" s="1"/>
      <c r="MGE31" s="1"/>
      <c r="MGF31" s="1"/>
      <c r="MGG31" s="1"/>
      <c r="MGH31" s="1"/>
      <c r="MGI31" s="1"/>
      <c r="MGJ31" s="1"/>
      <c r="MGK31" s="1"/>
      <c r="MGL31" s="1"/>
      <c r="MGM31" s="1"/>
      <c r="MGN31" s="1"/>
      <c r="MGO31" s="1"/>
      <c r="MGP31" s="1"/>
      <c r="MGQ31" s="1"/>
      <c r="MGR31" s="1"/>
      <c r="MGS31" s="1"/>
      <c r="MGT31" s="1"/>
      <c r="MGU31" s="1"/>
      <c r="MGV31" s="1"/>
      <c r="MGW31" s="1"/>
      <c r="MGX31" s="1"/>
      <c r="MGY31" s="1"/>
      <c r="MGZ31" s="1"/>
      <c r="MHA31" s="1"/>
      <c r="MHB31" s="1"/>
      <c r="MHC31" s="1"/>
      <c r="MHD31" s="1"/>
      <c r="MHE31" s="1"/>
      <c r="MHF31" s="1"/>
      <c r="MHG31" s="1"/>
      <c r="MHH31" s="1"/>
      <c r="MHI31" s="1"/>
      <c r="MHJ31" s="1"/>
      <c r="MHK31" s="1"/>
      <c r="MHL31" s="1"/>
      <c r="MHM31" s="1"/>
      <c r="MHN31" s="1"/>
      <c r="MHO31" s="1"/>
      <c r="MHP31" s="1"/>
      <c r="MHQ31" s="1"/>
      <c r="MHR31" s="1"/>
      <c r="MHS31" s="1"/>
      <c r="MHT31" s="1"/>
      <c r="MHU31" s="1"/>
      <c r="MHV31" s="1"/>
      <c r="MHW31" s="1"/>
      <c r="MHX31" s="1"/>
      <c r="MHY31" s="1"/>
      <c r="MHZ31" s="1"/>
      <c r="MIA31" s="1"/>
      <c r="MIB31" s="1"/>
      <c r="MIC31" s="1"/>
      <c r="MID31" s="1"/>
      <c r="MIE31" s="1"/>
      <c r="MIF31" s="1"/>
      <c r="MIG31" s="1"/>
      <c r="MIH31" s="1"/>
      <c r="MII31" s="1"/>
      <c r="MIJ31" s="1"/>
      <c r="MIK31" s="1"/>
      <c r="MIL31" s="1"/>
      <c r="MIM31" s="1"/>
      <c r="MIN31" s="1"/>
      <c r="MIO31" s="1"/>
      <c r="MIP31" s="1"/>
      <c r="MIQ31" s="1"/>
      <c r="MIR31" s="1"/>
      <c r="MIS31" s="1"/>
      <c r="MIT31" s="1"/>
      <c r="MIU31" s="1"/>
      <c r="MIV31" s="1"/>
      <c r="MIW31" s="1"/>
      <c r="MIX31" s="1"/>
      <c r="MIY31" s="1"/>
      <c r="MIZ31" s="1"/>
      <c r="MJA31" s="1"/>
      <c r="MJB31" s="1"/>
      <c r="MJC31" s="1"/>
      <c r="MJD31" s="1"/>
      <c r="MJE31" s="1"/>
      <c r="MJF31" s="1"/>
      <c r="MJG31" s="1"/>
      <c r="MJH31" s="1"/>
      <c r="MJI31" s="1"/>
      <c r="MJJ31" s="1"/>
      <c r="MJK31" s="1"/>
      <c r="MJL31" s="1"/>
      <c r="MJM31" s="1"/>
      <c r="MJN31" s="1"/>
      <c r="MJO31" s="1"/>
      <c r="MJP31" s="1"/>
      <c r="MJQ31" s="1"/>
      <c r="MJR31" s="1"/>
      <c r="MJS31" s="1"/>
      <c r="MJT31" s="1"/>
      <c r="MJU31" s="1"/>
      <c r="MJV31" s="1"/>
      <c r="MJW31" s="1"/>
      <c r="MJX31" s="1"/>
      <c r="MJY31" s="1"/>
      <c r="MJZ31" s="1"/>
      <c r="MKA31" s="1"/>
      <c r="MKB31" s="1"/>
      <c r="MKC31" s="1"/>
      <c r="MKD31" s="1"/>
      <c r="MKE31" s="1"/>
      <c r="MKF31" s="1"/>
      <c r="MKG31" s="1"/>
      <c r="MKH31" s="1"/>
      <c r="MKI31" s="1"/>
      <c r="MKJ31" s="1"/>
      <c r="MKK31" s="1"/>
      <c r="MKL31" s="1"/>
      <c r="MKM31" s="1"/>
      <c r="MKN31" s="1"/>
      <c r="MKO31" s="1"/>
      <c r="MKP31" s="1"/>
      <c r="MKQ31" s="1"/>
      <c r="MKR31" s="1"/>
      <c r="MKS31" s="1"/>
      <c r="MKT31" s="1"/>
      <c r="MKU31" s="1"/>
      <c r="MKV31" s="1"/>
      <c r="MKW31" s="1"/>
      <c r="MKX31" s="1"/>
      <c r="MKY31" s="1"/>
      <c r="MKZ31" s="1"/>
      <c r="MLA31" s="1"/>
      <c r="MLB31" s="1"/>
      <c r="MLC31" s="1"/>
      <c r="MLD31" s="1"/>
      <c r="MLE31" s="1"/>
      <c r="MLF31" s="1"/>
      <c r="MLG31" s="1"/>
      <c r="MLH31" s="1"/>
      <c r="MLI31" s="1"/>
      <c r="MLJ31" s="1"/>
      <c r="MLK31" s="1"/>
      <c r="MLL31" s="1"/>
      <c r="MLM31" s="1"/>
      <c r="MLN31" s="1"/>
      <c r="MLO31" s="1"/>
      <c r="MLP31" s="1"/>
      <c r="MLQ31" s="1"/>
      <c r="MLR31" s="1"/>
      <c r="MLS31" s="1"/>
      <c r="MLT31" s="1"/>
      <c r="MLU31" s="1"/>
      <c r="MLV31" s="1"/>
      <c r="MLW31" s="1"/>
      <c r="MLX31" s="1"/>
      <c r="MLY31" s="1"/>
      <c r="MLZ31" s="1"/>
      <c r="MMA31" s="1"/>
      <c r="MMB31" s="1"/>
      <c r="MMC31" s="1"/>
      <c r="MMD31" s="1"/>
      <c r="MME31" s="1"/>
      <c r="MMF31" s="1"/>
      <c r="MMG31" s="1"/>
      <c r="MMH31" s="1"/>
      <c r="MMI31" s="1"/>
      <c r="MMJ31" s="1"/>
      <c r="MMK31" s="1"/>
      <c r="MML31" s="1"/>
      <c r="MMM31" s="1"/>
      <c r="MMN31" s="1"/>
      <c r="MMO31" s="1"/>
      <c r="MMP31" s="1"/>
      <c r="MMQ31" s="1"/>
      <c r="MMR31" s="1"/>
      <c r="MMS31" s="1"/>
      <c r="MMT31" s="1"/>
      <c r="MMU31" s="1"/>
      <c r="MMV31" s="1"/>
      <c r="MMW31" s="1"/>
      <c r="MMX31" s="1"/>
      <c r="MMY31" s="1"/>
      <c r="MMZ31" s="1"/>
      <c r="MNA31" s="1"/>
      <c r="MNB31" s="1"/>
      <c r="MNC31" s="1"/>
      <c r="MND31" s="1"/>
      <c r="MNE31" s="1"/>
      <c r="MNF31" s="1"/>
      <c r="MNG31" s="1"/>
      <c r="MNH31" s="1"/>
      <c r="MNI31" s="1"/>
      <c r="MNJ31" s="1"/>
      <c r="MNK31" s="1"/>
      <c r="MNL31" s="1"/>
      <c r="MNM31" s="1"/>
      <c r="MNN31" s="1"/>
      <c r="MNO31" s="1"/>
      <c r="MNP31" s="1"/>
      <c r="MNQ31" s="1"/>
      <c r="MNR31" s="1"/>
      <c r="MNS31" s="1"/>
      <c r="MNT31" s="1"/>
      <c r="MNU31" s="1"/>
      <c r="MNV31" s="1"/>
      <c r="MNW31" s="1"/>
      <c r="MNX31" s="1"/>
      <c r="MNY31" s="1"/>
      <c r="MNZ31" s="1"/>
      <c r="MOA31" s="1"/>
      <c r="MOB31" s="1"/>
      <c r="MOC31" s="1"/>
      <c r="MOD31" s="1"/>
      <c r="MOE31" s="1"/>
      <c r="MOF31" s="1"/>
      <c r="MOG31" s="1"/>
      <c r="MOH31" s="1"/>
      <c r="MOI31" s="1"/>
      <c r="MOJ31" s="1"/>
      <c r="MOK31" s="1"/>
      <c r="MOL31" s="1"/>
      <c r="MOM31" s="1"/>
      <c r="MON31" s="1"/>
      <c r="MOO31" s="1"/>
      <c r="MOP31" s="1"/>
      <c r="MOQ31" s="1"/>
      <c r="MOR31" s="1"/>
      <c r="MOS31" s="1"/>
      <c r="MOT31" s="1"/>
      <c r="MOU31" s="1"/>
      <c r="MOV31" s="1"/>
      <c r="MOW31" s="1"/>
      <c r="MOX31" s="1"/>
      <c r="MOY31" s="1"/>
      <c r="MOZ31" s="1"/>
      <c r="MPA31" s="1"/>
      <c r="MPB31" s="1"/>
      <c r="MPC31" s="1"/>
      <c r="MPD31" s="1"/>
      <c r="MPE31" s="1"/>
      <c r="MPF31" s="1"/>
      <c r="MPG31" s="1"/>
      <c r="MPH31" s="1"/>
      <c r="MPI31" s="1"/>
      <c r="MPJ31" s="1"/>
      <c r="MPK31" s="1"/>
      <c r="MPL31" s="1"/>
      <c r="MPM31" s="1"/>
      <c r="MPN31" s="1"/>
      <c r="MPO31" s="1"/>
      <c r="MPP31" s="1"/>
      <c r="MPQ31" s="1"/>
      <c r="MPR31" s="1"/>
      <c r="MPS31" s="1"/>
      <c r="MPT31" s="1"/>
      <c r="MPU31" s="1"/>
      <c r="MPV31" s="1"/>
      <c r="MPW31" s="1"/>
      <c r="MPX31" s="1"/>
      <c r="MPY31" s="1"/>
      <c r="MPZ31" s="1"/>
      <c r="MQA31" s="1"/>
      <c r="MQB31" s="1"/>
      <c r="MQC31" s="1"/>
      <c r="MQD31" s="1"/>
      <c r="MQE31" s="1"/>
      <c r="MQF31" s="1"/>
      <c r="MQG31" s="1"/>
      <c r="MQH31" s="1"/>
      <c r="MQI31" s="1"/>
      <c r="MQJ31" s="1"/>
      <c r="MQK31" s="1"/>
      <c r="MQL31" s="1"/>
      <c r="MQM31" s="1"/>
      <c r="MQN31" s="1"/>
      <c r="MQO31" s="1"/>
      <c r="MQP31" s="1"/>
      <c r="MQQ31" s="1"/>
      <c r="MQR31" s="1"/>
      <c r="MQS31" s="1"/>
      <c r="MQT31" s="1"/>
      <c r="MQU31" s="1"/>
      <c r="MQV31" s="1"/>
      <c r="MQW31" s="1"/>
      <c r="MQX31" s="1"/>
      <c r="MQY31" s="1"/>
      <c r="MQZ31" s="1"/>
      <c r="MRA31" s="1"/>
      <c r="MRB31" s="1"/>
      <c r="MRC31" s="1"/>
      <c r="MRD31" s="1"/>
      <c r="MRE31" s="1"/>
      <c r="MRF31" s="1"/>
      <c r="MRG31" s="1"/>
      <c r="MRH31" s="1"/>
      <c r="MRI31" s="1"/>
      <c r="MRJ31" s="1"/>
      <c r="MRK31" s="1"/>
      <c r="MRL31" s="1"/>
      <c r="MRM31" s="1"/>
      <c r="MRN31" s="1"/>
      <c r="MRO31" s="1"/>
      <c r="MRP31" s="1"/>
      <c r="MRQ31" s="1"/>
      <c r="MRR31" s="1"/>
      <c r="MRS31" s="1"/>
      <c r="MRT31" s="1"/>
      <c r="MRU31" s="1"/>
      <c r="MRV31" s="1"/>
      <c r="MRW31" s="1"/>
      <c r="MRX31" s="1"/>
      <c r="MRY31" s="1"/>
      <c r="MRZ31" s="1"/>
      <c r="MSA31" s="1"/>
      <c r="MSB31" s="1"/>
      <c r="MSC31" s="1"/>
      <c r="MSD31" s="1"/>
      <c r="MSE31" s="1"/>
      <c r="MSF31" s="1"/>
      <c r="MSG31" s="1"/>
      <c r="MSH31" s="1"/>
      <c r="MSI31" s="1"/>
      <c r="MSJ31" s="1"/>
      <c r="MSK31" s="1"/>
      <c r="MSL31" s="1"/>
      <c r="MSM31" s="1"/>
      <c r="MSN31" s="1"/>
      <c r="MSO31" s="1"/>
      <c r="MSP31" s="1"/>
      <c r="MSQ31" s="1"/>
      <c r="MSR31" s="1"/>
      <c r="MSS31" s="1"/>
      <c r="MST31" s="1"/>
      <c r="MSU31" s="1"/>
      <c r="MSV31" s="1"/>
      <c r="MSW31" s="1"/>
      <c r="MSX31" s="1"/>
      <c r="MSY31" s="1"/>
      <c r="MSZ31" s="1"/>
      <c r="MTA31" s="1"/>
      <c r="MTB31" s="1"/>
      <c r="MTC31" s="1"/>
      <c r="MTD31" s="1"/>
      <c r="MTE31" s="1"/>
      <c r="MTF31" s="1"/>
      <c r="MTG31" s="1"/>
      <c r="MTH31" s="1"/>
      <c r="MTI31" s="1"/>
      <c r="MTJ31" s="1"/>
      <c r="MTK31" s="1"/>
      <c r="MTL31" s="1"/>
      <c r="MTM31" s="1"/>
      <c r="MTN31" s="1"/>
      <c r="MTO31" s="1"/>
      <c r="MTP31" s="1"/>
      <c r="MTQ31" s="1"/>
      <c r="MTR31" s="1"/>
      <c r="MTS31" s="1"/>
      <c r="MTT31" s="1"/>
      <c r="MTU31" s="1"/>
      <c r="MTV31" s="1"/>
      <c r="MTW31" s="1"/>
      <c r="MTX31" s="1"/>
      <c r="MTY31" s="1"/>
      <c r="MTZ31" s="1"/>
      <c r="MUA31" s="1"/>
      <c r="MUB31" s="1"/>
      <c r="MUC31" s="1"/>
      <c r="MUD31" s="1"/>
      <c r="MUE31" s="1"/>
      <c r="MUF31" s="1"/>
      <c r="MUG31" s="1"/>
      <c r="MUH31" s="1"/>
      <c r="MUI31" s="1"/>
      <c r="MUJ31" s="1"/>
      <c r="MUK31" s="1"/>
      <c r="MUL31" s="1"/>
      <c r="MUM31" s="1"/>
      <c r="MUN31" s="1"/>
      <c r="MUO31" s="1"/>
      <c r="MUP31" s="1"/>
      <c r="MUQ31" s="1"/>
      <c r="MUR31" s="1"/>
      <c r="MUS31" s="1"/>
      <c r="MUT31" s="1"/>
      <c r="MUU31" s="1"/>
      <c r="MUV31" s="1"/>
      <c r="MUW31" s="1"/>
      <c r="MUX31" s="1"/>
      <c r="MUY31" s="1"/>
      <c r="MUZ31" s="1"/>
      <c r="MVA31" s="1"/>
      <c r="MVB31" s="1"/>
      <c r="MVC31" s="1"/>
      <c r="MVD31" s="1"/>
      <c r="MVE31" s="1"/>
      <c r="MVF31" s="1"/>
      <c r="MVG31" s="1"/>
      <c r="MVH31" s="1"/>
      <c r="MVI31" s="1"/>
      <c r="MVJ31" s="1"/>
      <c r="MVK31" s="1"/>
      <c r="MVL31" s="1"/>
      <c r="MVM31" s="1"/>
      <c r="MVN31" s="1"/>
      <c r="MVO31" s="1"/>
      <c r="MVP31" s="1"/>
      <c r="MVQ31" s="1"/>
      <c r="MVR31" s="1"/>
      <c r="MVS31" s="1"/>
      <c r="MVT31" s="1"/>
      <c r="MVU31" s="1"/>
      <c r="MVV31" s="1"/>
      <c r="MVW31" s="1"/>
      <c r="MVX31" s="1"/>
      <c r="MVY31" s="1"/>
      <c r="MVZ31" s="1"/>
      <c r="MWA31" s="1"/>
      <c r="MWB31" s="1"/>
      <c r="MWC31" s="1"/>
      <c r="MWD31" s="1"/>
      <c r="MWE31" s="1"/>
      <c r="MWF31" s="1"/>
      <c r="MWG31" s="1"/>
      <c r="MWH31" s="1"/>
      <c r="MWI31" s="1"/>
      <c r="MWJ31" s="1"/>
      <c r="MWK31" s="1"/>
      <c r="MWL31" s="1"/>
      <c r="MWM31" s="1"/>
      <c r="MWN31" s="1"/>
      <c r="MWO31" s="1"/>
      <c r="MWP31" s="1"/>
      <c r="MWQ31" s="1"/>
      <c r="MWR31" s="1"/>
      <c r="MWS31" s="1"/>
      <c r="MWT31" s="1"/>
      <c r="MWU31" s="1"/>
      <c r="MWV31" s="1"/>
      <c r="MWW31" s="1"/>
      <c r="MWX31" s="1"/>
      <c r="MWY31" s="1"/>
      <c r="MWZ31" s="1"/>
      <c r="MXA31" s="1"/>
      <c r="MXB31" s="1"/>
      <c r="MXC31" s="1"/>
      <c r="MXD31" s="1"/>
      <c r="MXE31" s="1"/>
      <c r="MXF31" s="1"/>
      <c r="MXG31" s="1"/>
      <c r="MXH31" s="1"/>
      <c r="MXI31" s="1"/>
      <c r="MXJ31" s="1"/>
      <c r="MXK31" s="1"/>
      <c r="MXL31" s="1"/>
      <c r="MXM31" s="1"/>
      <c r="MXN31" s="1"/>
      <c r="MXO31" s="1"/>
      <c r="MXP31" s="1"/>
      <c r="MXQ31" s="1"/>
      <c r="MXR31" s="1"/>
      <c r="MXS31" s="1"/>
      <c r="MXT31" s="1"/>
      <c r="MXU31" s="1"/>
      <c r="MXV31" s="1"/>
      <c r="MXW31" s="1"/>
      <c r="MXX31" s="1"/>
      <c r="MXY31" s="1"/>
      <c r="MXZ31" s="1"/>
      <c r="MYA31" s="1"/>
      <c r="MYB31" s="1"/>
      <c r="MYC31" s="1"/>
      <c r="MYD31" s="1"/>
      <c r="MYE31" s="1"/>
      <c r="MYF31" s="1"/>
      <c r="MYG31" s="1"/>
      <c r="MYH31" s="1"/>
      <c r="MYI31" s="1"/>
      <c r="MYJ31" s="1"/>
      <c r="MYK31" s="1"/>
      <c r="MYL31" s="1"/>
      <c r="MYM31" s="1"/>
      <c r="MYN31" s="1"/>
      <c r="MYO31" s="1"/>
      <c r="MYP31" s="1"/>
      <c r="MYQ31" s="1"/>
      <c r="MYR31" s="1"/>
      <c r="MYS31" s="1"/>
      <c r="MYT31" s="1"/>
      <c r="MYU31" s="1"/>
      <c r="MYV31" s="1"/>
      <c r="MYW31" s="1"/>
      <c r="MYX31" s="1"/>
      <c r="MYY31" s="1"/>
      <c r="MYZ31" s="1"/>
      <c r="MZA31" s="1"/>
      <c r="MZB31" s="1"/>
      <c r="MZC31" s="1"/>
      <c r="MZD31" s="1"/>
      <c r="MZE31" s="1"/>
      <c r="MZF31" s="1"/>
      <c r="MZG31" s="1"/>
      <c r="MZH31" s="1"/>
      <c r="MZI31" s="1"/>
      <c r="MZJ31" s="1"/>
      <c r="MZK31" s="1"/>
      <c r="MZL31" s="1"/>
      <c r="MZM31" s="1"/>
      <c r="MZN31" s="1"/>
      <c r="MZO31" s="1"/>
      <c r="MZP31" s="1"/>
      <c r="MZQ31" s="1"/>
      <c r="MZR31" s="1"/>
      <c r="MZS31" s="1"/>
      <c r="MZT31" s="1"/>
      <c r="MZU31" s="1"/>
      <c r="MZV31" s="1"/>
      <c r="MZW31" s="1"/>
      <c r="MZX31" s="1"/>
      <c r="MZY31" s="1"/>
      <c r="MZZ31" s="1"/>
      <c r="NAA31" s="1"/>
      <c r="NAB31" s="1"/>
      <c r="NAC31" s="1"/>
      <c r="NAD31" s="1"/>
      <c r="NAE31" s="1"/>
      <c r="NAF31" s="1"/>
      <c r="NAG31" s="1"/>
      <c r="NAH31" s="1"/>
      <c r="NAI31" s="1"/>
      <c r="NAJ31" s="1"/>
      <c r="NAK31" s="1"/>
      <c r="NAL31" s="1"/>
      <c r="NAM31" s="1"/>
      <c r="NAN31" s="1"/>
      <c r="NAO31" s="1"/>
      <c r="NAP31" s="1"/>
      <c r="NAQ31" s="1"/>
      <c r="NAR31" s="1"/>
      <c r="NAS31" s="1"/>
      <c r="NAT31" s="1"/>
      <c r="NAU31" s="1"/>
      <c r="NAV31" s="1"/>
      <c r="NAW31" s="1"/>
      <c r="NAX31" s="1"/>
      <c r="NAY31" s="1"/>
      <c r="NAZ31" s="1"/>
      <c r="NBA31" s="1"/>
      <c r="NBB31" s="1"/>
      <c r="NBC31" s="1"/>
      <c r="NBD31" s="1"/>
      <c r="NBE31" s="1"/>
      <c r="NBF31" s="1"/>
      <c r="NBG31" s="1"/>
      <c r="NBH31" s="1"/>
      <c r="NBI31" s="1"/>
      <c r="NBJ31" s="1"/>
      <c r="NBK31" s="1"/>
      <c r="NBL31" s="1"/>
      <c r="NBM31" s="1"/>
      <c r="NBN31" s="1"/>
      <c r="NBO31" s="1"/>
      <c r="NBP31" s="1"/>
      <c r="NBQ31" s="1"/>
      <c r="NBR31" s="1"/>
      <c r="NBS31" s="1"/>
      <c r="NBT31" s="1"/>
      <c r="NBU31" s="1"/>
      <c r="NBV31" s="1"/>
      <c r="NBW31" s="1"/>
      <c r="NBX31" s="1"/>
      <c r="NBY31" s="1"/>
      <c r="NBZ31" s="1"/>
      <c r="NCA31" s="1"/>
      <c r="NCB31" s="1"/>
      <c r="NCC31" s="1"/>
      <c r="NCD31" s="1"/>
      <c r="NCE31" s="1"/>
      <c r="NCF31" s="1"/>
      <c r="NCG31" s="1"/>
      <c r="NCH31" s="1"/>
      <c r="NCI31" s="1"/>
      <c r="NCJ31" s="1"/>
      <c r="NCK31" s="1"/>
      <c r="NCL31" s="1"/>
      <c r="NCM31" s="1"/>
      <c r="NCN31" s="1"/>
      <c r="NCO31" s="1"/>
      <c r="NCP31" s="1"/>
      <c r="NCQ31" s="1"/>
      <c r="NCR31" s="1"/>
      <c r="NCS31" s="1"/>
      <c r="NCT31" s="1"/>
      <c r="NCU31" s="1"/>
      <c r="NCV31" s="1"/>
      <c r="NCW31" s="1"/>
      <c r="NCX31" s="1"/>
      <c r="NCY31" s="1"/>
      <c r="NCZ31" s="1"/>
      <c r="NDA31" s="1"/>
      <c r="NDB31" s="1"/>
      <c r="NDC31" s="1"/>
      <c r="NDD31" s="1"/>
      <c r="NDE31" s="1"/>
      <c r="NDF31" s="1"/>
      <c r="NDG31" s="1"/>
      <c r="NDH31" s="1"/>
      <c r="NDI31" s="1"/>
      <c r="NDJ31" s="1"/>
      <c r="NDK31" s="1"/>
      <c r="NDL31" s="1"/>
      <c r="NDM31" s="1"/>
      <c r="NDN31" s="1"/>
      <c r="NDO31" s="1"/>
      <c r="NDP31" s="1"/>
      <c r="NDQ31" s="1"/>
      <c r="NDR31" s="1"/>
      <c r="NDS31" s="1"/>
      <c r="NDT31" s="1"/>
      <c r="NDU31" s="1"/>
      <c r="NDV31" s="1"/>
      <c r="NDW31" s="1"/>
      <c r="NDX31" s="1"/>
      <c r="NDY31" s="1"/>
      <c r="NDZ31" s="1"/>
      <c r="NEA31" s="1"/>
      <c r="NEB31" s="1"/>
      <c r="NEC31" s="1"/>
      <c r="NED31" s="1"/>
      <c r="NEE31" s="1"/>
      <c r="NEF31" s="1"/>
      <c r="NEG31" s="1"/>
      <c r="NEH31" s="1"/>
      <c r="NEI31" s="1"/>
      <c r="NEJ31" s="1"/>
      <c r="NEK31" s="1"/>
      <c r="NEL31" s="1"/>
      <c r="NEM31" s="1"/>
      <c r="NEN31" s="1"/>
      <c r="NEO31" s="1"/>
      <c r="NEP31" s="1"/>
      <c r="NEQ31" s="1"/>
      <c r="NER31" s="1"/>
      <c r="NES31" s="1"/>
      <c r="NET31" s="1"/>
      <c r="NEU31" s="1"/>
      <c r="NEV31" s="1"/>
      <c r="NEW31" s="1"/>
      <c r="NEX31" s="1"/>
      <c r="NEY31" s="1"/>
      <c r="NEZ31" s="1"/>
      <c r="NFA31" s="1"/>
      <c r="NFB31" s="1"/>
      <c r="NFC31" s="1"/>
      <c r="NFD31" s="1"/>
      <c r="NFE31" s="1"/>
      <c r="NFF31" s="1"/>
      <c r="NFG31" s="1"/>
      <c r="NFH31" s="1"/>
      <c r="NFI31" s="1"/>
      <c r="NFJ31" s="1"/>
      <c r="NFK31" s="1"/>
      <c r="NFL31" s="1"/>
      <c r="NFM31" s="1"/>
      <c r="NFN31" s="1"/>
      <c r="NFO31" s="1"/>
      <c r="NFP31" s="1"/>
      <c r="NFQ31" s="1"/>
      <c r="NFR31" s="1"/>
      <c r="NFS31" s="1"/>
      <c r="NFT31" s="1"/>
      <c r="NFU31" s="1"/>
      <c r="NFV31" s="1"/>
      <c r="NFW31" s="1"/>
      <c r="NFX31" s="1"/>
      <c r="NFY31" s="1"/>
      <c r="NFZ31" s="1"/>
      <c r="NGA31" s="1"/>
      <c r="NGB31" s="1"/>
      <c r="NGC31" s="1"/>
      <c r="NGD31" s="1"/>
      <c r="NGE31" s="1"/>
      <c r="NGF31" s="1"/>
      <c r="NGG31" s="1"/>
      <c r="NGH31" s="1"/>
      <c r="NGI31" s="1"/>
      <c r="NGJ31" s="1"/>
      <c r="NGK31" s="1"/>
      <c r="NGL31" s="1"/>
      <c r="NGM31" s="1"/>
      <c r="NGN31" s="1"/>
      <c r="NGO31" s="1"/>
      <c r="NGP31" s="1"/>
      <c r="NGQ31" s="1"/>
      <c r="NGR31" s="1"/>
      <c r="NGS31" s="1"/>
      <c r="NGT31" s="1"/>
      <c r="NGU31" s="1"/>
      <c r="NGV31" s="1"/>
      <c r="NGW31" s="1"/>
      <c r="NGX31" s="1"/>
      <c r="NGY31" s="1"/>
      <c r="NGZ31" s="1"/>
      <c r="NHA31" s="1"/>
      <c r="NHB31" s="1"/>
      <c r="NHC31" s="1"/>
      <c r="NHD31" s="1"/>
      <c r="NHE31" s="1"/>
      <c r="NHF31" s="1"/>
      <c r="NHG31" s="1"/>
      <c r="NHH31" s="1"/>
      <c r="NHI31" s="1"/>
      <c r="NHJ31" s="1"/>
      <c r="NHK31" s="1"/>
      <c r="NHL31" s="1"/>
      <c r="NHM31" s="1"/>
      <c r="NHN31" s="1"/>
      <c r="NHO31" s="1"/>
      <c r="NHP31" s="1"/>
      <c r="NHQ31" s="1"/>
      <c r="NHR31" s="1"/>
      <c r="NHS31" s="1"/>
      <c r="NHT31" s="1"/>
      <c r="NHU31" s="1"/>
      <c r="NHV31" s="1"/>
      <c r="NHW31" s="1"/>
      <c r="NHX31" s="1"/>
      <c r="NHY31" s="1"/>
      <c r="NHZ31" s="1"/>
      <c r="NIA31" s="1"/>
      <c r="NIB31" s="1"/>
      <c r="NIC31" s="1"/>
      <c r="NID31" s="1"/>
      <c r="NIE31" s="1"/>
      <c r="NIF31" s="1"/>
      <c r="NIG31" s="1"/>
      <c r="NIH31" s="1"/>
      <c r="NII31" s="1"/>
      <c r="NIJ31" s="1"/>
      <c r="NIK31" s="1"/>
      <c r="NIL31" s="1"/>
      <c r="NIM31" s="1"/>
      <c r="NIN31" s="1"/>
      <c r="NIO31" s="1"/>
      <c r="NIP31" s="1"/>
      <c r="NIQ31" s="1"/>
      <c r="NIR31" s="1"/>
      <c r="NIS31" s="1"/>
      <c r="NIT31" s="1"/>
      <c r="NIU31" s="1"/>
      <c r="NIV31" s="1"/>
      <c r="NIW31" s="1"/>
      <c r="NIX31" s="1"/>
      <c r="NIY31" s="1"/>
      <c r="NIZ31" s="1"/>
      <c r="NJA31" s="1"/>
      <c r="NJB31" s="1"/>
      <c r="NJC31" s="1"/>
      <c r="NJD31" s="1"/>
      <c r="NJE31" s="1"/>
      <c r="NJF31" s="1"/>
      <c r="NJG31" s="1"/>
      <c r="NJH31" s="1"/>
      <c r="NJI31" s="1"/>
      <c r="NJJ31" s="1"/>
      <c r="NJK31" s="1"/>
      <c r="NJL31" s="1"/>
      <c r="NJM31" s="1"/>
      <c r="NJN31" s="1"/>
      <c r="NJO31" s="1"/>
      <c r="NJP31" s="1"/>
      <c r="NJQ31" s="1"/>
      <c r="NJR31" s="1"/>
      <c r="NJS31" s="1"/>
      <c r="NJT31" s="1"/>
      <c r="NJU31" s="1"/>
      <c r="NJV31" s="1"/>
      <c r="NJW31" s="1"/>
      <c r="NJX31" s="1"/>
      <c r="NJY31" s="1"/>
      <c r="NJZ31" s="1"/>
      <c r="NKA31" s="1"/>
      <c r="NKB31" s="1"/>
      <c r="NKC31" s="1"/>
      <c r="NKD31" s="1"/>
      <c r="NKE31" s="1"/>
      <c r="NKF31" s="1"/>
      <c r="NKG31" s="1"/>
      <c r="NKH31" s="1"/>
      <c r="NKI31" s="1"/>
      <c r="NKJ31" s="1"/>
      <c r="NKK31" s="1"/>
      <c r="NKL31" s="1"/>
      <c r="NKM31" s="1"/>
      <c r="NKN31" s="1"/>
      <c r="NKO31" s="1"/>
      <c r="NKP31" s="1"/>
      <c r="NKQ31" s="1"/>
      <c r="NKR31" s="1"/>
      <c r="NKS31" s="1"/>
      <c r="NKT31" s="1"/>
      <c r="NKU31" s="1"/>
      <c r="NKV31" s="1"/>
      <c r="NKW31" s="1"/>
      <c r="NKX31" s="1"/>
      <c r="NKY31" s="1"/>
      <c r="NKZ31" s="1"/>
      <c r="NLA31" s="1"/>
      <c r="NLB31" s="1"/>
      <c r="NLC31" s="1"/>
      <c r="NLD31" s="1"/>
      <c r="NLE31" s="1"/>
      <c r="NLF31" s="1"/>
      <c r="NLG31" s="1"/>
      <c r="NLH31" s="1"/>
      <c r="NLI31" s="1"/>
      <c r="NLJ31" s="1"/>
      <c r="NLK31" s="1"/>
      <c r="NLL31" s="1"/>
      <c r="NLM31" s="1"/>
      <c r="NLN31" s="1"/>
      <c r="NLO31" s="1"/>
      <c r="NLP31" s="1"/>
      <c r="NLQ31" s="1"/>
      <c r="NLR31" s="1"/>
      <c r="NLS31" s="1"/>
      <c r="NLT31" s="1"/>
      <c r="NLU31" s="1"/>
      <c r="NLV31" s="1"/>
      <c r="NLW31" s="1"/>
      <c r="NLX31" s="1"/>
      <c r="NLY31" s="1"/>
      <c r="NLZ31" s="1"/>
      <c r="NMA31" s="1"/>
      <c r="NMB31" s="1"/>
      <c r="NMC31" s="1"/>
      <c r="NMD31" s="1"/>
      <c r="NME31" s="1"/>
      <c r="NMF31" s="1"/>
      <c r="NMG31" s="1"/>
      <c r="NMH31" s="1"/>
      <c r="NMI31" s="1"/>
      <c r="NMJ31" s="1"/>
      <c r="NMK31" s="1"/>
      <c r="NML31" s="1"/>
      <c r="NMM31" s="1"/>
      <c r="NMN31" s="1"/>
      <c r="NMO31" s="1"/>
      <c r="NMP31" s="1"/>
      <c r="NMQ31" s="1"/>
      <c r="NMR31" s="1"/>
      <c r="NMS31" s="1"/>
      <c r="NMT31" s="1"/>
      <c r="NMU31" s="1"/>
      <c r="NMV31" s="1"/>
      <c r="NMW31" s="1"/>
      <c r="NMX31" s="1"/>
      <c r="NMY31" s="1"/>
      <c r="NMZ31" s="1"/>
      <c r="NNA31" s="1"/>
      <c r="NNB31" s="1"/>
      <c r="NNC31" s="1"/>
      <c r="NND31" s="1"/>
      <c r="NNE31" s="1"/>
      <c r="NNF31" s="1"/>
      <c r="NNG31" s="1"/>
      <c r="NNH31" s="1"/>
      <c r="NNI31" s="1"/>
      <c r="NNJ31" s="1"/>
      <c r="NNK31" s="1"/>
      <c r="NNL31" s="1"/>
      <c r="NNM31" s="1"/>
      <c r="NNN31" s="1"/>
      <c r="NNO31" s="1"/>
      <c r="NNP31" s="1"/>
      <c r="NNQ31" s="1"/>
      <c r="NNR31" s="1"/>
      <c r="NNS31" s="1"/>
      <c r="NNT31" s="1"/>
      <c r="NNU31" s="1"/>
      <c r="NNV31" s="1"/>
      <c r="NNW31" s="1"/>
      <c r="NNX31" s="1"/>
      <c r="NNY31" s="1"/>
      <c r="NNZ31" s="1"/>
      <c r="NOA31" s="1"/>
      <c r="NOB31" s="1"/>
      <c r="NOC31" s="1"/>
      <c r="NOD31" s="1"/>
      <c r="NOE31" s="1"/>
      <c r="NOF31" s="1"/>
      <c r="NOG31" s="1"/>
      <c r="NOH31" s="1"/>
      <c r="NOI31" s="1"/>
      <c r="NOJ31" s="1"/>
      <c r="NOK31" s="1"/>
      <c r="NOL31" s="1"/>
      <c r="NOM31" s="1"/>
      <c r="NON31" s="1"/>
      <c r="NOO31" s="1"/>
      <c r="NOP31" s="1"/>
      <c r="NOQ31" s="1"/>
      <c r="NOR31" s="1"/>
      <c r="NOS31" s="1"/>
      <c r="NOT31" s="1"/>
      <c r="NOU31" s="1"/>
      <c r="NOV31" s="1"/>
      <c r="NOW31" s="1"/>
      <c r="NOX31" s="1"/>
      <c r="NOY31" s="1"/>
      <c r="NOZ31" s="1"/>
      <c r="NPA31" s="1"/>
      <c r="NPB31" s="1"/>
      <c r="NPC31" s="1"/>
      <c r="NPD31" s="1"/>
      <c r="NPE31" s="1"/>
      <c r="NPF31" s="1"/>
      <c r="NPG31" s="1"/>
      <c r="NPH31" s="1"/>
      <c r="NPI31" s="1"/>
      <c r="NPJ31" s="1"/>
      <c r="NPK31" s="1"/>
      <c r="NPL31" s="1"/>
      <c r="NPM31" s="1"/>
      <c r="NPN31" s="1"/>
      <c r="NPO31" s="1"/>
      <c r="NPP31" s="1"/>
      <c r="NPQ31" s="1"/>
      <c r="NPR31" s="1"/>
      <c r="NPS31" s="1"/>
      <c r="NPT31" s="1"/>
      <c r="NPU31" s="1"/>
      <c r="NPV31" s="1"/>
      <c r="NPW31" s="1"/>
      <c r="NPX31" s="1"/>
      <c r="NPY31" s="1"/>
      <c r="NPZ31" s="1"/>
      <c r="NQA31" s="1"/>
      <c r="NQB31" s="1"/>
      <c r="NQC31" s="1"/>
      <c r="NQD31" s="1"/>
      <c r="NQE31" s="1"/>
      <c r="NQF31" s="1"/>
      <c r="NQG31" s="1"/>
      <c r="NQH31" s="1"/>
      <c r="NQI31" s="1"/>
      <c r="NQJ31" s="1"/>
      <c r="NQK31" s="1"/>
      <c r="NQL31" s="1"/>
      <c r="NQM31" s="1"/>
      <c r="NQN31" s="1"/>
      <c r="NQO31" s="1"/>
      <c r="NQP31" s="1"/>
      <c r="NQQ31" s="1"/>
      <c r="NQR31" s="1"/>
      <c r="NQS31" s="1"/>
      <c r="NQT31" s="1"/>
      <c r="NQU31" s="1"/>
      <c r="NQV31" s="1"/>
      <c r="NQW31" s="1"/>
      <c r="NQX31" s="1"/>
      <c r="NQY31" s="1"/>
      <c r="NQZ31" s="1"/>
      <c r="NRA31" s="1"/>
      <c r="NRB31" s="1"/>
      <c r="NRC31" s="1"/>
      <c r="NRD31" s="1"/>
      <c r="NRE31" s="1"/>
      <c r="NRF31" s="1"/>
      <c r="NRG31" s="1"/>
      <c r="NRH31" s="1"/>
      <c r="NRI31" s="1"/>
      <c r="NRJ31" s="1"/>
      <c r="NRK31" s="1"/>
      <c r="NRL31" s="1"/>
      <c r="NRM31" s="1"/>
      <c r="NRN31" s="1"/>
      <c r="NRO31" s="1"/>
      <c r="NRP31" s="1"/>
      <c r="NRQ31" s="1"/>
      <c r="NRR31" s="1"/>
      <c r="NRS31" s="1"/>
      <c r="NRT31" s="1"/>
      <c r="NRU31" s="1"/>
      <c r="NRV31" s="1"/>
      <c r="NRW31" s="1"/>
      <c r="NRX31" s="1"/>
      <c r="NRY31" s="1"/>
      <c r="NRZ31" s="1"/>
      <c r="NSA31" s="1"/>
      <c r="NSB31" s="1"/>
      <c r="NSC31" s="1"/>
      <c r="NSD31" s="1"/>
      <c r="NSE31" s="1"/>
      <c r="NSF31" s="1"/>
      <c r="NSG31" s="1"/>
      <c r="NSH31" s="1"/>
      <c r="NSI31" s="1"/>
      <c r="NSJ31" s="1"/>
      <c r="NSK31" s="1"/>
      <c r="NSL31" s="1"/>
      <c r="NSM31" s="1"/>
      <c r="NSN31" s="1"/>
      <c r="NSO31" s="1"/>
      <c r="NSP31" s="1"/>
      <c r="NSQ31" s="1"/>
      <c r="NSR31" s="1"/>
      <c r="NSS31" s="1"/>
      <c r="NST31" s="1"/>
      <c r="NSU31" s="1"/>
      <c r="NSV31" s="1"/>
      <c r="NSW31" s="1"/>
      <c r="NSX31" s="1"/>
      <c r="NSY31" s="1"/>
      <c r="NSZ31" s="1"/>
      <c r="NTA31" s="1"/>
      <c r="NTB31" s="1"/>
      <c r="NTC31" s="1"/>
      <c r="NTD31" s="1"/>
      <c r="NTE31" s="1"/>
      <c r="NTF31" s="1"/>
      <c r="NTG31" s="1"/>
      <c r="NTH31" s="1"/>
      <c r="NTI31" s="1"/>
      <c r="NTJ31" s="1"/>
      <c r="NTK31" s="1"/>
      <c r="NTL31" s="1"/>
      <c r="NTM31" s="1"/>
      <c r="NTN31" s="1"/>
      <c r="NTO31" s="1"/>
      <c r="NTP31" s="1"/>
      <c r="NTQ31" s="1"/>
      <c r="NTR31" s="1"/>
      <c r="NTS31" s="1"/>
      <c r="NTT31" s="1"/>
      <c r="NTU31" s="1"/>
      <c r="NTV31" s="1"/>
      <c r="NTW31" s="1"/>
      <c r="NTX31" s="1"/>
      <c r="NTY31" s="1"/>
      <c r="NTZ31" s="1"/>
      <c r="NUA31" s="1"/>
      <c r="NUB31" s="1"/>
      <c r="NUC31" s="1"/>
      <c r="NUD31" s="1"/>
      <c r="NUE31" s="1"/>
      <c r="NUF31" s="1"/>
      <c r="NUG31" s="1"/>
      <c r="NUH31" s="1"/>
      <c r="NUI31" s="1"/>
      <c r="NUJ31" s="1"/>
      <c r="NUK31" s="1"/>
      <c r="NUL31" s="1"/>
      <c r="NUM31" s="1"/>
      <c r="NUN31" s="1"/>
      <c r="NUO31" s="1"/>
      <c r="NUP31" s="1"/>
      <c r="NUQ31" s="1"/>
      <c r="NUR31" s="1"/>
      <c r="NUS31" s="1"/>
      <c r="NUT31" s="1"/>
      <c r="NUU31" s="1"/>
      <c r="NUV31" s="1"/>
      <c r="NUW31" s="1"/>
      <c r="NUX31" s="1"/>
      <c r="NUY31" s="1"/>
      <c r="NUZ31" s="1"/>
      <c r="NVA31" s="1"/>
      <c r="NVB31" s="1"/>
      <c r="NVC31" s="1"/>
      <c r="NVD31" s="1"/>
      <c r="NVE31" s="1"/>
      <c r="NVF31" s="1"/>
      <c r="NVG31" s="1"/>
      <c r="NVH31" s="1"/>
      <c r="NVI31" s="1"/>
      <c r="NVJ31" s="1"/>
      <c r="NVK31" s="1"/>
      <c r="NVL31" s="1"/>
      <c r="NVM31" s="1"/>
      <c r="NVN31" s="1"/>
      <c r="NVO31" s="1"/>
      <c r="NVP31" s="1"/>
      <c r="NVQ31" s="1"/>
      <c r="NVR31" s="1"/>
      <c r="NVS31" s="1"/>
      <c r="NVT31" s="1"/>
      <c r="NVU31" s="1"/>
      <c r="NVV31" s="1"/>
      <c r="NVW31" s="1"/>
      <c r="NVX31" s="1"/>
      <c r="NVY31" s="1"/>
      <c r="NVZ31" s="1"/>
      <c r="NWA31" s="1"/>
      <c r="NWB31" s="1"/>
      <c r="NWC31" s="1"/>
      <c r="NWD31" s="1"/>
      <c r="NWE31" s="1"/>
      <c r="NWF31" s="1"/>
      <c r="NWG31" s="1"/>
      <c r="NWH31" s="1"/>
      <c r="NWI31" s="1"/>
      <c r="NWJ31" s="1"/>
      <c r="NWK31" s="1"/>
      <c r="NWL31" s="1"/>
      <c r="NWM31" s="1"/>
      <c r="NWN31" s="1"/>
      <c r="NWO31" s="1"/>
      <c r="NWP31" s="1"/>
      <c r="NWQ31" s="1"/>
      <c r="NWR31" s="1"/>
      <c r="NWS31" s="1"/>
      <c r="NWT31" s="1"/>
      <c r="NWU31" s="1"/>
      <c r="NWV31" s="1"/>
      <c r="NWW31" s="1"/>
      <c r="NWX31" s="1"/>
      <c r="NWY31" s="1"/>
      <c r="NWZ31" s="1"/>
      <c r="NXA31" s="1"/>
      <c r="NXB31" s="1"/>
      <c r="NXC31" s="1"/>
      <c r="NXD31" s="1"/>
      <c r="NXE31" s="1"/>
      <c r="NXF31" s="1"/>
      <c r="NXG31" s="1"/>
      <c r="NXH31" s="1"/>
      <c r="NXI31" s="1"/>
      <c r="NXJ31" s="1"/>
      <c r="NXK31" s="1"/>
      <c r="NXL31" s="1"/>
      <c r="NXM31" s="1"/>
      <c r="NXN31" s="1"/>
      <c r="NXO31" s="1"/>
      <c r="NXP31" s="1"/>
      <c r="NXQ31" s="1"/>
      <c r="NXR31" s="1"/>
      <c r="NXS31" s="1"/>
      <c r="NXT31" s="1"/>
      <c r="NXU31" s="1"/>
      <c r="NXV31" s="1"/>
      <c r="NXW31" s="1"/>
      <c r="NXX31" s="1"/>
      <c r="NXY31" s="1"/>
      <c r="NXZ31" s="1"/>
      <c r="NYA31" s="1"/>
      <c r="NYB31" s="1"/>
      <c r="NYC31" s="1"/>
      <c r="NYD31" s="1"/>
      <c r="NYE31" s="1"/>
      <c r="NYF31" s="1"/>
      <c r="NYG31" s="1"/>
      <c r="NYH31" s="1"/>
      <c r="NYI31" s="1"/>
      <c r="NYJ31" s="1"/>
      <c r="NYK31" s="1"/>
      <c r="NYL31" s="1"/>
      <c r="NYM31" s="1"/>
      <c r="NYN31" s="1"/>
      <c r="NYO31" s="1"/>
      <c r="NYP31" s="1"/>
      <c r="NYQ31" s="1"/>
      <c r="NYR31" s="1"/>
      <c r="NYS31" s="1"/>
      <c r="NYT31" s="1"/>
      <c r="NYU31" s="1"/>
      <c r="NYV31" s="1"/>
      <c r="NYW31" s="1"/>
      <c r="NYX31" s="1"/>
      <c r="NYY31" s="1"/>
      <c r="NYZ31" s="1"/>
      <c r="NZA31" s="1"/>
      <c r="NZB31" s="1"/>
      <c r="NZC31" s="1"/>
      <c r="NZD31" s="1"/>
      <c r="NZE31" s="1"/>
      <c r="NZF31" s="1"/>
      <c r="NZG31" s="1"/>
      <c r="NZH31" s="1"/>
      <c r="NZI31" s="1"/>
      <c r="NZJ31" s="1"/>
      <c r="NZK31" s="1"/>
      <c r="NZL31" s="1"/>
      <c r="NZM31" s="1"/>
      <c r="NZN31" s="1"/>
      <c r="NZO31" s="1"/>
      <c r="NZP31" s="1"/>
      <c r="NZQ31" s="1"/>
      <c r="NZR31" s="1"/>
      <c r="NZS31" s="1"/>
      <c r="NZT31" s="1"/>
      <c r="NZU31" s="1"/>
      <c r="NZV31" s="1"/>
      <c r="NZW31" s="1"/>
      <c r="NZX31" s="1"/>
      <c r="NZY31" s="1"/>
      <c r="NZZ31" s="1"/>
      <c r="OAA31" s="1"/>
      <c r="OAB31" s="1"/>
      <c r="OAC31" s="1"/>
      <c r="OAD31" s="1"/>
      <c r="OAE31" s="1"/>
      <c r="OAF31" s="1"/>
      <c r="OAG31" s="1"/>
      <c r="OAH31" s="1"/>
      <c r="OAI31" s="1"/>
      <c r="OAJ31" s="1"/>
      <c r="OAK31" s="1"/>
      <c r="OAL31" s="1"/>
      <c r="OAM31" s="1"/>
      <c r="OAN31" s="1"/>
      <c r="OAO31" s="1"/>
      <c r="OAP31" s="1"/>
      <c r="OAQ31" s="1"/>
      <c r="OAR31" s="1"/>
      <c r="OAS31" s="1"/>
      <c r="OAT31" s="1"/>
      <c r="OAU31" s="1"/>
      <c r="OAV31" s="1"/>
      <c r="OAW31" s="1"/>
      <c r="OAX31" s="1"/>
      <c r="OAY31" s="1"/>
      <c r="OAZ31" s="1"/>
      <c r="OBA31" s="1"/>
      <c r="OBB31" s="1"/>
      <c r="OBC31" s="1"/>
      <c r="OBD31" s="1"/>
      <c r="OBE31" s="1"/>
      <c r="OBF31" s="1"/>
      <c r="OBG31" s="1"/>
      <c r="OBH31" s="1"/>
      <c r="OBI31" s="1"/>
      <c r="OBJ31" s="1"/>
      <c r="OBK31" s="1"/>
      <c r="OBL31" s="1"/>
      <c r="OBM31" s="1"/>
      <c r="OBN31" s="1"/>
      <c r="OBO31" s="1"/>
      <c r="OBP31" s="1"/>
      <c r="OBQ31" s="1"/>
      <c r="OBR31" s="1"/>
      <c r="OBS31" s="1"/>
      <c r="OBT31" s="1"/>
      <c r="OBU31" s="1"/>
      <c r="OBV31" s="1"/>
      <c r="OBW31" s="1"/>
      <c r="OBX31" s="1"/>
      <c r="OBY31" s="1"/>
      <c r="OBZ31" s="1"/>
      <c r="OCA31" s="1"/>
      <c r="OCB31" s="1"/>
      <c r="OCC31" s="1"/>
      <c r="OCD31" s="1"/>
      <c r="OCE31" s="1"/>
      <c r="OCF31" s="1"/>
      <c r="OCG31" s="1"/>
      <c r="OCH31" s="1"/>
      <c r="OCI31" s="1"/>
      <c r="OCJ31" s="1"/>
      <c r="OCK31" s="1"/>
      <c r="OCL31" s="1"/>
      <c r="OCM31" s="1"/>
      <c r="OCN31" s="1"/>
      <c r="OCO31" s="1"/>
      <c r="OCP31" s="1"/>
      <c r="OCQ31" s="1"/>
      <c r="OCR31" s="1"/>
      <c r="OCS31" s="1"/>
      <c r="OCT31" s="1"/>
      <c r="OCU31" s="1"/>
      <c r="OCV31" s="1"/>
      <c r="OCW31" s="1"/>
      <c r="OCX31" s="1"/>
      <c r="OCY31" s="1"/>
      <c r="OCZ31" s="1"/>
      <c r="ODA31" s="1"/>
      <c r="ODB31" s="1"/>
      <c r="ODC31" s="1"/>
      <c r="ODD31" s="1"/>
      <c r="ODE31" s="1"/>
      <c r="ODF31" s="1"/>
      <c r="ODG31" s="1"/>
      <c r="ODH31" s="1"/>
      <c r="ODI31" s="1"/>
      <c r="ODJ31" s="1"/>
      <c r="ODK31" s="1"/>
      <c r="ODL31" s="1"/>
      <c r="ODM31" s="1"/>
      <c r="ODN31" s="1"/>
      <c r="ODO31" s="1"/>
      <c r="ODP31" s="1"/>
      <c r="ODQ31" s="1"/>
      <c r="ODR31" s="1"/>
      <c r="ODS31" s="1"/>
      <c r="ODT31" s="1"/>
      <c r="ODU31" s="1"/>
      <c r="ODV31" s="1"/>
      <c r="ODW31" s="1"/>
      <c r="ODX31" s="1"/>
      <c r="ODY31" s="1"/>
      <c r="ODZ31" s="1"/>
      <c r="OEA31" s="1"/>
      <c r="OEB31" s="1"/>
      <c r="OEC31" s="1"/>
      <c r="OED31" s="1"/>
      <c r="OEE31" s="1"/>
      <c r="OEF31" s="1"/>
      <c r="OEG31" s="1"/>
      <c r="OEH31" s="1"/>
      <c r="OEI31" s="1"/>
      <c r="OEJ31" s="1"/>
      <c r="OEK31" s="1"/>
      <c r="OEL31" s="1"/>
      <c r="OEM31" s="1"/>
      <c r="OEN31" s="1"/>
      <c r="OEO31" s="1"/>
      <c r="OEP31" s="1"/>
      <c r="OEQ31" s="1"/>
      <c r="OER31" s="1"/>
      <c r="OES31" s="1"/>
      <c r="OET31" s="1"/>
      <c r="OEU31" s="1"/>
      <c r="OEV31" s="1"/>
      <c r="OEW31" s="1"/>
      <c r="OEX31" s="1"/>
      <c r="OEY31" s="1"/>
      <c r="OEZ31" s="1"/>
      <c r="OFA31" s="1"/>
      <c r="OFB31" s="1"/>
      <c r="OFC31" s="1"/>
      <c r="OFD31" s="1"/>
      <c r="OFE31" s="1"/>
      <c r="OFF31" s="1"/>
      <c r="OFG31" s="1"/>
      <c r="OFH31" s="1"/>
      <c r="OFI31" s="1"/>
      <c r="OFJ31" s="1"/>
      <c r="OFK31" s="1"/>
      <c r="OFL31" s="1"/>
      <c r="OFM31" s="1"/>
      <c r="OFN31" s="1"/>
      <c r="OFO31" s="1"/>
      <c r="OFP31" s="1"/>
      <c r="OFQ31" s="1"/>
      <c r="OFR31" s="1"/>
      <c r="OFS31" s="1"/>
      <c r="OFT31" s="1"/>
      <c r="OFU31" s="1"/>
      <c r="OFV31" s="1"/>
      <c r="OFW31" s="1"/>
      <c r="OFX31" s="1"/>
      <c r="OFY31" s="1"/>
      <c r="OFZ31" s="1"/>
      <c r="OGA31" s="1"/>
      <c r="OGB31" s="1"/>
      <c r="OGC31" s="1"/>
      <c r="OGD31" s="1"/>
      <c r="OGE31" s="1"/>
      <c r="OGF31" s="1"/>
      <c r="OGG31" s="1"/>
      <c r="OGH31" s="1"/>
      <c r="OGI31" s="1"/>
      <c r="OGJ31" s="1"/>
      <c r="OGK31" s="1"/>
      <c r="OGL31" s="1"/>
      <c r="OGM31" s="1"/>
      <c r="OGN31" s="1"/>
      <c r="OGO31" s="1"/>
      <c r="OGP31" s="1"/>
      <c r="OGQ31" s="1"/>
      <c r="OGR31" s="1"/>
      <c r="OGS31" s="1"/>
      <c r="OGT31" s="1"/>
      <c r="OGU31" s="1"/>
      <c r="OGV31" s="1"/>
      <c r="OGW31" s="1"/>
      <c r="OGX31" s="1"/>
      <c r="OGY31" s="1"/>
      <c r="OGZ31" s="1"/>
      <c r="OHA31" s="1"/>
      <c r="OHB31" s="1"/>
      <c r="OHC31" s="1"/>
      <c r="OHD31" s="1"/>
      <c r="OHE31" s="1"/>
      <c r="OHF31" s="1"/>
      <c r="OHG31" s="1"/>
      <c r="OHH31" s="1"/>
      <c r="OHI31" s="1"/>
      <c r="OHJ31" s="1"/>
      <c r="OHK31" s="1"/>
      <c r="OHL31" s="1"/>
      <c r="OHM31" s="1"/>
      <c r="OHN31" s="1"/>
      <c r="OHO31" s="1"/>
      <c r="OHP31" s="1"/>
      <c r="OHQ31" s="1"/>
      <c r="OHR31" s="1"/>
      <c r="OHS31" s="1"/>
      <c r="OHT31" s="1"/>
      <c r="OHU31" s="1"/>
      <c r="OHV31" s="1"/>
      <c r="OHW31" s="1"/>
      <c r="OHX31" s="1"/>
      <c r="OHY31" s="1"/>
      <c r="OHZ31" s="1"/>
      <c r="OIA31" s="1"/>
      <c r="OIB31" s="1"/>
      <c r="OIC31" s="1"/>
      <c r="OID31" s="1"/>
      <c r="OIE31" s="1"/>
      <c r="OIF31" s="1"/>
      <c r="OIG31" s="1"/>
      <c r="OIH31" s="1"/>
      <c r="OII31" s="1"/>
      <c r="OIJ31" s="1"/>
      <c r="OIK31" s="1"/>
      <c r="OIL31" s="1"/>
      <c r="OIM31" s="1"/>
      <c r="OIN31" s="1"/>
      <c r="OIO31" s="1"/>
      <c r="OIP31" s="1"/>
      <c r="OIQ31" s="1"/>
      <c r="OIR31" s="1"/>
      <c r="OIS31" s="1"/>
      <c r="OIT31" s="1"/>
      <c r="OIU31" s="1"/>
      <c r="OIV31" s="1"/>
      <c r="OIW31" s="1"/>
      <c r="OIX31" s="1"/>
      <c r="OIY31" s="1"/>
      <c r="OIZ31" s="1"/>
      <c r="OJA31" s="1"/>
      <c r="OJB31" s="1"/>
      <c r="OJC31" s="1"/>
      <c r="OJD31" s="1"/>
      <c r="OJE31" s="1"/>
      <c r="OJF31" s="1"/>
      <c r="OJG31" s="1"/>
      <c r="OJH31" s="1"/>
      <c r="OJI31" s="1"/>
      <c r="OJJ31" s="1"/>
      <c r="OJK31" s="1"/>
      <c r="OJL31" s="1"/>
      <c r="OJM31" s="1"/>
      <c r="OJN31" s="1"/>
      <c r="OJO31" s="1"/>
      <c r="OJP31" s="1"/>
      <c r="OJQ31" s="1"/>
      <c r="OJR31" s="1"/>
      <c r="OJS31" s="1"/>
      <c r="OJT31" s="1"/>
      <c r="OJU31" s="1"/>
      <c r="OJV31" s="1"/>
      <c r="OJW31" s="1"/>
      <c r="OJX31" s="1"/>
      <c r="OJY31" s="1"/>
      <c r="OJZ31" s="1"/>
      <c r="OKA31" s="1"/>
      <c r="OKB31" s="1"/>
      <c r="OKC31" s="1"/>
      <c r="OKD31" s="1"/>
      <c r="OKE31" s="1"/>
      <c r="OKF31" s="1"/>
      <c r="OKG31" s="1"/>
      <c r="OKH31" s="1"/>
      <c r="OKI31" s="1"/>
      <c r="OKJ31" s="1"/>
      <c r="OKK31" s="1"/>
      <c r="OKL31" s="1"/>
      <c r="OKM31" s="1"/>
      <c r="OKN31" s="1"/>
      <c r="OKO31" s="1"/>
      <c r="OKP31" s="1"/>
      <c r="OKQ31" s="1"/>
      <c r="OKR31" s="1"/>
      <c r="OKS31" s="1"/>
      <c r="OKT31" s="1"/>
      <c r="OKU31" s="1"/>
      <c r="OKV31" s="1"/>
      <c r="OKW31" s="1"/>
      <c r="OKX31" s="1"/>
      <c r="OKY31" s="1"/>
      <c r="OKZ31" s="1"/>
      <c r="OLA31" s="1"/>
      <c r="OLB31" s="1"/>
      <c r="OLC31" s="1"/>
      <c r="OLD31" s="1"/>
      <c r="OLE31" s="1"/>
      <c r="OLF31" s="1"/>
      <c r="OLG31" s="1"/>
      <c r="OLH31" s="1"/>
      <c r="OLI31" s="1"/>
      <c r="OLJ31" s="1"/>
      <c r="OLK31" s="1"/>
      <c r="OLL31" s="1"/>
      <c r="OLM31" s="1"/>
      <c r="OLN31" s="1"/>
      <c r="OLO31" s="1"/>
      <c r="OLP31" s="1"/>
      <c r="OLQ31" s="1"/>
      <c r="OLR31" s="1"/>
      <c r="OLS31" s="1"/>
      <c r="OLT31" s="1"/>
      <c r="OLU31" s="1"/>
      <c r="OLV31" s="1"/>
      <c r="OLW31" s="1"/>
      <c r="OLX31" s="1"/>
      <c r="OLY31" s="1"/>
      <c r="OLZ31" s="1"/>
      <c r="OMA31" s="1"/>
      <c r="OMB31" s="1"/>
      <c r="OMC31" s="1"/>
      <c r="OMD31" s="1"/>
      <c r="OME31" s="1"/>
      <c r="OMF31" s="1"/>
      <c r="OMG31" s="1"/>
      <c r="OMH31" s="1"/>
      <c r="OMI31" s="1"/>
      <c r="OMJ31" s="1"/>
      <c r="OMK31" s="1"/>
      <c r="OML31" s="1"/>
      <c r="OMM31" s="1"/>
      <c r="OMN31" s="1"/>
      <c r="OMO31" s="1"/>
      <c r="OMP31" s="1"/>
      <c r="OMQ31" s="1"/>
      <c r="OMR31" s="1"/>
      <c r="OMS31" s="1"/>
      <c r="OMT31" s="1"/>
      <c r="OMU31" s="1"/>
      <c r="OMV31" s="1"/>
      <c r="OMW31" s="1"/>
      <c r="OMX31" s="1"/>
      <c r="OMY31" s="1"/>
      <c r="OMZ31" s="1"/>
      <c r="ONA31" s="1"/>
      <c r="ONB31" s="1"/>
      <c r="ONC31" s="1"/>
      <c r="OND31" s="1"/>
      <c r="ONE31" s="1"/>
      <c r="ONF31" s="1"/>
      <c r="ONG31" s="1"/>
      <c r="ONH31" s="1"/>
      <c r="ONI31" s="1"/>
      <c r="ONJ31" s="1"/>
      <c r="ONK31" s="1"/>
      <c r="ONL31" s="1"/>
      <c r="ONM31" s="1"/>
      <c r="ONN31" s="1"/>
      <c r="ONO31" s="1"/>
      <c r="ONP31" s="1"/>
      <c r="ONQ31" s="1"/>
      <c r="ONR31" s="1"/>
      <c r="ONS31" s="1"/>
      <c r="ONT31" s="1"/>
      <c r="ONU31" s="1"/>
      <c r="ONV31" s="1"/>
      <c r="ONW31" s="1"/>
      <c r="ONX31" s="1"/>
      <c r="ONY31" s="1"/>
      <c r="ONZ31" s="1"/>
      <c r="OOA31" s="1"/>
      <c r="OOB31" s="1"/>
      <c r="OOC31" s="1"/>
      <c r="OOD31" s="1"/>
      <c r="OOE31" s="1"/>
      <c r="OOF31" s="1"/>
      <c r="OOG31" s="1"/>
      <c r="OOH31" s="1"/>
      <c r="OOI31" s="1"/>
      <c r="OOJ31" s="1"/>
      <c r="OOK31" s="1"/>
      <c r="OOL31" s="1"/>
      <c r="OOM31" s="1"/>
      <c r="OON31" s="1"/>
      <c r="OOO31" s="1"/>
      <c r="OOP31" s="1"/>
      <c r="OOQ31" s="1"/>
      <c r="OOR31" s="1"/>
      <c r="OOS31" s="1"/>
      <c r="OOT31" s="1"/>
      <c r="OOU31" s="1"/>
      <c r="OOV31" s="1"/>
      <c r="OOW31" s="1"/>
      <c r="OOX31" s="1"/>
      <c r="OOY31" s="1"/>
      <c r="OOZ31" s="1"/>
      <c r="OPA31" s="1"/>
      <c r="OPB31" s="1"/>
      <c r="OPC31" s="1"/>
      <c r="OPD31" s="1"/>
      <c r="OPE31" s="1"/>
      <c r="OPF31" s="1"/>
      <c r="OPG31" s="1"/>
      <c r="OPH31" s="1"/>
      <c r="OPI31" s="1"/>
      <c r="OPJ31" s="1"/>
      <c r="OPK31" s="1"/>
      <c r="OPL31" s="1"/>
      <c r="OPM31" s="1"/>
      <c r="OPN31" s="1"/>
      <c r="OPO31" s="1"/>
      <c r="OPP31" s="1"/>
      <c r="OPQ31" s="1"/>
      <c r="OPR31" s="1"/>
      <c r="OPS31" s="1"/>
      <c r="OPT31" s="1"/>
      <c r="OPU31" s="1"/>
      <c r="OPV31" s="1"/>
      <c r="OPW31" s="1"/>
      <c r="OPX31" s="1"/>
      <c r="OPY31" s="1"/>
      <c r="OPZ31" s="1"/>
      <c r="OQA31" s="1"/>
      <c r="OQB31" s="1"/>
      <c r="OQC31" s="1"/>
      <c r="OQD31" s="1"/>
      <c r="OQE31" s="1"/>
      <c r="OQF31" s="1"/>
      <c r="OQG31" s="1"/>
      <c r="OQH31" s="1"/>
      <c r="OQI31" s="1"/>
      <c r="OQJ31" s="1"/>
      <c r="OQK31" s="1"/>
      <c r="OQL31" s="1"/>
      <c r="OQM31" s="1"/>
      <c r="OQN31" s="1"/>
      <c r="OQO31" s="1"/>
      <c r="OQP31" s="1"/>
      <c r="OQQ31" s="1"/>
      <c r="OQR31" s="1"/>
      <c r="OQS31" s="1"/>
      <c r="OQT31" s="1"/>
      <c r="OQU31" s="1"/>
      <c r="OQV31" s="1"/>
      <c r="OQW31" s="1"/>
      <c r="OQX31" s="1"/>
      <c r="OQY31" s="1"/>
      <c r="OQZ31" s="1"/>
      <c r="ORA31" s="1"/>
      <c r="ORB31" s="1"/>
      <c r="ORC31" s="1"/>
      <c r="ORD31" s="1"/>
      <c r="ORE31" s="1"/>
      <c r="ORF31" s="1"/>
      <c r="ORG31" s="1"/>
      <c r="ORH31" s="1"/>
      <c r="ORI31" s="1"/>
      <c r="ORJ31" s="1"/>
      <c r="ORK31" s="1"/>
      <c r="ORL31" s="1"/>
      <c r="ORM31" s="1"/>
      <c r="ORN31" s="1"/>
      <c r="ORO31" s="1"/>
      <c r="ORP31" s="1"/>
      <c r="ORQ31" s="1"/>
      <c r="ORR31" s="1"/>
      <c r="ORS31" s="1"/>
      <c r="ORT31" s="1"/>
      <c r="ORU31" s="1"/>
      <c r="ORV31" s="1"/>
      <c r="ORW31" s="1"/>
      <c r="ORX31" s="1"/>
      <c r="ORY31" s="1"/>
      <c r="ORZ31" s="1"/>
      <c r="OSA31" s="1"/>
      <c r="OSB31" s="1"/>
      <c r="OSC31" s="1"/>
      <c r="OSD31" s="1"/>
      <c r="OSE31" s="1"/>
      <c r="OSF31" s="1"/>
      <c r="OSG31" s="1"/>
      <c r="OSH31" s="1"/>
      <c r="OSI31" s="1"/>
      <c r="OSJ31" s="1"/>
      <c r="OSK31" s="1"/>
      <c r="OSL31" s="1"/>
      <c r="OSM31" s="1"/>
      <c r="OSN31" s="1"/>
      <c r="OSO31" s="1"/>
      <c r="OSP31" s="1"/>
      <c r="OSQ31" s="1"/>
      <c r="OSR31" s="1"/>
      <c r="OSS31" s="1"/>
      <c r="OST31" s="1"/>
      <c r="OSU31" s="1"/>
      <c r="OSV31" s="1"/>
      <c r="OSW31" s="1"/>
      <c r="OSX31" s="1"/>
      <c r="OSY31" s="1"/>
      <c r="OSZ31" s="1"/>
      <c r="OTA31" s="1"/>
      <c r="OTB31" s="1"/>
      <c r="OTC31" s="1"/>
      <c r="OTD31" s="1"/>
      <c r="OTE31" s="1"/>
      <c r="OTF31" s="1"/>
      <c r="OTG31" s="1"/>
      <c r="OTH31" s="1"/>
      <c r="OTI31" s="1"/>
      <c r="OTJ31" s="1"/>
      <c r="OTK31" s="1"/>
      <c r="OTL31" s="1"/>
      <c r="OTM31" s="1"/>
      <c r="OTN31" s="1"/>
      <c r="OTO31" s="1"/>
      <c r="OTP31" s="1"/>
      <c r="OTQ31" s="1"/>
      <c r="OTR31" s="1"/>
      <c r="OTS31" s="1"/>
      <c r="OTT31" s="1"/>
      <c r="OTU31" s="1"/>
      <c r="OTV31" s="1"/>
      <c r="OTW31" s="1"/>
      <c r="OTX31" s="1"/>
      <c r="OTY31" s="1"/>
      <c r="OTZ31" s="1"/>
      <c r="OUA31" s="1"/>
      <c r="OUB31" s="1"/>
      <c r="OUC31" s="1"/>
      <c r="OUD31" s="1"/>
      <c r="OUE31" s="1"/>
      <c r="OUF31" s="1"/>
      <c r="OUG31" s="1"/>
      <c r="OUH31" s="1"/>
      <c r="OUI31" s="1"/>
      <c r="OUJ31" s="1"/>
      <c r="OUK31" s="1"/>
      <c r="OUL31" s="1"/>
      <c r="OUM31" s="1"/>
      <c r="OUN31" s="1"/>
      <c r="OUO31" s="1"/>
      <c r="OUP31" s="1"/>
      <c r="OUQ31" s="1"/>
      <c r="OUR31" s="1"/>
      <c r="OUS31" s="1"/>
      <c r="OUT31" s="1"/>
      <c r="OUU31" s="1"/>
      <c r="OUV31" s="1"/>
      <c r="OUW31" s="1"/>
      <c r="OUX31" s="1"/>
      <c r="OUY31" s="1"/>
      <c r="OUZ31" s="1"/>
      <c r="OVA31" s="1"/>
      <c r="OVB31" s="1"/>
      <c r="OVC31" s="1"/>
      <c r="OVD31" s="1"/>
      <c r="OVE31" s="1"/>
      <c r="OVF31" s="1"/>
      <c r="OVG31" s="1"/>
      <c r="OVH31" s="1"/>
      <c r="OVI31" s="1"/>
      <c r="OVJ31" s="1"/>
      <c r="OVK31" s="1"/>
      <c r="OVL31" s="1"/>
      <c r="OVM31" s="1"/>
      <c r="OVN31" s="1"/>
      <c r="OVO31" s="1"/>
      <c r="OVP31" s="1"/>
      <c r="OVQ31" s="1"/>
      <c r="OVR31" s="1"/>
      <c r="OVS31" s="1"/>
      <c r="OVT31" s="1"/>
      <c r="OVU31" s="1"/>
      <c r="OVV31" s="1"/>
      <c r="OVW31" s="1"/>
      <c r="OVX31" s="1"/>
      <c r="OVY31" s="1"/>
      <c r="OVZ31" s="1"/>
      <c r="OWA31" s="1"/>
      <c r="OWB31" s="1"/>
      <c r="OWC31" s="1"/>
      <c r="OWD31" s="1"/>
      <c r="OWE31" s="1"/>
      <c r="OWF31" s="1"/>
      <c r="OWG31" s="1"/>
      <c r="OWH31" s="1"/>
      <c r="OWI31" s="1"/>
      <c r="OWJ31" s="1"/>
      <c r="OWK31" s="1"/>
      <c r="OWL31" s="1"/>
      <c r="OWM31" s="1"/>
      <c r="OWN31" s="1"/>
      <c r="OWO31" s="1"/>
      <c r="OWP31" s="1"/>
      <c r="OWQ31" s="1"/>
      <c r="OWR31" s="1"/>
      <c r="OWS31" s="1"/>
      <c r="OWT31" s="1"/>
      <c r="OWU31" s="1"/>
      <c r="OWV31" s="1"/>
      <c r="OWW31" s="1"/>
      <c r="OWX31" s="1"/>
      <c r="OWY31" s="1"/>
      <c r="OWZ31" s="1"/>
      <c r="OXA31" s="1"/>
      <c r="OXB31" s="1"/>
      <c r="OXC31" s="1"/>
      <c r="OXD31" s="1"/>
      <c r="OXE31" s="1"/>
      <c r="OXF31" s="1"/>
      <c r="OXG31" s="1"/>
      <c r="OXH31" s="1"/>
      <c r="OXI31" s="1"/>
      <c r="OXJ31" s="1"/>
      <c r="OXK31" s="1"/>
      <c r="OXL31" s="1"/>
      <c r="OXM31" s="1"/>
      <c r="OXN31" s="1"/>
      <c r="OXO31" s="1"/>
      <c r="OXP31" s="1"/>
      <c r="OXQ31" s="1"/>
      <c r="OXR31" s="1"/>
      <c r="OXS31" s="1"/>
      <c r="OXT31" s="1"/>
      <c r="OXU31" s="1"/>
      <c r="OXV31" s="1"/>
      <c r="OXW31" s="1"/>
      <c r="OXX31" s="1"/>
      <c r="OXY31" s="1"/>
      <c r="OXZ31" s="1"/>
      <c r="OYA31" s="1"/>
      <c r="OYB31" s="1"/>
      <c r="OYC31" s="1"/>
      <c r="OYD31" s="1"/>
      <c r="OYE31" s="1"/>
      <c r="OYF31" s="1"/>
      <c r="OYG31" s="1"/>
      <c r="OYH31" s="1"/>
      <c r="OYI31" s="1"/>
      <c r="OYJ31" s="1"/>
      <c r="OYK31" s="1"/>
      <c r="OYL31" s="1"/>
      <c r="OYM31" s="1"/>
      <c r="OYN31" s="1"/>
      <c r="OYO31" s="1"/>
      <c r="OYP31" s="1"/>
      <c r="OYQ31" s="1"/>
      <c r="OYR31" s="1"/>
      <c r="OYS31" s="1"/>
      <c r="OYT31" s="1"/>
      <c r="OYU31" s="1"/>
      <c r="OYV31" s="1"/>
      <c r="OYW31" s="1"/>
      <c r="OYX31" s="1"/>
      <c r="OYY31" s="1"/>
      <c r="OYZ31" s="1"/>
      <c r="OZA31" s="1"/>
      <c r="OZB31" s="1"/>
      <c r="OZC31" s="1"/>
      <c r="OZD31" s="1"/>
      <c r="OZE31" s="1"/>
      <c r="OZF31" s="1"/>
      <c r="OZG31" s="1"/>
      <c r="OZH31" s="1"/>
      <c r="OZI31" s="1"/>
      <c r="OZJ31" s="1"/>
      <c r="OZK31" s="1"/>
      <c r="OZL31" s="1"/>
      <c r="OZM31" s="1"/>
      <c r="OZN31" s="1"/>
      <c r="OZO31" s="1"/>
      <c r="OZP31" s="1"/>
      <c r="OZQ31" s="1"/>
      <c r="OZR31" s="1"/>
      <c r="OZS31" s="1"/>
      <c r="OZT31" s="1"/>
      <c r="OZU31" s="1"/>
      <c r="OZV31" s="1"/>
      <c r="OZW31" s="1"/>
      <c r="OZX31" s="1"/>
      <c r="OZY31" s="1"/>
      <c r="OZZ31" s="1"/>
      <c r="PAA31" s="1"/>
      <c r="PAB31" s="1"/>
      <c r="PAC31" s="1"/>
      <c r="PAD31" s="1"/>
      <c r="PAE31" s="1"/>
      <c r="PAF31" s="1"/>
      <c r="PAG31" s="1"/>
      <c r="PAH31" s="1"/>
      <c r="PAI31" s="1"/>
      <c r="PAJ31" s="1"/>
      <c r="PAK31" s="1"/>
      <c r="PAL31" s="1"/>
      <c r="PAM31" s="1"/>
      <c r="PAN31" s="1"/>
      <c r="PAO31" s="1"/>
      <c r="PAP31" s="1"/>
      <c r="PAQ31" s="1"/>
      <c r="PAR31" s="1"/>
      <c r="PAS31" s="1"/>
      <c r="PAT31" s="1"/>
      <c r="PAU31" s="1"/>
      <c r="PAV31" s="1"/>
      <c r="PAW31" s="1"/>
      <c r="PAX31" s="1"/>
      <c r="PAY31" s="1"/>
      <c r="PAZ31" s="1"/>
      <c r="PBA31" s="1"/>
      <c r="PBB31" s="1"/>
      <c r="PBC31" s="1"/>
      <c r="PBD31" s="1"/>
      <c r="PBE31" s="1"/>
      <c r="PBF31" s="1"/>
      <c r="PBG31" s="1"/>
      <c r="PBH31" s="1"/>
      <c r="PBI31" s="1"/>
      <c r="PBJ31" s="1"/>
      <c r="PBK31" s="1"/>
      <c r="PBL31" s="1"/>
      <c r="PBM31" s="1"/>
      <c r="PBN31" s="1"/>
      <c r="PBO31" s="1"/>
      <c r="PBP31" s="1"/>
      <c r="PBQ31" s="1"/>
      <c r="PBR31" s="1"/>
      <c r="PBS31" s="1"/>
      <c r="PBT31" s="1"/>
      <c r="PBU31" s="1"/>
      <c r="PBV31" s="1"/>
      <c r="PBW31" s="1"/>
      <c r="PBX31" s="1"/>
      <c r="PBY31" s="1"/>
      <c r="PBZ31" s="1"/>
      <c r="PCA31" s="1"/>
      <c r="PCB31" s="1"/>
      <c r="PCC31" s="1"/>
      <c r="PCD31" s="1"/>
      <c r="PCE31" s="1"/>
      <c r="PCF31" s="1"/>
      <c r="PCG31" s="1"/>
      <c r="PCH31" s="1"/>
      <c r="PCI31" s="1"/>
      <c r="PCJ31" s="1"/>
      <c r="PCK31" s="1"/>
      <c r="PCL31" s="1"/>
      <c r="PCM31" s="1"/>
      <c r="PCN31" s="1"/>
      <c r="PCO31" s="1"/>
      <c r="PCP31" s="1"/>
      <c r="PCQ31" s="1"/>
      <c r="PCR31" s="1"/>
      <c r="PCS31" s="1"/>
      <c r="PCT31" s="1"/>
      <c r="PCU31" s="1"/>
      <c r="PCV31" s="1"/>
      <c r="PCW31" s="1"/>
      <c r="PCX31" s="1"/>
      <c r="PCY31" s="1"/>
      <c r="PCZ31" s="1"/>
      <c r="PDA31" s="1"/>
      <c r="PDB31" s="1"/>
      <c r="PDC31" s="1"/>
      <c r="PDD31" s="1"/>
      <c r="PDE31" s="1"/>
      <c r="PDF31" s="1"/>
      <c r="PDG31" s="1"/>
      <c r="PDH31" s="1"/>
      <c r="PDI31" s="1"/>
      <c r="PDJ31" s="1"/>
      <c r="PDK31" s="1"/>
      <c r="PDL31" s="1"/>
      <c r="PDM31" s="1"/>
      <c r="PDN31" s="1"/>
      <c r="PDO31" s="1"/>
      <c r="PDP31" s="1"/>
      <c r="PDQ31" s="1"/>
      <c r="PDR31" s="1"/>
      <c r="PDS31" s="1"/>
      <c r="PDT31" s="1"/>
      <c r="PDU31" s="1"/>
      <c r="PDV31" s="1"/>
      <c r="PDW31" s="1"/>
      <c r="PDX31" s="1"/>
      <c r="PDY31" s="1"/>
      <c r="PDZ31" s="1"/>
      <c r="PEA31" s="1"/>
      <c r="PEB31" s="1"/>
      <c r="PEC31" s="1"/>
      <c r="PED31" s="1"/>
      <c r="PEE31" s="1"/>
      <c r="PEF31" s="1"/>
      <c r="PEG31" s="1"/>
      <c r="PEH31" s="1"/>
      <c r="PEI31" s="1"/>
      <c r="PEJ31" s="1"/>
      <c r="PEK31" s="1"/>
      <c r="PEL31" s="1"/>
      <c r="PEM31" s="1"/>
      <c r="PEN31" s="1"/>
      <c r="PEO31" s="1"/>
      <c r="PEP31" s="1"/>
      <c r="PEQ31" s="1"/>
      <c r="PER31" s="1"/>
      <c r="PES31" s="1"/>
      <c r="PET31" s="1"/>
      <c r="PEU31" s="1"/>
      <c r="PEV31" s="1"/>
      <c r="PEW31" s="1"/>
      <c r="PEX31" s="1"/>
      <c r="PEY31" s="1"/>
      <c r="PEZ31" s="1"/>
      <c r="PFA31" s="1"/>
      <c r="PFB31" s="1"/>
      <c r="PFC31" s="1"/>
      <c r="PFD31" s="1"/>
      <c r="PFE31" s="1"/>
      <c r="PFF31" s="1"/>
      <c r="PFG31" s="1"/>
      <c r="PFH31" s="1"/>
      <c r="PFI31" s="1"/>
      <c r="PFJ31" s="1"/>
      <c r="PFK31" s="1"/>
      <c r="PFL31" s="1"/>
      <c r="PFM31" s="1"/>
      <c r="PFN31" s="1"/>
      <c r="PFO31" s="1"/>
      <c r="PFP31" s="1"/>
      <c r="PFQ31" s="1"/>
      <c r="PFR31" s="1"/>
      <c r="PFS31" s="1"/>
      <c r="PFT31" s="1"/>
      <c r="PFU31" s="1"/>
      <c r="PFV31" s="1"/>
      <c r="PFW31" s="1"/>
      <c r="PFX31" s="1"/>
      <c r="PFY31" s="1"/>
      <c r="PFZ31" s="1"/>
      <c r="PGA31" s="1"/>
      <c r="PGB31" s="1"/>
      <c r="PGC31" s="1"/>
      <c r="PGD31" s="1"/>
      <c r="PGE31" s="1"/>
      <c r="PGF31" s="1"/>
      <c r="PGG31" s="1"/>
      <c r="PGH31" s="1"/>
      <c r="PGI31" s="1"/>
      <c r="PGJ31" s="1"/>
      <c r="PGK31" s="1"/>
      <c r="PGL31" s="1"/>
      <c r="PGM31" s="1"/>
      <c r="PGN31" s="1"/>
      <c r="PGO31" s="1"/>
      <c r="PGP31" s="1"/>
      <c r="PGQ31" s="1"/>
      <c r="PGR31" s="1"/>
      <c r="PGS31" s="1"/>
      <c r="PGT31" s="1"/>
      <c r="PGU31" s="1"/>
      <c r="PGV31" s="1"/>
      <c r="PGW31" s="1"/>
      <c r="PGX31" s="1"/>
      <c r="PGY31" s="1"/>
      <c r="PGZ31" s="1"/>
      <c r="PHA31" s="1"/>
      <c r="PHB31" s="1"/>
      <c r="PHC31" s="1"/>
      <c r="PHD31" s="1"/>
      <c r="PHE31" s="1"/>
      <c r="PHF31" s="1"/>
      <c r="PHG31" s="1"/>
      <c r="PHH31" s="1"/>
      <c r="PHI31" s="1"/>
      <c r="PHJ31" s="1"/>
      <c r="PHK31" s="1"/>
      <c r="PHL31" s="1"/>
      <c r="PHM31" s="1"/>
      <c r="PHN31" s="1"/>
      <c r="PHO31" s="1"/>
      <c r="PHP31" s="1"/>
      <c r="PHQ31" s="1"/>
      <c r="PHR31" s="1"/>
      <c r="PHS31" s="1"/>
      <c r="PHT31" s="1"/>
      <c r="PHU31" s="1"/>
      <c r="PHV31" s="1"/>
      <c r="PHW31" s="1"/>
      <c r="PHX31" s="1"/>
      <c r="PHY31" s="1"/>
      <c r="PHZ31" s="1"/>
      <c r="PIA31" s="1"/>
      <c r="PIB31" s="1"/>
      <c r="PIC31" s="1"/>
      <c r="PID31" s="1"/>
      <c r="PIE31" s="1"/>
      <c r="PIF31" s="1"/>
      <c r="PIG31" s="1"/>
      <c r="PIH31" s="1"/>
      <c r="PII31" s="1"/>
      <c r="PIJ31" s="1"/>
      <c r="PIK31" s="1"/>
      <c r="PIL31" s="1"/>
      <c r="PIM31" s="1"/>
      <c r="PIN31" s="1"/>
      <c r="PIO31" s="1"/>
      <c r="PIP31" s="1"/>
      <c r="PIQ31" s="1"/>
      <c r="PIR31" s="1"/>
      <c r="PIS31" s="1"/>
      <c r="PIT31" s="1"/>
      <c r="PIU31" s="1"/>
      <c r="PIV31" s="1"/>
      <c r="PIW31" s="1"/>
      <c r="PIX31" s="1"/>
      <c r="PIY31" s="1"/>
      <c r="PIZ31" s="1"/>
      <c r="PJA31" s="1"/>
      <c r="PJB31" s="1"/>
      <c r="PJC31" s="1"/>
      <c r="PJD31" s="1"/>
      <c r="PJE31" s="1"/>
      <c r="PJF31" s="1"/>
      <c r="PJG31" s="1"/>
      <c r="PJH31" s="1"/>
      <c r="PJI31" s="1"/>
      <c r="PJJ31" s="1"/>
      <c r="PJK31" s="1"/>
      <c r="PJL31" s="1"/>
      <c r="PJM31" s="1"/>
      <c r="PJN31" s="1"/>
      <c r="PJO31" s="1"/>
      <c r="PJP31" s="1"/>
      <c r="PJQ31" s="1"/>
      <c r="PJR31" s="1"/>
      <c r="PJS31" s="1"/>
      <c r="PJT31" s="1"/>
      <c r="PJU31" s="1"/>
      <c r="PJV31" s="1"/>
      <c r="PJW31" s="1"/>
      <c r="PJX31" s="1"/>
      <c r="PJY31" s="1"/>
      <c r="PJZ31" s="1"/>
      <c r="PKA31" s="1"/>
      <c r="PKB31" s="1"/>
      <c r="PKC31" s="1"/>
      <c r="PKD31" s="1"/>
      <c r="PKE31" s="1"/>
      <c r="PKF31" s="1"/>
      <c r="PKG31" s="1"/>
      <c r="PKH31" s="1"/>
      <c r="PKI31" s="1"/>
      <c r="PKJ31" s="1"/>
      <c r="PKK31" s="1"/>
      <c r="PKL31" s="1"/>
      <c r="PKM31" s="1"/>
      <c r="PKN31" s="1"/>
      <c r="PKO31" s="1"/>
      <c r="PKP31" s="1"/>
      <c r="PKQ31" s="1"/>
      <c r="PKR31" s="1"/>
      <c r="PKS31" s="1"/>
      <c r="PKT31" s="1"/>
      <c r="PKU31" s="1"/>
      <c r="PKV31" s="1"/>
      <c r="PKW31" s="1"/>
      <c r="PKX31" s="1"/>
      <c r="PKY31" s="1"/>
      <c r="PKZ31" s="1"/>
      <c r="PLA31" s="1"/>
      <c r="PLB31" s="1"/>
      <c r="PLC31" s="1"/>
      <c r="PLD31" s="1"/>
      <c r="PLE31" s="1"/>
      <c r="PLF31" s="1"/>
      <c r="PLG31" s="1"/>
      <c r="PLH31" s="1"/>
      <c r="PLI31" s="1"/>
      <c r="PLJ31" s="1"/>
      <c r="PLK31" s="1"/>
      <c r="PLL31" s="1"/>
      <c r="PLM31" s="1"/>
      <c r="PLN31" s="1"/>
      <c r="PLO31" s="1"/>
      <c r="PLP31" s="1"/>
      <c r="PLQ31" s="1"/>
      <c r="PLR31" s="1"/>
      <c r="PLS31" s="1"/>
      <c r="PLT31" s="1"/>
      <c r="PLU31" s="1"/>
      <c r="PLV31" s="1"/>
      <c r="PLW31" s="1"/>
      <c r="PLX31" s="1"/>
      <c r="PLY31" s="1"/>
      <c r="PLZ31" s="1"/>
      <c r="PMA31" s="1"/>
      <c r="PMB31" s="1"/>
      <c r="PMC31" s="1"/>
      <c r="PMD31" s="1"/>
      <c r="PME31" s="1"/>
      <c r="PMF31" s="1"/>
      <c r="PMG31" s="1"/>
      <c r="PMH31" s="1"/>
      <c r="PMI31" s="1"/>
      <c r="PMJ31" s="1"/>
      <c r="PMK31" s="1"/>
      <c r="PML31" s="1"/>
      <c r="PMM31" s="1"/>
      <c r="PMN31" s="1"/>
      <c r="PMO31" s="1"/>
      <c r="PMP31" s="1"/>
      <c r="PMQ31" s="1"/>
      <c r="PMR31" s="1"/>
      <c r="PMS31" s="1"/>
      <c r="PMT31" s="1"/>
      <c r="PMU31" s="1"/>
      <c r="PMV31" s="1"/>
      <c r="PMW31" s="1"/>
      <c r="PMX31" s="1"/>
      <c r="PMY31" s="1"/>
      <c r="PMZ31" s="1"/>
      <c r="PNA31" s="1"/>
      <c r="PNB31" s="1"/>
      <c r="PNC31" s="1"/>
      <c r="PND31" s="1"/>
      <c r="PNE31" s="1"/>
      <c r="PNF31" s="1"/>
      <c r="PNG31" s="1"/>
      <c r="PNH31" s="1"/>
      <c r="PNI31" s="1"/>
      <c r="PNJ31" s="1"/>
      <c r="PNK31" s="1"/>
      <c r="PNL31" s="1"/>
      <c r="PNM31" s="1"/>
      <c r="PNN31" s="1"/>
      <c r="PNO31" s="1"/>
      <c r="PNP31" s="1"/>
      <c r="PNQ31" s="1"/>
      <c r="PNR31" s="1"/>
      <c r="PNS31" s="1"/>
      <c r="PNT31" s="1"/>
      <c r="PNU31" s="1"/>
      <c r="PNV31" s="1"/>
      <c r="PNW31" s="1"/>
      <c r="PNX31" s="1"/>
      <c r="PNY31" s="1"/>
      <c r="PNZ31" s="1"/>
      <c r="POA31" s="1"/>
      <c r="POB31" s="1"/>
      <c r="POC31" s="1"/>
      <c r="POD31" s="1"/>
      <c r="POE31" s="1"/>
      <c r="POF31" s="1"/>
      <c r="POG31" s="1"/>
      <c r="POH31" s="1"/>
      <c r="POI31" s="1"/>
      <c r="POJ31" s="1"/>
      <c r="POK31" s="1"/>
      <c r="POL31" s="1"/>
      <c r="POM31" s="1"/>
      <c r="PON31" s="1"/>
      <c r="POO31" s="1"/>
      <c r="POP31" s="1"/>
      <c r="POQ31" s="1"/>
      <c r="POR31" s="1"/>
      <c r="POS31" s="1"/>
      <c r="POT31" s="1"/>
      <c r="POU31" s="1"/>
      <c r="POV31" s="1"/>
      <c r="POW31" s="1"/>
      <c r="POX31" s="1"/>
      <c r="POY31" s="1"/>
      <c r="POZ31" s="1"/>
      <c r="PPA31" s="1"/>
      <c r="PPB31" s="1"/>
      <c r="PPC31" s="1"/>
      <c r="PPD31" s="1"/>
      <c r="PPE31" s="1"/>
      <c r="PPF31" s="1"/>
      <c r="PPG31" s="1"/>
      <c r="PPH31" s="1"/>
      <c r="PPI31" s="1"/>
      <c r="PPJ31" s="1"/>
      <c r="PPK31" s="1"/>
      <c r="PPL31" s="1"/>
      <c r="PPM31" s="1"/>
      <c r="PPN31" s="1"/>
      <c r="PPO31" s="1"/>
      <c r="PPP31" s="1"/>
      <c r="PPQ31" s="1"/>
      <c r="PPR31" s="1"/>
      <c r="PPS31" s="1"/>
      <c r="PPT31" s="1"/>
      <c r="PPU31" s="1"/>
      <c r="PPV31" s="1"/>
      <c r="PPW31" s="1"/>
      <c r="PPX31" s="1"/>
      <c r="PPY31" s="1"/>
      <c r="PPZ31" s="1"/>
      <c r="PQA31" s="1"/>
      <c r="PQB31" s="1"/>
      <c r="PQC31" s="1"/>
      <c r="PQD31" s="1"/>
      <c r="PQE31" s="1"/>
      <c r="PQF31" s="1"/>
      <c r="PQG31" s="1"/>
      <c r="PQH31" s="1"/>
      <c r="PQI31" s="1"/>
      <c r="PQJ31" s="1"/>
      <c r="PQK31" s="1"/>
      <c r="PQL31" s="1"/>
      <c r="PQM31" s="1"/>
      <c r="PQN31" s="1"/>
      <c r="PQO31" s="1"/>
      <c r="PQP31" s="1"/>
      <c r="PQQ31" s="1"/>
      <c r="PQR31" s="1"/>
      <c r="PQS31" s="1"/>
      <c r="PQT31" s="1"/>
      <c r="PQU31" s="1"/>
      <c r="PQV31" s="1"/>
      <c r="PQW31" s="1"/>
      <c r="PQX31" s="1"/>
      <c r="PQY31" s="1"/>
      <c r="PQZ31" s="1"/>
      <c r="PRA31" s="1"/>
      <c r="PRB31" s="1"/>
      <c r="PRC31" s="1"/>
      <c r="PRD31" s="1"/>
      <c r="PRE31" s="1"/>
      <c r="PRF31" s="1"/>
      <c r="PRG31" s="1"/>
      <c r="PRH31" s="1"/>
      <c r="PRI31" s="1"/>
      <c r="PRJ31" s="1"/>
      <c r="PRK31" s="1"/>
      <c r="PRL31" s="1"/>
      <c r="PRM31" s="1"/>
      <c r="PRN31" s="1"/>
      <c r="PRO31" s="1"/>
      <c r="PRP31" s="1"/>
      <c r="PRQ31" s="1"/>
      <c r="PRR31" s="1"/>
      <c r="PRS31" s="1"/>
      <c r="PRT31" s="1"/>
      <c r="PRU31" s="1"/>
      <c r="PRV31" s="1"/>
      <c r="PRW31" s="1"/>
      <c r="PRX31" s="1"/>
      <c r="PRY31" s="1"/>
      <c r="PRZ31" s="1"/>
      <c r="PSA31" s="1"/>
      <c r="PSB31" s="1"/>
      <c r="PSC31" s="1"/>
      <c r="PSD31" s="1"/>
      <c r="PSE31" s="1"/>
      <c r="PSF31" s="1"/>
      <c r="PSG31" s="1"/>
      <c r="PSH31" s="1"/>
      <c r="PSI31" s="1"/>
      <c r="PSJ31" s="1"/>
      <c r="PSK31" s="1"/>
      <c r="PSL31" s="1"/>
      <c r="PSM31" s="1"/>
      <c r="PSN31" s="1"/>
      <c r="PSO31" s="1"/>
      <c r="PSP31" s="1"/>
      <c r="PSQ31" s="1"/>
      <c r="PSR31" s="1"/>
      <c r="PSS31" s="1"/>
      <c r="PST31" s="1"/>
      <c r="PSU31" s="1"/>
      <c r="PSV31" s="1"/>
      <c r="PSW31" s="1"/>
      <c r="PSX31" s="1"/>
      <c r="PSY31" s="1"/>
      <c r="PSZ31" s="1"/>
      <c r="PTA31" s="1"/>
      <c r="PTB31" s="1"/>
      <c r="PTC31" s="1"/>
      <c r="PTD31" s="1"/>
      <c r="PTE31" s="1"/>
      <c r="PTF31" s="1"/>
      <c r="PTG31" s="1"/>
      <c r="PTH31" s="1"/>
      <c r="PTI31" s="1"/>
      <c r="PTJ31" s="1"/>
      <c r="PTK31" s="1"/>
      <c r="PTL31" s="1"/>
      <c r="PTM31" s="1"/>
      <c r="PTN31" s="1"/>
      <c r="PTO31" s="1"/>
      <c r="PTP31" s="1"/>
      <c r="PTQ31" s="1"/>
      <c r="PTR31" s="1"/>
      <c r="PTS31" s="1"/>
      <c r="PTT31" s="1"/>
      <c r="PTU31" s="1"/>
      <c r="PTV31" s="1"/>
      <c r="PTW31" s="1"/>
      <c r="PTX31" s="1"/>
      <c r="PTY31" s="1"/>
      <c r="PTZ31" s="1"/>
      <c r="PUA31" s="1"/>
      <c r="PUB31" s="1"/>
      <c r="PUC31" s="1"/>
      <c r="PUD31" s="1"/>
      <c r="PUE31" s="1"/>
      <c r="PUF31" s="1"/>
      <c r="PUG31" s="1"/>
      <c r="PUH31" s="1"/>
      <c r="PUI31" s="1"/>
      <c r="PUJ31" s="1"/>
      <c r="PUK31" s="1"/>
      <c r="PUL31" s="1"/>
      <c r="PUM31" s="1"/>
      <c r="PUN31" s="1"/>
      <c r="PUO31" s="1"/>
      <c r="PUP31" s="1"/>
      <c r="PUQ31" s="1"/>
      <c r="PUR31" s="1"/>
      <c r="PUS31" s="1"/>
      <c r="PUT31" s="1"/>
      <c r="PUU31" s="1"/>
      <c r="PUV31" s="1"/>
      <c r="PUW31" s="1"/>
      <c r="PUX31" s="1"/>
      <c r="PUY31" s="1"/>
      <c r="PUZ31" s="1"/>
      <c r="PVA31" s="1"/>
      <c r="PVB31" s="1"/>
      <c r="PVC31" s="1"/>
      <c r="PVD31" s="1"/>
      <c r="PVE31" s="1"/>
      <c r="PVF31" s="1"/>
      <c r="PVG31" s="1"/>
      <c r="PVH31" s="1"/>
      <c r="PVI31" s="1"/>
      <c r="PVJ31" s="1"/>
      <c r="PVK31" s="1"/>
      <c r="PVL31" s="1"/>
      <c r="PVM31" s="1"/>
      <c r="PVN31" s="1"/>
      <c r="PVO31" s="1"/>
      <c r="PVP31" s="1"/>
      <c r="PVQ31" s="1"/>
      <c r="PVR31" s="1"/>
      <c r="PVS31" s="1"/>
      <c r="PVT31" s="1"/>
      <c r="PVU31" s="1"/>
      <c r="PVV31" s="1"/>
      <c r="PVW31" s="1"/>
      <c r="PVX31" s="1"/>
      <c r="PVY31" s="1"/>
      <c r="PVZ31" s="1"/>
      <c r="PWA31" s="1"/>
      <c r="PWB31" s="1"/>
      <c r="PWC31" s="1"/>
      <c r="PWD31" s="1"/>
      <c r="PWE31" s="1"/>
      <c r="PWF31" s="1"/>
      <c r="PWG31" s="1"/>
      <c r="PWH31" s="1"/>
      <c r="PWI31" s="1"/>
      <c r="PWJ31" s="1"/>
      <c r="PWK31" s="1"/>
      <c r="PWL31" s="1"/>
      <c r="PWM31" s="1"/>
      <c r="PWN31" s="1"/>
      <c r="PWO31" s="1"/>
      <c r="PWP31" s="1"/>
      <c r="PWQ31" s="1"/>
      <c r="PWR31" s="1"/>
      <c r="PWS31" s="1"/>
      <c r="PWT31" s="1"/>
      <c r="PWU31" s="1"/>
      <c r="PWV31" s="1"/>
      <c r="PWW31" s="1"/>
      <c r="PWX31" s="1"/>
      <c r="PWY31" s="1"/>
      <c r="PWZ31" s="1"/>
      <c r="PXA31" s="1"/>
      <c r="PXB31" s="1"/>
      <c r="PXC31" s="1"/>
      <c r="PXD31" s="1"/>
      <c r="PXE31" s="1"/>
      <c r="PXF31" s="1"/>
      <c r="PXG31" s="1"/>
      <c r="PXH31" s="1"/>
      <c r="PXI31" s="1"/>
      <c r="PXJ31" s="1"/>
      <c r="PXK31" s="1"/>
      <c r="PXL31" s="1"/>
      <c r="PXM31" s="1"/>
      <c r="PXN31" s="1"/>
      <c r="PXO31" s="1"/>
      <c r="PXP31" s="1"/>
      <c r="PXQ31" s="1"/>
      <c r="PXR31" s="1"/>
      <c r="PXS31" s="1"/>
      <c r="PXT31" s="1"/>
      <c r="PXU31" s="1"/>
      <c r="PXV31" s="1"/>
      <c r="PXW31" s="1"/>
      <c r="PXX31" s="1"/>
      <c r="PXY31" s="1"/>
      <c r="PXZ31" s="1"/>
      <c r="PYA31" s="1"/>
      <c r="PYB31" s="1"/>
      <c r="PYC31" s="1"/>
      <c r="PYD31" s="1"/>
      <c r="PYE31" s="1"/>
      <c r="PYF31" s="1"/>
      <c r="PYG31" s="1"/>
      <c r="PYH31" s="1"/>
      <c r="PYI31" s="1"/>
      <c r="PYJ31" s="1"/>
      <c r="PYK31" s="1"/>
      <c r="PYL31" s="1"/>
      <c r="PYM31" s="1"/>
      <c r="PYN31" s="1"/>
      <c r="PYO31" s="1"/>
      <c r="PYP31" s="1"/>
      <c r="PYQ31" s="1"/>
      <c r="PYR31" s="1"/>
      <c r="PYS31" s="1"/>
      <c r="PYT31" s="1"/>
      <c r="PYU31" s="1"/>
      <c r="PYV31" s="1"/>
      <c r="PYW31" s="1"/>
      <c r="PYX31" s="1"/>
      <c r="PYY31" s="1"/>
      <c r="PYZ31" s="1"/>
      <c r="PZA31" s="1"/>
      <c r="PZB31" s="1"/>
      <c r="PZC31" s="1"/>
      <c r="PZD31" s="1"/>
      <c r="PZE31" s="1"/>
      <c r="PZF31" s="1"/>
      <c r="PZG31" s="1"/>
      <c r="PZH31" s="1"/>
      <c r="PZI31" s="1"/>
      <c r="PZJ31" s="1"/>
      <c r="PZK31" s="1"/>
      <c r="PZL31" s="1"/>
      <c r="PZM31" s="1"/>
      <c r="PZN31" s="1"/>
      <c r="PZO31" s="1"/>
      <c r="PZP31" s="1"/>
      <c r="PZQ31" s="1"/>
      <c r="PZR31" s="1"/>
      <c r="PZS31" s="1"/>
      <c r="PZT31" s="1"/>
      <c r="PZU31" s="1"/>
      <c r="PZV31" s="1"/>
      <c r="PZW31" s="1"/>
      <c r="PZX31" s="1"/>
      <c r="PZY31" s="1"/>
      <c r="PZZ31" s="1"/>
      <c r="QAA31" s="1"/>
      <c r="QAB31" s="1"/>
      <c r="QAC31" s="1"/>
      <c r="QAD31" s="1"/>
      <c r="QAE31" s="1"/>
      <c r="QAF31" s="1"/>
      <c r="QAG31" s="1"/>
      <c r="QAH31" s="1"/>
      <c r="QAI31" s="1"/>
      <c r="QAJ31" s="1"/>
      <c r="QAK31" s="1"/>
      <c r="QAL31" s="1"/>
      <c r="QAM31" s="1"/>
      <c r="QAN31" s="1"/>
      <c r="QAO31" s="1"/>
      <c r="QAP31" s="1"/>
      <c r="QAQ31" s="1"/>
      <c r="QAR31" s="1"/>
      <c r="QAS31" s="1"/>
      <c r="QAT31" s="1"/>
      <c r="QAU31" s="1"/>
      <c r="QAV31" s="1"/>
      <c r="QAW31" s="1"/>
      <c r="QAX31" s="1"/>
      <c r="QAY31" s="1"/>
      <c r="QAZ31" s="1"/>
      <c r="QBA31" s="1"/>
      <c r="QBB31" s="1"/>
      <c r="QBC31" s="1"/>
      <c r="QBD31" s="1"/>
      <c r="QBE31" s="1"/>
      <c r="QBF31" s="1"/>
      <c r="QBG31" s="1"/>
      <c r="QBH31" s="1"/>
      <c r="QBI31" s="1"/>
      <c r="QBJ31" s="1"/>
      <c r="QBK31" s="1"/>
      <c r="QBL31" s="1"/>
      <c r="QBM31" s="1"/>
      <c r="QBN31" s="1"/>
      <c r="QBO31" s="1"/>
      <c r="QBP31" s="1"/>
      <c r="QBQ31" s="1"/>
      <c r="QBR31" s="1"/>
      <c r="QBS31" s="1"/>
      <c r="QBT31" s="1"/>
      <c r="QBU31" s="1"/>
      <c r="QBV31" s="1"/>
      <c r="QBW31" s="1"/>
      <c r="QBX31" s="1"/>
      <c r="QBY31" s="1"/>
      <c r="QBZ31" s="1"/>
      <c r="QCA31" s="1"/>
      <c r="QCB31" s="1"/>
      <c r="QCC31" s="1"/>
      <c r="QCD31" s="1"/>
      <c r="QCE31" s="1"/>
      <c r="QCF31" s="1"/>
      <c r="QCG31" s="1"/>
      <c r="QCH31" s="1"/>
      <c r="QCI31" s="1"/>
      <c r="QCJ31" s="1"/>
      <c r="QCK31" s="1"/>
      <c r="QCL31" s="1"/>
      <c r="QCM31" s="1"/>
      <c r="QCN31" s="1"/>
      <c r="QCO31" s="1"/>
      <c r="QCP31" s="1"/>
      <c r="QCQ31" s="1"/>
      <c r="QCR31" s="1"/>
      <c r="QCS31" s="1"/>
      <c r="QCT31" s="1"/>
      <c r="QCU31" s="1"/>
      <c r="QCV31" s="1"/>
      <c r="QCW31" s="1"/>
      <c r="QCX31" s="1"/>
      <c r="QCY31" s="1"/>
      <c r="QCZ31" s="1"/>
      <c r="QDA31" s="1"/>
      <c r="QDB31" s="1"/>
      <c r="QDC31" s="1"/>
      <c r="QDD31" s="1"/>
      <c r="QDE31" s="1"/>
      <c r="QDF31" s="1"/>
      <c r="QDG31" s="1"/>
      <c r="QDH31" s="1"/>
      <c r="QDI31" s="1"/>
      <c r="QDJ31" s="1"/>
      <c r="QDK31" s="1"/>
      <c r="QDL31" s="1"/>
      <c r="QDM31" s="1"/>
      <c r="QDN31" s="1"/>
      <c r="QDO31" s="1"/>
      <c r="QDP31" s="1"/>
      <c r="QDQ31" s="1"/>
      <c r="QDR31" s="1"/>
      <c r="QDS31" s="1"/>
      <c r="QDT31" s="1"/>
      <c r="QDU31" s="1"/>
      <c r="QDV31" s="1"/>
      <c r="QDW31" s="1"/>
      <c r="QDX31" s="1"/>
      <c r="QDY31" s="1"/>
      <c r="QDZ31" s="1"/>
      <c r="QEA31" s="1"/>
      <c r="QEB31" s="1"/>
      <c r="QEC31" s="1"/>
      <c r="QED31" s="1"/>
      <c r="QEE31" s="1"/>
      <c r="QEF31" s="1"/>
      <c r="QEG31" s="1"/>
      <c r="QEH31" s="1"/>
      <c r="QEI31" s="1"/>
      <c r="QEJ31" s="1"/>
      <c r="QEK31" s="1"/>
      <c r="QEL31" s="1"/>
      <c r="QEM31" s="1"/>
      <c r="QEN31" s="1"/>
      <c r="QEO31" s="1"/>
      <c r="QEP31" s="1"/>
      <c r="QEQ31" s="1"/>
      <c r="QER31" s="1"/>
      <c r="QES31" s="1"/>
      <c r="QET31" s="1"/>
      <c r="QEU31" s="1"/>
      <c r="QEV31" s="1"/>
      <c r="QEW31" s="1"/>
      <c r="QEX31" s="1"/>
      <c r="QEY31" s="1"/>
      <c r="QEZ31" s="1"/>
      <c r="QFA31" s="1"/>
      <c r="QFB31" s="1"/>
      <c r="QFC31" s="1"/>
      <c r="QFD31" s="1"/>
      <c r="QFE31" s="1"/>
      <c r="QFF31" s="1"/>
      <c r="QFG31" s="1"/>
      <c r="QFH31" s="1"/>
      <c r="QFI31" s="1"/>
      <c r="QFJ31" s="1"/>
      <c r="QFK31" s="1"/>
      <c r="QFL31" s="1"/>
      <c r="QFM31" s="1"/>
      <c r="QFN31" s="1"/>
      <c r="QFO31" s="1"/>
      <c r="QFP31" s="1"/>
      <c r="QFQ31" s="1"/>
      <c r="QFR31" s="1"/>
      <c r="QFS31" s="1"/>
      <c r="QFT31" s="1"/>
      <c r="QFU31" s="1"/>
      <c r="QFV31" s="1"/>
      <c r="QFW31" s="1"/>
      <c r="QFX31" s="1"/>
      <c r="QFY31" s="1"/>
      <c r="QFZ31" s="1"/>
      <c r="QGA31" s="1"/>
      <c r="QGB31" s="1"/>
      <c r="QGC31" s="1"/>
      <c r="QGD31" s="1"/>
      <c r="QGE31" s="1"/>
      <c r="QGF31" s="1"/>
      <c r="QGG31" s="1"/>
      <c r="QGH31" s="1"/>
      <c r="QGI31" s="1"/>
      <c r="QGJ31" s="1"/>
      <c r="QGK31" s="1"/>
      <c r="QGL31" s="1"/>
      <c r="QGM31" s="1"/>
      <c r="QGN31" s="1"/>
      <c r="QGO31" s="1"/>
      <c r="QGP31" s="1"/>
      <c r="QGQ31" s="1"/>
      <c r="QGR31" s="1"/>
      <c r="QGS31" s="1"/>
      <c r="QGT31" s="1"/>
      <c r="QGU31" s="1"/>
      <c r="QGV31" s="1"/>
      <c r="QGW31" s="1"/>
      <c r="QGX31" s="1"/>
      <c r="QGY31" s="1"/>
      <c r="QGZ31" s="1"/>
      <c r="QHA31" s="1"/>
      <c r="QHB31" s="1"/>
      <c r="QHC31" s="1"/>
      <c r="QHD31" s="1"/>
      <c r="QHE31" s="1"/>
      <c r="QHF31" s="1"/>
      <c r="QHG31" s="1"/>
      <c r="QHH31" s="1"/>
      <c r="QHI31" s="1"/>
      <c r="QHJ31" s="1"/>
      <c r="QHK31" s="1"/>
      <c r="QHL31" s="1"/>
      <c r="QHM31" s="1"/>
      <c r="QHN31" s="1"/>
      <c r="QHO31" s="1"/>
      <c r="QHP31" s="1"/>
      <c r="QHQ31" s="1"/>
      <c r="QHR31" s="1"/>
      <c r="QHS31" s="1"/>
      <c r="QHT31" s="1"/>
      <c r="QHU31" s="1"/>
      <c r="QHV31" s="1"/>
      <c r="QHW31" s="1"/>
      <c r="QHX31" s="1"/>
      <c r="QHY31" s="1"/>
      <c r="QHZ31" s="1"/>
      <c r="QIA31" s="1"/>
      <c r="QIB31" s="1"/>
      <c r="QIC31" s="1"/>
      <c r="QID31" s="1"/>
      <c r="QIE31" s="1"/>
      <c r="QIF31" s="1"/>
      <c r="QIG31" s="1"/>
      <c r="QIH31" s="1"/>
      <c r="QII31" s="1"/>
      <c r="QIJ31" s="1"/>
      <c r="QIK31" s="1"/>
      <c r="QIL31" s="1"/>
      <c r="QIM31" s="1"/>
      <c r="QIN31" s="1"/>
      <c r="QIO31" s="1"/>
      <c r="QIP31" s="1"/>
      <c r="QIQ31" s="1"/>
      <c r="QIR31" s="1"/>
      <c r="QIS31" s="1"/>
      <c r="QIT31" s="1"/>
      <c r="QIU31" s="1"/>
      <c r="QIV31" s="1"/>
      <c r="QIW31" s="1"/>
      <c r="QIX31" s="1"/>
      <c r="QIY31" s="1"/>
      <c r="QIZ31" s="1"/>
      <c r="QJA31" s="1"/>
      <c r="QJB31" s="1"/>
      <c r="QJC31" s="1"/>
      <c r="QJD31" s="1"/>
      <c r="QJE31" s="1"/>
      <c r="QJF31" s="1"/>
      <c r="QJG31" s="1"/>
      <c r="QJH31" s="1"/>
      <c r="QJI31" s="1"/>
      <c r="QJJ31" s="1"/>
      <c r="QJK31" s="1"/>
      <c r="QJL31" s="1"/>
      <c r="QJM31" s="1"/>
      <c r="QJN31" s="1"/>
      <c r="QJO31" s="1"/>
      <c r="QJP31" s="1"/>
      <c r="QJQ31" s="1"/>
      <c r="QJR31" s="1"/>
      <c r="QJS31" s="1"/>
      <c r="QJT31" s="1"/>
      <c r="QJU31" s="1"/>
      <c r="QJV31" s="1"/>
      <c r="QJW31" s="1"/>
      <c r="QJX31" s="1"/>
      <c r="QJY31" s="1"/>
      <c r="QJZ31" s="1"/>
      <c r="QKA31" s="1"/>
      <c r="QKB31" s="1"/>
      <c r="QKC31" s="1"/>
      <c r="QKD31" s="1"/>
      <c r="QKE31" s="1"/>
      <c r="QKF31" s="1"/>
      <c r="QKG31" s="1"/>
      <c r="QKH31" s="1"/>
      <c r="QKI31" s="1"/>
      <c r="QKJ31" s="1"/>
      <c r="QKK31" s="1"/>
      <c r="QKL31" s="1"/>
      <c r="QKM31" s="1"/>
      <c r="QKN31" s="1"/>
      <c r="QKO31" s="1"/>
      <c r="QKP31" s="1"/>
      <c r="QKQ31" s="1"/>
      <c r="QKR31" s="1"/>
      <c r="QKS31" s="1"/>
      <c r="QKT31" s="1"/>
      <c r="QKU31" s="1"/>
      <c r="QKV31" s="1"/>
      <c r="QKW31" s="1"/>
      <c r="QKX31" s="1"/>
      <c r="QKY31" s="1"/>
      <c r="QKZ31" s="1"/>
      <c r="QLA31" s="1"/>
      <c r="QLB31" s="1"/>
      <c r="QLC31" s="1"/>
      <c r="QLD31" s="1"/>
      <c r="QLE31" s="1"/>
      <c r="QLF31" s="1"/>
      <c r="QLG31" s="1"/>
      <c r="QLH31" s="1"/>
      <c r="QLI31" s="1"/>
      <c r="QLJ31" s="1"/>
      <c r="QLK31" s="1"/>
      <c r="QLL31" s="1"/>
      <c r="QLM31" s="1"/>
      <c r="QLN31" s="1"/>
      <c r="QLO31" s="1"/>
      <c r="QLP31" s="1"/>
      <c r="QLQ31" s="1"/>
      <c r="QLR31" s="1"/>
      <c r="QLS31" s="1"/>
      <c r="QLT31" s="1"/>
      <c r="QLU31" s="1"/>
      <c r="QLV31" s="1"/>
      <c r="QLW31" s="1"/>
      <c r="QLX31" s="1"/>
      <c r="QLY31" s="1"/>
      <c r="QLZ31" s="1"/>
      <c r="QMA31" s="1"/>
      <c r="QMB31" s="1"/>
      <c r="QMC31" s="1"/>
      <c r="QMD31" s="1"/>
      <c r="QME31" s="1"/>
      <c r="QMF31" s="1"/>
      <c r="QMG31" s="1"/>
      <c r="QMH31" s="1"/>
      <c r="QMI31" s="1"/>
      <c r="QMJ31" s="1"/>
      <c r="QMK31" s="1"/>
      <c r="QML31" s="1"/>
      <c r="QMM31" s="1"/>
      <c r="QMN31" s="1"/>
      <c r="QMO31" s="1"/>
      <c r="QMP31" s="1"/>
      <c r="QMQ31" s="1"/>
      <c r="QMR31" s="1"/>
      <c r="QMS31" s="1"/>
      <c r="QMT31" s="1"/>
      <c r="QMU31" s="1"/>
      <c r="QMV31" s="1"/>
      <c r="QMW31" s="1"/>
      <c r="QMX31" s="1"/>
      <c r="QMY31" s="1"/>
      <c r="QMZ31" s="1"/>
      <c r="QNA31" s="1"/>
      <c r="QNB31" s="1"/>
      <c r="QNC31" s="1"/>
      <c r="QND31" s="1"/>
      <c r="QNE31" s="1"/>
      <c r="QNF31" s="1"/>
      <c r="QNG31" s="1"/>
      <c r="QNH31" s="1"/>
      <c r="QNI31" s="1"/>
      <c r="QNJ31" s="1"/>
      <c r="QNK31" s="1"/>
      <c r="QNL31" s="1"/>
      <c r="QNM31" s="1"/>
      <c r="QNN31" s="1"/>
      <c r="QNO31" s="1"/>
      <c r="QNP31" s="1"/>
      <c r="QNQ31" s="1"/>
      <c r="QNR31" s="1"/>
      <c r="QNS31" s="1"/>
      <c r="QNT31" s="1"/>
      <c r="QNU31" s="1"/>
      <c r="QNV31" s="1"/>
      <c r="QNW31" s="1"/>
      <c r="QNX31" s="1"/>
      <c r="QNY31" s="1"/>
      <c r="QNZ31" s="1"/>
      <c r="QOA31" s="1"/>
      <c r="QOB31" s="1"/>
      <c r="QOC31" s="1"/>
      <c r="QOD31" s="1"/>
      <c r="QOE31" s="1"/>
      <c r="QOF31" s="1"/>
      <c r="QOG31" s="1"/>
      <c r="QOH31" s="1"/>
      <c r="QOI31" s="1"/>
      <c r="QOJ31" s="1"/>
      <c r="QOK31" s="1"/>
      <c r="QOL31" s="1"/>
      <c r="QOM31" s="1"/>
      <c r="QON31" s="1"/>
      <c r="QOO31" s="1"/>
      <c r="QOP31" s="1"/>
      <c r="QOQ31" s="1"/>
      <c r="QOR31" s="1"/>
      <c r="QOS31" s="1"/>
      <c r="QOT31" s="1"/>
      <c r="QOU31" s="1"/>
      <c r="QOV31" s="1"/>
      <c r="QOW31" s="1"/>
      <c r="QOX31" s="1"/>
      <c r="QOY31" s="1"/>
      <c r="QOZ31" s="1"/>
      <c r="QPA31" s="1"/>
      <c r="QPB31" s="1"/>
      <c r="QPC31" s="1"/>
      <c r="QPD31" s="1"/>
      <c r="QPE31" s="1"/>
      <c r="QPF31" s="1"/>
      <c r="QPG31" s="1"/>
      <c r="QPH31" s="1"/>
      <c r="QPI31" s="1"/>
      <c r="QPJ31" s="1"/>
      <c r="QPK31" s="1"/>
      <c r="QPL31" s="1"/>
      <c r="QPM31" s="1"/>
      <c r="QPN31" s="1"/>
      <c r="QPO31" s="1"/>
      <c r="QPP31" s="1"/>
      <c r="QPQ31" s="1"/>
      <c r="QPR31" s="1"/>
      <c r="QPS31" s="1"/>
      <c r="QPT31" s="1"/>
      <c r="QPU31" s="1"/>
      <c r="QPV31" s="1"/>
      <c r="QPW31" s="1"/>
      <c r="QPX31" s="1"/>
      <c r="QPY31" s="1"/>
      <c r="QPZ31" s="1"/>
      <c r="QQA31" s="1"/>
      <c r="QQB31" s="1"/>
      <c r="QQC31" s="1"/>
      <c r="QQD31" s="1"/>
      <c r="QQE31" s="1"/>
      <c r="QQF31" s="1"/>
      <c r="QQG31" s="1"/>
      <c r="QQH31" s="1"/>
      <c r="QQI31" s="1"/>
      <c r="QQJ31" s="1"/>
      <c r="QQK31" s="1"/>
      <c r="QQL31" s="1"/>
      <c r="QQM31" s="1"/>
      <c r="QQN31" s="1"/>
      <c r="QQO31" s="1"/>
      <c r="QQP31" s="1"/>
      <c r="QQQ31" s="1"/>
      <c r="QQR31" s="1"/>
      <c r="QQS31" s="1"/>
      <c r="QQT31" s="1"/>
      <c r="QQU31" s="1"/>
      <c r="QQV31" s="1"/>
      <c r="QQW31" s="1"/>
      <c r="QQX31" s="1"/>
      <c r="QQY31" s="1"/>
      <c r="QQZ31" s="1"/>
      <c r="QRA31" s="1"/>
      <c r="QRB31" s="1"/>
      <c r="QRC31" s="1"/>
      <c r="QRD31" s="1"/>
      <c r="QRE31" s="1"/>
      <c r="QRF31" s="1"/>
      <c r="QRG31" s="1"/>
      <c r="QRH31" s="1"/>
      <c r="QRI31" s="1"/>
      <c r="QRJ31" s="1"/>
      <c r="QRK31" s="1"/>
      <c r="QRL31" s="1"/>
      <c r="QRM31" s="1"/>
      <c r="QRN31" s="1"/>
      <c r="QRO31" s="1"/>
      <c r="QRP31" s="1"/>
      <c r="QRQ31" s="1"/>
      <c r="QRR31" s="1"/>
      <c r="QRS31" s="1"/>
      <c r="QRT31" s="1"/>
      <c r="QRU31" s="1"/>
      <c r="QRV31" s="1"/>
      <c r="QRW31" s="1"/>
      <c r="QRX31" s="1"/>
      <c r="QRY31" s="1"/>
      <c r="QRZ31" s="1"/>
      <c r="QSA31" s="1"/>
      <c r="QSB31" s="1"/>
      <c r="QSC31" s="1"/>
      <c r="QSD31" s="1"/>
      <c r="QSE31" s="1"/>
      <c r="QSF31" s="1"/>
      <c r="QSG31" s="1"/>
      <c r="QSH31" s="1"/>
      <c r="QSI31" s="1"/>
      <c r="QSJ31" s="1"/>
      <c r="QSK31" s="1"/>
      <c r="QSL31" s="1"/>
      <c r="QSM31" s="1"/>
      <c r="QSN31" s="1"/>
      <c r="QSO31" s="1"/>
      <c r="QSP31" s="1"/>
      <c r="QSQ31" s="1"/>
      <c r="QSR31" s="1"/>
      <c r="QSS31" s="1"/>
      <c r="QST31" s="1"/>
      <c r="QSU31" s="1"/>
      <c r="QSV31" s="1"/>
      <c r="QSW31" s="1"/>
      <c r="QSX31" s="1"/>
      <c r="QSY31" s="1"/>
      <c r="QSZ31" s="1"/>
      <c r="QTA31" s="1"/>
      <c r="QTB31" s="1"/>
      <c r="QTC31" s="1"/>
      <c r="QTD31" s="1"/>
      <c r="QTE31" s="1"/>
      <c r="QTF31" s="1"/>
      <c r="QTG31" s="1"/>
      <c r="QTH31" s="1"/>
      <c r="QTI31" s="1"/>
      <c r="QTJ31" s="1"/>
      <c r="QTK31" s="1"/>
      <c r="QTL31" s="1"/>
      <c r="QTM31" s="1"/>
      <c r="QTN31" s="1"/>
      <c r="QTO31" s="1"/>
      <c r="QTP31" s="1"/>
      <c r="QTQ31" s="1"/>
      <c r="QTR31" s="1"/>
      <c r="QTS31" s="1"/>
      <c r="QTT31" s="1"/>
      <c r="QTU31" s="1"/>
      <c r="QTV31" s="1"/>
      <c r="QTW31" s="1"/>
      <c r="QTX31" s="1"/>
      <c r="QTY31" s="1"/>
      <c r="QTZ31" s="1"/>
      <c r="QUA31" s="1"/>
      <c r="QUB31" s="1"/>
      <c r="QUC31" s="1"/>
      <c r="QUD31" s="1"/>
      <c r="QUE31" s="1"/>
      <c r="QUF31" s="1"/>
      <c r="QUG31" s="1"/>
      <c r="QUH31" s="1"/>
      <c r="QUI31" s="1"/>
      <c r="QUJ31" s="1"/>
      <c r="QUK31" s="1"/>
      <c r="QUL31" s="1"/>
      <c r="QUM31" s="1"/>
      <c r="QUN31" s="1"/>
      <c r="QUO31" s="1"/>
      <c r="QUP31" s="1"/>
      <c r="QUQ31" s="1"/>
      <c r="QUR31" s="1"/>
      <c r="QUS31" s="1"/>
      <c r="QUT31" s="1"/>
      <c r="QUU31" s="1"/>
      <c r="QUV31" s="1"/>
      <c r="QUW31" s="1"/>
      <c r="QUX31" s="1"/>
      <c r="QUY31" s="1"/>
      <c r="QUZ31" s="1"/>
      <c r="QVA31" s="1"/>
      <c r="QVB31" s="1"/>
      <c r="QVC31" s="1"/>
      <c r="QVD31" s="1"/>
      <c r="QVE31" s="1"/>
      <c r="QVF31" s="1"/>
      <c r="QVG31" s="1"/>
      <c r="QVH31" s="1"/>
      <c r="QVI31" s="1"/>
      <c r="QVJ31" s="1"/>
      <c r="QVK31" s="1"/>
      <c r="QVL31" s="1"/>
      <c r="QVM31" s="1"/>
      <c r="QVN31" s="1"/>
      <c r="QVO31" s="1"/>
      <c r="QVP31" s="1"/>
      <c r="QVQ31" s="1"/>
      <c r="QVR31" s="1"/>
      <c r="QVS31" s="1"/>
      <c r="QVT31" s="1"/>
      <c r="QVU31" s="1"/>
      <c r="QVV31" s="1"/>
      <c r="QVW31" s="1"/>
      <c r="QVX31" s="1"/>
      <c r="QVY31" s="1"/>
      <c r="QVZ31" s="1"/>
      <c r="QWA31" s="1"/>
      <c r="QWB31" s="1"/>
      <c r="QWC31" s="1"/>
      <c r="QWD31" s="1"/>
      <c r="QWE31" s="1"/>
      <c r="QWF31" s="1"/>
      <c r="QWG31" s="1"/>
      <c r="QWH31" s="1"/>
      <c r="QWI31" s="1"/>
      <c r="QWJ31" s="1"/>
      <c r="QWK31" s="1"/>
      <c r="QWL31" s="1"/>
      <c r="QWM31" s="1"/>
      <c r="QWN31" s="1"/>
      <c r="QWO31" s="1"/>
      <c r="QWP31" s="1"/>
      <c r="QWQ31" s="1"/>
      <c r="QWR31" s="1"/>
      <c r="QWS31" s="1"/>
      <c r="QWT31" s="1"/>
      <c r="QWU31" s="1"/>
      <c r="QWV31" s="1"/>
      <c r="QWW31" s="1"/>
      <c r="QWX31" s="1"/>
      <c r="QWY31" s="1"/>
      <c r="QWZ31" s="1"/>
      <c r="QXA31" s="1"/>
      <c r="QXB31" s="1"/>
      <c r="QXC31" s="1"/>
      <c r="QXD31" s="1"/>
      <c r="QXE31" s="1"/>
      <c r="QXF31" s="1"/>
      <c r="QXG31" s="1"/>
      <c r="QXH31" s="1"/>
      <c r="QXI31" s="1"/>
      <c r="QXJ31" s="1"/>
      <c r="QXK31" s="1"/>
      <c r="QXL31" s="1"/>
      <c r="QXM31" s="1"/>
      <c r="QXN31" s="1"/>
      <c r="QXO31" s="1"/>
      <c r="QXP31" s="1"/>
      <c r="QXQ31" s="1"/>
      <c r="QXR31" s="1"/>
      <c r="QXS31" s="1"/>
      <c r="QXT31" s="1"/>
      <c r="QXU31" s="1"/>
      <c r="QXV31" s="1"/>
      <c r="QXW31" s="1"/>
      <c r="QXX31" s="1"/>
      <c r="QXY31" s="1"/>
      <c r="QXZ31" s="1"/>
      <c r="QYA31" s="1"/>
      <c r="QYB31" s="1"/>
      <c r="QYC31" s="1"/>
      <c r="QYD31" s="1"/>
      <c r="QYE31" s="1"/>
      <c r="QYF31" s="1"/>
      <c r="QYG31" s="1"/>
      <c r="QYH31" s="1"/>
      <c r="QYI31" s="1"/>
      <c r="QYJ31" s="1"/>
      <c r="QYK31" s="1"/>
      <c r="QYL31" s="1"/>
      <c r="QYM31" s="1"/>
      <c r="QYN31" s="1"/>
      <c r="QYO31" s="1"/>
      <c r="QYP31" s="1"/>
      <c r="QYQ31" s="1"/>
      <c r="QYR31" s="1"/>
      <c r="QYS31" s="1"/>
      <c r="QYT31" s="1"/>
      <c r="QYU31" s="1"/>
      <c r="QYV31" s="1"/>
      <c r="QYW31" s="1"/>
      <c r="QYX31" s="1"/>
      <c r="QYY31" s="1"/>
      <c r="QYZ31" s="1"/>
      <c r="QZA31" s="1"/>
      <c r="QZB31" s="1"/>
      <c r="QZC31" s="1"/>
      <c r="QZD31" s="1"/>
      <c r="QZE31" s="1"/>
      <c r="QZF31" s="1"/>
      <c r="QZG31" s="1"/>
      <c r="QZH31" s="1"/>
      <c r="QZI31" s="1"/>
      <c r="QZJ31" s="1"/>
      <c r="QZK31" s="1"/>
      <c r="QZL31" s="1"/>
      <c r="QZM31" s="1"/>
      <c r="QZN31" s="1"/>
      <c r="QZO31" s="1"/>
      <c r="QZP31" s="1"/>
      <c r="QZQ31" s="1"/>
      <c r="QZR31" s="1"/>
      <c r="QZS31" s="1"/>
      <c r="QZT31" s="1"/>
      <c r="QZU31" s="1"/>
      <c r="QZV31" s="1"/>
      <c r="QZW31" s="1"/>
      <c r="QZX31" s="1"/>
      <c r="QZY31" s="1"/>
      <c r="QZZ31" s="1"/>
      <c r="RAA31" s="1"/>
      <c r="RAB31" s="1"/>
      <c r="RAC31" s="1"/>
      <c r="RAD31" s="1"/>
      <c r="RAE31" s="1"/>
      <c r="RAF31" s="1"/>
      <c r="RAG31" s="1"/>
      <c r="RAH31" s="1"/>
      <c r="RAI31" s="1"/>
      <c r="RAJ31" s="1"/>
      <c r="RAK31" s="1"/>
      <c r="RAL31" s="1"/>
      <c r="RAM31" s="1"/>
      <c r="RAN31" s="1"/>
      <c r="RAO31" s="1"/>
      <c r="RAP31" s="1"/>
      <c r="RAQ31" s="1"/>
      <c r="RAR31" s="1"/>
      <c r="RAS31" s="1"/>
      <c r="RAT31" s="1"/>
      <c r="RAU31" s="1"/>
      <c r="RAV31" s="1"/>
      <c r="RAW31" s="1"/>
      <c r="RAX31" s="1"/>
      <c r="RAY31" s="1"/>
      <c r="RAZ31" s="1"/>
      <c r="RBA31" s="1"/>
      <c r="RBB31" s="1"/>
      <c r="RBC31" s="1"/>
      <c r="RBD31" s="1"/>
      <c r="RBE31" s="1"/>
      <c r="RBF31" s="1"/>
      <c r="RBG31" s="1"/>
      <c r="RBH31" s="1"/>
      <c r="RBI31" s="1"/>
      <c r="RBJ31" s="1"/>
      <c r="RBK31" s="1"/>
      <c r="RBL31" s="1"/>
      <c r="RBM31" s="1"/>
      <c r="RBN31" s="1"/>
      <c r="RBO31" s="1"/>
      <c r="RBP31" s="1"/>
      <c r="RBQ31" s="1"/>
      <c r="RBR31" s="1"/>
      <c r="RBS31" s="1"/>
      <c r="RBT31" s="1"/>
      <c r="RBU31" s="1"/>
      <c r="RBV31" s="1"/>
      <c r="RBW31" s="1"/>
      <c r="RBX31" s="1"/>
      <c r="RBY31" s="1"/>
      <c r="RBZ31" s="1"/>
      <c r="RCA31" s="1"/>
      <c r="RCB31" s="1"/>
      <c r="RCC31" s="1"/>
      <c r="RCD31" s="1"/>
      <c r="RCE31" s="1"/>
      <c r="RCF31" s="1"/>
      <c r="RCG31" s="1"/>
      <c r="RCH31" s="1"/>
      <c r="RCI31" s="1"/>
      <c r="RCJ31" s="1"/>
      <c r="RCK31" s="1"/>
      <c r="RCL31" s="1"/>
      <c r="RCM31" s="1"/>
      <c r="RCN31" s="1"/>
      <c r="RCO31" s="1"/>
      <c r="RCP31" s="1"/>
      <c r="RCQ31" s="1"/>
      <c r="RCR31" s="1"/>
      <c r="RCS31" s="1"/>
      <c r="RCT31" s="1"/>
      <c r="RCU31" s="1"/>
      <c r="RCV31" s="1"/>
      <c r="RCW31" s="1"/>
      <c r="RCX31" s="1"/>
      <c r="RCY31" s="1"/>
      <c r="RCZ31" s="1"/>
      <c r="RDA31" s="1"/>
      <c r="RDB31" s="1"/>
      <c r="RDC31" s="1"/>
      <c r="RDD31" s="1"/>
      <c r="RDE31" s="1"/>
      <c r="RDF31" s="1"/>
      <c r="RDG31" s="1"/>
      <c r="RDH31" s="1"/>
      <c r="RDI31" s="1"/>
      <c r="RDJ31" s="1"/>
      <c r="RDK31" s="1"/>
      <c r="RDL31" s="1"/>
      <c r="RDM31" s="1"/>
      <c r="RDN31" s="1"/>
      <c r="RDO31" s="1"/>
      <c r="RDP31" s="1"/>
      <c r="RDQ31" s="1"/>
      <c r="RDR31" s="1"/>
      <c r="RDS31" s="1"/>
      <c r="RDT31" s="1"/>
      <c r="RDU31" s="1"/>
      <c r="RDV31" s="1"/>
      <c r="RDW31" s="1"/>
      <c r="RDX31" s="1"/>
      <c r="RDY31" s="1"/>
      <c r="RDZ31" s="1"/>
      <c r="REA31" s="1"/>
      <c r="REB31" s="1"/>
      <c r="REC31" s="1"/>
      <c r="RED31" s="1"/>
      <c r="REE31" s="1"/>
      <c r="REF31" s="1"/>
      <c r="REG31" s="1"/>
      <c r="REH31" s="1"/>
      <c r="REI31" s="1"/>
      <c r="REJ31" s="1"/>
      <c r="REK31" s="1"/>
      <c r="REL31" s="1"/>
      <c r="REM31" s="1"/>
      <c r="REN31" s="1"/>
      <c r="REO31" s="1"/>
      <c r="REP31" s="1"/>
      <c r="REQ31" s="1"/>
      <c r="RER31" s="1"/>
      <c r="RES31" s="1"/>
      <c r="RET31" s="1"/>
      <c r="REU31" s="1"/>
      <c r="REV31" s="1"/>
      <c r="REW31" s="1"/>
      <c r="REX31" s="1"/>
      <c r="REY31" s="1"/>
      <c r="REZ31" s="1"/>
      <c r="RFA31" s="1"/>
      <c r="RFB31" s="1"/>
      <c r="RFC31" s="1"/>
      <c r="RFD31" s="1"/>
      <c r="RFE31" s="1"/>
      <c r="RFF31" s="1"/>
      <c r="RFG31" s="1"/>
      <c r="RFH31" s="1"/>
      <c r="RFI31" s="1"/>
      <c r="RFJ31" s="1"/>
      <c r="RFK31" s="1"/>
      <c r="RFL31" s="1"/>
      <c r="RFM31" s="1"/>
      <c r="RFN31" s="1"/>
      <c r="RFO31" s="1"/>
      <c r="RFP31" s="1"/>
      <c r="RFQ31" s="1"/>
      <c r="RFR31" s="1"/>
      <c r="RFS31" s="1"/>
      <c r="RFT31" s="1"/>
      <c r="RFU31" s="1"/>
      <c r="RFV31" s="1"/>
      <c r="RFW31" s="1"/>
      <c r="RFX31" s="1"/>
      <c r="RFY31" s="1"/>
      <c r="RFZ31" s="1"/>
      <c r="RGA31" s="1"/>
      <c r="RGB31" s="1"/>
      <c r="RGC31" s="1"/>
      <c r="RGD31" s="1"/>
      <c r="RGE31" s="1"/>
      <c r="RGF31" s="1"/>
      <c r="RGG31" s="1"/>
      <c r="RGH31" s="1"/>
      <c r="RGI31" s="1"/>
      <c r="RGJ31" s="1"/>
      <c r="RGK31" s="1"/>
      <c r="RGL31" s="1"/>
      <c r="RGM31" s="1"/>
      <c r="RGN31" s="1"/>
      <c r="RGO31" s="1"/>
      <c r="RGP31" s="1"/>
      <c r="RGQ31" s="1"/>
      <c r="RGR31" s="1"/>
      <c r="RGS31" s="1"/>
      <c r="RGT31" s="1"/>
      <c r="RGU31" s="1"/>
      <c r="RGV31" s="1"/>
      <c r="RGW31" s="1"/>
      <c r="RGX31" s="1"/>
      <c r="RGY31" s="1"/>
      <c r="RGZ31" s="1"/>
      <c r="RHA31" s="1"/>
      <c r="RHB31" s="1"/>
      <c r="RHC31" s="1"/>
      <c r="RHD31" s="1"/>
      <c r="RHE31" s="1"/>
      <c r="RHF31" s="1"/>
      <c r="RHG31" s="1"/>
      <c r="RHH31" s="1"/>
      <c r="RHI31" s="1"/>
      <c r="RHJ31" s="1"/>
      <c r="RHK31" s="1"/>
      <c r="RHL31" s="1"/>
      <c r="RHM31" s="1"/>
      <c r="RHN31" s="1"/>
      <c r="RHO31" s="1"/>
      <c r="RHP31" s="1"/>
      <c r="RHQ31" s="1"/>
      <c r="RHR31" s="1"/>
      <c r="RHS31" s="1"/>
      <c r="RHT31" s="1"/>
      <c r="RHU31" s="1"/>
      <c r="RHV31" s="1"/>
      <c r="RHW31" s="1"/>
      <c r="RHX31" s="1"/>
      <c r="RHY31" s="1"/>
      <c r="RHZ31" s="1"/>
      <c r="RIA31" s="1"/>
      <c r="RIB31" s="1"/>
      <c r="RIC31" s="1"/>
      <c r="RID31" s="1"/>
      <c r="RIE31" s="1"/>
      <c r="RIF31" s="1"/>
      <c r="RIG31" s="1"/>
      <c r="RIH31" s="1"/>
      <c r="RII31" s="1"/>
      <c r="RIJ31" s="1"/>
      <c r="RIK31" s="1"/>
      <c r="RIL31" s="1"/>
      <c r="RIM31" s="1"/>
      <c r="RIN31" s="1"/>
      <c r="RIO31" s="1"/>
      <c r="RIP31" s="1"/>
      <c r="RIQ31" s="1"/>
      <c r="RIR31" s="1"/>
      <c r="RIS31" s="1"/>
      <c r="RIT31" s="1"/>
      <c r="RIU31" s="1"/>
      <c r="RIV31" s="1"/>
      <c r="RIW31" s="1"/>
      <c r="RIX31" s="1"/>
      <c r="RIY31" s="1"/>
      <c r="RIZ31" s="1"/>
      <c r="RJA31" s="1"/>
      <c r="RJB31" s="1"/>
      <c r="RJC31" s="1"/>
      <c r="RJD31" s="1"/>
      <c r="RJE31" s="1"/>
      <c r="RJF31" s="1"/>
      <c r="RJG31" s="1"/>
      <c r="RJH31" s="1"/>
      <c r="RJI31" s="1"/>
      <c r="RJJ31" s="1"/>
      <c r="RJK31" s="1"/>
      <c r="RJL31" s="1"/>
      <c r="RJM31" s="1"/>
      <c r="RJN31" s="1"/>
      <c r="RJO31" s="1"/>
      <c r="RJP31" s="1"/>
      <c r="RJQ31" s="1"/>
      <c r="RJR31" s="1"/>
      <c r="RJS31" s="1"/>
      <c r="RJT31" s="1"/>
      <c r="RJU31" s="1"/>
      <c r="RJV31" s="1"/>
      <c r="RJW31" s="1"/>
      <c r="RJX31" s="1"/>
      <c r="RJY31" s="1"/>
      <c r="RJZ31" s="1"/>
      <c r="RKA31" s="1"/>
      <c r="RKB31" s="1"/>
      <c r="RKC31" s="1"/>
      <c r="RKD31" s="1"/>
      <c r="RKE31" s="1"/>
      <c r="RKF31" s="1"/>
      <c r="RKG31" s="1"/>
      <c r="RKH31" s="1"/>
      <c r="RKI31" s="1"/>
      <c r="RKJ31" s="1"/>
      <c r="RKK31" s="1"/>
      <c r="RKL31" s="1"/>
      <c r="RKM31" s="1"/>
      <c r="RKN31" s="1"/>
      <c r="RKO31" s="1"/>
      <c r="RKP31" s="1"/>
      <c r="RKQ31" s="1"/>
      <c r="RKR31" s="1"/>
      <c r="RKS31" s="1"/>
      <c r="RKT31" s="1"/>
      <c r="RKU31" s="1"/>
      <c r="RKV31" s="1"/>
      <c r="RKW31" s="1"/>
      <c r="RKX31" s="1"/>
      <c r="RKY31" s="1"/>
      <c r="RKZ31" s="1"/>
      <c r="RLA31" s="1"/>
      <c r="RLB31" s="1"/>
      <c r="RLC31" s="1"/>
      <c r="RLD31" s="1"/>
      <c r="RLE31" s="1"/>
      <c r="RLF31" s="1"/>
      <c r="RLG31" s="1"/>
      <c r="RLH31" s="1"/>
      <c r="RLI31" s="1"/>
      <c r="RLJ31" s="1"/>
      <c r="RLK31" s="1"/>
      <c r="RLL31" s="1"/>
      <c r="RLM31" s="1"/>
      <c r="RLN31" s="1"/>
      <c r="RLO31" s="1"/>
      <c r="RLP31" s="1"/>
      <c r="RLQ31" s="1"/>
      <c r="RLR31" s="1"/>
      <c r="RLS31" s="1"/>
      <c r="RLT31" s="1"/>
      <c r="RLU31" s="1"/>
      <c r="RLV31" s="1"/>
      <c r="RLW31" s="1"/>
      <c r="RLX31" s="1"/>
      <c r="RLY31" s="1"/>
      <c r="RLZ31" s="1"/>
      <c r="RMA31" s="1"/>
      <c r="RMB31" s="1"/>
      <c r="RMC31" s="1"/>
      <c r="RMD31" s="1"/>
      <c r="RME31" s="1"/>
      <c r="RMF31" s="1"/>
      <c r="RMG31" s="1"/>
      <c r="RMH31" s="1"/>
      <c r="RMI31" s="1"/>
      <c r="RMJ31" s="1"/>
      <c r="RMK31" s="1"/>
      <c r="RML31" s="1"/>
      <c r="RMM31" s="1"/>
      <c r="RMN31" s="1"/>
      <c r="RMO31" s="1"/>
      <c r="RMP31" s="1"/>
      <c r="RMQ31" s="1"/>
      <c r="RMR31" s="1"/>
      <c r="RMS31" s="1"/>
      <c r="RMT31" s="1"/>
      <c r="RMU31" s="1"/>
      <c r="RMV31" s="1"/>
      <c r="RMW31" s="1"/>
      <c r="RMX31" s="1"/>
      <c r="RMY31" s="1"/>
      <c r="RMZ31" s="1"/>
      <c r="RNA31" s="1"/>
      <c r="RNB31" s="1"/>
      <c r="RNC31" s="1"/>
      <c r="RND31" s="1"/>
      <c r="RNE31" s="1"/>
      <c r="RNF31" s="1"/>
      <c r="RNG31" s="1"/>
      <c r="RNH31" s="1"/>
      <c r="RNI31" s="1"/>
      <c r="RNJ31" s="1"/>
      <c r="RNK31" s="1"/>
      <c r="RNL31" s="1"/>
      <c r="RNM31" s="1"/>
      <c r="RNN31" s="1"/>
      <c r="RNO31" s="1"/>
      <c r="RNP31" s="1"/>
      <c r="RNQ31" s="1"/>
      <c r="RNR31" s="1"/>
      <c r="RNS31" s="1"/>
      <c r="RNT31" s="1"/>
      <c r="RNU31" s="1"/>
      <c r="RNV31" s="1"/>
      <c r="RNW31" s="1"/>
      <c r="RNX31" s="1"/>
      <c r="RNY31" s="1"/>
      <c r="RNZ31" s="1"/>
      <c r="ROA31" s="1"/>
      <c r="ROB31" s="1"/>
      <c r="ROC31" s="1"/>
      <c r="ROD31" s="1"/>
      <c r="ROE31" s="1"/>
      <c r="ROF31" s="1"/>
      <c r="ROG31" s="1"/>
      <c r="ROH31" s="1"/>
      <c r="ROI31" s="1"/>
      <c r="ROJ31" s="1"/>
      <c r="ROK31" s="1"/>
      <c r="ROL31" s="1"/>
      <c r="ROM31" s="1"/>
      <c r="RON31" s="1"/>
      <c r="ROO31" s="1"/>
      <c r="ROP31" s="1"/>
      <c r="ROQ31" s="1"/>
      <c r="ROR31" s="1"/>
      <c r="ROS31" s="1"/>
      <c r="ROT31" s="1"/>
      <c r="ROU31" s="1"/>
      <c r="ROV31" s="1"/>
      <c r="ROW31" s="1"/>
      <c r="ROX31" s="1"/>
      <c r="ROY31" s="1"/>
      <c r="ROZ31" s="1"/>
      <c r="RPA31" s="1"/>
      <c r="RPB31" s="1"/>
      <c r="RPC31" s="1"/>
      <c r="RPD31" s="1"/>
      <c r="RPE31" s="1"/>
      <c r="RPF31" s="1"/>
      <c r="RPG31" s="1"/>
      <c r="RPH31" s="1"/>
      <c r="RPI31" s="1"/>
      <c r="RPJ31" s="1"/>
      <c r="RPK31" s="1"/>
      <c r="RPL31" s="1"/>
      <c r="RPM31" s="1"/>
      <c r="RPN31" s="1"/>
      <c r="RPO31" s="1"/>
      <c r="RPP31" s="1"/>
      <c r="RPQ31" s="1"/>
      <c r="RPR31" s="1"/>
      <c r="RPS31" s="1"/>
      <c r="RPT31" s="1"/>
      <c r="RPU31" s="1"/>
      <c r="RPV31" s="1"/>
      <c r="RPW31" s="1"/>
      <c r="RPX31" s="1"/>
      <c r="RPY31" s="1"/>
      <c r="RPZ31" s="1"/>
      <c r="RQA31" s="1"/>
      <c r="RQB31" s="1"/>
      <c r="RQC31" s="1"/>
      <c r="RQD31" s="1"/>
      <c r="RQE31" s="1"/>
      <c r="RQF31" s="1"/>
      <c r="RQG31" s="1"/>
      <c r="RQH31" s="1"/>
      <c r="RQI31" s="1"/>
      <c r="RQJ31" s="1"/>
      <c r="RQK31" s="1"/>
      <c r="RQL31" s="1"/>
      <c r="RQM31" s="1"/>
      <c r="RQN31" s="1"/>
      <c r="RQO31" s="1"/>
      <c r="RQP31" s="1"/>
      <c r="RQQ31" s="1"/>
      <c r="RQR31" s="1"/>
      <c r="RQS31" s="1"/>
      <c r="RQT31" s="1"/>
      <c r="RQU31" s="1"/>
      <c r="RQV31" s="1"/>
      <c r="RQW31" s="1"/>
      <c r="RQX31" s="1"/>
      <c r="RQY31" s="1"/>
      <c r="RQZ31" s="1"/>
      <c r="RRA31" s="1"/>
      <c r="RRB31" s="1"/>
      <c r="RRC31" s="1"/>
      <c r="RRD31" s="1"/>
      <c r="RRE31" s="1"/>
      <c r="RRF31" s="1"/>
      <c r="RRG31" s="1"/>
      <c r="RRH31" s="1"/>
      <c r="RRI31" s="1"/>
      <c r="RRJ31" s="1"/>
      <c r="RRK31" s="1"/>
      <c r="RRL31" s="1"/>
      <c r="RRM31" s="1"/>
      <c r="RRN31" s="1"/>
      <c r="RRO31" s="1"/>
      <c r="RRP31" s="1"/>
      <c r="RRQ31" s="1"/>
      <c r="RRR31" s="1"/>
      <c r="RRS31" s="1"/>
      <c r="RRT31" s="1"/>
      <c r="RRU31" s="1"/>
      <c r="RRV31" s="1"/>
      <c r="RRW31" s="1"/>
      <c r="RRX31" s="1"/>
      <c r="RRY31" s="1"/>
      <c r="RRZ31" s="1"/>
      <c r="RSA31" s="1"/>
      <c r="RSB31" s="1"/>
      <c r="RSC31" s="1"/>
      <c r="RSD31" s="1"/>
      <c r="RSE31" s="1"/>
      <c r="RSF31" s="1"/>
      <c r="RSG31" s="1"/>
      <c r="RSH31" s="1"/>
      <c r="RSI31" s="1"/>
      <c r="RSJ31" s="1"/>
      <c r="RSK31" s="1"/>
      <c r="RSL31" s="1"/>
      <c r="RSM31" s="1"/>
      <c r="RSN31" s="1"/>
      <c r="RSO31" s="1"/>
      <c r="RSP31" s="1"/>
      <c r="RSQ31" s="1"/>
      <c r="RSR31" s="1"/>
      <c r="RSS31" s="1"/>
      <c r="RST31" s="1"/>
      <c r="RSU31" s="1"/>
      <c r="RSV31" s="1"/>
      <c r="RSW31" s="1"/>
      <c r="RSX31" s="1"/>
      <c r="RSY31" s="1"/>
      <c r="RSZ31" s="1"/>
      <c r="RTA31" s="1"/>
      <c r="RTB31" s="1"/>
      <c r="RTC31" s="1"/>
      <c r="RTD31" s="1"/>
      <c r="RTE31" s="1"/>
      <c r="RTF31" s="1"/>
      <c r="RTG31" s="1"/>
      <c r="RTH31" s="1"/>
      <c r="RTI31" s="1"/>
      <c r="RTJ31" s="1"/>
      <c r="RTK31" s="1"/>
      <c r="RTL31" s="1"/>
      <c r="RTM31" s="1"/>
      <c r="RTN31" s="1"/>
      <c r="RTO31" s="1"/>
      <c r="RTP31" s="1"/>
      <c r="RTQ31" s="1"/>
      <c r="RTR31" s="1"/>
      <c r="RTS31" s="1"/>
      <c r="RTT31" s="1"/>
      <c r="RTU31" s="1"/>
      <c r="RTV31" s="1"/>
      <c r="RTW31" s="1"/>
      <c r="RTX31" s="1"/>
      <c r="RTY31" s="1"/>
      <c r="RTZ31" s="1"/>
      <c r="RUA31" s="1"/>
      <c r="RUB31" s="1"/>
      <c r="RUC31" s="1"/>
      <c r="RUD31" s="1"/>
      <c r="RUE31" s="1"/>
      <c r="RUF31" s="1"/>
      <c r="RUG31" s="1"/>
      <c r="RUH31" s="1"/>
      <c r="RUI31" s="1"/>
      <c r="RUJ31" s="1"/>
      <c r="RUK31" s="1"/>
      <c r="RUL31" s="1"/>
      <c r="RUM31" s="1"/>
      <c r="RUN31" s="1"/>
      <c r="RUO31" s="1"/>
      <c r="RUP31" s="1"/>
      <c r="RUQ31" s="1"/>
      <c r="RUR31" s="1"/>
      <c r="RUS31" s="1"/>
      <c r="RUT31" s="1"/>
      <c r="RUU31" s="1"/>
      <c r="RUV31" s="1"/>
      <c r="RUW31" s="1"/>
      <c r="RUX31" s="1"/>
      <c r="RUY31" s="1"/>
      <c r="RUZ31" s="1"/>
      <c r="RVA31" s="1"/>
      <c r="RVB31" s="1"/>
      <c r="RVC31" s="1"/>
      <c r="RVD31" s="1"/>
      <c r="RVE31" s="1"/>
      <c r="RVF31" s="1"/>
      <c r="RVG31" s="1"/>
      <c r="RVH31" s="1"/>
      <c r="RVI31" s="1"/>
      <c r="RVJ31" s="1"/>
      <c r="RVK31" s="1"/>
      <c r="RVL31" s="1"/>
      <c r="RVM31" s="1"/>
      <c r="RVN31" s="1"/>
      <c r="RVO31" s="1"/>
      <c r="RVP31" s="1"/>
      <c r="RVQ31" s="1"/>
      <c r="RVR31" s="1"/>
      <c r="RVS31" s="1"/>
      <c r="RVT31" s="1"/>
      <c r="RVU31" s="1"/>
      <c r="RVV31" s="1"/>
      <c r="RVW31" s="1"/>
      <c r="RVX31" s="1"/>
      <c r="RVY31" s="1"/>
      <c r="RVZ31" s="1"/>
      <c r="RWA31" s="1"/>
      <c r="RWB31" s="1"/>
      <c r="RWC31" s="1"/>
      <c r="RWD31" s="1"/>
      <c r="RWE31" s="1"/>
      <c r="RWF31" s="1"/>
      <c r="RWG31" s="1"/>
      <c r="RWH31" s="1"/>
      <c r="RWI31" s="1"/>
      <c r="RWJ31" s="1"/>
      <c r="RWK31" s="1"/>
      <c r="RWL31" s="1"/>
      <c r="RWM31" s="1"/>
      <c r="RWN31" s="1"/>
      <c r="RWO31" s="1"/>
      <c r="RWP31" s="1"/>
      <c r="RWQ31" s="1"/>
      <c r="RWR31" s="1"/>
      <c r="RWS31" s="1"/>
      <c r="RWT31" s="1"/>
      <c r="RWU31" s="1"/>
      <c r="RWV31" s="1"/>
      <c r="RWW31" s="1"/>
      <c r="RWX31" s="1"/>
      <c r="RWY31" s="1"/>
      <c r="RWZ31" s="1"/>
      <c r="RXA31" s="1"/>
      <c r="RXB31" s="1"/>
      <c r="RXC31" s="1"/>
      <c r="RXD31" s="1"/>
      <c r="RXE31" s="1"/>
      <c r="RXF31" s="1"/>
      <c r="RXG31" s="1"/>
      <c r="RXH31" s="1"/>
      <c r="RXI31" s="1"/>
      <c r="RXJ31" s="1"/>
      <c r="RXK31" s="1"/>
      <c r="RXL31" s="1"/>
      <c r="RXM31" s="1"/>
      <c r="RXN31" s="1"/>
      <c r="RXO31" s="1"/>
      <c r="RXP31" s="1"/>
      <c r="RXQ31" s="1"/>
      <c r="RXR31" s="1"/>
      <c r="RXS31" s="1"/>
      <c r="RXT31" s="1"/>
      <c r="RXU31" s="1"/>
      <c r="RXV31" s="1"/>
      <c r="RXW31" s="1"/>
      <c r="RXX31" s="1"/>
      <c r="RXY31" s="1"/>
      <c r="RXZ31" s="1"/>
      <c r="RYA31" s="1"/>
      <c r="RYB31" s="1"/>
      <c r="RYC31" s="1"/>
      <c r="RYD31" s="1"/>
      <c r="RYE31" s="1"/>
      <c r="RYF31" s="1"/>
      <c r="RYG31" s="1"/>
      <c r="RYH31" s="1"/>
      <c r="RYI31" s="1"/>
      <c r="RYJ31" s="1"/>
      <c r="RYK31" s="1"/>
      <c r="RYL31" s="1"/>
      <c r="RYM31" s="1"/>
      <c r="RYN31" s="1"/>
      <c r="RYO31" s="1"/>
      <c r="RYP31" s="1"/>
      <c r="RYQ31" s="1"/>
      <c r="RYR31" s="1"/>
      <c r="RYS31" s="1"/>
      <c r="RYT31" s="1"/>
      <c r="RYU31" s="1"/>
      <c r="RYV31" s="1"/>
      <c r="RYW31" s="1"/>
      <c r="RYX31" s="1"/>
      <c r="RYY31" s="1"/>
      <c r="RYZ31" s="1"/>
      <c r="RZA31" s="1"/>
      <c r="RZB31" s="1"/>
      <c r="RZC31" s="1"/>
      <c r="RZD31" s="1"/>
      <c r="RZE31" s="1"/>
      <c r="RZF31" s="1"/>
      <c r="RZG31" s="1"/>
      <c r="RZH31" s="1"/>
      <c r="RZI31" s="1"/>
      <c r="RZJ31" s="1"/>
      <c r="RZK31" s="1"/>
      <c r="RZL31" s="1"/>
      <c r="RZM31" s="1"/>
      <c r="RZN31" s="1"/>
      <c r="RZO31" s="1"/>
      <c r="RZP31" s="1"/>
      <c r="RZQ31" s="1"/>
      <c r="RZR31" s="1"/>
      <c r="RZS31" s="1"/>
      <c r="RZT31" s="1"/>
      <c r="RZU31" s="1"/>
      <c r="RZV31" s="1"/>
      <c r="RZW31" s="1"/>
      <c r="RZX31" s="1"/>
      <c r="RZY31" s="1"/>
      <c r="RZZ31" s="1"/>
      <c r="SAA31" s="1"/>
      <c r="SAB31" s="1"/>
      <c r="SAC31" s="1"/>
      <c r="SAD31" s="1"/>
      <c r="SAE31" s="1"/>
      <c r="SAF31" s="1"/>
      <c r="SAG31" s="1"/>
      <c r="SAH31" s="1"/>
      <c r="SAI31" s="1"/>
      <c r="SAJ31" s="1"/>
      <c r="SAK31" s="1"/>
      <c r="SAL31" s="1"/>
      <c r="SAM31" s="1"/>
      <c r="SAN31" s="1"/>
      <c r="SAO31" s="1"/>
      <c r="SAP31" s="1"/>
      <c r="SAQ31" s="1"/>
      <c r="SAR31" s="1"/>
      <c r="SAS31" s="1"/>
      <c r="SAT31" s="1"/>
      <c r="SAU31" s="1"/>
      <c r="SAV31" s="1"/>
      <c r="SAW31" s="1"/>
      <c r="SAX31" s="1"/>
      <c r="SAY31" s="1"/>
      <c r="SAZ31" s="1"/>
      <c r="SBA31" s="1"/>
      <c r="SBB31" s="1"/>
      <c r="SBC31" s="1"/>
      <c r="SBD31" s="1"/>
      <c r="SBE31" s="1"/>
      <c r="SBF31" s="1"/>
      <c r="SBG31" s="1"/>
      <c r="SBH31" s="1"/>
      <c r="SBI31" s="1"/>
      <c r="SBJ31" s="1"/>
      <c r="SBK31" s="1"/>
      <c r="SBL31" s="1"/>
      <c r="SBM31" s="1"/>
      <c r="SBN31" s="1"/>
      <c r="SBO31" s="1"/>
      <c r="SBP31" s="1"/>
      <c r="SBQ31" s="1"/>
      <c r="SBR31" s="1"/>
      <c r="SBS31" s="1"/>
      <c r="SBT31" s="1"/>
      <c r="SBU31" s="1"/>
      <c r="SBV31" s="1"/>
      <c r="SBW31" s="1"/>
      <c r="SBX31" s="1"/>
      <c r="SBY31" s="1"/>
      <c r="SBZ31" s="1"/>
      <c r="SCA31" s="1"/>
      <c r="SCB31" s="1"/>
      <c r="SCC31" s="1"/>
      <c r="SCD31" s="1"/>
      <c r="SCE31" s="1"/>
      <c r="SCF31" s="1"/>
      <c r="SCG31" s="1"/>
      <c r="SCH31" s="1"/>
      <c r="SCI31" s="1"/>
      <c r="SCJ31" s="1"/>
      <c r="SCK31" s="1"/>
      <c r="SCL31" s="1"/>
      <c r="SCM31" s="1"/>
      <c r="SCN31" s="1"/>
      <c r="SCO31" s="1"/>
      <c r="SCP31" s="1"/>
      <c r="SCQ31" s="1"/>
      <c r="SCR31" s="1"/>
      <c r="SCS31" s="1"/>
      <c r="SCT31" s="1"/>
      <c r="SCU31" s="1"/>
      <c r="SCV31" s="1"/>
      <c r="SCW31" s="1"/>
      <c r="SCX31" s="1"/>
      <c r="SCY31" s="1"/>
      <c r="SCZ31" s="1"/>
      <c r="SDA31" s="1"/>
      <c r="SDB31" s="1"/>
      <c r="SDC31" s="1"/>
      <c r="SDD31" s="1"/>
      <c r="SDE31" s="1"/>
      <c r="SDF31" s="1"/>
      <c r="SDG31" s="1"/>
      <c r="SDH31" s="1"/>
      <c r="SDI31" s="1"/>
      <c r="SDJ31" s="1"/>
      <c r="SDK31" s="1"/>
      <c r="SDL31" s="1"/>
      <c r="SDM31" s="1"/>
      <c r="SDN31" s="1"/>
      <c r="SDO31" s="1"/>
      <c r="SDP31" s="1"/>
      <c r="SDQ31" s="1"/>
      <c r="SDR31" s="1"/>
      <c r="SDS31" s="1"/>
      <c r="SDT31" s="1"/>
      <c r="SDU31" s="1"/>
      <c r="SDV31" s="1"/>
      <c r="SDW31" s="1"/>
      <c r="SDX31" s="1"/>
      <c r="SDY31" s="1"/>
      <c r="SDZ31" s="1"/>
      <c r="SEA31" s="1"/>
      <c r="SEB31" s="1"/>
      <c r="SEC31" s="1"/>
      <c r="SED31" s="1"/>
      <c r="SEE31" s="1"/>
      <c r="SEF31" s="1"/>
      <c r="SEG31" s="1"/>
      <c r="SEH31" s="1"/>
      <c r="SEI31" s="1"/>
      <c r="SEJ31" s="1"/>
      <c r="SEK31" s="1"/>
      <c r="SEL31" s="1"/>
      <c r="SEM31" s="1"/>
      <c r="SEN31" s="1"/>
      <c r="SEO31" s="1"/>
      <c r="SEP31" s="1"/>
      <c r="SEQ31" s="1"/>
      <c r="SER31" s="1"/>
      <c r="SES31" s="1"/>
      <c r="SET31" s="1"/>
      <c r="SEU31" s="1"/>
      <c r="SEV31" s="1"/>
      <c r="SEW31" s="1"/>
      <c r="SEX31" s="1"/>
      <c r="SEY31" s="1"/>
      <c r="SEZ31" s="1"/>
      <c r="SFA31" s="1"/>
      <c r="SFB31" s="1"/>
      <c r="SFC31" s="1"/>
      <c r="SFD31" s="1"/>
      <c r="SFE31" s="1"/>
      <c r="SFF31" s="1"/>
      <c r="SFG31" s="1"/>
      <c r="SFH31" s="1"/>
      <c r="SFI31" s="1"/>
      <c r="SFJ31" s="1"/>
      <c r="SFK31" s="1"/>
      <c r="SFL31" s="1"/>
      <c r="SFM31" s="1"/>
      <c r="SFN31" s="1"/>
      <c r="SFO31" s="1"/>
      <c r="SFP31" s="1"/>
      <c r="SFQ31" s="1"/>
      <c r="SFR31" s="1"/>
      <c r="SFS31" s="1"/>
      <c r="SFT31" s="1"/>
      <c r="SFU31" s="1"/>
      <c r="SFV31" s="1"/>
      <c r="SFW31" s="1"/>
      <c r="SFX31" s="1"/>
      <c r="SFY31" s="1"/>
      <c r="SFZ31" s="1"/>
      <c r="SGA31" s="1"/>
      <c r="SGB31" s="1"/>
      <c r="SGC31" s="1"/>
      <c r="SGD31" s="1"/>
      <c r="SGE31" s="1"/>
      <c r="SGF31" s="1"/>
      <c r="SGG31" s="1"/>
      <c r="SGH31" s="1"/>
      <c r="SGI31" s="1"/>
      <c r="SGJ31" s="1"/>
      <c r="SGK31" s="1"/>
      <c r="SGL31" s="1"/>
      <c r="SGM31" s="1"/>
      <c r="SGN31" s="1"/>
      <c r="SGO31" s="1"/>
      <c r="SGP31" s="1"/>
      <c r="SGQ31" s="1"/>
      <c r="SGR31" s="1"/>
      <c r="SGS31" s="1"/>
      <c r="SGT31" s="1"/>
      <c r="SGU31" s="1"/>
      <c r="SGV31" s="1"/>
      <c r="SGW31" s="1"/>
      <c r="SGX31" s="1"/>
      <c r="SGY31" s="1"/>
      <c r="SGZ31" s="1"/>
      <c r="SHA31" s="1"/>
      <c r="SHB31" s="1"/>
      <c r="SHC31" s="1"/>
      <c r="SHD31" s="1"/>
      <c r="SHE31" s="1"/>
      <c r="SHF31" s="1"/>
      <c r="SHG31" s="1"/>
      <c r="SHH31" s="1"/>
      <c r="SHI31" s="1"/>
      <c r="SHJ31" s="1"/>
      <c r="SHK31" s="1"/>
      <c r="SHL31" s="1"/>
      <c r="SHM31" s="1"/>
      <c r="SHN31" s="1"/>
      <c r="SHO31" s="1"/>
      <c r="SHP31" s="1"/>
      <c r="SHQ31" s="1"/>
      <c r="SHR31" s="1"/>
      <c r="SHS31" s="1"/>
      <c r="SHT31" s="1"/>
      <c r="SHU31" s="1"/>
      <c r="SHV31" s="1"/>
      <c r="SHW31" s="1"/>
      <c r="SHX31" s="1"/>
      <c r="SHY31" s="1"/>
      <c r="SHZ31" s="1"/>
      <c r="SIA31" s="1"/>
      <c r="SIB31" s="1"/>
      <c r="SIC31" s="1"/>
      <c r="SID31" s="1"/>
      <c r="SIE31" s="1"/>
      <c r="SIF31" s="1"/>
      <c r="SIG31" s="1"/>
      <c r="SIH31" s="1"/>
      <c r="SII31" s="1"/>
      <c r="SIJ31" s="1"/>
      <c r="SIK31" s="1"/>
      <c r="SIL31" s="1"/>
      <c r="SIM31" s="1"/>
      <c r="SIN31" s="1"/>
      <c r="SIO31" s="1"/>
      <c r="SIP31" s="1"/>
      <c r="SIQ31" s="1"/>
      <c r="SIR31" s="1"/>
      <c r="SIS31" s="1"/>
      <c r="SIT31" s="1"/>
      <c r="SIU31" s="1"/>
      <c r="SIV31" s="1"/>
      <c r="SIW31" s="1"/>
      <c r="SIX31" s="1"/>
      <c r="SIY31" s="1"/>
      <c r="SIZ31" s="1"/>
      <c r="SJA31" s="1"/>
      <c r="SJB31" s="1"/>
      <c r="SJC31" s="1"/>
      <c r="SJD31" s="1"/>
      <c r="SJE31" s="1"/>
      <c r="SJF31" s="1"/>
      <c r="SJG31" s="1"/>
      <c r="SJH31" s="1"/>
      <c r="SJI31" s="1"/>
      <c r="SJJ31" s="1"/>
      <c r="SJK31" s="1"/>
      <c r="SJL31" s="1"/>
      <c r="SJM31" s="1"/>
      <c r="SJN31" s="1"/>
      <c r="SJO31" s="1"/>
      <c r="SJP31" s="1"/>
      <c r="SJQ31" s="1"/>
      <c r="SJR31" s="1"/>
      <c r="SJS31" s="1"/>
      <c r="SJT31" s="1"/>
      <c r="SJU31" s="1"/>
      <c r="SJV31" s="1"/>
      <c r="SJW31" s="1"/>
      <c r="SJX31" s="1"/>
      <c r="SJY31" s="1"/>
      <c r="SJZ31" s="1"/>
      <c r="SKA31" s="1"/>
      <c r="SKB31" s="1"/>
      <c r="SKC31" s="1"/>
      <c r="SKD31" s="1"/>
      <c r="SKE31" s="1"/>
      <c r="SKF31" s="1"/>
      <c r="SKG31" s="1"/>
      <c r="SKH31" s="1"/>
      <c r="SKI31" s="1"/>
      <c r="SKJ31" s="1"/>
      <c r="SKK31" s="1"/>
      <c r="SKL31" s="1"/>
      <c r="SKM31" s="1"/>
      <c r="SKN31" s="1"/>
      <c r="SKO31" s="1"/>
      <c r="SKP31" s="1"/>
      <c r="SKQ31" s="1"/>
      <c r="SKR31" s="1"/>
      <c r="SKS31" s="1"/>
      <c r="SKT31" s="1"/>
      <c r="SKU31" s="1"/>
      <c r="SKV31" s="1"/>
      <c r="SKW31" s="1"/>
      <c r="SKX31" s="1"/>
      <c r="SKY31" s="1"/>
      <c r="SKZ31" s="1"/>
      <c r="SLA31" s="1"/>
      <c r="SLB31" s="1"/>
      <c r="SLC31" s="1"/>
      <c r="SLD31" s="1"/>
      <c r="SLE31" s="1"/>
      <c r="SLF31" s="1"/>
      <c r="SLG31" s="1"/>
      <c r="SLH31" s="1"/>
      <c r="SLI31" s="1"/>
      <c r="SLJ31" s="1"/>
      <c r="SLK31" s="1"/>
      <c r="SLL31" s="1"/>
      <c r="SLM31" s="1"/>
      <c r="SLN31" s="1"/>
      <c r="SLO31" s="1"/>
      <c r="SLP31" s="1"/>
      <c r="SLQ31" s="1"/>
      <c r="SLR31" s="1"/>
      <c r="SLS31" s="1"/>
      <c r="SLT31" s="1"/>
      <c r="SLU31" s="1"/>
      <c r="SLV31" s="1"/>
      <c r="SLW31" s="1"/>
      <c r="SLX31" s="1"/>
      <c r="SLY31" s="1"/>
      <c r="SLZ31" s="1"/>
      <c r="SMA31" s="1"/>
      <c r="SMB31" s="1"/>
      <c r="SMC31" s="1"/>
      <c r="SMD31" s="1"/>
      <c r="SME31" s="1"/>
      <c r="SMF31" s="1"/>
      <c r="SMG31" s="1"/>
      <c r="SMH31" s="1"/>
      <c r="SMI31" s="1"/>
      <c r="SMJ31" s="1"/>
      <c r="SMK31" s="1"/>
      <c r="SML31" s="1"/>
      <c r="SMM31" s="1"/>
      <c r="SMN31" s="1"/>
      <c r="SMO31" s="1"/>
      <c r="SMP31" s="1"/>
      <c r="SMQ31" s="1"/>
      <c r="SMR31" s="1"/>
      <c r="SMS31" s="1"/>
      <c r="SMT31" s="1"/>
      <c r="SMU31" s="1"/>
      <c r="SMV31" s="1"/>
      <c r="SMW31" s="1"/>
      <c r="SMX31" s="1"/>
      <c r="SMY31" s="1"/>
      <c r="SMZ31" s="1"/>
      <c r="SNA31" s="1"/>
      <c r="SNB31" s="1"/>
      <c r="SNC31" s="1"/>
      <c r="SND31" s="1"/>
      <c r="SNE31" s="1"/>
      <c r="SNF31" s="1"/>
      <c r="SNG31" s="1"/>
      <c r="SNH31" s="1"/>
      <c r="SNI31" s="1"/>
      <c r="SNJ31" s="1"/>
      <c r="SNK31" s="1"/>
      <c r="SNL31" s="1"/>
      <c r="SNM31" s="1"/>
      <c r="SNN31" s="1"/>
      <c r="SNO31" s="1"/>
      <c r="SNP31" s="1"/>
      <c r="SNQ31" s="1"/>
      <c r="SNR31" s="1"/>
      <c r="SNS31" s="1"/>
      <c r="SNT31" s="1"/>
      <c r="SNU31" s="1"/>
      <c r="SNV31" s="1"/>
      <c r="SNW31" s="1"/>
      <c r="SNX31" s="1"/>
      <c r="SNY31" s="1"/>
      <c r="SNZ31" s="1"/>
      <c r="SOA31" s="1"/>
      <c r="SOB31" s="1"/>
      <c r="SOC31" s="1"/>
      <c r="SOD31" s="1"/>
      <c r="SOE31" s="1"/>
      <c r="SOF31" s="1"/>
      <c r="SOG31" s="1"/>
      <c r="SOH31" s="1"/>
      <c r="SOI31" s="1"/>
      <c r="SOJ31" s="1"/>
      <c r="SOK31" s="1"/>
      <c r="SOL31" s="1"/>
      <c r="SOM31" s="1"/>
      <c r="SON31" s="1"/>
      <c r="SOO31" s="1"/>
      <c r="SOP31" s="1"/>
      <c r="SOQ31" s="1"/>
      <c r="SOR31" s="1"/>
      <c r="SOS31" s="1"/>
      <c r="SOT31" s="1"/>
      <c r="SOU31" s="1"/>
      <c r="SOV31" s="1"/>
      <c r="SOW31" s="1"/>
      <c r="SOX31" s="1"/>
      <c r="SOY31" s="1"/>
      <c r="SOZ31" s="1"/>
      <c r="SPA31" s="1"/>
      <c r="SPB31" s="1"/>
      <c r="SPC31" s="1"/>
      <c r="SPD31" s="1"/>
      <c r="SPE31" s="1"/>
      <c r="SPF31" s="1"/>
      <c r="SPG31" s="1"/>
      <c r="SPH31" s="1"/>
      <c r="SPI31" s="1"/>
      <c r="SPJ31" s="1"/>
      <c r="SPK31" s="1"/>
      <c r="SPL31" s="1"/>
      <c r="SPM31" s="1"/>
      <c r="SPN31" s="1"/>
      <c r="SPO31" s="1"/>
      <c r="SPP31" s="1"/>
      <c r="SPQ31" s="1"/>
      <c r="SPR31" s="1"/>
      <c r="SPS31" s="1"/>
      <c r="SPT31" s="1"/>
      <c r="SPU31" s="1"/>
      <c r="SPV31" s="1"/>
      <c r="SPW31" s="1"/>
      <c r="SPX31" s="1"/>
      <c r="SPY31" s="1"/>
      <c r="SPZ31" s="1"/>
      <c r="SQA31" s="1"/>
      <c r="SQB31" s="1"/>
      <c r="SQC31" s="1"/>
      <c r="SQD31" s="1"/>
      <c r="SQE31" s="1"/>
      <c r="SQF31" s="1"/>
      <c r="SQG31" s="1"/>
      <c r="SQH31" s="1"/>
      <c r="SQI31" s="1"/>
      <c r="SQJ31" s="1"/>
      <c r="SQK31" s="1"/>
      <c r="SQL31" s="1"/>
      <c r="SQM31" s="1"/>
      <c r="SQN31" s="1"/>
      <c r="SQO31" s="1"/>
      <c r="SQP31" s="1"/>
      <c r="SQQ31" s="1"/>
      <c r="SQR31" s="1"/>
      <c r="SQS31" s="1"/>
      <c r="SQT31" s="1"/>
      <c r="SQU31" s="1"/>
      <c r="SQV31" s="1"/>
      <c r="SQW31" s="1"/>
      <c r="SQX31" s="1"/>
      <c r="SQY31" s="1"/>
      <c r="SQZ31" s="1"/>
      <c r="SRA31" s="1"/>
      <c r="SRB31" s="1"/>
      <c r="SRC31" s="1"/>
      <c r="SRD31" s="1"/>
      <c r="SRE31" s="1"/>
      <c r="SRF31" s="1"/>
      <c r="SRG31" s="1"/>
      <c r="SRH31" s="1"/>
      <c r="SRI31" s="1"/>
      <c r="SRJ31" s="1"/>
      <c r="SRK31" s="1"/>
      <c r="SRL31" s="1"/>
      <c r="SRM31" s="1"/>
      <c r="SRN31" s="1"/>
      <c r="SRO31" s="1"/>
      <c r="SRP31" s="1"/>
      <c r="SRQ31" s="1"/>
      <c r="SRR31" s="1"/>
      <c r="SRS31" s="1"/>
      <c r="SRT31" s="1"/>
      <c r="SRU31" s="1"/>
      <c r="SRV31" s="1"/>
      <c r="SRW31" s="1"/>
      <c r="SRX31" s="1"/>
      <c r="SRY31" s="1"/>
      <c r="SRZ31" s="1"/>
      <c r="SSA31" s="1"/>
      <c r="SSB31" s="1"/>
      <c r="SSC31" s="1"/>
      <c r="SSD31" s="1"/>
      <c r="SSE31" s="1"/>
      <c r="SSF31" s="1"/>
      <c r="SSG31" s="1"/>
      <c r="SSH31" s="1"/>
      <c r="SSI31" s="1"/>
      <c r="SSJ31" s="1"/>
      <c r="SSK31" s="1"/>
      <c r="SSL31" s="1"/>
      <c r="SSM31" s="1"/>
      <c r="SSN31" s="1"/>
      <c r="SSO31" s="1"/>
      <c r="SSP31" s="1"/>
      <c r="SSQ31" s="1"/>
      <c r="SSR31" s="1"/>
      <c r="SSS31" s="1"/>
      <c r="SST31" s="1"/>
      <c r="SSU31" s="1"/>
      <c r="SSV31" s="1"/>
      <c r="SSW31" s="1"/>
      <c r="SSX31" s="1"/>
      <c r="SSY31" s="1"/>
      <c r="SSZ31" s="1"/>
      <c r="STA31" s="1"/>
      <c r="STB31" s="1"/>
      <c r="STC31" s="1"/>
      <c r="STD31" s="1"/>
      <c r="STE31" s="1"/>
      <c r="STF31" s="1"/>
      <c r="STG31" s="1"/>
      <c r="STH31" s="1"/>
      <c r="STI31" s="1"/>
      <c r="STJ31" s="1"/>
      <c r="STK31" s="1"/>
      <c r="STL31" s="1"/>
      <c r="STM31" s="1"/>
      <c r="STN31" s="1"/>
      <c r="STO31" s="1"/>
      <c r="STP31" s="1"/>
      <c r="STQ31" s="1"/>
      <c r="STR31" s="1"/>
      <c r="STS31" s="1"/>
      <c r="STT31" s="1"/>
      <c r="STU31" s="1"/>
      <c r="STV31" s="1"/>
      <c r="STW31" s="1"/>
      <c r="STX31" s="1"/>
      <c r="STY31" s="1"/>
      <c r="STZ31" s="1"/>
      <c r="SUA31" s="1"/>
      <c r="SUB31" s="1"/>
      <c r="SUC31" s="1"/>
      <c r="SUD31" s="1"/>
      <c r="SUE31" s="1"/>
      <c r="SUF31" s="1"/>
      <c r="SUG31" s="1"/>
      <c r="SUH31" s="1"/>
      <c r="SUI31" s="1"/>
      <c r="SUJ31" s="1"/>
      <c r="SUK31" s="1"/>
      <c r="SUL31" s="1"/>
      <c r="SUM31" s="1"/>
      <c r="SUN31" s="1"/>
      <c r="SUO31" s="1"/>
      <c r="SUP31" s="1"/>
      <c r="SUQ31" s="1"/>
      <c r="SUR31" s="1"/>
      <c r="SUS31" s="1"/>
      <c r="SUT31" s="1"/>
      <c r="SUU31" s="1"/>
      <c r="SUV31" s="1"/>
      <c r="SUW31" s="1"/>
      <c r="SUX31" s="1"/>
      <c r="SUY31" s="1"/>
      <c r="SUZ31" s="1"/>
      <c r="SVA31" s="1"/>
      <c r="SVB31" s="1"/>
      <c r="SVC31" s="1"/>
      <c r="SVD31" s="1"/>
      <c r="SVE31" s="1"/>
      <c r="SVF31" s="1"/>
      <c r="SVG31" s="1"/>
      <c r="SVH31" s="1"/>
      <c r="SVI31" s="1"/>
      <c r="SVJ31" s="1"/>
      <c r="SVK31" s="1"/>
      <c r="SVL31" s="1"/>
      <c r="SVM31" s="1"/>
      <c r="SVN31" s="1"/>
      <c r="SVO31" s="1"/>
      <c r="SVP31" s="1"/>
      <c r="SVQ31" s="1"/>
      <c r="SVR31" s="1"/>
      <c r="SVS31" s="1"/>
      <c r="SVT31" s="1"/>
      <c r="SVU31" s="1"/>
      <c r="SVV31" s="1"/>
      <c r="SVW31" s="1"/>
      <c r="SVX31" s="1"/>
      <c r="SVY31" s="1"/>
      <c r="SVZ31" s="1"/>
      <c r="SWA31" s="1"/>
      <c r="SWB31" s="1"/>
      <c r="SWC31" s="1"/>
      <c r="SWD31" s="1"/>
      <c r="SWE31" s="1"/>
      <c r="SWF31" s="1"/>
      <c r="SWG31" s="1"/>
      <c r="SWH31" s="1"/>
      <c r="SWI31" s="1"/>
      <c r="SWJ31" s="1"/>
      <c r="SWK31" s="1"/>
      <c r="SWL31" s="1"/>
      <c r="SWM31" s="1"/>
      <c r="SWN31" s="1"/>
      <c r="SWO31" s="1"/>
      <c r="SWP31" s="1"/>
      <c r="SWQ31" s="1"/>
      <c r="SWR31" s="1"/>
      <c r="SWS31" s="1"/>
      <c r="SWT31" s="1"/>
      <c r="SWU31" s="1"/>
      <c r="SWV31" s="1"/>
      <c r="SWW31" s="1"/>
      <c r="SWX31" s="1"/>
      <c r="SWY31" s="1"/>
      <c r="SWZ31" s="1"/>
      <c r="SXA31" s="1"/>
      <c r="SXB31" s="1"/>
      <c r="SXC31" s="1"/>
      <c r="SXD31" s="1"/>
      <c r="SXE31" s="1"/>
      <c r="SXF31" s="1"/>
      <c r="SXG31" s="1"/>
      <c r="SXH31" s="1"/>
      <c r="SXI31" s="1"/>
      <c r="SXJ31" s="1"/>
      <c r="SXK31" s="1"/>
      <c r="SXL31" s="1"/>
      <c r="SXM31" s="1"/>
      <c r="SXN31" s="1"/>
      <c r="SXO31" s="1"/>
      <c r="SXP31" s="1"/>
      <c r="SXQ31" s="1"/>
      <c r="SXR31" s="1"/>
      <c r="SXS31" s="1"/>
      <c r="SXT31" s="1"/>
      <c r="SXU31" s="1"/>
      <c r="SXV31" s="1"/>
      <c r="SXW31" s="1"/>
      <c r="SXX31" s="1"/>
      <c r="SXY31" s="1"/>
      <c r="SXZ31" s="1"/>
      <c r="SYA31" s="1"/>
      <c r="SYB31" s="1"/>
      <c r="SYC31" s="1"/>
      <c r="SYD31" s="1"/>
      <c r="SYE31" s="1"/>
      <c r="SYF31" s="1"/>
      <c r="SYG31" s="1"/>
      <c r="SYH31" s="1"/>
      <c r="SYI31" s="1"/>
      <c r="SYJ31" s="1"/>
      <c r="SYK31" s="1"/>
      <c r="SYL31" s="1"/>
      <c r="SYM31" s="1"/>
      <c r="SYN31" s="1"/>
      <c r="SYO31" s="1"/>
      <c r="SYP31" s="1"/>
      <c r="SYQ31" s="1"/>
      <c r="SYR31" s="1"/>
      <c r="SYS31" s="1"/>
      <c r="SYT31" s="1"/>
      <c r="SYU31" s="1"/>
      <c r="SYV31" s="1"/>
      <c r="SYW31" s="1"/>
      <c r="SYX31" s="1"/>
      <c r="SYY31" s="1"/>
      <c r="SYZ31" s="1"/>
      <c r="SZA31" s="1"/>
      <c r="SZB31" s="1"/>
      <c r="SZC31" s="1"/>
      <c r="SZD31" s="1"/>
      <c r="SZE31" s="1"/>
      <c r="SZF31" s="1"/>
      <c r="SZG31" s="1"/>
      <c r="SZH31" s="1"/>
      <c r="SZI31" s="1"/>
      <c r="SZJ31" s="1"/>
      <c r="SZK31" s="1"/>
      <c r="SZL31" s="1"/>
      <c r="SZM31" s="1"/>
      <c r="SZN31" s="1"/>
      <c r="SZO31" s="1"/>
      <c r="SZP31" s="1"/>
      <c r="SZQ31" s="1"/>
      <c r="SZR31" s="1"/>
      <c r="SZS31" s="1"/>
      <c r="SZT31" s="1"/>
      <c r="SZU31" s="1"/>
      <c r="SZV31" s="1"/>
      <c r="SZW31" s="1"/>
      <c r="SZX31" s="1"/>
      <c r="SZY31" s="1"/>
      <c r="SZZ31" s="1"/>
      <c r="TAA31" s="1"/>
      <c r="TAB31" s="1"/>
      <c r="TAC31" s="1"/>
      <c r="TAD31" s="1"/>
      <c r="TAE31" s="1"/>
      <c r="TAF31" s="1"/>
      <c r="TAG31" s="1"/>
      <c r="TAH31" s="1"/>
      <c r="TAI31" s="1"/>
      <c r="TAJ31" s="1"/>
      <c r="TAK31" s="1"/>
      <c r="TAL31" s="1"/>
      <c r="TAM31" s="1"/>
      <c r="TAN31" s="1"/>
      <c r="TAO31" s="1"/>
      <c r="TAP31" s="1"/>
      <c r="TAQ31" s="1"/>
      <c r="TAR31" s="1"/>
      <c r="TAS31" s="1"/>
      <c r="TAT31" s="1"/>
      <c r="TAU31" s="1"/>
      <c r="TAV31" s="1"/>
      <c r="TAW31" s="1"/>
      <c r="TAX31" s="1"/>
      <c r="TAY31" s="1"/>
      <c r="TAZ31" s="1"/>
      <c r="TBA31" s="1"/>
      <c r="TBB31" s="1"/>
      <c r="TBC31" s="1"/>
      <c r="TBD31" s="1"/>
      <c r="TBE31" s="1"/>
      <c r="TBF31" s="1"/>
      <c r="TBG31" s="1"/>
      <c r="TBH31" s="1"/>
      <c r="TBI31" s="1"/>
      <c r="TBJ31" s="1"/>
      <c r="TBK31" s="1"/>
      <c r="TBL31" s="1"/>
      <c r="TBM31" s="1"/>
      <c r="TBN31" s="1"/>
      <c r="TBO31" s="1"/>
      <c r="TBP31" s="1"/>
      <c r="TBQ31" s="1"/>
      <c r="TBR31" s="1"/>
      <c r="TBS31" s="1"/>
      <c r="TBT31" s="1"/>
      <c r="TBU31" s="1"/>
      <c r="TBV31" s="1"/>
      <c r="TBW31" s="1"/>
      <c r="TBX31" s="1"/>
      <c r="TBY31" s="1"/>
      <c r="TBZ31" s="1"/>
      <c r="TCA31" s="1"/>
      <c r="TCB31" s="1"/>
      <c r="TCC31" s="1"/>
      <c r="TCD31" s="1"/>
      <c r="TCE31" s="1"/>
      <c r="TCF31" s="1"/>
      <c r="TCG31" s="1"/>
      <c r="TCH31" s="1"/>
      <c r="TCI31" s="1"/>
      <c r="TCJ31" s="1"/>
      <c r="TCK31" s="1"/>
      <c r="TCL31" s="1"/>
      <c r="TCM31" s="1"/>
      <c r="TCN31" s="1"/>
      <c r="TCO31" s="1"/>
      <c r="TCP31" s="1"/>
      <c r="TCQ31" s="1"/>
      <c r="TCR31" s="1"/>
      <c r="TCS31" s="1"/>
      <c r="TCT31" s="1"/>
      <c r="TCU31" s="1"/>
      <c r="TCV31" s="1"/>
      <c r="TCW31" s="1"/>
      <c r="TCX31" s="1"/>
      <c r="TCY31" s="1"/>
      <c r="TCZ31" s="1"/>
      <c r="TDA31" s="1"/>
      <c r="TDB31" s="1"/>
      <c r="TDC31" s="1"/>
      <c r="TDD31" s="1"/>
      <c r="TDE31" s="1"/>
      <c r="TDF31" s="1"/>
      <c r="TDG31" s="1"/>
      <c r="TDH31" s="1"/>
      <c r="TDI31" s="1"/>
      <c r="TDJ31" s="1"/>
      <c r="TDK31" s="1"/>
      <c r="TDL31" s="1"/>
      <c r="TDM31" s="1"/>
      <c r="TDN31" s="1"/>
      <c r="TDO31" s="1"/>
      <c r="TDP31" s="1"/>
      <c r="TDQ31" s="1"/>
      <c r="TDR31" s="1"/>
      <c r="TDS31" s="1"/>
      <c r="TDT31" s="1"/>
      <c r="TDU31" s="1"/>
      <c r="TDV31" s="1"/>
      <c r="TDW31" s="1"/>
      <c r="TDX31" s="1"/>
      <c r="TDY31" s="1"/>
      <c r="TDZ31" s="1"/>
      <c r="TEA31" s="1"/>
      <c r="TEB31" s="1"/>
      <c r="TEC31" s="1"/>
      <c r="TED31" s="1"/>
      <c r="TEE31" s="1"/>
      <c r="TEF31" s="1"/>
      <c r="TEG31" s="1"/>
      <c r="TEH31" s="1"/>
      <c r="TEI31" s="1"/>
      <c r="TEJ31" s="1"/>
      <c r="TEK31" s="1"/>
      <c r="TEL31" s="1"/>
      <c r="TEM31" s="1"/>
      <c r="TEN31" s="1"/>
      <c r="TEO31" s="1"/>
      <c r="TEP31" s="1"/>
      <c r="TEQ31" s="1"/>
      <c r="TER31" s="1"/>
      <c r="TES31" s="1"/>
      <c r="TET31" s="1"/>
      <c r="TEU31" s="1"/>
      <c r="TEV31" s="1"/>
      <c r="TEW31" s="1"/>
      <c r="TEX31" s="1"/>
      <c r="TEY31" s="1"/>
      <c r="TEZ31" s="1"/>
      <c r="TFA31" s="1"/>
      <c r="TFB31" s="1"/>
      <c r="TFC31" s="1"/>
      <c r="TFD31" s="1"/>
      <c r="TFE31" s="1"/>
      <c r="TFF31" s="1"/>
      <c r="TFG31" s="1"/>
      <c r="TFH31" s="1"/>
      <c r="TFI31" s="1"/>
      <c r="TFJ31" s="1"/>
      <c r="TFK31" s="1"/>
      <c r="TFL31" s="1"/>
      <c r="TFM31" s="1"/>
      <c r="TFN31" s="1"/>
      <c r="TFO31" s="1"/>
      <c r="TFP31" s="1"/>
      <c r="TFQ31" s="1"/>
      <c r="TFR31" s="1"/>
      <c r="TFS31" s="1"/>
      <c r="TFT31" s="1"/>
      <c r="TFU31" s="1"/>
      <c r="TFV31" s="1"/>
      <c r="TFW31" s="1"/>
      <c r="TFX31" s="1"/>
      <c r="TFY31" s="1"/>
      <c r="TFZ31" s="1"/>
      <c r="TGA31" s="1"/>
      <c r="TGB31" s="1"/>
      <c r="TGC31" s="1"/>
      <c r="TGD31" s="1"/>
      <c r="TGE31" s="1"/>
      <c r="TGF31" s="1"/>
      <c r="TGG31" s="1"/>
      <c r="TGH31" s="1"/>
      <c r="TGI31" s="1"/>
      <c r="TGJ31" s="1"/>
      <c r="TGK31" s="1"/>
      <c r="TGL31" s="1"/>
      <c r="TGM31" s="1"/>
      <c r="TGN31" s="1"/>
      <c r="TGO31" s="1"/>
      <c r="TGP31" s="1"/>
      <c r="TGQ31" s="1"/>
      <c r="TGR31" s="1"/>
      <c r="TGS31" s="1"/>
      <c r="TGT31" s="1"/>
      <c r="TGU31" s="1"/>
      <c r="TGV31" s="1"/>
      <c r="TGW31" s="1"/>
      <c r="TGX31" s="1"/>
      <c r="TGY31" s="1"/>
      <c r="TGZ31" s="1"/>
      <c r="THA31" s="1"/>
      <c r="THB31" s="1"/>
      <c r="THC31" s="1"/>
      <c r="THD31" s="1"/>
      <c r="THE31" s="1"/>
      <c r="THF31" s="1"/>
      <c r="THG31" s="1"/>
      <c r="THH31" s="1"/>
      <c r="THI31" s="1"/>
      <c r="THJ31" s="1"/>
      <c r="THK31" s="1"/>
      <c r="THL31" s="1"/>
      <c r="THM31" s="1"/>
      <c r="THN31" s="1"/>
      <c r="THO31" s="1"/>
      <c r="THP31" s="1"/>
      <c r="THQ31" s="1"/>
      <c r="THR31" s="1"/>
      <c r="THS31" s="1"/>
      <c r="THT31" s="1"/>
      <c r="THU31" s="1"/>
      <c r="THV31" s="1"/>
      <c r="THW31" s="1"/>
      <c r="THX31" s="1"/>
      <c r="THY31" s="1"/>
      <c r="THZ31" s="1"/>
      <c r="TIA31" s="1"/>
      <c r="TIB31" s="1"/>
      <c r="TIC31" s="1"/>
      <c r="TID31" s="1"/>
      <c r="TIE31" s="1"/>
      <c r="TIF31" s="1"/>
      <c r="TIG31" s="1"/>
      <c r="TIH31" s="1"/>
      <c r="TII31" s="1"/>
      <c r="TIJ31" s="1"/>
      <c r="TIK31" s="1"/>
      <c r="TIL31" s="1"/>
      <c r="TIM31" s="1"/>
      <c r="TIN31" s="1"/>
      <c r="TIO31" s="1"/>
      <c r="TIP31" s="1"/>
      <c r="TIQ31" s="1"/>
      <c r="TIR31" s="1"/>
      <c r="TIS31" s="1"/>
      <c r="TIT31" s="1"/>
      <c r="TIU31" s="1"/>
      <c r="TIV31" s="1"/>
      <c r="TIW31" s="1"/>
      <c r="TIX31" s="1"/>
      <c r="TIY31" s="1"/>
      <c r="TIZ31" s="1"/>
      <c r="TJA31" s="1"/>
      <c r="TJB31" s="1"/>
      <c r="TJC31" s="1"/>
      <c r="TJD31" s="1"/>
      <c r="TJE31" s="1"/>
      <c r="TJF31" s="1"/>
      <c r="TJG31" s="1"/>
      <c r="TJH31" s="1"/>
      <c r="TJI31" s="1"/>
      <c r="TJJ31" s="1"/>
      <c r="TJK31" s="1"/>
      <c r="TJL31" s="1"/>
      <c r="TJM31" s="1"/>
      <c r="TJN31" s="1"/>
      <c r="TJO31" s="1"/>
      <c r="TJP31" s="1"/>
      <c r="TJQ31" s="1"/>
      <c r="TJR31" s="1"/>
      <c r="TJS31" s="1"/>
      <c r="TJT31" s="1"/>
      <c r="TJU31" s="1"/>
      <c r="TJV31" s="1"/>
      <c r="TJW31" s="1"/>
      <c r="TJX31" s="1"/>
      <c r="TJY31" s="1"/>
      <c r="TJZ31" s="1"/>
      <c r="TKA31" s="1"/>
      <c r="TKB31" s="1"/>
      <c r="TKC31" s="1"/>
      <c r="TKD31" s="1"/>
      <c r="TKE31" s="1"/>
      <c r="TKF31" s="1"/>
      <c r="TKG31" s="1"/>
      <c r="TKH31" s="1"/>
      <c r="TKI31" s="1"/>
      <c r="TKJ31" s="1"/>
      <c r="TKK31" s="1"/>
      <c r="TKL31" s="1"/>
      <c r="TKM31" s="1"/>
      <c r="TKN31" s="1"/>
      <c r="TKO31" s="1"/>
      <c r="TKP31" s="1"/>
      <c r="TKQ31" s="1"/>
      <c r="TKR31" s="1"/>
      <c r="TKS31" s="1"/>
      <c r="TKT31" s="1"/>
      <c r="TKU31" s="1"/>
      <c r="TKV31" s="1"/>
      <c r="TKW31" s="1"/>
      <c r="TKX31" s="1"/>
      <c r="TKY31" s="1"/>
      <c r="TKZ31" s="1"/>
      <c r="TLA31" s="1"/>
      <c r="TLB31" s="1"/>
      <c r="TLC31" s="1"/>
      <c r="TLD31" s="1"/>
      <c r="TLE31" s="1"/>
      <c r="TLF31" s="1"/>
      <c r="TLG31" s="1"/>
      <c r="TLH31" s="1"/>
      <c r="TLI31" s="1"/>
      <c r="TLJ31" s="1"/>
      <c r="TLK31" s="1"/>
      <c r="TLL31" s="1"/>
      <c r="TLM31" s="1"/>
      <c r="TLN31" s="1"/>
      <c r="TLO31" s="1"/>
      <c r="TLP31" s="1"/>
      <c r="TLQ31" s="1"/>
      <c r="TLR31" s="1"/>
      <c r="TLS31" s="1"/>
      <c r="TLT31" s="1"/>
      <c r="TLU31" s="1"/>
      <c r="TLV31" s="1"/>
      <c r="TLW31" s="1"/>
      <c r="TLX31" s="1"/>
      <c r="TLY31" s="1"/>
      <c r="TLZ31" s="1"/>
      <c r="TMA31" s="1"/>
      <c r="TMB31" s="1"/>
      <c r="TMC31" s="1"/>
      <c r="TMD31" s="1"/>
      <c r="TME31" s="1"/>
      <c r="TMF31" s="1"/>
      <c r="TMG31" s="1"/>
      <c r="TMH31" s="1"/>
      <c r="TMI31" s="1"/>
      <c r="TMJ31" s="1"/>
      <c r="TMK31" s="1"/>
      <c r="TML31" s="1"/>
      <c r="TMM31" s="1"/>
      <c r="TMN31" s="1"/>
      <c r="TMO31" s="1"/>
      <c r="TMP31" s="1"/>
      <c r="TMQ31" s="1"/>
      <c r="TMR31" s="1"/>
      <c r="TMS31" s="1"/>
      <c r="TMT31" s="1"/>
      <c r="TMU31" s="1"/>
      <c r="TMV31" s="1"/>
      <c r="TMW31" s="1"/>
      <c r="TMX31" s="1"/>
      <c r="TMY31" s="1"/>
      <c r="TMZ31" s="1"/>
      <c r="TNA31" s="1"/>
      <c r="TNB31" s="1"/>
      <c r="TNC31" s="1"/>
      <c r="TND31" s="1"/>
      <c r="TNE31" s="1"/>
      <c r="TNF31" s="1"/>
      <c r="TNG31" s="1"/>
      <c r="TNH31" s="1"/>
      <c r="TNI31" s="1"/>
      <c r="TNJ31" s="1"/>
      <c r="TNK31" s="1"/>
      <c r="TNL31" s="1"/>
      <c r="TNM31" s="1"/>
      <c r="TNN31" s="1"/>
      <c r="TNO31" s="1"/>
      <c r="TNP31" s="1"/>
      <c r="TNQ31" s="1"/>
      <c r="TNR31" s="1"/>
      <c r="TNS31" s="1"/>
      <c r="TNT31" s="1"/>
      <c r="TNU31" s="1"/>
      <c r="TNV31" s="1"/>
      <c r="TNW31" s="1"/>
      <c r="TNX31" s="1"/>
      <c r="TNY31" s="1"/>
      <c r="TNZ31" s="1"/>
      <c r="TOA31" s="1"/>
      <c r="TOB31" s="1"/>
      <c r="TOC31" s="1"/>
      <c r="TOD31" s="1"/>
      <c r="TOE31" s="1"/>
      <c r="TOF31" s="1"/>
      <c r="TOG31" s="1"/>
      <c r="TOH31" s="1"/>
      <c r="TOI31" s="1"/>
      <c r="TOJ31" s="1"/>
      <c r="TOK31" s="1"/>
      <c r="TOL31" s="1"/>
      <c r="TOM31" s="1"/>
      <c r="TON31" s="1"/>
      <c r="TOO31" s="1"/>
      <c r="TOP31" s="1"/>
      <c r="TOQ31" s="1"/>
      <c r="TOR31" s="1"/>
      <c r="TOS31" s="1"/>
      <c r="TOT31" s="1"/>
      <c r="TOU31" s="1"/>
      <c r="TOV31" s="1"/>
      <c r="TOW31" s="1"/>
      <c r="TOX31" s="1"/>
      <c r="TOY31" s="1"/>
      <c r="TOZ31" s="1"/>
      <c r="TPA31" s="1"/>
      <c r="TPB31" s="1"/>
      <c r="TPC31" s="1"/>
      <c r="TPD31" s="1"/>
      <c r="TPE31" s="1"/>
      <c r="TPF31" s="1"/>
      <c r="TPG31" s="1"/>
      <c r="TPH31" s="1"/>
      <c r="TPI31" s="1"/>
      <c r="TPJ31" s="1"/>
      <c r="TPK31" s="1"/>
      <c r="TPL31" s="1"/>
      <c r="TPM31" s="1"/>
      <c r="TPN31" s="1"/>
      <c r="TPO31" s="1"/>
      <c r="TPP31" s="1"/>
      <c r="TPQ31" s="1"/>
      <c r="TPR31" s="1"/>
      <c r="TPS31" s="1"/>
      <c r="TPT31" s="1"/>
      <c r="TPU31" s="1"/>
      <c r="TPV31" s="1"/>
      <c r="TPW31" s="1"/>
      <c r="TPX31" s="1"/>
      <c r="TPY31" s="1"/>
      <c r="TPZ31" s="1"/>
      <c r="TQA31" s="1"/>
      <c r="TQB31" s="1"/>
      <c r="TQC31" s="1"/>
      <c r="TQD31" s="1"/>
      <c r="TQE31" s="1"/>
      <c r="TQF31" s="1"/>
      <c r="TQG31" s="1"/>
      <c r="TQH31" s="1"/>
      <c r="TQI31" s="1"/>
      <c r="TQJ31" s="1"/>
      <c r="TQK31" s="1"/>
      <c r="TQL31" s="1"/>
      <c r="TQM31" s="1"/>
      <c r="TQN31" s="1"/>
      <c r="TQO31" s="1"/>
      <c r="TQP31" s="1"/>
      <c r="TQQ31" s="1"/>
      <c r="TQR31" s="1"/>
      <c r="TQS31" s="1"/>
      <c r="TQT31" s="1"/>
      <c r="TQU31" s="1"/>
      <c r="TQV31" s="1"/>
      <c r="TQW31" s="1"/>
      <c r="TQX31" s="1"/>
      <c r="TQY31" s="1"/>
      <c r="TQZ31" s="1"/>
      <c r="TRA31" s="1"/>
      <c r="TRB31" s="1"/>
      <c r="TRC31" s="1"/>
      <c r="TRD31" s="1"/>
      <c r="TRE31" s="1"/>
      <c r="TRF31" s="1"/>
      <c r="TRG31" s="1"/>
      <c r="TRH31" s="1"/>
      <c r="TRI31" s="1"/>
      <c r="TRJ31" s="1"/>
      <c r="TRK31" s="1"/>
      <c r="TRL31" s="1"/>
      <c r="TRM31" s="1"/>
      <c r="TRN31" s="1"/>
      <c r="TRO31" s="1"/>
      <c r="TRP31" s="1"/>
      <c r="TRQ31" s="1"/>
      <c r="TRR31" s="1"/>
      <c r="TRS31" s="1"/>
      <c r="TRT31" s="1"/>
      <c r="TRU31" s="1"/>
      <c r="TRV31" s="1"/>
      <c r="TRW31" s="1"/>
      <c r="TRX31" s="1"/>
      <c r="TRY31" s="1"/>
      <c r="TRZ31" s="1"/>
      <c r="TSA31" s="1"/>
      <c r="TSB31" s="1"/>
      <c r="TSC31" s="1"/>
      <c r="TSD31" s="1"/>
      <c r="TSE31" s="1"/>
      <c r="TSF31" s="1"/>
      <c r="TSG31" s="1"/>
      <c r="TSH31" s="1"/>
      <c r="TSI31" s="1"/>
      <c r="TSJ31" s="1"/>
      <c r="TSK31" s="1"/>
      <c r="TSL31" s="1"/>
      <c r="TSM31" s="1"/>
      <c r="TSN31" s="1"/>
      <c r="TSO31" s="1"/>
      <c r="TSP31" s="1"/>
      <c r="TSQ31" s="1"/>
      <c r="TSR31" s="1"/>
      <c r="TSS31" s="1"/>
      <c r="TST31" s="1"/>
      <c r="TSU31" s="1"/>
      <c r="TSV31" s="1"/>
      <c r="TSW31" s="1"/>
      <c r="TSX31" s="1"/>
      <c r="TSY31" s="1"/>
      <c r="TSZ31" s="1"/>
      <c r="TTA31" s="1"/>
      <c r="TTB31" s="1"/>
      <c r="TTC31" s="1"/>
      <c r="TTD31" s="1"/>
      <c r="TTE31" s="1"/>
      <c r="TTF31" s="1"/>
      <c r="TTG31" s="1"/>
      <c r="TTH31" s="1"/>
      <c r="TTI31" s="1"/>
      <c r="TTJ31" s="1"/>
      <c r="TTK31" s="1"/>
      <c r="TTL31" s="1"/>
      <c r="TTM31" s="1"/>
      <c r="TTN31" s="1"/>
      <c r="TTO31" s="1"/>
      <c r="TTP31" s="1"/>
      <c r="TTQ31" s="1"/>
      <c r="TTR31" s="1"/>
      <c r="TTS31" s="1"/>
      <c r="TTT31" s="1"/>
      <c r="TTU31" s="1"/>
      <c r="TTV31" s="1"/>
      <c r="TTW31" s="1"/>
      <c r="TTX31" s="1"/>
      <c r="TTY31" s="1"/>
      <c r="TTZ31" s="1"/>
      <c r="TUA31" s="1"/>
      <c r="TUB31" s="1"/>
      <c r="TUC31" s="1"/>
      <c r="TUD31" s="1"/>
      <c r="TUE31" s="1"/>
      <c r="TUF31" s="1"/>
      <c r="TUG31" s="1"/>
      <c r="TUH31" s="1"/>
      <c r="TUI31" s="1"/>
      <c r="TUJ31" s="1"/>
      <c r="TUK31" s="1"/>
      <c r="TUL31" s="1"/>
      <c r="TUM31" s="1"/>
      <c r="TUN31" s="1"/>
      <c r="TUO31" s="1"/>
      <c r="TUP31" s="1"/>
      <c r="TUQ31" s="1"/>
      <c r="TUR31" s="1"/>
      <c r="TUS31" s="1"/>
      <c r="TUT31" s="1"/>
      <c r="TUU31" s="1"/>
      <c r="TUV31" s="1"/>
      <c r="TUW31" s="1"/>
      <c r="TUX31" s="1"/>
      <c r="TUY31" s="1"/>
      <c r="TUZ31" s="1"/>
      <c r="TVA31" s="1"/>
      <c r="TVB31" s="1"/>
      <c r="TVC31" s="1"/>
      <c r="TVD31" s="1"/>
      <c r="TVE31" s="1"/>
      <c r="TVF31" s="1"/>
      <c r="TVG31" s="1"/>
      <c r="TVH31" s="1"/>
      <c r="TVI31" s="1"/>
      <c r="TVJ31" s="1"/>
      <c r="TVK31" s="1"/>
      <c r="TVL31" s="1"/>
      <c r="TVM31" s="1"/>
      <c r="TVN31" s="1"/>
      <c r="TVO31" s="1"/>
      <c r="TVP31" s="1"/>
      <c r="TVQ31" s="1"/>
      <c r="TVR31" s="1"/>
      <c r="TVS31" s="1"/>
      <c r="TVT31" s="1"/>
      <c r="TVU31" s="1"/>
      <c r="TVV31" s="1"/>
      <c r="TVW31" s="1"/>
      <c r="TVX31" s="1"/>
      <c r="TVY31" s="1"/>
      <c r="TVZ31" s="1"/>
      <c r="TWA31" s="1"/>
      <c r="TWB31" s="1"/>
      <c r="TWC31" s="1"/>
      <c r="TWD31" s="1"/>
      <c r="TWE31" s="1"/>
      <c r="TWF31" s="1"/>
      <c r="TWG31" s="1"/>
      <c r="TWH31" s="1"/>
      <c r="TWI31" s="1"/>
      <c r="TWJ31" s="1"/>
      <c r="TWK31" s="1"/>
      <c r="TWL31" s="1"/>
      <c r="TWM31" s="1"/>
      <c r="TWN31" s="1"/>
      <c r="TWO31" s="1"/>
      <c r="TWP31" s="1"/>
      <c r="TWQ31" s="1"/>
      <c r="TWR31" s="1"/>
      <c r="TWS31" s="1"/>
      <c r="TWT31" s="1"/>
      <c r="TWU31" s="1"/>
      <c r="TWV31" s="1"/>
      <c r="TWW31" s="1"/>
      <c r="TWX31" s="1"/>
      <c r="TWY31" s="1"/>
      <c r="TWZ31" s="1"/>
      <c r="TXA31" s="1"/>
      <c r="TXB31" s="1"/>
      <c r="TXC31" s="1"/>
      <c r="TXD31" s="1"/>
      <c r="TXE31" s="1"/>
      <c r="TXF31" s="1"/>
      <c r="TXG31" s="1"/>
      <c r="TXH31" s="1"/>
      <c r="TXI31" s="1"/>
      <c r="TXJ31" s="1"/>
      <c r="TXK31" s="1"/>
      <c r="TXL31" s="1"/>
      <c r="TXM31" s="1"/>
      <c r="TXN31" s="1"/>
      <c r="TXO31" s="1"/>
      <c r="TXP31" s="1"/>
      <c r="TXQ31" s="1"/>
      <c r="TXR31" s="1"/>
      <c r="TXS31" s="1"/>
      <c r="TXT31" s="1"/>
      <c r="TXU31" s="1"/>
      <c r="TXV31" s="1"/>
      <c r="TXW31" s="1"/>
      <c r="TXX31" s="1"/>
      <c r="TXY31" s="1"/>
      <c r="TXZ31" s="1"/>
      <c r="TYA31" s="1"/>
      <c r="TYB31" s="1"/>
      <c r="TYC31" s="1"/>
      <c r="TYD31" s="1"/>
      <c r="TYE31" s="1"/>
      <c r="TYF31" s="1"/>
      <c r="TYG31" s="1"/>
      <c r="TYH31" s="1"/>
      <c r="TYI31" s="1"/>
      <c r="TYJ31" s="1"/>
      <c r="TYK31" s="1"/>
      <c r="TYL31" s="1"/>
      <c r="TYM31" s="1"/>
      <c r="TYN31" s="1"/>
      <c r="TYO31" s="1"/>
      <c r="TYP31" s="1"/>
      <c r="TYQ31" s="1"/>
      <c r="TYR31" s="1"/>
      <c r="TYS31" s="1"/>
      <c r="TYT31" s="1"/>
      <c r="TYU31" s="1"/>
      <c r="TYV31" s="1"/>
      <c r="TYW31" s="1"/>
      <c r="TYX31" s="1"/>
      <c r="TYY31" s="1"/>
      <c r="TYZ31" s="1"/>
      <c r="TZA31" s="1"/>
      <c r="TZB31" s="1"/>
      <c r="TZC31" s="1"/>
      <c r="TZD31" s="1"/>
      <c r="TZE31" s="1"/>
      <c r="TZF31" s="1"/>
      <c r="TZG31" s="1"/>
      <c r="TZH31" s="1"/>
      <c r="TZI31" s="1"/>
      <c r="TZJ31" s="1"/>
      <c r="TZK31" s="1"/>
      <c r="TZL31" s="1"/>
      <c r="TZM31" s="1"/>
      <c r="TZN31" s="1"/>
      <c r="TZO31" s="1"/>
      <c r="TZP31" s="1"/>
      <c r="TZQ31" s="1"/>
      <c r="TZR31" s="1"/>
      <c r="TZS31" s="1"/>
      <c r="TZT31" s="1"/>
      <c r="TZU31" s="1"/>
      <c r="TZV31" s="1"/>
      <c r="TZW31" s="1"/>
      <c r="TZX31" s="1"/>
      <c r="TZY31" s="1"/>
      <c r="TZZ31" s="1"/>
      <c r="UAA31" s="1"/>
      <c r="UAB31" s="1"/>
      <c r="UAC31" s="1"/>
      <c r="UAD31" s="1"/>
      <c r="UAE31" s="1"/>
      <c r="UAF31" s="1"/>
      <c r="UAG31" s="1"/>
      <c r="UAH31" s="1"/>
      <c r="UAI31" s="1"/>
      <c r="UAJ31" s="1"/>
      <c r="UAK31" s="1"/>
      <c r="UAL31" s="1"/>
      <c r="UAM31" s="1"/>
      <c r="UAN31" s="1"/>
      <c r="UAO31" s="1"/>
      <c r="UAP31" s="1"/>
      <c r="UAQ31" s="1"/>
      <c r="UAR31" s="1"/>
      <c r="UAS31" s="1"/>
      <c r="UAT31" s="1"/>
      <c r="UAU31" s="1"/>
      <c r="UAV31" s="1"/>
      <c r="UAW31" s="1"/>
      <c r="UAX31" s="1"/>
      <c r="UAY31" s="1"/>
      <c r="UAZ31" s="1"/>
      <c r="UBA31" s="1"/>
      <c r="UBB31" s="1"/>
      <c r="UBC31" s="1"/>
      <c r="UBD31" s="1"/>
      <c r="UBE31" s="1"/>
      <c r="UBF31" s="1"/>
      <c r="UBG31" s="1"/>
      <c r="UBH31" s="1"/>
      <c r="UBI31" s="1"/>
      <c r="UBJ31" s="1"/>
      <c r="UBK31" s="1"/>
      <c r="UBL31" s="1"/>
      <c r="UBM31" s="1"/>
      <c r="UBN31" s="1"/>
      <c r="UBO31" s="1"/>
      <c r="UBP31" s="1"/>
      <c r="UBQ31" s="1"/>
      <c r="UBR31" s="1"/>
      <c r="UBS31" s="1"/>
      <c r="UBT31" s="1"/>
      <c r="UBU31" s="1"/>
      <c r="UBV31" s="1"/>
      <c r="UBW31" s="1"/>
      <c r="UBX31" s="1"/>
      <c r="UBY31" s="1"/>
      <c r="UBZ31" s="1"/>
      <c r="UCA31" s="1"/>
      <c r="UCB31" s="1"/>
      <c r="UCC31" s="1"/>
      <c r="UCD31" s="1"/>
      <c r="UCE31" s="1"/>
      <c r="UCF31" s="1"/>
      <c r="UCG31" s="1"/>
      <c r="UCH31" s="1"/>
      <c r="UCI31" s="1"/>
      <c r="UCJ31" s="1"/>
      <c r="UCK31" s="1"/>
      <c r="UCL31" s="1"/>
      <c r="UCM31" s="1"/>
      <c r="UCN31" s="1"/>
      <c r="UCO31" s="1"/>
      <c r="UCP31" s="1"/>
      <c r="UCQ31" s="1"/>
      <c r="UCR31" s="1"/>
      <c r="UCS31" s="1"/>
      <c r="UCT31" s="1"/>
      <c r="UCU31" s="1"/>
      <c r="UCV31" s="1"/>
      <c r="UCW31" s="1"/>
      <c r="UCX31" s="1"/>
      <c r="UCY31" s="1"/>
      <c r="UCZ31" s="1"/>
      <c r="UDA31" s="1"/>
      <c r="UDB31" s="1"/>
      <c r="UDC31" s="1"/>
      <c r="UDD31" s="1"/>
      <c r="UDE31" s="1"/>
      <c r="UDF31" s="1"/>
      <c r="UDG31" s="1"/>
      <c r="UDH31" s="1"/>
      <c r="UDI31" s="1"/>
      <c r="UDJ31" s="1"/>
      <c r="UDK31" s="1"/>
      <c r="UDL31" s="1"/>
      <c r="UDM31" s="1"/>
      <c r="UDN31" s="1"/>
      <c r="UDO31" s="1"/>
      <c r="UDP31" s="1"/>
      <c r="UDQ31" s="1"/>
      <c r="UDR31" s="1"/>
      <c r="UDS31" s="1"/>
      <c r="UDT31" s="1"/>
      <c r="UDU31" s="1"/>
      <c r="UDV31" s="1"/>
      <c r="UDW31" s="1"/>
      <c r="UDX31" s="1"/>
      <c r="UDY31" s="1"/>
      <c r="UDZ31" s="1"/>
      <c r="UEA31" s="1"/>
      <c r="UEB31" s="1"/>
      <c r="UEC31" s="1"/>
      <c r="UED31" s="1"/>
      <c r="UEE31" s="1"/>
      <c r="UEF31" s="1"/>
      <c r="UEG31" s="1"/>
      <c r="UEH31" s="1"/>
      <c r="UEI31" s="1"/>
      <c r="UEJ31" s="1"/>
      <c r="UEK31" s="1"/>
      <c r="UEL31" s="1"/>
      <c r="UEM31" s="1"/>
      <c r="UEN31" s="1"/>
      <c r="UEO31" s="1"/>
      <c r="UEP31" s="1"/>
      <c r="UEQ31" s="1"/>
      <c r="UER31" s="1"/>
      <c r="UES31" s="1"/>
      <c r="UET31" s="1"/>
      <c r="UEU31" s="1"/>
      <c r="UEV31" s="1"/>
      <c r="UEW31" s="1"/>
      <c r="UEX31" s="1"/>
      <c r="UEY31" s="1"/>
      <c r="UEZ31" s="1"/>
      <c r="UFA31" s="1"/>
      <c r="UFB31" s="1"/>
      <c r="UFC31" s="1"/>
      <c r="UFD31" s="1"/>
      <c r="UFE31" s="1"/>
      <c r="UFF31" s="1"/>
      <c r="UFG31" s="1"/>
      <c r="UFH31" s="1"/>
      <c r="UFI31" s="1"/>
      <c r="UFJ31" s="1"/>
      <c r="UFK31" s="1"/>
      <c r="UFL31" s="1"/>
      <c r="UFM31" s="1"/>
      <c r="UFN31" s="1"/>
      <c r="UFO31" s="1"/>
      <c r="UFP31" s="1"/>
      <c r="UFQ31" s="1"/>
      <c r="UFR31" s="1"/>
      <c r="UFS31" s="1"/>
      <c r="UFT31" s="1"/>
      <c r="UFU31" s="1"/>
      <c r="UFV31" s="1"/>
      <c r="UFW31" s="1"/>
      <c r="UFX31" s="1"/>
      <c r="UFY31" s="1"/>
      <c r="UFZ31" s="1"/>
      <c r="UGA31" s="1"/>
      <c r="UGB31" s="1"/>
      <c r="UGC31" s="1"/>
      <c r="UGD31" s="1"/>
      <c r="UGE31" s="1"/>
      <c r="UGF31" s="1"/>
      <c r="UGG31" s="1"/>
      <c r="UGH31" s="1"/>
      <c r="UGI31" s="1"/>
      <c r="UGJ31" s="1"/>
      <c r="UGK31" s="1"/>
      <c r="UGL31" s="1"/>
      <c r="UGM31" s="1"/>
      <c r="UGN31" s="1"/>
      <c r="UGO31" s="1"/>
      <c r="UGP31" s="1"/>
      <c r="UGQ31" s="1"/>
      <c r="UGR31" s="1"/>
      <c r="UGS31" s="1"/>
      <c r="UGT31" s="1"/>
      <c r="UGU31" s="1"/>
      <c r="UGV31" s="1"/>
      <c r="UGW31" s="1"/>
      <c r="UGX31" s="1"/>
      <c r="UGY31" s="1"/>
      <c r="UGZ31" s="1"/>
      <c r="UHA31" s="1"/>
      <c r="UHB31" s="1"/>
      <c r="UHC31" s="1"/>
      <c r="UHD31" s="1"/>
      <c r="UHE31" s="1"/>
      <c r="UHF31" s="1"/>
      <c r="UHG31" s="1"/>
      <c r="UHH31" s="1"/>
      <c r="UHI31" s="1"/>
      <c r="UHJ31" s="1"/>
      <c r="UHK31" s="1"/>
      <c r="UHL31" s="1"/>
      <c r="UHM31" s="1"/>
      <c r="UHN31" s="1"/>
      <c r="UHO31" s="1"/>
      <c r="UHP31" s="1"/>
      <c r="UHQ31" s="1"/>
      <c r="UHR31" s="1"/>
      <c r="UHS31" s="1"/>
      <c r="UHT31" s="1"/>
      <c r="UHU31" s="1"/>
      <c r="UHV31" s="1"/>
      <c r="UHW31" s="1"/>
      <c r="UHX31" s="1"/>
      <c r="UHY31" s="1"/>
      <c r="UHZ31" s="1"/>
      <c r="UIA31" s="1"/>
      <c r="UIB31" s="1"/>
      <c r="UIC31" s="1"/>
      <c r="UID31" s="1"/>
      <c r="UIE31" s="1"/>
      <c r="UIF31" s="1"/>
      <c r="UIG31" s="1"/>
      <c r="UIH31" s="1"/>
      <c r="UII31" s="1"/>
      <c r="UIJ31" s="1"/>
      <c r="UIK31" s="1"/>
      <c r="UIL31" s="1"/>
      <c r="UIM31" s="1"/>
      <c r="UIN31" s="1"/>
      <c r="UIO31" s="1"/>
      <c r="UIP31" s="1"/>
      <c r="UIQ31" s="1"/>
      <c r="UIR31" s="1"/>
      <c r="UIS31" s="1"/>
      <c r="UIT31" s="1"/>
      <c r="UIU31" s="1"/>
      <c r="UIV31" s="1"/>
      <c r="UIW31" s="1"/>
      <c r="UIX31" s="1"/>
      <c r="UIY31" s="1"/>
      <c r="UIZ31" s="1"/>
      <c r="UJA31" s="1"/>
      <c r="UJB31" s="1"/>
      <c r="UJC31" s="1"/>
      <c r="UJD31" s="1"/>
      <c r="UJE31" s="1"/>
      <c r="UJF31" s="1"/>
      <c r="UJG31" s="1"/>
      <c r="UJH31" s="1"/>
      <c r="UJI31" s="1"/>
      <c r="UJJ31" s="1"/>
      <c r="UJK31" s="1"/>
      <c r="UJL31" s="1"/>
      <c r="UJM31" s="1"/>
      <c r="UJN31" s="1"/>
      <c r="UJO31" s="1"/>
      <c r="UJP31" s="1"/>
      <c r="UJQ31" s="1"/>
      <c r="UJR31" s="1"/>
      <c r="UJS31" s="1"/>
      <c r="UJT31" s="1"/>
      <c r="UJU31" s="1"/>
      <c r="UJV31" s="1"/>
      <c r="UJW31" s="1"/>
      <c r="UJX31" s="1"/>
      <c r="UJY31" s="1"/>
      <c r="UJZ31" s="1"/>
      <c r="UKA31" s="1"/>
      <c r="UKB31" s="1"/>
      <c r="UKC31" s="1"/>
      <c r="UKD31" s="1"/>
      <c r="UKE31" s="1"/>
      <c r="UKF31" s="1"/>
      <c r="UKG31" s="1"/>
      <c r="UKH31" s="1"/>
      <c r="UKI31" s="1"/>
      <c r="UKJ31" s="1"/>
      <c r="UKK31" s="1"/>
      <c r="UKL31" s="1"/>
      <c r="UKM31" s="1"/>
      <c r="UKN31" s="1"/>
      <c r="UKO31" s="1"/>
      <c r="UKP31" s="1"/>
      <c r="UKQ31" s="1"/>
      <c r="UKR31" s="1"/>
      <c r="UKS31" s="1"/>
      <c r="UKT31" s="1"/>
      <c r="UKU31" s="1"/>
      <c r="UKV31" s="1"/>
      <c r="UKW31" s="1"/>
      <c r="UKX31" s="1"/>
      <c r="UKY31" s="1"/>
      <c r="UKZ31" s="1"/>
      <c r="ULA31" s="1"/>
      <c r="ULB31" s="1"/>
      <c r="ULC31" s="1"/>
      <c r="ULD31" s="1"/>
      <c r="ULE31" s="1"/>
      <c r="ULF31" s="1"/>
      <c r="ULG31" s="1"/>
      <c r="ULH31" s="1"/>
      <c r="ULI31" s="1"/>
      <c r="ULJ31" s="1"/>
      <c r="ULK31" s="1"/>
      <c r="ULL31" s="1"/>
      <c r="ULM31" s="1"/>
      <c r="ULN31" s="1"/>
      <c r="ULO31" s="1"/>
      <c r="ULP31" s="1"/>
      <c r="ULQ31" s="1"/>
      <c r="ULR31" s="1"/>
      <c r="ULS31" s="1"/>
      <c r="ULT31" s="1"/>
      <c r="ULU31" s="1"/>
      <c r="ULV31" s="1"/>
      <c r="ULW31" s="1"/>
      <c r="ULX31" s="1"/>
      <c r="ULY31" s="1"/>
      <c r="ULZ31" s="1"/>
      <c r="UMA31" s="1"/>
      <c r="UMB31" s="1"/>
      <c r="UMC31" s="1"/>
      <c r="UMD31" s="1"/>
      <c r="UME31" s="1"/>
      <c r="UMF31" s="1"/>
      <c r="UMG31" s="1"/>
      <c r="UMH31" s="1"/>
      <c r="UMI31" s="1"/>
      <c r="UMJ31" s="1"/>
      <c r="UMK31" s="1"/>
      <c r="UML31" s="1"/>
      <c r="UMM31" s="1"/>
      <c r="UMN31" s="1"/>
      <c r="UMO31" s="1"/>
      <c r="UMP31" s="1"/>
      <c r="UMQ31" s="1"/>
      <c r="UMR31" s="1"/>
      <c r="UMS31" s="1"/>
      <c r="UMT31" s="1"/>
      <c r="UMU31" s="1"/>
      <c r="UMV31" s="1"/>
      <c r="UMW31" s="1"/>
      <c r="UMX31" s="1"/>
      <c r="UMY31" s="1"/>
      <c r="UMZ31" s="1"/>
      <c r="UNA31" s="1"/>
      <c r="UNB31" s="1"/>
      <c r="UNC31" s="1"/>
      <c r="UND31" s="1"/>
      <c r="UNE31" s="1"/>
      <c r="UNF31" s="1"/>
      <c r="UNG31" s="1"/>
      <c r="UNH31" s="1"/>
      <c r="UNI31" s="1"/>
      <c r="UNJ31" s="1"/>
      <c r="UNK31" s="1"/>
      <c r="UNL31" s="1"/>
      <c r="UNM31" s="1"/>
      <c r="UNN31" s="1"/>
      <c r="UNO31" s="1"/>
      <c r="UNP31" s="1"/>
      <c r="UNQ31" s="1"/>
      <c r="UNR31" s="1"/>
      <c r="UNS31" s="1"/>
      <c r="UNT31" s="1"/>
      <c r="UNU31" s="1"/>
      <c r="UNV31" s="1"/>
      <c r="UNW31" s="1"/>
      <c r="UNX31" s="1"/>
      <c r="UNY31" s="1"/>
      <c r="UNZ31" s="1"/>
      <c r="UOA31" s="1"/>
      <c r="UOB31" s="1"/>
      <c r="UOC31" s="1"/>
      <c r="UOD31" s="1"/>
      <c r="UOE31" s="1"/>
      <c r="UOF31" s="1"/>
      <c r="UOG31" s="1"/>
      <c r="UOH31" s="1"/>
      <c r="UOI31" s="1"/>
      <c r="UOJ31" s="1"/>
      <c r="UOK31" s="1"/>
      <c r="UOL31" s="1"/>
      <c r="UOM31" s="1"/>
      <c r="UON31" s="1"/>
      <c r="UOO31" s="1"/>
      <c r="UOP31" s="1"/>
      <c r="UOQ31" s="1"/>
      <c r="UOR31" s="1"/>
      <c r="UOS31" s="1"/>
      <c r="UOT31" s="1"/>
      <c r="UOU31" s="1"/>
      <c r="UOV31" s="1"/>
      <c r="UOW31" s="1"/>
      <c r="UOX31" s="1"/>
      <c r="UOY31" s="1"/>
      <c r="UOZ31" s="1"/>
      <c r="UPA31" s="1"/>
      <c r="UPB31" s="1"/>
      <c r="UPC31" s="1"/>
      <c r="UPD31" s="1"/>
      <c r="UPE31" s="1"/>
      <c r="UPF31" s="1"/>
      <c r="UPG31" s="1"/>
      <c r="UPH31" s="1"/>
      <c r="UPI31" s="1"/>
      <c r="UPJ31" s="1"/>
      <c r="UPK31" s="1"/>
      <c r="UPL31" s="1"/>
      <c r="UPM31" s="1"/>
      <c r="UPN31" s="1"/>
      <c r="UPO31" s="1"/>
      <c r="UPP31" s="1"/>
      <c r="UPQ31" s="1"/>
      <c r="UPR31" s="1"/>
      <c r="UPS31" s="1"/>
      <c r="UPT31" s="1"/>
      <c r="UPU31" s="1"/>
      <c r="UPV31" s="1"/>
      <c r="UPW31" s="1"/>
      <c r="UPX31" s="1"/>
      <c r="UPY31" s="1"/>
      <c r="UPZ31" s="1"/>
      <c r="UQA31" s="1"/>
      <c r="UQB31" s="1"/>
      <c r="UQC31" s="1"/>
      <c r="UQD31" s="1"/>
      <c r="UQE31" s="1"/>
      <c r="UQF31" s="1"/>
      <c r="UQG31" s="1"/>
      <c r="UQH31" s="1"/>
      <c r="UQI31" s="1"/>
      <c r="UQJ31" s="1"/>
      <c r="UQK31" s="1"/>
      <c r="UQL31" s="1"/>
      <c r="UQM31" s="1"/>
      <c r="UQN31" s="1"/>
      <c r="UQO31" s="1"/>
      <c r="UQP31" s="1"/>
      <c r="UQQ31" s="1"/>
      <c r="UQR31" s="1"/>
      <c r="UQS31" s="1"/>
      <c r="UQT31" s="1"/>
      <c r="UQU31" s="1"/>
      <c r="UQV31" s="1"/>
      <c r="UQW31" s="1"/>
      <c r="UQX31" s="1"/>
      <c r="UQY31" s="1"/>
      <c r="UQZ31" s="1"/>
      <c r="URA31" s="1"/>
      <c r="URB31" s="1"/>
      <c r="URC31" s="1"/>
      <c r="URD31" s="1"/>
      <c r="URE31" s="1"/>
      <c r="URF31" s="1"/>
      <c r="URG31" s="1"/>
      <c r="URH31" s="1"/>
      <c r="URI31" s="1"/>
      <c r="URJ31" s="1"/>
      <c r="URK31" s="1"/>
      <c r="URL31" s="1"/>
      <c r="URM31" s="1"/>
      <c r="URN31" s="1"/>
      <c r="URO31" s="1"/>
      <c r="URP31" s="1"/>
      <c r="URQ31" s="1"/>
      <c r="URR31" s="1"/>
      <c r="URS31" s="1"/>
      <c r="URT31" s="1"/>
      <c r="URU31" s="1"/>
      <c r="URV31" s="1"/>
      <c r="URW31" s="1"/>
      <c r="URX31" s="1"/>
      <c r="URY31" s="1"/>
      <c r="URZ31" s="1"/>
      <c r="USA31" s="1"/>
      <c r="USB31" s="1"/>
      <c r="USC31" s="1"/>
      <c r="USD31" s="1"/>
      <c r="USE31" s="1"/>
      <c r="USF31" s="1"/>
      <c r="USG31" s="1"/>
      <c r="USH31" s="1"/>
      <c r="USI31" s="1"/>
      <c r="USJ31" s="1"/>
      <c r="USK31" s="1"/>
      <c r="USL31" s="1"/>
      <c r="USM31" s="1"/>
      <c r="USN31" s="1"/>
      <c r="USO31" s="1"/>
      <c r="USP31" s="1"/>
      <c r="USQ31" s="1"/>
      <c r="USR31" s="1"/>
      <c r="USS31" s="1"/>
      <c r="UST31" s="1"/>
      <c r="USU31" s="1"/>
      <c r="USV31" s="1"/>
      <c r="USW31" s="1"/>
      <c r="USX31" s="1"/>
      <c r="USY31" s="1"/>
      <c r="USZ31" s="1"/>
      <c r="UTA31" s="1"/>
      <c r="UTB31" s="1"/>
      <c r="UTC31" s="1"/>
      <c r="UTD31" s="1"/>
      <c r="UTE31" s="1"/>
      <c r="UTF31" s="1"/>
      <c r="UTG31" s="1"/>
      <c r="UTH31" s="1"/>
      <c r="UTI31" s="1"/>
      <c r="UTJ31" s="1"/>
      <c r="UTK31" s="1"/>
      <c r="UTL31" s="1"/>
      <c r="UTM31" s="1"/>
      <c r="UTN31" s="1"/>
      <c r="UTO31" s="1"/>
      <c r="UTP31" s="1"/>
      <c r="UTQ31" s="1"/>
      <c r="UTR31" s="1"/>
      <c r="UTS31" s="1"/>
      <c r="UTT31" s="1"/>
      <c r="UTU31" s="1"/>
      <c r="UTV31" s="1"/>
      <c r="UTW31" s="1"/>
      <c r="UTX31" s="1"/>
      <c r="UTY31" s="1"/>
      <c r="UTZ31" s="1"/>
      <c r="UUA31" s="1"/>
      <c r="UUB31" s="1"/>
      <c r="UUC31" s="1"/>
      <c r="UUD31" s="1"/>
      <c r="UUE31" s="1"/>
      <c r="UUF31" s="1"/>
      <c r="UUG31" s="1"/>
      <c r="UUH31" s="1"/>
      <c r="UUI31" s="1"/>
      <c r="UUJ31" s="1"/>
      <c r="UUK31" s="1"/>
      <c r="UUL31" s="1"/>
      <c r="UUM31" s="1"/>
      <c r="UUN31" s="1"/>
      <c r="UUO31" s="1"/>
      <c r="UUP31" s="1"/>
      <c r="UUQ31" s="1"/>
      <c r="UUR31" s="1"/>
      <c r="UUS31" s="1"/>
      <c r="UUT31" s="1"/>
      <c r="UUU31" s="1"/>
      <c r="UUV31" s="1"/>
      <c r="UUW31" s="1"/>
      <c r="UUX31" s="1"/>
      <c r="UUY31" s="1"/>
      <c r="UUZ31" s="1"/>
      <c r="UVA31" s="1"/>
      <c r="UVB31" s="1"/>
      <c r="UVC31" s="1"/>
      <c r="UVD31" s="1"/>
      <c r="UVE31" s="1"/>
      <c r="UVF31" s="1"/>
      <c r="UVG31" s="1"/>
      <c r="UVH31" s="1"/>
      <c r="UVI31" s="1"/>
      <c r="UVJ31" s="1"/>
      <c r="UVK31" s="1"/>
      <c r="UVL31" s="1"/>
      <c r="UVM31" s="1"/>
      <c r="UVN31" s="1"/>
      <c r="UVO31" s="1"/>
      <c r="UVP31" s="1"/>
      <c r="UVQ31" s="1"/>
      <c r="UVR31" s="1"/>
      <c r="UVS31" s="1"/>
      <c r="UVT31" s="1"/>
      <c r="UVU31" s="1"/>
      <c r="UVV31" s="1"/>
      <c r="UVW31" s="1"/>
      <c r="UVX31" s="1"/>
      <c r="UVY31" s="1"/>
      <c r="UVZ31" s="1"/>
      <c r="UWA31" s="1"/>
      <c r="UWB31" s="1"/>
      <c r="UWC31" s="1"/>
      <c r="UWD31" s="1"/>
      <c r="UWE31" s="1"/>
      <c r="UWF31" s="1"/>
      <c r="UWG31" s="1"/>
      <c r="UWH31" s="1"/>
      <c r="UWI31" s="1"/>
      <c r="UWJ31" s="1"/>
      <c r="UWK31" s="1"/>
      <c r="UWL31" s="1"/>
      <c r="UWM31" s="1"/>
      <c r="UWN31" s="1"/>
      <c r="UWO31" s="1"/>
      <c r="UWP31" s="1"/>
      <c r="UWQ31" s="1"/>
      <c r="UWR31" s="1"/>
      <c r="UWS31" s="1"/>
      <c r="UWT31" s="1"/>
      <c r="UWU31" s="1"/>
      <c r="UWV31" s="1"/>
      <c r="UWW31" s="1"/>
      <c r="UWX31" s="1"/>
      <c r="UWY31" s="1"/>
      <c r="UWZ31" s="1"/>
      <c r="UXA31" s="1"/>
      <c r="UXB31" s="1"/>
      <c r="UXC31" s="1"/>
      <c r="UXD31" s="1"/>
      <c r="UXE31" s="1"/>
      <c r="UXF31" s="1"/>
      <c r="UXG31" s="1"/>
      <c r="UXH31" s="1"/>
      <c r="UXI31" s="1"/>
      <c r="UXJ31" s="1"/>
      <c r="UXK31" s="1"/>
      <c r="UXL31" s="1"/>
      <c r="UXM31" s="1"/>
      <c r="UXN31" s="1"/>
      <c r="UXO31" s="1"/>
      <c r="UXP31" s="1"/>
      <c r="UXQ31" s="1"/>
      <c r="UXR31" s="1"/>
      <c r="UXS31" s="1"/>
      <c r="UXT31" s="1"/>
      <c r="UXU31" s="1"/>
      <c r="UXV31" s="1"/>
      <c r="UXW31" s="1"/>
      <c r="UXX31" s="1"/>
      <c r="UXY31" s="1"/>
      <c r="UXZ31" s="1"/>
      <c r="UYA31" s="1"/>
      <c r="UYB31" s="1"/>
      <c r="UYC31" s="1"/>
      <c r="UYD31" s="1"/>
      <c r="UYE31" s="1"/>
      <c r="UYF31" s="1"/>
      <c r="UYG31" s="1"/>
      <c r="UYH31" s="1"/>
      <c r="UYI31" s="1"/>
      <c r="UYJ31" s="1"/>
      <c r="UYK31" s="1"/>
      <c r="UYL31" s="1"/>
      <c r="UYM31" s="1"/>
      <c r="UYN31" s="1"/>
      <c r="UYO31" s="1"/>
      <c r="UYP31" s="1"/>
      <c r="UYQ31" s="1"/>
      <c r="UYR31" s="1"/>
      <c r="UYS31" s="1"/>
      <c r="UYT31" s="1"/>
      <c r="UYU31" s="1"/>
      <c r="UYV31" s="1"/>
      <c r="UYW31" s="1"/>
      <c r="UYX31" s="1"/>
      <c r="UYY31" s="1"/>
      <c r="UYZ31" s="1"/>
      <c r="UZA31" s="1"/>
      <c r="UZB31" s="1"/>
      <c r="UZC31" s="1"/>
      <c r="UZD31" s="1"/>
      <c r="UZE31" s="1"/>
      <c r="UZF31" s="1"/>
      <c r="UZG31" s="1"/>
      <c r="UZH31" s="1"/>
      <c r="UZI31" s="1"/>
      <c r="UZJ31" s="1"/>
      <c r="UZK31" s="1"/>
      <c r="UZL31" s="1"/>
      <c r="UZM31" s="1"/>
      <c r="UZN31" s="1"/>
      <c r="UZO31" s="1"/>
      <c r="UZP31" s="1"/>
      <c r="UZQ31" s="1"/>
      <c r="UZR31" s="1"/>
      <c r="UZS31" s="1"/>
      <c r="UZT31" s="1"/>
      <c r="UZU31" s="1"/>
      <c r="UZV31" s="1"/>
      <c r="UZW31" s="1"/>
      <c r="UZX31" s="1"/>
      <c r="UZY31" s="1"/>
      <c r="UZZ31" s="1"/>
      <c r="VAA31" s="1"/>
      <c r="VAB31" s="1"/>
      <c r="VAC31" s="1"/>
      <c r="VAD31" s="1"/>
      <c r="VAE31" s="1"/>
      <c r="VAF31" s="1"/>
      <c r="VAG31" s="1"/>
      <c r="VAH31" s="1"/>
      <c r="VAI31" s="1"/>
      <c r="VAJ31" s="1"/>
      <c r="VAK31" s="1"/>
      <c r="VAL31" s="1"/>
      <c r="VAM31" s="1"/>
      <c r="VAN31" s="1"/>
      <c r="VAO31" s="1"/>
      <c r="VAP31" s="1"/>
      <c r="VAQ31" s="1"/>
      <c r="VAR31" s="1"/>
      <c r="VAS31" s="1"/>
      <c r="VAT31" s="1"/>
      <c r="VAU31" s="1"/>
      <c r="VAV31" s="1"/>
      <c r="VAW31" s="1"/>
      <c r="VAX31" s="1"/>
      <c r="VAY31" s="1"/>
      <c r="VAZ31" s="1"/>
      <c r="VBA31" s="1"/>
      <c r="VBB31" s="1"/>
      <c r="VBC31" s="1"/>
      <c r="VBD31" s="1"/>
      <c r="VBE31" s="1"/>
      <c r="VBF31" s="1"/>
      <c r="VBG31" s="1"/>
      <c r="VBH31" s="1"/>
      <c r="VBI31" s="1"/>
      <c r="VBJ31" s="1"/>
      <c r="VBK31" s="1"/>
      <c r="VBL31" s="1"/>
      <c r="VBM31" s="1"/>
      <c r="VBN31" s="1"/>
      <c r="VBO31" s="1"/>
      <c r="VBP31" s="1"/>
      <c r="VBQ31" s="1"/>
      <c r="VBR31" s="1"/>
      <c r="VBS31" s="1"/>
      <c r="VBT31" s="1"/>
      <c r="VBU31" s="1"/>
      <c r="VBV31" s="1"/>
      <c r="VBW31" s="1"/>
      <c r="VBX31" s="1"/>
      <c r="VBY31" s="1"/>
      <c r="VBZ31" s="1"/>
      <c r="VCA31" s="1"/>
      <c r="VCB31" s="1"/>
      <c r="VCC31" s="1"/>
      <c r="VCD31" s="1"/>
      <c r="VCE31" s="1"/>
      <c r="VCF31" s="1"/>
      <c r="VCG31" s="1"/>
      <c r="VCH31" s="1"/>
      <c r="VCI31" s="1"/>
      <c r="VCJ31" s="1"/>
      <c r="VCK31" s="1"/>
      <c r="VCL31" s="1"/>
      <c r="VCM31" s="1"/>
      <c r="VCN31" s="1"/>
      <c r="VCO31" s="1"/>
      <c r="VCP31" s="1"/>
      <c r="VCQ31" s="1"/>
      <c r="VCR31" s="1"/>
      <c r="VCS31" s="1"/>
      <c r="VCT31" s="1"/>
      <c r="VCU31" s="1"/>
      <c r="VCV31" s="1"/>
      <c r="VCW31" s="1"/>
      <c r="VCX31" s="1"/>
      <c r="VCY31" s="1"/>
      <c r="VCZ31" s="1"/>
      <c r="VDA31" s="1"/>
      <c r="VDB31" s="1"/>
      <c r="VDC31" s="1"/>
      <c r="VDD31" s="1"/>
      <c r="VDE31" s="1"/>
      <c r="VDF31" s="1"/>
      <c r="VDG31" s="1"/>
      <c r="VDH31" s="1"/>
      <c r="VDI31" s="1"/>
      <c r="VDJ31" s="1"/>
      <c r="VDK31" s="1"/>
      <c r="VDL31" s="1"/>
      <c r="VDM31" s="1"/>
      <c r="VDN31" s="1"/>
      <c r="VDO31" s="1"/>
      <c r="VDP31" s="1"/>
      <c r="VDQ31" s="1"/>
      <c r="VDR31" s="1"/>
      <c r="VDS31" s="1"/>
      <c r="VDT31" s="1"/>
      <c r="VDU31" s="1"/>
      <c r="VDV31" s="1"/>
      <c r="VDW31" s="1"/>
      <c r="VDX31" s="1"/>
      <c r="VDY31" s="1"/>
      <c r="VDZ31" s="1"/>
      <c r="VEA31" s="1"/>
      <c r="VEB31" s="1"/>
      <c r="VEC31" s="1"/>
      <c r="VED31" s="1"/>
      <c r="VEE31" s="1"/>
      <c r="VEF31" s="1"/>
      <c r="VEG31" s="1"/>
      <c r="VEH31" s="1"/>
      <c r="VEI31" s="1"/>
      <c r="VEJ31" s="1"/>
      <c r="VEK31" s="1"/>
      <c r="VEL31" s="1"/>
      <c r="VEM31" s="1"/>
      <c r="VEN31" s="1"/>
      <c r="VEO31" s="1"/>
      <c r="VEP31" s="1"/>
      <c r="VEQ31" s="1"/>
      <c r="VER31" s="1"/>
      <c r="VES31" s="1"/>
      <c r="VET31" s="1"/>
      <c r="VEU31" s="1"/>
      <c r="VEV31" s="1"/>
      <c r="VEW31" s="1"/>
      <c r="VEX31" s="1"/>
      <c r="VEY31" s="1"/>
      <c r="VEZ31" s="1"/>
      <c r="VFA31" s="1"/>
      <c r="VFB31" s="1"/>
      <c r="VFC31" s="1"/>
      <c r="VFD31" s="1"/>
      <c r="VFE31" s="1"/>
      <c r="VFF31" s="1"/>
      <c r="VFG31" s="1"/>
      <c r="VFH31" s="1"/>
      <c r="VFI31" s="1"/>
      <c r="VFJ31" s="1"/>
      <c r="VFK31" s="1"/>
      <c r="VFL31" s="1"/>
      <c r="VFM31" s="1"/>
      <c r="VFN31" s="1"/>
      <c r="VFO31" s="1"/>
      <c r="VFP31" s="1"/>
      <c r="VFQ31" s="1"/>
      <c r="VFR31" s="1"/>
      <c r="VFS31" s="1"/>
      <c r="VFT31" s="1"/>
      <c r="VFU31" s="1"/>
      <c r="VFV31" s="1"/>
      <c r="VFW31" s="1"/>
      <c r="VFX31" s="1"/>
      <c r="VFY31" s="1"/>
      <c r="VFZ31" s="1"/>
      <c r="VGA31" s="1"/>
      <c r="VGB31" s="1"/>
      <c r="VGC31" s="1"/>
      <c r="VGD31" s="1"/>
      <c r="VGE31" s="1"/>
      <c r="VGF31" s="1"/>
      <c r="VGG31" s="1"/>
      <c r="VGH31" s="1"/>
      <c r="VGI31" s="1"/>
      <c r="VGJ31" s="1"/>
      <c r="VGK31" s="1"/>
      <c r="VGL31" s="1"/>
      <c r="VGM31" s="1"/>
      <c r="VGN31" s="1"/>
      <c r="VGO31" s="1"/>
      <c r="VGP31" s="1"/>
      <c r="VGQ31" s="1"/>
      <c r="VGR31" s="1"/>
      <c r="VGS31" s="1"/>
      <c r="VGT31" s="1"/>
      <c r="VGU31" s="1"/>
      <c r="VGV31" s="1"/>
      <c r="VGW31" s="1"/>
      <c r="VGX31" s="1"/>
      <c r="VGY31" s="1"/>
      <c r="VGZ31" s="1"/>
      <c r="VHA31" s="1"/>
      <c r="VHB31" s="1"/>
      <c r="VHC31" s="1"/>
      <c r="VHD31" s="1"/>
      <c r="VHE31" s="1"/>
      <c r="VHF31" s="1"/>
      <c r="VHG31" s="1"/>
      <c r="VHH31" s="1"/>
      <c r="VHI31" s="1"/>
      <c r="VHJ31" s="1"/>
      <c r="VHK31" s="1"/>
      <c r="VHL31" s="1"/>
      <c r="VHM31" s="1"/>
      <c r="VHN31" s="1"/>
      <c r="VHO31" s="1"/>
      <c r="VHP31" s="1"/>
      <c r="VHQ31" s="1"/>
      <c r="VHR31" s="1"/>
      <c r="VHS31" s="1"/>
      <c r="VHT31" s="1"/>
      <c r="VHU31" s="1"/>
      <c r="VHV31" s="1"/>
      <c r="VHW31" s="1"/>
      <c r="VHX31" s="1"/>
      <c r="VHY31" s="1"/>
      <c r="VHZ31" s="1"/>
      <c r="VIA31" s="1"/>
      <c r="VIB31" s="1"/>
      <c r="VIC31" s="1"/>
      <c r="VID31" s="1"/>
      <c r="VIE31" s="1"/>
      <c r="VIF31" s="1"/>
      <c r="VIG31" s="1"/>
      <c r="VIH31" s="1"/>
      <c r="VII31" s="1"/>
      <c r="VIJ31" s="1"/>
      <c r="VIK31" s="1"/>
      <c r="VIL31" s="1"/>
      <c r="VIM31" s="1"/>
      <c r="VIN31" s="1"/>
      <c r="VIO31" s="1"/>
      <c r="VIP31" s="1"/>
      <c r="VIQ31" s="1"/>
      <c r="VIR31" s="1"/>
      <c r="VIS31" s="1"/>
      <c r="VIT31" s="1"/>
      <c r="VIU31" s="1"/>
      <c r="VIV31" s="1"/>
      <c r="VIW31" s="1"/>
      <c r="VIX31" s="1"/>
      <c r="VIY31" s="1"/>
      <c r="VIZ31" s="1"/>
      <c r="VJA31" s="1"/>
      <c r="VJB31" s="1"/>
      <c r="VJC31" s="1"/>
      <c r="VJD31" s="1"/>
      <c r="VJE31" s="1"/>
      <c r="VJF31" s="1"/>
      <c r="VJG31" s="1"/>
      <c r="VJH31" s="1"/>
      <c r="VJI31" s="1"/>
      <c r="VJJ31" s="1"/>
      <c r="VJK31" s="1"/>
      <c r="VJL31" s="1"/>
      <c r="VJM31" s="1"/>
      <c r="VJN31" s="1"/>
      <c r="VJO31" s="1"/>
      <c r="VJP31" s="1"/>
      <c r="VJQ31" s="1"/>
      <c r="VJR31" s="1"/>
      <c r="VJS31" s="1"/>
      <c r="VJT31" s="1"/>
      <c r="VJU31" s="1"/>
      <c r="VJV31" s="1"/>
      <c r="VJW31" s="1"/>
      <c r="VJX31" s="1"/>
      <c r="VJY31" s="1"/>
      <c r="VJZ31" s="1"/>
      <c r="VKA31" s="1"/>
      <c r="VKB31" s="1"/>
      <c r="VKC31" s="1"/>
      <c r="VKD31" s="1"/>
      <c r="VKE31" s="1"/>
      <c r="VKF31" s="1"/>
      <c r="VKG31" s="1"/>
      <c r="VKH31" s="1"/>
      <c r="VKI31" s="1"/>
      <c r="VKJ31" s="1"/>
      <c r="VKK31" s="1"/>
      <c r="VKL31" s="1"/>
      <c r="VKM31" s="1"/>
      <c r="VKN31" s="1"/>
      <c r="VKO31" s="1"/>
      <c r="VKP31" s="1"/>
      <c r="VKQ31" s="1"/>
      <c r="VKR31" s="1"/>
      <c r="VKS31" s="1"/>
      <c r="VKT31" s="1"/>
      <c r="VKU31" s="1"/>
      <c r="VKV31" s="1"/>
      <c r="VKW31" s="1"/>
      <c r="VKX31" s="1"/>
      <c r="VKY31" s="1"/>
      <c r="VKZ31" s="1"/>
      <c r="VLA31" s="1"/>
      <c r="VLB31" s="1"/>
      <c r="VLC31" s="1"/>
      <c r="VLD31" s="1"/>
      <c r="VLE31" s="1"/>
      <c r="VLF31" s="1"/>
      <c r="VLG31" s="1"/>
      <c r="VLH31" s="1"/>
      <c r="VLI31" s="1"/>
      <c r="VLJ31" s="1"/>
      <c r="VLK31" s="1"/>
      <c r="VLL31" s="1"/>
      <c r="VLM31" s="1"/>
      <c r="VLN31" s="1"/>
      <c r="VLO31" s="1"/>
      <c r="VLP31" s="1"/>
      <c r="VLQ31" s="1"/>
      <c r="VLR31" s="1"/>
      <c r="VLS31" s="1"/>
      <c r="VLT31" s="1"/>
      <c r="VLU31" s="1"/>
      <c r="VLV31" s="1"/>
      <c r="VLW31" s="1"/>
      <c r="VLX31" s="1"/>
      <c r="VLY31" s="1"/>
      <c r="VLZ31" s="1"/>
      <c r="VMA31" s="1"/>
      <c r="VMB31" s="1"/>
      <c r="VMC31" s="1"/>
      <c r="VMD31" s="1"/>
      <c r="VME31" s="1"/>
      <c r="VMF31" s="1"/>
      <c r="VMG31" s="1"/>
      <c r="VMH31" s="1"/>
      <c r="VMI31" s="1"/>
      <c r="VMJ31" s="1"/>
      <c r="VMK31" s="1"/>
      <c r="VML31" s="1"/>
      <c r="VMM31" s="1"/>
      <c r="VMN31" s="1"/>
      <c r="VMO31" s="1"/>
      <c r="VMP31" s="1"/>
      <c r="VMQ31" s="1"/>
      <c r="VMR31" s="1"/>
      <c r="VMS31" s="1"/>
      <c r="VMT31" s="1"/>
      <c r="VMU31" s="1"/>
      <c r="VMV31" s="1"/>
      <c r="VMW31" s="1"/>
      <c r="VMX31" s="1"/>
      <c r="VMY31" s="1"/>
      <c r="VMZ31" s="1"/>
      <c r="VNA31" s="1"/>
      <c r="VNB31" s="1"/>
      <c r="VNC31" s="1"/>
      <c r="VND31" s="1"/>
      <c r="VNE31" s="1"/>
      <c r="VNF31" s="1"/>
      <c r="VNG31" s="1"/>
      <c r="VNH31" s="1"/>
      <c r="VNI31" s="1"/>
      <c r="VNJ31" s="1"/>
      <c r="VNK31" s="1"/>
      <c r="VNL31" s="1"/>
      <c r="VNM31" s="1"/>
      <c r="VNN31" s="1"/>
      <c r="VNO31" s="1"/>
      <c r="VNP31" s="1"/>
      <c r="VNQ31" s="1"/>
      <c r="VNR31" s="1"/>
      <c r="VNS31" s="1"/>
      <c r="VNT31" s="1"/>
      <c r="VNU31" s="1"/>
      <c r="VNV31" s="1"/>
      <c r="VNW31" s="1"/>
      <c r="VNX31" s="1"/>
      <c r="VNY31" s="1"/>
      <c r="VNZ31" s="1"/>
      <c r="VOA31" s="1"/>
      <c r="VOB31" s="1"/>
      <c r="VOC31" s="1"/>
      <c r="VOD31" s="1"/>
      <c r="VOE31" s="1"/>
      <c r="VOF31" s="1"/>
      <c r="VOG31" s="1"/>
      <c r="VOH31" s="1"/>
      <c r="VOI31" s="1"/>
      <c r="VOJ31" s="1"/>
      <c r="VOK31" s="1"/>
      <c r="VOL31" s="1"/>
      <c r="VOM31" s="1"/>
      <c r="VON31" s="1"/>
      <c r="VOO31" s="1"/>
      <c r="VOP31" s="1"/>
      <c r="VOQ31" s="1"/>
      <c r="VOR31" s="1"/>
      <c r="VOS31" s="1"/>
      <c r="VOT31" s="1"/>
      <c r="VOU31" s="1"/>
      <c r="VOV31" s="1"/>
      <c r="VOW31" s="1"/>
      <c r="VOX31" s="1"/>
      <c r="VOY31" s="1"/>
      <c r="VOZ31" s="1"/>
      <c r="VPA31" s="1"/>
      <c r="VPB31" s="1"/>
      <c r="VPC31" s="1"/>
      <c r="VPD31" s="1"/>
      <c r="VPE31" s="1"/>
      <c r="VPF31" s="1"/>
      <c r="VPG31" s="1"/>
      <c r="VPH31" s="1"/>
      <c r="VPI31" s="1"/>
      <c r="VPJ31" s="1"/>
      <c r="VPK31" s="1"/>
      <c r="VPL31" s="1"/>
      <c r="VPM31" s="1"/>
      <c r="VPN31" s="1"/>
      <c r="VPO31" s="1"/>
      <c r="VPP31" s="1"/>
      <c r="VPQ31" s="1"/>
      <c r="VPR31" s="1"/>
      <c r="VPS31" s="1"/>
      <c r="VPT31" s="1"/>
      <c r="VPU31" s="1"/>
      <c r="VPV31" s="1"/>
      <c r="VPW31" s="1"/>
      <c r="VPX31" s="1"/>
      <c r="VPY31" s="1"/>
      <c r="VPZ31" s="1"/>
      <c r="VQA31" s="1"/>
      <c r="VQB31" s="1"/>
      <c r="VQC31" s="1"/>
      <c r="VQD31" s="1"/>
      <c r="VQE31" s="1"/>
      <c r="VQF31" s="1"/>
      <c r="VQG31" s="1"/>
      <c r="VQH31" s="1"/>
      <c r="VQI31" s="1"/>
      <c r="VQJ31" s="1"/>
      <c r="VQK31" s="1"/>
      <c r="VQL31" s="1"/>
      <c r="VQM31" s="1"/>
      <c r="VQN31" s="1"/>
      <c r="VQO31" s="1"/>
      <c r="VQP31" s="1"/>
      <c r="VQQ31" s="1"/>
      <c r="VQR31" s="1"/>
      <c r="VQS31" s="1"/>
      <c r="VQT31" s="1"/>
      <c r="VQU31" s="1"/>
      <c r="VQV31" s="1"/>
      <c r="VQW31" s="1"/>
      <c r="VQX31" s="1"/>
      <c r="VQY31" s="1"/>
      <c r="VQZ31" s="1"/>
      <c r="VRA31" s="1"/>
      <c r="VRB31" s="1"/>
      <c r="VRC31" s="1"/>
      <c r="VRD31" s="1"/>
      <c r="VRE31" s="1"/>
      <c r="VRF31" s="1"/>
      <c r="VRG31" s="1"/>
      <c r="VRH31" s="1"/>
      <c r="VRI31" s="1"/>
      <c r="VRJ31" s="1"/>
      <c r="VRK31" s="1"/>
      <c r="VRL31" s="1"/>
      <c r="VRM31" s="1"/>
      <c r="VRN31" s="1"/>
      <c r="VRO31" s="1"/>
      <c r="VRP31" s="1"/>
      <c r="VRQ31" s="1"/>
      <c r="VRR31" s="1"/>
      <c r="VRS31" s="1"/>
      <c r="VRT31" s="1"/>
      <c r="VRU31" s="1"/>
      <c r="VRV31" s="1"/>
      <c r="VRW31" s="1"/>
      <c r="VRX31" s="1"/>
      <c r="VRY31" s="1"/>
      <c r="VRZ31" s="1"/>
      <c r="VSA31" s="1"/>
      <c r="VSB31" s="1"/>
      <c r="VSC31" s="1"/>
      <c r="VSD31" s="1"/>
      <c r="VSE31" s="1"/>
      <c r="VSF31" s="1"/>
      <c r="VSG31" s="1"/>
      <c r="VSH31" s="1"/>
      <c r="VSI31" s="1"/>
      <c r="VSJ31" s="1"/>
      <c r="VSK31" s="1"/>
      <c r="VSL31" s="1"/>
      <c r="VSM31" s="1"/>
      <c r="VSN31" s="1"/>
      <c r="VSO31" s="1"/>
      <c r="VSP31" s="1"/>
      <c r="VSQ31" s="1"/>
      <c r="VSR31" s="1"/>
      <c r="VSS31" s="1"/>
      <c r="VST31" s="1"/>
      <c r="VSU31" s="1"/>
      <c r="VSV31" s="1"/>
      <c r="VSW31" s="1"/>
      <c r="VSX31" s="1"/>
      <c r="VSY31" s="1"/>
      <c r="VSZ31" s="1"/>
      <c r="VTA31" s="1"/>
      <c r="VTB31" s="1"/>
      <c r="VTC31" s="1"/>
      <c r="VTD31" s="1"/>
      <c r="VTE31" s="1"/>
      <c r="VTF31" s="1"/>
      <c r="VTG31" s="1"/>
      <c r="VTH31" s="1"/>
      <c r="VTI31" s="1"/>
      <c r="VTJ31" s="1"/>
      <c r="VTK31" s="1"/>
      <c r="VTL31" s="1"/>
      <c r="VTM31" s="1"/>
      <c r="VTN31" s="1"/>
      <c r="VTO31" s="1"/>
      <c r="VTP31" s="1"/>
      <c r="VTQ31" s="1"/>
      <c r="VTR31" s="1"/>
      <c r="VTS31" s="1"/>
      <c r="VTT31" s="1"/>
      <c r="VTU31" s="1"/>
      <c r="VTV31" s="1"/>
      <c r="VTW31" s="1"/>
      <c r="VTX31" s="1"/>
      <c r="VTY31" s="1"/>
      <c r="VTZ31" s="1"/>
      <c r="VUA31" s="1"/>
      <c r="VUB31" s="1"/>
      <c r="VUC31" s="1"/>
      <c r="VUD31" s="1"/>
      <c r="VUE31" s="1"/>
      <c r="VUF31" s="1"/>
      <c r="VUG31" s="1"/>
      <c r="VUH31" s="1"/>
      <c r="VUI31" s="1"/>
      <c r="VUJ31" s="1"/>
      <c r="VUK31" s="1"/>
      <c r="VUL31" s="1"/>
      <c r="VUM31" s="1"/>
      <c r="VUN31" s="1"/>
      <c r="VUO31" s="1"/>
      <c r="VUP31" s="1"/>
      <c r="VUQ31" s="1"/>
      <c r="VUR31" s="1"/>
      <c r="VUS31" s="1"/>
      <c r="VUT31" s="1"/>
      <c r="VUU31" s="1"/>
      <c r="VUV31" s="1"/>
      <c r="VUW31" s="1"/>
      <c r="VUX31" s="1"/>
      <c r="VUY31" s="1"/>
      <c r="VUZ31" s="1"/>
      <c r="VVA31" s="1"/>
      <c r="VVB31" s="1"/>
      <c r="VVC31" s="1"/>
      <c r="VVD31" s="1"/>
      <c r="VVE31" s="1"/>
      <c r="VVF31" s="1"/>
      <c r="VVG31" s="1"/>
      <c r="VVH31" s="1"/>
      <c r="VVI31" s="1"/>
      <c r="VVJ31" s="1"/>
      <c r="VVK31" s="1"/>
      <c r="VVL31" s="1"/>
      <c r="VVM31" s="1"/>
      <c r="VVN31" s="1"/>
      <c r="VVO31" s="1"/>
      <c r="VVP31" s="1"/>
      <c r="VVQ31" s="1"/>
      <c r="VVR31" s="1"/>
      <c r="VVS31" s="1"/>
      <c r="VVT31" s="1"/>
      <c r="VVU31" s="1"/>
      <c r="VVV31" s="1"/>
      <c r="VVW31" s="1"/>
      <c r="VVX31" s="1"/>
      <c r="VVY31" s="1"/>
      <c r="VVZ31" s="1"/>
      <c r="VWA31" s="1"/>
      <c r="VWB31" s="1"/>
      <c r="VWC31" s="1"/>
      <c r="VWD31" s="1"/>
      <c r="VWE31" s="1"/>
      <c r="VWF31" s="1"/>
      <c r="VWG31" s="1"/>
      <c r="VWH31" s="1"/>
      <c r="VWI31" s="1"/>
      <c r="VWJ31" s="1"/>
      <c r="VWK31" s="1"/>
      <c r="VWL31" s="1"/>
      <c r="VWM31" s="1"/>
      <c r="VWN31" s="1"/>
      <c r="VWO31" s="1"/>
      <c r="VWP31" s="1"/>
      <c r="VWQ31" s="1"/>
      <c r="VWR31" s="1"/>
      <c r="VWS31" s="1"/>
      <c r="VWT31" s="1"/>
      <c r="VWU31" s="1"/>
      <c r="VWV31" s="1"/>
      <c r="VWW31" s="1"/>
      <c r="VWX31" s="1"/>
      <c r="VWY31" s="1"/>
      <c r="VWZ31" s="1"/>
      <c r="VXA31" s="1"/>
      <c r="VXB31" s="1"/>
      <c r="VXC31" s="1"/>
      <c r="VXD31" s="1"/>
      <c r="VXE31" s="1"/>
      <c r="VXF31" s="1"/>
      <c r="VXG31" s="1"/>
      <c r="VXH31" s="1"/>
      <c r="VXI31" s="1"/>
      <c r="VXJ31" s="1"/>
      <c r="VXK31" s="1"/>
      <c r="VXL31" s="1"/>
      <c r="VXM31" s="1"/>
      <c r="VXN31" s="1"/>
      <c r="VXO31" s="1"/>
      <c r="VXP31" s="1"/>
      <c r="VXQ31" s="1"/>
      <c r="VXR31" s="1"/>
      <c r="VXS31" s="1"/>
      <c r="VXT31" s="1"/>
      <c r="VXU31" s="1"/>
      <c r="VXV31" s="1"/>
      <c r="VXW31" s="1"/>
      <c r="VXX31" s="1"/>
      <c r="VXY31" s="1"/>
      <c r="VXZ31" s="1"/>
      <c r="VYA31" s="1"/>
      <c r="VYB31" s="1"/>
      <c r="VYC31" s="1"/>
      <c r="VYD31" s="1"/>
      <c r="VYE31" s="1"/>
      <c r="VYF31" s="1"/>
      <c r="VYG31" s="1"/>
      <c r="VYH31" s="1"/>
      <c r="VYI31" s="1"/>
      <c r="VYJ31" s="1"/>
      <c r="VYK31" s="1"/>
      <c r="VYL31" s="1"/>
      <c r="VYM31" s="1"/>
      <c r="VYN31" s="1"/>
      <c r="VYO31" s="1"/>
      <c r="VYP31" s="1"/>
      <c r="VYQ31" s="1"/>
      <c r="VYR31" s="1"/>
      <c r="VYS31" s="1"/>
      <c r="VYT31" s="1"/>
      <c r="VYU31" s="1"/>
      <c r="VYV31" s="1"/>
      <c r="VYW31" s="1"/>
      <c r="VYX31" s="1"/>
      <c r="VYY31" s="1"/>
      <c r="VYZ31" s="1"/>
      <c r="VZA31" s="1"/>
      <c r="VZB31" s="1"/>
      <c r="VZC31" s="1"/>
      <c r="VZD31" s="1"/>
      <c r="VZE31" s="1"/>
      <c r="VZF31" s="1"/>
      <c r="VZG31" s="1"/>
      <c r="VZH31" s="1"/>
      <c r="VZI31" s="1"/>
      <c r="VZJ31" s="1"/>
      <c r="VZK31" s="1"/>
      <c r="VZL31" s="1"/>
      <c r="VZM31" s="1"/>
      <c r="VZN31" s="1"/>
      <c r="VZO31" s="1"/>
      <c r="VZP31" s="1"/>
      <c r="VZQ31" s="1"/>
      <c r="VZR31" s="1"/>
      <c r="VZS31" s="1"/>
      <c r="VZT31" s="1"/>
      <c r="VZU31" s="1"/>
      <c r="VZV31" s="1"/>
      <c r="VZW31" s="1"/>
      <c r="VZX31" s="1"/>
      <c r="VZY31" s="1"/>
      <c r="VZZ31" s="1"/>
      <c r="WAA31" s="1"/>
      <c r="WAB31" s="1"/>
      <c r="WAC31" s="1"/>
      <c r="WAD31" s="1"/>
      <c r="WAE31" s="1"/>
      <c r="WAF31" s="1"/>
      <c r="WAG31" s="1"/>
      <c r="WAH31" s="1"/>
      <c r="WAI31" s="1"/>
      <c r="WAJ31" s="1"/>
      <c r="WAK31" s="1"/>
      <c r="WAL31" s="1"/>
      <c r="WAM31" s="1"/>
      <c r="WAN31" s="1"/>
      <c r="WAO31" s="1"/>
      <c r="WAP31" s="1"/>
      <c r="WAQ31" s="1"/>
      <c r="WAR31" s="1"/>
      <c r="WAS31" s="1"/>
      <c r="WAT31" s="1"/>
      <c r="WAU31" s="1"/>
      <c r="WAV31" s="1"/>
      <c r="WAW31" s="1"/>
      <c r="WAX31" s="1"/>
      <c r="WAY31" s="1"/>
      <c r="WAZ31" s="1"/>
      <c r="WBA31" s="1"/>
      <c r="WBB31" s="1"/>
      <c r="WBC31" s="1"/>
      <c r="WBD31" s="1"/>
      <c r="WBE31" s="1"/>
      <c r="WBF31" s="1"/>
      <c r="WBG31" s="1"/>
      <c r="WBH31" s="1"/>
      <c r="WBI31" s="1"/>
      <c r="WBJ31" s="1"/>
      <c r="WBK31" s="1"/>
      <c r="WBL31" s="1"/>
      <c r="WBM31" s="1"/>
      <c r="WBN31" s="1"/>
      <c r="WBO31" s="1"/>
      <c r="WBP31" s="1"/>
      <c r="WBQ31" s="1"/>
      <c r="WBR31" s="1"/>
      <c r="WBS31" s="1"/>
      <c r="WBT31" s="1"/>
      <c r="WBU31" s="1"/>
      <c r="WBV31" s="1"/>
      <c r="WBW31" s="1"/>
      <c r="WBX31" s="1"/>
      <c r="WBY31" s="1"/>
      <c r="WBZ31" s="1"/>
      <c r="WCA31" s="1"/>
      <c r="WCB31" s="1"/>
      <c r="WCC31" s="1"/>
      <c r="WCD31" s="1"/>
      <c r="WCE31" s="1"/>
      <c r="WCF31" s="1"/>
      <c r="WCG31" s="1"/>
      <c r="WCH31" s="1"/>
      <c r="WCI31" s="1"/>
      <c r="WCJ31" s="1"/>
      <c r="WCK31" s="1"/>
      <c r="WCL31" s="1"/>
      <c r="WCM31" s="1"/>
      <c r="WCN31" s="1"/>
      <c r="WCO31" s="1"/>
      <c r="WCP31" s="1"/>
      <c r="WCQ31" s="1"/>
      <c r="WCR31" s="1"/>
      <c r="WCS31" s="1"/>
      <c r="WCT31" s="1"/>
      <c r="WCU31" s="1"/>
      <c r="WCV31" s="1"/>
      <c r="WCW31" s="1"/>
      <c r="WCX31" s="1"/>
      <c r="WCY31" s="1"/>
      <c r="WCZ31" s="1"/>
      <c r="WDA31" s="1"/>
      <c r="WDB31" s="1"/>
      <c r="WDC31" s="1"/>
      <c r="WDD31" s="1"/>
      <c r="WDE31" s="1"/>
      <c r="WDF31" s="1"/>
      <c r="WDG31" s="1"/>
      <c r="WDH31" s="1"/>
      <c r="WDI31" s="1"/>
      <c r="WDJ31" s="1"/>
      <c r="WDK31" s="1"/>
      <c r="WDL31" s="1"/>
      <c r="WDM31" s="1"/>
      <c r="WDN31" s="1"/>
      <c r="WDO31" s="1"/>
      <c r="WDP31" s="1"/>
      <c r="WDQ31" s="1"/>
      <c r="WDR31" s="1"/>
      <c r="WDS31" s="1"/>
      <c r="WDT31" s="1"/>
      <c r="WDU31" s="1"/>
      <c r="WDV31" s="1"/>
      <c r="WDW31" s="1"/>
      <c r="WDX31" s="1"/>
      <c r="WDY31" s="1"/>
      <c r="WDZ31" s="1"/>
      <c r="WEA31" s="1"/>
      <c r="WEB31" s="1"/>
      <c r="WEC31" s="1"/>
      <c r="WED31" s="1"/>
      <c r="WEE31" s="1"/>
      <c r="WEF31" s="1"/>
      <c r="WEG31" s="1"/>
      <c r="WEH31" s="1"/>
      <c r="WEI31" s="1"/>
      <c r="WEJ31" s="1"/>
      <c r="WEK31" s="1"/>
      <c r="WEL31" s="1"/>
      <c r="WEM31" s="1"/>
      <c r="WEN31" s="1"/>
      <c r="WEO31" s="1"/>
      <c r="WEP31" s="1"/>
      <c r="WEQ31" s="1"/>
      <c r="WER31" s="1"/>
      <c r="WES31" s="1"/>
      <c r="WET31" s="1"/>
      <c r="WEU31" s="1"/>
      <c r="WEV31" s="1"/>
      <c r="WEW31" s="1"/>
      <c r="WEX31" s="1"/>
      <c r="WEY31" s="1"/>
      <c r="WEZ31" s="1"/>
      <c r="WFA31" s="1"/>
      <c r="WFB31" s="1"/>
      <c r="WFC31" s="1"/>
      <c r="WFD31" s="1"/>
      <c r="WFE31" s="1"/>
      <c r="WFF31" s="1"/>
      <c r="WFG31" s="1"/>
      <c r="WFH31" s="1"/>
      <c r="WFI31" s="1"/>
      <c r="WFJ31" s="1"/>
      <c r="WFK31" s="1"/>
      <c r="WFL31" s="1"/>
      <c r="WFM31" s="1"/>
      <c r="WFN31" s="1"/>
      <c r="WFO31" s="1"/>
      <c r="WFP31" s="1"/>
      <c r="WFQ31" s="1"/>
      <c r="WFR31" s="1"/>
      <c r="WFS31" s="1"/>
      <c r="WFT31" s="1"/>
      <c r="WFU31" s="1"/>
      <c r="WFV31" s="1"/>
      <c r="WFW31" s="1"/>
      <c r="WFX31" s="1"/>
      <c r="WFY31" s="1"/>
      <c r="WFZ31" s="1"/>
      <c r="WGA31" s="1"/>
      <c r="WGB31" s="1"/>
      <c r="WGC31" s="1"/>
      <c r="WGD31" s="1"/>
      <c r="WGE31" s="1"/>
      <c r="WGF31" s="1"/>
      <c r="WGG31" s="1"/>
      <c r="WGH31" s="1"/>
      <c r="WGI31" s="1"/>
      <c r="WGJ31" s="1"/>
      <c r="WGK31" s="1"/>
      <c r="WGL31" s="1"/>
      <c r="WGM31" s="1"/>
      <c r="WGN31" s="1"/>
      <c r="WGO31" s="1"/>
      <c r="WGP31" s="1"/>
      <c r="WGQ31" s="1"/>
      <c r="WGR31" s="1"/>
      <c r="WGS31" s="1"/>
      <c r="WGT31" s="1"/>
      <c r="WGU31" s="1"/>
      <c r="WGV31" s="1"/>
      <c r="WGW31" s="1"/>
      <c r="WGX31" s="1"/>
      <c r="WGY31" s="1"/>
      <c r="WGZ31" s="1"/>
      <c r="WHA31" s="1"/>
      <c r="WHB31" s="1"/>
      <c r="WHC31" s="1"/>
      <c r="WHD31" s="1"/>
      <c r="WHE31" s="1"/>
      <c r="WHF31" s="1"/>
      <c r="WHG31" s="1"/>
      <c r="WHH31" s="1"/>
      <c r="WHI31" s="1"/>
      <c r="WHJ31" s="1"/>
      <c r="WHK31" s="1"/>
      <c r="WHL31" s="1"/>
      <c r="WHM31" s="1"/>
      <c r="WHN31" s="1"/>
      <c r="WHO31" s="1"/>
      <c r="WHP31" s="1"/>
      <c r="WHQ31" s="1"/>
      <c r="WHR31" s="1"/>
      <c r="WHS31" s="1"/>
      <c r="WHT31" s="1"/>
      <c r="WHU31" s="1"/>
      <c r="WHV31" s="1"/>
      <c r="WHW31" s="1"/>
      <c r="WHX31" s="1"/>
      <c r="WHY31" s="1"/>
      <c r="WHZ31" s="1"/>
      <c r="WIA31" s="1"/>
      <c r="WIB31" s="1"/>
      <c r="WIC31" s="1"/>
      <c r="WID31" s="1"/>
      <c r="WIE31" s="1"/>
      <c r="WIF31" s="1"/>
      <c r="WIG31" s="1"/>
      <c r="WIH31" s="1"/>
      <c r="WII31" s="1"/>
      <c r="WIJ31" s="1"/>
      <c r="WIK31" s="1"/>
      <c r="WIL31" s="1"/>
      <c r="WIM31" s="1"/>
      <c r="WIN31" s="1"/>
      <c r="WIO31" s="1"/>
      <c r="WIP31" s="1"/>
      <c r="WIQ31" s="1"/>
      <c r="WIR31" s="1"/>
      <c r="WIS31" s="1"/>
      <c r="WIT31" s="1"/>
      <c r="WIU31" s="1"/>
      <c r="WIV31" s="1"/>
      <c r="WIW31" s="1"/>
      <c r="WIX31" s="1"/>
      <c r="WIY31" s="1"/>
      <c r="WIZ31" s="1"/>
      <c r="WJA31" s="1"/>
      <c r="WJB31" s="1"/>
      <c r="WJC31" s="1"/>
      <c r="WJD31" s="1"/>
      <c r="WJE31" s="1"/>
      <c r="WJF31" s="1"/>
      <c r="WJG31" s="1"/>
      <c r="WJH31" s="1"/>
      <c r="WJI31" s="1"/>
      <c r="WJJ31" s="1"/>
      <c r="WJK31" s="1"/>
      <c r="WJL31" s="1"/>
      <c r="WJM31" s="1"/>
      <c r="WJN31" s="1"/>
      <c r="WJO31" s="1"/>
      <c r="WJP31" s="1"/>
      <c r="WJQ31" s="1"/>
      <c r="WJR31" s="1"/>
      <c r="WJS31" s="1"/>
      <c r="WJT31" s="1"/>
      <c r="WJU31" s="1"/>
      <c r="WJV31" s="1"/>
      <c r="WJW31" s="1"/>
      <c r="WJX31" s="1"/>
      <c r="WJY31" s="1"/>
      <c r="WJZ31" s="1"/>
      <c r="WKA31" s="1"/>
      <c r="WKB31" s="1"/>
      <c r="WKC31" s="1"/>
      <c r="WKD31" s="1"/>
      <c r="WKE31" s="1"/>
      <c r="WKF31" s="1"/>
      <c r="WKG31" s="1"/>
      <c r="WKH31" s="1"/>
      <c r="WKI31" s="1"/>
      <c r="WKJ31" s="1"/>
      <c r="WKK31" s="1"/>
      <c r="WKL31" s="1"/>
      <c r="WKM31" s="1"/>
      <c r="WKN31" s="1"/>
      <c r="WKO31" s="1"/>
      <c r="WKP31" s="1"/>
      <c r="WKQ31" s="1"/>
      <c r="WKR31" s="1"/>
      <c r="WKS31" s="1"/>
      <c r="WKT31" s="1"/>
      <c r="WKU31" s="1"/>
      <c r="WKV31" s="1"/>
      <c r="WKW31" s="1"/>
      <c r="WKX31" s="1"/>
      <c r="WKY31" s="1"/>
      <c r="WKZ31" s="1"/>
      <c r="WLA31" s="1"/>
      <c r="WLB31" s="1"/>
      <c r="WLC31" s="1"/>
      <c r="WLD31" s="1"/>
      <c r="WLE31" s="1"/>
      <c r="WLF31" s="1"/>
      <c r="WLG31" s="1"/>
      <c r="WLH31" s="1"/>
      <c r="WLI31" s="1"/>
      <c r="WLJ31" s="1"/>
      <c r="WLK31" s="1"/>
      <c r="WLL31" s="1"/>
      <c r="WLM31" s="1"/>
      <c r="WLN31" s="1"/>
      <c r="WLO31" s="1"/>
      <c r="WLP31" s="1"/>
      <c r="WLQ31" s="1"/>
      <c r="WLR31" s="1"/>
      <c r="WLS31" s="1"/>
      <c r="WLT31" s="1"/>
      <c r="WLU31" s="1"/>
      <c r="WLV31" s="1"/>
      <c r="WLW31" s="1"/>
      <c r="WLX31" s="1"/>
      <c r="WLY31" s="1"/>
      <c r="WLZ31" s="1"/>
      <c r="WMA31" s="1"/>
      <c r="WMB31" s="1"/>
      <c r="WMC31" s="1"/>
      <c r="WMD31" s="1"/>
      <c r="WME31" s="1"/>
      <c r="WMF31" s="1"/>
      <c r="WMG31" s="1"/>
      <c r="WMH31" s="1"/>
      <c r="WMI31" s="1"/>
      <c r="WMJ31" s="1"/>
      <c r="WMK31" s="1"/>
      <c r="WML31" s="1"/>
      <c r="WMM31" s="1"/>
      <c r="WMN31" s="1"/>
      <c r="WMO31" s="1"/>
      <c r="WMP31" s="1"/>
      <c r="WMQ31" s="1"/>
      <c r="WMR31" s="1"/>
      <c r="WMS31" s="1"/>
      <c r="WMT31" s="1"/>
      <c r="WMU31" s="1"/>
      <c r="WMV31" s="1"/>
      <c r="WMW31" s="1"/>
      <c r="WMX31" s="1"/>
      <c r="WMY31" s="1"/>
      <c r="WMZ31" s="1"/>
      <c r="WNA31" s="1"/>
      <c r="WNB31" s="1"/>
      <c r="WNC31" s="1"/>
      <c r="WND31" s="1"/>
      <c r="WNE31" s="1"/>
      <c r="WNF31" s="1"/>
      <c r="WNG31" s="1"/>
      <c r="WNH31" s="1"/>
      <c r="WNI31" s="1"/>
      <c r="WNJ31" s="1"/>
      <c r="WNK31" s="1"/>
      <c r="WNL31" s="1"/>
      <c r="WNM31" s="1"/>
      <c r="WNN31" s="1"/>
      <c r="WNO31" s="1"/>
      <c r="WNP31" s="1"/>
      <c r="WNQ31" s="1"/>
      <c r="WNR31" s="1"/>
      <c r="WNS31" s="1"/>
      <c r="WNT31" s="1"/>
      <c r="WNU31" s="1"/>
      <c r="WNV31" s="1"/>
      <c r="WNW31" s="1"/>
      <c r="WNX31" s="1"/>
      <c r="WNY31" s="1"/>
      <c r="WNZ31" s="1"/>
      <c r="WOA31" s="1"/>
      <c r="WOB31" s="1"/>
      <c r="WOC31" s="1"/>
      <c r="WOD31" s="1"/>
      <c r="WOE31" s="1"/>
      <c r="WOF31" s="1"/>
      <c r="WOG31" s="1"/>
      <c r="WOH31" s="1"/>
      <c r="WOI31" s="1"/>
      <c r="WOJ31" s="1"/>
      <c r="WOK31" s="1"/>
      <c r="WOL31" s="1"/>
      <c r="WOM31" s="1"/>
      <c r="WON31" s="1"/>
      <c r="WOO31" s="1"/>
      <c r="WOP31" s="1"/>
      <c r="WOQ31" s="1"/>
      <c r="WOR31" s="1"/>
      <c r="WOS31" s="1"/>
      <c r="WOT31" s="1"/>
      <c r="WOU31" s="1"/>
      <c r="WOV31" s="1"/>
      <c r="WOW31" s="1"/>
      <c r="WOX31" s="1"/>
      <c r="WOY31" s="1"/>
      <c r="WOZ31" s="1"/>
      <c r="WPA31" s="1"/>
      <c r="WPB31" s="1"/>
      <c r="WPC31" s="1"/>
      <c r="WPD31" s="1"/>
      <c r="WPE31" s="1"/>
      <c r="WPF31" s="1"/>
      <c r="WPG31" s="1"/>
      <c r="WPH31" s="1"/>
      <c r="WPI31" s="1"/>
      <c r="WPJ31" s="1"/>
      <c r="WPK31" s="1"/>
      <c r="WPL31" s="1"/>
      <c r="WPM31" s="1"/>
      <c r="WPN31" s="1"/>
      <c r="WPO31" s="1"/>
      <c r="WPP31" s="1"/>
      <c r="WPQ31" s="1"/>
      <c r="WPR31" s="1"/>
      <c r="WPS31" s="1"/>
      <c r="WPT31" s="1"/>
      <c r="WPU31" s="1"/>
      <c r="WPV31" s="1"/>
      <c r="WPW31" s="1"/>
      <c r="WPX31" s="1"/>
      <c r="WPY31" s="1"/>
      <c r="WPZ31" s="1"/>
      <c r="WQA31" s="1"/>
      <c r="WQB31" s="1"/>
      <c r="WQC31" s="1"/>
      <c r="WQD31" s="1"/>
      <c r="WQE31" s="1"/>
      <c r="WQF31" s="1"/>
      <c r="WQG31" s="1"/>
      <c r="WQH31" s="1"/>
      <c r="WQI31" s="1"/>
      <c r="WQJ31" s="1"/>
      <c r="WQK31" s="1"/>
      <c r="WQL31" s="1"/>
      <c r="WQM31" s="1"/>
      <c r="WQN31" s="1"/>
      <c r="WQO31" s="1"/>
      <c r="WQP31" s="1"/>
      <c r="WQQ31" s="1"/>
      <c r="WQR31" s="1"/>
      <c r="WQS31" s="1"/>
      <c r="WQT31" s="1"/>
      <c r="WQU31" s="1"/>
      <c r="WQV31" s="1"/>
      <c r="WQW31" s="1"/>
      <c r="WQX31" s="1"/>
      <c r="WQY31" s="1"/>
      <c r="WQZ31" s="1"/>
      <c r="WRA31" s="1"/>
      <c r="WRB31" s="1"/>
      <c r="WRC31" s="1"/>
      <c r="WRD31" s="1"/>
      <c r="WRE31" s="1"/>
      <c r="WRF31" s="1"/>
      <c r="WRG31" s="1"/>
      <c r="WRH31" s="1"/>
      <c r="WRI31" s="1"/>
      <c r="WRJ31" s="1"/>
      <c r="WRK31" s="1"/>
      <c r="WRL31" s="1"/>
      <c r="WRM31" s="1"/>
      <c r="WRN31" s="1"/>
      <c r="WRO31" s="1"/>
      <c r="WRP31" s="1"/>
      <c r="WRQ31" s="1"/>
      <c r="WRR31" s="1"/>
      <c r="WRS31" s="1"/>
      <c r="WRT31" s="1"/>
      <c r="WRU31" s="1"/>
      <c r="WRV31" s="1"/>
      <c r="WRW31" s="1"/>
      <c r="WRX31" s="1"/>
      <c r="WRY31" s="1"/>
      <c r="WRZ31" s="1"/>
      <c r="WSA31" s="1"/>
      <c r="WSB31" s="1"/>
      <c r="WSC31" s="1"/>
      <c r="WSD31" s="1"/>
      <c r="WSE31" s="1"/>
      <c r="WSF31" s="1"/>
      <c r="WSG31" s="1"/>
      <c r="WSH31" s="1"/>
      <c r="WSI31" s="1"/>
      <c r="WSJ31" s="1"/>
      <c r="WSK31" s="1"/>
      <c r="WSL31" s="1"/>
      <c r="WSM31" s="1"/>
      <c r="WSN31" s="1"/>
      <c r="WSO31" s="1"/>
      <c r="WSP31" s="1"/>
      <c r="WSQ31" s="1"/>
      <c r="WSR31" s="1"/>
      <c r="WSS31" s="1"/>
      <c r="WST31" s="1"/>
      <c r="WSU31" s="1"/>
      <c r="WSV31" s="1"/>
      <c r="WSW31" s="1"/>
      <c r="WSX31" s="1"/>
      <c r="WSY31" s="1"/>
      <c r="WSZ31" s="1"/>
      <c r="WTA31" s="1"/>
      <c r="WTB31" s="1"/>
      <c r="WTC31" s="1"/>
      <c r="WTD31" s="1"/>
      <c r="WTE31" s="1"/>
      <c r="WTF31" s="1"/>
      <c r="WTG31" s="1"/>
      <c r="WTH31" s="1"/>
      <c r="WTI31" s="1"/>
      <c r="WTJ31" s="1"/>
      <c r="WTK31" s="1"/>
      <c r="WTL31" s="1"/>
      <c r="WTM31" s="1"/>
      <c r="WTN31" s="1"/>
      <c r="WTO31" s="1"/>
      <c r="WTP31" s="1"/>
      <c r="WTQ31" s="1"/>
      <c r="WTR31" s="1"/>
      <c r="WTS31" s="1"/>
      <c r="WTT31" s="1"/>
      <c r="WTU31" s="1"/>
      <c r="WTV31" s="1"/>
      <c r="WTW31" s="1"/>
      <c r="WTX31" s="1"/>
      <c r="WTY31" s="1"/>
      <c r="WTZ31" s="1"/>
      <c r="WUA31" s="1"/>
      <c r="WUB31" s="1"/>
      <c r="WUC31" s="1"/>
      <c r="WUD31" s="1"/>
      <c r="WUE31" s="1"/>
      <c r="WUF31" s="1"/>
      <c r="WUG31" s="1"/>
      <c r="WUH31" s="1"/>
      <c r="WUI31" s="1"/>
      <c r="WUJ31" s="1"/>
      <c r="WUK31" s="1"/>
      <c r="WUL31" s="1"/>
      <c r="WUM31" s="1"/>
      <c r="WUN31" s="1"/>
      <c r="WUO31" s="1"/>
      <c r="WUP31" s="1"/>
      <c r="WUQ31" s="1"/>
      <c r="WUR31" s="1"/>
      <c r="WUS31" s="1"/>
      <c r="WUT31" s="1"/>
      <c r="WUU31" s="1"/>
      <c r="WUV31" s="1"/>
      <c r="WUW31" s="1"/>
      <c r="WUX31" s="1"/>
      <c r="WUY31" s="1"/>
      <c r="WUZ31" s="1"/>
      <c r="WVA31" s="1"/>
      <c r="WVB31" s="1"/>
      <c r="WVC31" s="1"/>
      <c r="WVD31" s="1"/>
      <c r="WVE31" s="1"/>
      <c r="WVF31" s="1"/>
      <c r="WVG31" s="1"/>
      <c r="WVH31" s="1"/>
      <c r="WVI31" s="1"/>
      <c r="WVJ31" s="1"/>
      <c r="WVK31" s="1"/>
      <c r="WVL31" s="1"/>
      <c r="WVM31" s="1"/>
      <c r="WVN31" s="1"/>
      <c r="WVO31" s="1"/>
      <c r="WVP31" s="1"/>
      <c r="WVQ31" s="1"/>
      <c r="WVR31" s="1"/>
      <c r="WVS31" s="1"/>
      <c r="WVT31" s="1"/>
      <c r="WVU31" s="1"/>
      <c r="WVV31" s="1"/>
      <c r="WVW31" s="1"/>
      <c r="WVX31" s="1"/>
      <c r="WVY31" s="1"/>
      <c r="WVZ31" s="1"/>
      <c r="WWA31" s="1"/>
      <c r="WWB31" s="1"/>
      <c r="WWC31" s="1"/>
      <c r="WWD31" s="1"/>
      <c r="WWE31" s="1"/>
      <c r="WWF31" s="1"/>
      <c r="WWG31" s="1"/>
      <c r="WWH31" s="1"/>
      <c r="WWI31" s="1"/>
      <c r="WWJ31" s="1"/>
      <c r="WWK31" s="1"/>
      <c r="WWL31" s="1"/>
      <c r="WWM31" s="1"/>
      <c r="WWN31" s="1"/>
      <c r="WWO31" s="1"/>
      <c r="WWP31" s="1"/>
      <c r="WWQ31" s="1"/>
      <c r="WWR31" s="1"/>
      <c r="WWS31" s="1"/>
      <c r="WWT31" s="1"/>
      <c r="WWU31" s="1"/>
      <c r="WWV31" s="1"/>
      <c r="WWW31" s="1"/>
      <c r="WWX31" s="1"/>
      <c r="WWY31" s="1"/>
      <c r="WWZ31" s="1"/>
      <c r="WXA31" s="1"/>
      <c r="WXB31" s="1"/>
      <c r="WXC31" s="1"/>
      <c r="WXD31" s="1"/>
      <c r="WXE31" s="1"/>
      <c r="WXF31" s="1"/>
      <c r="WXG31" s="1"/>
      <c r="WXH31" s="1"/>
      <c r="WXI31" s="1"/>
      <c r="WXJ31" s="1"/>
      <c r="WXK31" s="1"/>
      <c r="WXL31" s="1"/>
      <c r="WXM31" s="1"/>
      <c r="WXN31" s="1"/>
      <c r="WXO31" s="1"/>
      <c r="WXP31" s="1"/>
      <c r="WXQ31" s="1"/>
      <c r="WXR31" s="1"/>
      <c r="WXS31" s="1"/>
      <c r="WXT31" s="1"/>
      <c r="WXU31" s="1"/>
      <c r="WXV31" s="1"/>
      <c r="WXW31" s="1"/>
      <c r="WXX31" s="1"/>
      <c r="WXY31" s="1"/>
      <c r="WXZ31" s="1"/>
      <c r="WYA31" s="1"/>
      <c r="WYB31" s="1"/>
      <c r="WYC31" s="1"/>
      <c r="WYD31" s="1"/>
      <c r="WYE31" s="1"/>
      <c r="WYF31" s="1"/>
      <c r="WYG31" s="1"/>
      <c r="WYH31" s="1"/>
      <c r="WYI31" s="1"/>
      <c r="WYJ31" s="1"/>
      <c r="WYK31" s="1"/>
      <c r="WYL31" s="1"/>
      <c r="WYM31" s="1"/>
      <c r="WYN31" s="1"/>
      <c r="WYO31" s="1"/>
      <c r="WYP31" s="1"/>
      <c r="WYQ31" s="1"/>
      <c r="WYR31" s="1"/>
      <c r="WYS31" s="1"/>
      <c r="WYT31" s="1"/>
      <c r="WYU31" s="1"/>
      <c r="WYV31" s="1"/>
      <c r="WYW31" s="1"/>
      <c r="WYX31" s="1"/>
      <c r="WYY31" s="1"/>
      <c r="WYZ31" s="1"/>
      <c r="WZA31" s="1"/>
      <c r="WZB31" s="1"/>
      <c r="WZC31" s="1"/>
      <c r="WZD31" s="1"/>
      <c r="WZE31" s="1"/>
      <c r="WZF31" s="1"/>
      <c r="WZG31" s="1"/>
      <c r="WZH31" s="1"/>
      <c r="WZI31" s="1"/>
      <c r="WZJ31" s="1"/>
      <c r="WZK31" s="1"/>
      <c r="WZL31" s="1"/>
      <c r="WZM31" s="1"/>
      <c r="WZN31" s="1"/>
      <c r="WZO31" s="1"/>
      <c r="WZP31" s="1"/>
      <c r="WZQ31" s="1"/>
      <c r="WZR31" s="1"/>
      <c r="WZS31" s="1"/>
      <c r="WZT31" s="1"/>
      <c r="WZU31" s="1"/>
      <c r="WZV31" s="1"/>
      <c r="WZW31" s="1"/>
      <c r="WZX31" s="1"/>
      <c r="WZY31" s="1"/>
      <c r="WZZ31" s="1"/>
      <c r="XAA31" s="1"/>
      <c r="XAB31" s="1"/>
      <c r="XAC31" s="1"/>
      <c r="XAD31" s="1"/>
      <c r="XAE31" s="1"/>
      <c r="XAF31" s="1"/>
      <c r="XAG31" s="1"/>
      <c r="XAH31" s="1"/>
      <c r="XAI31" s="1"/>
      <c r="XAJ31" s="1"/>
      <c r="XAK31" s="1"/>
      <c r="XAL31" s="1"/>
      <c r="XAM31" s="1"/>
      <c r="XAN31" s="1"/>
      <c r="XAO31" s="1"/>
      <c r="XAP31" s="1"/>
      <c r="XAQ31" s="1"/>
      <c r="XAR31" s="1"/>
      <c r="XAS31" s="1"/>
      <c r="XAT31" s="1"/>
      <c r="XAU31" s="1"/>
      <c r="XAV31" s="1"/>
      <c r="XAW31" s="1"/>
      <c r="XAX31" s="1"/>
      <c r="XAY31" s="1"/>
      <c r="XAZ31" s="1"/>
      <c r="XBA31" s="1"/>
      <c r="XBB31" s="1"/>
      <c r="XBC31" s="1"/>
      <c r="XBD31" s="1"/>
      <c r="XBE31" s="1"/>
      <c r="XBF31" s="1"/>
      <c r="XBG31" s="1"/>
      <c r="XBH31" s="1"/>
      <c r="XBI31" s="1"/>
      <c r="XBJ31" s="1"/>
      <c r="XBK31" s="1"/>
      <c r="XBL31" s="1"/>
      <c r="XBM31" s="1"/>
      <c r="XBN31" s="1"/>
      <c r="XBO31" s="1"/>
      <c r="XBP31" s="1"/>
      <c r="XBQ31" s="1"/>
      <c r="XBR31" s="1"/>
      <c r="XBS31" s="1"/>
      <c r="XBT31" s="1"/>
      <c r="XBU31" s="1"/>
      <c r="XBV31" s="1"/>
      <c r="XBW31" s="1"/>
      <c r="XBX31" s="1"/>
      <c r="XBY31" s="1"/>
      <c r="XBZ31" s="1"/>
      <c r="XCA31" s="1"/>
      <c r="XCB31" s="1"/>
      <c r="XCC31" s="1"/>
      <c r="XCD31" s="1"/>
      <c r="XCE31" s="1"/>
      <c r="XCF31" s="1"/>
      <c r="XCG31" s="1"/>
      <c r="XCH31" s="1"/>
      <c r="XCI31" s="1"/>
      <c r="XCJ31" s="1"/>
      <c r="XCK31" s="1"/>
      <c r="XCL31" s="1"/>
      <c r="XCM31" s="1"/>
      <c r="XCN31" s="1"/>
      <c r="XCO31" s="1"/>
      <c r="XCP31" s="1"/>
      <c r="XCQ31" s="1"/>
      <c r="XCR31" s="1"/>
      <c r="XCS31" s="1"/>
      <c r="XCT31" s="1"/>
      <c r="XCU31" s="1"/>
      <c r="XCV31" s="1"/>
      <c r="XCW31" s="1"/>
      <c r="XCX31" s="1"/>
      <c r="XCY31" s="1"/>
      <c r="XCZ31" s="1"/>
      <c r="XDA31" s="1"/>
      <c r="XDB31" s="1"/>
      <c r="XDC31" s="1"/>
      <c r="XDD31" s="1"/>
      <c r="XDE31" s="1"/>
      <c r="XDF31" s="1"/>
      <c r="XDG31" s="1"/>
      <c r="XDH31" s="1"/>
      <c r="XDI31" s="1"/>
      <c r="XDJ31" s="1"/>
      <c r="XDK31" s="1"/>
      <c r="XDL31" s="1"/>
      <c r="XDM31" s="1"/>
      <c r="XDN31" s="1"/>
      <c r="XDO31" s="1"/>
      <c r="XDP31" s="1"/>
      <c r="XDQ31" s="1"/>
      <c r="XDR31" s="1"/>
      <c r="XDS31" s="1"/>
      <c r="XDT31" s="1"/>
      <c r="XDU31" s="1"/>
      <c r="XDV31" s="1"/>
      <c r="XDW31" s="1"/>
      <c r="XDX31" s="1"/>
      <c r="XDY31" s="1"/>
      <c r="XDZ31" s="1"/>
      <c r="XEA31" s="1"/>
      <c r="XEB31" s="1"/>
      <c r="XEC31" s="1"/>
      <c r="XED31" s="1"/>
      <c r="XEE31" s="1"/>
      <c r="XEF31" s="1"/>
      <c r="XEG31" s="1"/>
      <c r="XEH31" s="1"/>
      <c r="XEI31" s="1"/>
      <c r="XEJ31" s="1"/>
      <c r="XEK31" s="1"/>
      <c r="XEL31" s="1"/>
      <c r="XEM31" s="1"/>
      <c r="XEN31" s="1"/>
      <c r="XEO31" s="1"/>
      <c r="XEP31" s="1"/>
      <c r="XEQ31" s="1"/>
      <c r="XER31" s="1"/>
      <c r="XES31" s="1"/>
      <c r="XET31" s="1"/>
      <c r="XEU31" s="1"/>
      <c r="XEV31" s="1"/>
      <c r="XEW31" s="1"/>
      <c r="XEX31" s="1"/>
      <c r="XEY31" s="1"/>
      <c r="XEZ31" s="1"/>
      <c r="XFA31" s="1"/>
      <c r="XFB31" s="1"/>
      <c r="XFC31" s="1"/>
      <c r="XFD31" s="1"/>
    </row>
  </sheetData>
  <conditionalFormatting sqref="F3">
    <cfRule type="cellIs" dxfId="43" priority="8" stopIfTrue="1" operator="notEqual">
      <formula>0</formula>
    </cfRule>
    <cfRule type="cellIs" dxfId="42" priority="9" stopIfTrue="1" operator="equal">
      <formula>""</formula>
    </cfRule>
  </conditionalFormatting>
  <conditionalFormatting sqref="J3:AC3">
    <cfRule type="cellIs" dxfId="41" priority="6" stopIfTrue="1" operator="equal">
      <formula>"Construction"</formula>
    </cfRule>
    <cfRule type="cellIs" dxfId="40" priority="7" stopIfTrue="1" operator="equal">
      <formula>"Operations"</formula>
    </cfRule>
  </conditionalFormatting>
  <conditionalFormatting sqref="J3:AC3">
    <cfRule type="cellIs" dxfId="39" priority="5" operator="equal">
      <formula>"Fin Close"</formula>
    </cfRule>
  </conditionalFormatting>
  <conditionalFormatting sqref="J3:AC3">
    <cfRule type="cellIs" dxfId="38" priority="3" operator="equal">
      <formula>"PPA ext."</formula>
    </cfRule>
    <cfRule type="cellIs" dxfId="37" priority="4" operator="equal">
      <formula>"Delay"</formula>
    </cfRule>
  </conditionalFormatting>
  <conditionalFormatting sqref="F2">
    <cfRule type="cellIs" dxfId="36" priority="1" stopIfTrue="1" operator="notEqual">
      <formula>0</formula>
    </cfRule>
    <cfRule type="cellIs" dxfId="35"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4F81BD"/>
    <outlinePr summaryBelow="0" summaryRight="0"/>
  </sheetPr>
  <dimension ref="A1:AC10"/>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9.90625" bestFit="1" customWidth="1"/>
    <col min="6" max="6" width="20.54296875" bestFit="1" customWidth="1"/>
    <col min="7" max="7" width="13.1796875" bestFit="1" customWidth="1"/>
    <col min="8" max="8" width="7.6328125" style="41" bestFit="1" customWidth="1"/>
    <col min="9" max="9" width="3.453125" customWidth="1"/>
    <col min="10" max="10" width="12.08984375" bestFit="1" customWidth="1"/>
    <col min="11" max="12" width="12.1796875" bestFit="1" customWidth="1"/>
    <col min="13" max="13" width="12" bestFit="1" customWidth="1"/>
    <col min="14" max="14" width="12.08984375" bestFit="1" customWidth="1"/>
    <col min="15" max="16" width="12.1796875" bestFit="1" customWidth="1"/>
    <col min="17" max="17" width="12" bestFit="1" customWidth="1"/>
    <col min="18" max="18" width="12.08984375" bestFit="1" customWidth="1"/>
    <col min="19" max="20" width="12.1796875" bestFit="1" customWidth="1"/>
    <col min="21" max="21" width="12" bestFit="1" customWidth="1"/>
    <col min="22" max="22" width="12.08984375" bestFit="1" customWidth="1"/>
    <col min="23" max="24" width="12.1796875" bestFit="1" customWidth="1"/>
    <col min="25" max="25" width="12" bestFit="1" customWidth="1"/>
    <col min="26" max="26" width="12.08984375" bestFit="1" customWidth="1"/>
    <col min="27" max="28" width="12.1796875" bestFit="1" customWidth="1"/>
    <col min="29" max="29" width="12" bestFit="1" customWidth="1"/>
    <col min="30" max="30" width="15.08984375" hidden="1" customWidth="1"/>
    <col min="31" max="16384" width="15.08984375" hidden="1"/>
  </cols>
  <sheetData>
    <row r="1" spans="1:29" s="76" customFormat="1" ht="25.15">
      <c r="A1" s="44" t="str">
        <f ca="1" xml:space="preserve"> RIGHT(CELL("filename", A1), LEN(CELL("filename", A1)) - SEARCH("]", CELL("filename", A1)))</f>
        <v>Metrics</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E8" s="103" t="str">
        <f xml:space="preserve"> 'Metrics and ratios'!E$26</f>
        <v>Total Value vs Paid In (TVPI)</v>
      </c>
      <c r="F8" s="103">
        <f xml:space="preserve"> 'Metrics and ratios'!F$26</f>
        <v>0</v>
      </c>
      <c r="G8" s="103" t="str">
        <f xml:space="preserve"> 'Metrics and ratios'!G$26</f>
        <v>ratio</v>
      </c>
      <c r="H8" s="169">
        <f xml:space="preserve"> 'Metrics and ratios'!H$26</f>
        <v>0</v>
      </c>
      <c r="I8" s="103">
        <f xml:space="preserve"> 'Metrics and ratios'!I$26</f>
        <v>0</v>
      </c>
      <c r="J8" s="65">
        <f xml:space="preserve"> 'Metrics and ratios'!J$26</f>
        <v>0</v>
      </c>
      <c r="K8" s="65">
        <f xml:space="preserve"> 'Metrics and ratios'!K$26</f>
        <v>0</v>
      </c>
      <c r="L8" s="65">
        <f xml:space="preserve"> 'Metrics and ratios'!L$26</f>
        <v>0</v>
      </c>
      <c r="M8" s="65">
        <f xml:space="preserve"> 'Metrics and ratios'!M$26</f>
        <v>6.5584752057003506</v>
      </c>
      <c r="N8" s="65">
        <f xml:space="preserve"> 'Metrics and ratios'!N$26</f>
        <v>0</v>
      </c>
      <c r="O8" s="65">
        <f xml:space="preserve"> 'Metrics and ratios'!O$26</f>
        <v>0</v>
      </c>
      <c r="P8" s="65">
        <f xml:space="preserve"> 'Metrics and ratios'!P$26</f>
        <v>0</v>
      </c>
      <c r="Q8" s="65">
        <f xml:space="preserve"> 'Metrics and ratios'!Q$26</f>
        <v>8.2799238399279531</v>
      </c>
      <c r="R8" s="65">
        <f xml:space="preserve"> 'Metrics and ratios'!R$26</f>
        <v>0</v>
      </c>
      <c r="S8" s="65">
        <f xml:space="preserve"> 'Metrics and ratios'!S$26</f>
        <v>0</v>
      </c>
      <c r="T8" s="65">
        <f xml:space="preserve"> 'Metrics and ratios'!T$26</f>
        <v>0</v>
      </c>
      <c r="U8" s="65">
        <f xml:space="preserve"> 'Metrics and ratios'!U$26</f>
        <v>9.0592285638012289</v>
      </c>
      <c r="V8" s="65">
        <f xml:space="preserve"> 'Metrics and ratios'!V$26</f>
        <v>0</v>
      </c>
      <c r="W8" s="65">
        <f xml:space="preserve"> 'Metrics and ratios'!W$26</f>
        <v>0</v>
      </c>
      <c r="X8" s="65">
        <f xml:space="preserve"> 'Metrics and ratios'!X$26</f>
        <v>0</v>
      </c>
      <c r="Y8" s="65">
        <f xml:space="preserve"> 'Metrics and ratios'!Y$26</f>
        <v>9.7542009230593738</v>
      </c>
      <c r="Z8" s="65">
        <f xml:space="preserve"> 'Metrics and ratios'!Z$26</f>
        <v>0</v>
      </c>
      <c r="AA8" s="65">
        <f xml:space="preserve"> 'Metrics and ratios'!AA$26</f>
        <v>0</v>
      </c>
      <c r="AB8" s="65">
        <f xml:space="preserve"> 'Metrics and ratios'!AB$26</f>
        <v>0</v>
      </c>
      <c r="AC8" s="65">
        <f xml:space="preserve"> 'Metrics and ratios'!AC$26</f>
        <v>9.5800229194976136</v>
      </c>
    </row>
    <row r="9" spans="1:29">
      <c r="E9" s="103" t="str">
        <f xml:space="preserve"> 'Metrics and ratios'!E$13</f>
        <v>Distributed vs Paid In (DPI)</v>
      </c>
      <c r="F9" s="103">
        <f xml:space="preserve"> 'Metrics and ratios'!F$13</f>
        <v>0</v>
      </c>
      <c r="G9" s="103" t="str">
        <f xml:space="preserve"> 'Metrics and ratios'!G$13</f>
        <v>ratio</v>
      </c>
      <c r="H9" s="169">
        <f xml:space="preserve"> 'Metrics and ratios'!H$13</f>
        <v>0</v>
      </c>
      <c r="I9" s="103">
        <f xml:space="preserve"> 'Metrics and ratios'!I$13</f>
        <v>0</v>
      </c>
      <c r="J9" s="65">
        <f xml:space="preserve"> 'Metrics and ratios'!J$13</f>
        <v>0</v>
      </c>
      <c r="K9" s="65">
        <f xml:space="preserve"> 'Metrics and ratios'!K$13</f>
        <v>0</v>
      </c>
      <c r="L9" s="65">
        <f xml:space="preserve"> 'Metrics and ratios'!L$13</f>
        <v>0</v>
      </c>
      <c r="M9" s="65">
        <f xml:space="preserve"> 'Metrics and ratios'!M$13</f>
        <v>0</v>
      </c>
      <c r="N9" s="65">
        <f xml:space="preserve"> 'Metrics and ratios'!N$13</f>
        <v>0</v>
      </c>
      <c r="O9" s="65">
        <f xml:space="preserve"> 'Metrics and ratios'!O$13</f>
        <v>0</v>
      </c>
      <c r="P9" s="65">
        <f xml:space="preserve"> 'Metrics and ratios'!P$13</f>
        <v>0</v>
      </c>
      <c r="Q9" s="65">
        <f xml:space="preserve"> 'Metrics and ratios'!Q$13</f>
        <v>0</v>
      </c>
      <c r="R9" s="65">
        <f xml:space="preserve"> 'Metrics and ratios'!R$13</f>
        <v>0</v>
      </c>
      <c r="S9" s="65">
        <f xml:space="preserve"> 'Metrics and ratios'!S$13</f>
        <v>0</v>
      </c>
      <c r="T9" s="65">
        <f xml:space="preserve"> 'Metrics and ratios'!T$13</f>
        <v>0</v>
      </c>
      <c r="U9" s="65">
        <f xml:space="preserve"> 'Metrics and ratios'!U$13</f>
        <v>0</v>
      </c>
      <c r="V9" s="65">
        <f xml:space="preserve"> 'Metrics and ratios'!V$13</f>
        <v>0</v>
      </c>
      <c r="W9" s="65">
        <f xml:space="preserve"> 'Metrics and ratios'!W$13</f>
        <v>0</v>
      </c>
      <c r="X9" s="65">
        <f xml:space="preserve"> 'Metrics and ratios'!X$13</f>
        <v>0</v>
      </c>
      <c r="Y9" s="65">
        <f xml:space="preserve"> 'Metrics and ratios'!Y$13</f>
        <v>1992.9301551173653</v>
      </c>
      <c r="Z9" s="65">
        <f xml:space="preserve"> 'Metrics and ratios'!Z$13</f>
        <v>0</v>
      </c>
      <c r="AA9" s="65">
        <f xml:space="preserve"> 'Metrics and ratios'!AA$13</f>
        <v>0</v>
      </c>
      <c r="AB9" s="65">
        <f xml:space="preserve"> 'Metrics and ratios'!AB$13</f>
        <v>0</v>
      </c>
      <c r="AC9" s="65">
        <f xml:space="preserve"> 'Metrics and ratios'!AC$13</f>
        <v>3913.8567501071238</v>
      </c>
    </row>
    <row r="10" spans="1:29">
      <c r="E10" s="104" t="str">
        <f xml:space="preserve"> 'Metrics and ratios'!E$32</f>
        <v>Blended IRR (Internal Rate of Return)</v>
      </c>
      <c r="F10" s="104" t="e">
        <f xml:space="preserve"> 'Metrics and ratios'!$F$32</f>
        <v>#NUM!</v>
      </c>
      <c r="G10" s="104" t="str">
        <f xml:space="preserve"> 'Metrics and ratios'!G$32</f>
        <v>%</v>
      </c>
      <c r="H10" s="203"/>
      <c r="I10" s="104"/>
      <c r="J10" s="66"/>
      <c r="K10" s="66"/>
      <c r="L10" s="66"/>
      <c r="M10" s="66"/>
      <c r="N10" s="66"/>
      <c r="O10" s="66"/>
      <c r="P10" s="66"/>
      <c r="Q10" s="66"/>
      <c r="R10" s="66"/>
      <c r="S10" s="66"/>
      <c r="T10" s="66"/>
      <c r="U10" s="66"/>
      <c r="V10" s="66"/>
      <c r="W10" s="66"/>
      <c r="X10" s="66"/>
      <c r="Y10" s="66"/>
      <c r="Z10" s="66"/>
      <c r="AA10" s="66"/>
      <c r="AB10" s="66"/>
      <c r="AC10" s="66"/>
    </row>
  </sheetData>
  <conditionalFormatting sqref="F3">
    <cfRule type="cellIs" dxfId="34" priority="8" stopIfTrue="1" operator="notEqual">
      <formula>0</formula>
    </cfRule>
    <cfRule type="cellIs" dxfId="33" priority="9" stopIfTrue="1" operator="equal">
      <formula>""</formula>
    </cfRule>
  </conditionalFormatting>
  <conditionalFormatting sqref="J3:AC3">
    <cfRule type="cellIs" dxfId="32" priority="6" stopIfTrue="1" operator="equal">
      <formula>"Construction"</formula>
    </cfRule>
    <cfRule type="cellIs" dxfId="31" priority="7" stopIfTrue="1" operator="equal">
      <formula>"Operations"</formula>
    </cfRule>
  </conditionalFormatting>
  <conditionalFormatting sqref="J3:AC3">
    <cfRule type="cellIs" dxfId="30" priority="5" operator="equal">
      <formula>"Fin Close"</formula>
    </cfRule>
  </conditionalFormatting>
  <conditionalFormatting sqref="J3:AC3">
    <cfRule type="cellIs" dxfId="29" priority="3" operator="equal">
      <formula>"PPA ext."</formula>
    </cfRule>
    <cfRule type="cellIs" dxfId="28" priority="4" operator="equal">
      <formula>"Delay"</formula>
    </cfRule>
  </conditionalFormatting>
  <conditionalFormatting sqref="F2">
    <cfRule type="cellIs" dxfId="27" priority="1" stopIfTrue="1" operator="notEqual">
      <formula>0</formula>
    </cfRule>
    <cfRule type="cellIs" dxfId="26"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4F81BD"/>
    <outlinePr summaryBelow="0" summaryRight="0"/>
  </sheetPr>
  <dimension ref="A1:AC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31.6328125" bestFit="1" customWidth="1"/>
    <col min="6" max="6" width="20.54296875" bestFit="1" customWidth="1"/>
    <col min="7" max="7" width="13.1796875" bestFit="1" customWidth="1"/>
    <col min="8" max="8" width="13.1796875" style="41" bestFit="1" customWidth="1"/>
    <col min="9" max="9" width="3.453125" customWidth="1"/>
    <col min="10" max="10" width="12.08984375" bestFit="1" customWidth="1"/>
    <col min="11" max="12" width="12.1796875" bestFit="1" customWidth="1"/>
    <col min="13" max="13" width="12" bestFit="1" customWidth="1"/>
    <col min="14" max="14" width="12.08984375" bestFit="1" customWidth="1"/>
    <col min="15" max="16" width="12.1796875" bestFit="1" customWidth="1"/>
    <col min="17" max="17" width="12" bestFit="1" customWidth="1"/>
    <col min="18" max="18" width="12.08984375" bestFit="1" customWidth="1"/>
    <col min="19" max="19" width="13.1796875" bestFit="1" customWidth="1"/>
    <col min="20" max="20" width="12.1796875" bestFit="1" customWidth="1"/>
    <col min="21" max="21" width="12" bestFit="1" customWidth="1"/>
    <col min="22" max="22" width="12.08984375" bestFit="1" customWidth="1"/>
    <col min="23" max="23" width="13.1796875" bestFit="1" customWidth="1"/>
    <col min="24" max="24" width="12.1796875" bestFit="1" customWidth="1"/>
    <col min="25" max="25" width="12" bestFit="1" customWidth="1"/>
    <col min="26" max="26" width="12.08984375" bestFit="1" customWidth="1"/>
    <col min="27" max="28" width="12.1796875" bestFit="1" customWidth="1"/>
    <col min="29" max="29" width="12" bestFit="1" customWidth="1"/>
    <col min="30" max="30" width="15.08984375" hidden="1" customWidth="1"/>
    <col min="31" max="16384" width="15.08984375" hidden="1"/>
  </cols>
  <sheetData>
    <row r="1" spans="1:29" s="76" customFormat="1" ht="25.15">
      <c r="A1" s="44" t="str">
        <f ca="1" xml:space="preserve"> RIGHT(CELL("filename", A1), LEN(CELL("filename", A1)) - SEARCH("]", CELL("filename", A1)))</f>
        <v>Disposals</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E8" s="14" t="str">
        <f xml:space="preserve"> 'Investment Assets'!E$21</f>
        <v>Disposal of Investment Assets</v>
      </c>
      <c r="F8" s="14">
        <f xml:space="preserve"> 'Investment Assets'!F$21</f>
        <v>0</v>
      </c>
      <c r="G8" s="14" t="str">
        <f xml:space="preserve"> 'Investment Assets'!G$21</f>
        <v>GBP</v>
      </c>
      <c r="H8" s="40">
        <f xml:space="preserve"> 'Investment Assets'!H$21</f>
        <v>44336540.510008618</v>
      </c>
      <c r="I8" s="14">
        <f xml:space="preserve"> 'Investment Assets'!I$21</f>
        <v>0</v>
      </c>
      <c r="J8" s="6">
        <f xml:space="preserve"> 'Investment Assets'!J$21</f>
        <v>0</v>
      </c>
      <c r="K8" s="6">
        <f xml:space="preserve"> 'Investment Assets'!K$21</f>
        <v>1214307.44148</v>
      </c>
      <c r="L8" s="6">
        <f xml:space="preserve"> 'Investment Assets'!L$21</f>
        <v>0</v>
      </c>
      <c r="M8" s="6">
        <f xml:space="preserve"> 'Investment Assets'!M$21</f>
        <v>0</v>
      </c>
      <c r="N8" s="6">
        <f xml:space="preserve"> 'Investment Assets'!N$21</f>
        <v>0</v>
      </c>
      <c r="O8" s="6">
        <f xml:space="preserve"> 'Investment Assets'!O$21</f>
        <v>0</v>
      </c>
      <c r="P8" s="6">
        <f xml:space="preserve"> 'Investment Assets'!P$21</f>
        <v>0</v>
      </c>
      <c r="Q8" s="6">
        <f xml:space="preserve"> 'Investment Assets'!Q$21</f>
        <v>0</v>
      </c>
      <c r="R8" s="6">
        <f xml:space="preserve"> 'Investment Assets'!R$21</f>
        <v>0</v>
      </c>
      <c r="S8" s="6">
        <f xml:space="preserve"> 'Investment Assets'!S$21</f>
        <v>18386504.986168019</v>
      </c>
      <c r="T8" s="6">
        <f xml:space="preserve"> 'Investment Assets'!T$21</f>
        <v>0</v>
      </c>
      <c r="U8" s="6">
        <f xml:space="preserve"> 'Investment Assets'!U$21</f>
        <v>0</v>
      </c>
      <c r="V8" s="6">
        <f xml:space="preserve"> 'Investment Assets'!V$21</f>
        <v>0</v>
      </c>
      <c r="W8" s="6">
        <f xml:space="preserve"> 'Investment Assets'!W$21</f>
        <v>17409404.189971685</v>
      </c>
      <c r="X8" s="6">
        <f xml:space="preserve"> 'Investment Assets'!X$21</f>
        <v>0</v>
      </c>
      <c r="Y8" s="6">
        <f xml:space="preserve"> 'Investment Assets'!Y$21</f>
        <v>0</v>
      </c>
      <c r="Z8" s="6">
        <f xml:space="preserve"> 'Investment Assets'!Z$21</f>
        <v>0</v>
      </c>
      <c r="AA8" s="6">
        <f xml:space="preserve"> 'Investment Assets'!AA$21</f>
        <v>7326323.8923889063</v>
      </c>
      <c r="AB8" s="6">
        <f xml:space="preserve"> 'Investment Assets'!AB$21</f>
        <v>0</v>
      </c>
      <c r="AC8" s="6">
        <f xml:space="preserve"> 'Investment Assets'!AC$21</f>
        <v>0</v>
      </c>
    </row>
  </sheetData>
  <conditionalFormatting sqref="F3">
    <cfRule type="cellIs" dxfId="25" priority="8" stopIfTrue="1" operator="notEqual">
      <formula>0</formula>
    </cfRule>
    <cfRule type="cellIs" dxfId="24" priority="9" stopIfTrue="1" operator="equal">
      <formula>""</formula>
    </cfRule>
  </conditionalFormatting>
  <conditionalFormatting sqref="J3:AC3">
    <cfRule type="cellIs" dxfId="23" priority="6" stopIfTrue="1" operator="equal">
      <formula>"Construction"</formula>
    </cfRule>
    <cfRule type="cellIs" dxfId="22" priority="7" stopIfTrue="1" operator="equal">
      <formula>"Operations"</formula>
    </cfRule>
  </conditionalFormatting>
  <conditionalFormatting sqref="J3:AC3">
    <cfRule type="cellIs" dxfId="21" priority="5" operator="equal">
      <formula>"Fin Close"</formula>
    </cfRule>
  </conditionalFormatting>
  <conditionalFormatting sqref="J3:AC3">
    <cfRule type="cellIs" dxfId="20" priority="3" operator="equal">
      <formula>"PPA ext."</formula>
    </cfRule>
    <cfRule type="cellIs" dxfId="19" priority="4" operator="equal">
      <formula>"Delay"</formula>
    </cfRule>
  </conditionalFormatting>
  <conditionalFormatting sqref="F2">
    <cfRule type="cellIs" dxfId="18" priority="1" stopIfTrue="1" operator="notEqual">
      <formula>0</formula>
    </cfRule>
    <cfRule type="cellIs" dxfId="17"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4F81BD"/>
    <outlinePr summaryBelow="0" summaryRight="0"/>
  </sheetPr>
  <dimension ref="A1:AC8"/>
  <sheetViews>
    <sheetView showGridLines="0" zoomScale="80" workbookViewId="0">
      <pane xSplit="9" ySplit="5" topLeftCell="J6" activePane="bottomRight" state="frozen"/>
      <selection activeCell="J6" sqref="J6"/>
      <selection pane="topRight" activeCell="J6" sqref="J6"/>
      <selection pane="bottomLeft" activeCell="J6" sqref="J6"/>
      <selection pane="bottomRight" activeCell="J6" sqref="J6"/>
    </sheetView>
  </sheetViews>
  <sheetFormatPr defaultColWidth="0" defaultRowHeight="13.15"/>
  <cols>
    <col min="1" max="2" width="1.453125" style="25" customWidth="1"/>
    <col min="3" max="3" width="1.453125" style="45" customWidth="1"/>
    <col min="4" max="4" width="1.453125" style="77" customWidth="1"/>
    <col min="5" max="5" width="24" bestFit="1" customWidth="1"/>
    <col min="6" max="6" width="20.54296875" bestFit="1" customWidth="1"/>
    <col min="7" max="7" width="13.1796875" bestFit="1" customWidth="1"/>
    <col min="8" max="8" width="13.90625" style="41" bestFit="1" customWidth="1"/>
    <col min="9" max="9" width="3.453125" customWidth="1"/>
    <col min="10" max="10" width="12.08984375" bestFit="1" customWidth="1"/>
    <col min="11" max="12" width="12.1796875" bestFit="1" customWidth="1"/>
    <col min="13" max="13" width="12" bestFit="1" customWidth="1"/>
    <col min="14" max="14" width="12.08984375" bestFit="1" customWidth="1"/>
    <col min="15" max="15" width="12.453125" bestFit="1" customWidth="1"/>
    <col min="16" max="16" width="12.1796875" bestFit="1" customWidth="1"/>
    <col min="17" max="17" width="12" bestFit="1" customWidth="1"/>
    <col min="18" max="18" width="12.08984375" bestFit="1" customWidth="1"/>
    <col min="19" max="19" width="13.90625" bestFit="1" customWidth="1"/>
    <col min="20" max="20" width="12.1796875" bestFit="1" customWidth="1"/>
    <col min="21" max="21" width="12" bestFit="1" customWidth="1"/>
    <col min="22" max="22" width="12.08984375" bestFit="1" customWidth="1"/>
    <col min="23" max="23" width="12.453125" bestFit="1" customWidth="1"/>
    <col min="24" max="24" width="12.1796875" bestFit="1" customWidth="1"/>
    <col min="25" max="25" width="12" bestFit="1" customWidth="1"/>
    <col min="26" max="26" width="12.08984375" bestFit="1" customWidth="1"/>
    <col min="27" max="28" width="12.1796875" bestFit="1" customWidth="1"/>
    <col min="29" max="29" width="12" bestFit="1" customWidth="1"/>
    <col min="30" max="30" width="15.08984375" hidden="1" customWidth="1"/>
    <col min="31" max="16384" width="15.08984375" hidden="1"/>
  </cols>
  <sheetData>
    <row r="1" spans="1:29" s="76" customFormat="1" ht="25.15">
      <c r="A1" s="44" t="str">
        <f ca="1" xml:space="preserve"> RIGHT(CELL("filename", A1), LEN(CELL("filename", A1)) - SEARCH("]", CELL("filename", A1)))</f>
        <v>Squirrel Hack</v>
      </c>
      <c r="B1" s="83"/>
      <c r="C1" s="84"/>
      <c r="D1" s="82"/>
      <c r="F1" s="46" t="str">
        <f>HYPERLINK("#Contents!A1","Go to contents")</f>
        <v>Go to contents</v>
      </c>
      <c r="H1" s="50"/>
      <c r="J1" s="50"/>
    </row>
    <row r="2" spans="1:29" s="53" customFormat="1">
      <c r="A2" s="48"/>
      <c r="B2" s="48"/>
      <c r="C2" s="80"/>
      <c r="D2" s="81"/>
      <c r="E2" s="21" t="s">
        <v>332</v>
      </c>
      <c r="F2" s="47">
        <f xml:space="preserve"> 'Model Checks and Alerts'!F11</f>
        <v>0</v>
      </c>
      <c r="G2" s="54" t="s">
        <v>177</v>
      </c>
      <c r="H2" s="49"/>
      <c r="I2" s="49"/>
      <c r="J2" s="7">
        <f xml:space="preserve"> Time!J$12</f>
        <v>45107</v>
      </c>
      <c r="K2" s="7">
        <f xml:space="preserve"> Time!K$12</f>
        <v>45199</v>
      </c>
      <c r="L2" s="7">
        <f xml:space="preserve"> Time!L$12</f>
        <v>45291</v>
      </c>
      <c r="M2" s="7">
        <f xml:space="preserve"> Time!M$12</f>
        <v>45382</v>
      </c>
      <c r="N2" s="7">
        <f xml:space="preserve"> Time!N$12</f>
        <v>45473</v>
      </c>
      <c r="O2" s="7">
        <f xml:space="preserve"> Time!O$12</f>
        <v>45565</v>
      </c>
      <c r="P2" s="7">
        <f xml:space="preserve"> Time!P$12</f>
        <v>45657</v>
      </c>
      <c r="Q2" s="7">
        <f xml:space="preserve"> Time!Q$12</f>
        <v>45747</v>
      </c>
      <c r="R2" s="7">
        <f xml:space="preserve"> Time!R$12</f>
        <v>45838</v>
      </c>
      <c r="S2" s="7">
        <f xml:space="preserve"> Time!S$12</f>
        <v>45930</v>
      </c>
      <c r="T2" s="7">
        <f xml:space="preserve"> Time!T$12</f>
        <v>46022</v>
      </c>
      <c r="U2" s="7">
        <f xml:space="preserve"> Time!U$12</f>
        <v>46112</v>
      </c>
      <c r="V2" s="7">
        <f xml:space="preserve"> Time!V$12</f>
        <v>46203</v>
      </c>
      <c r="W2" s="7">
        <f xml:space="preserve"> Time!W$12</f>
        <v>46295</v>
      </c>
      <c r="X2" s="7">
        <f xml:space="preserve"> Time!X$12</f>
        <v>46387</v>
      </c>
      <c r="Y2" s="7">
        <f xml:space="preserve"> Time!Y$12</f>
        <v>46477</v>
      </c>
      <c r="Z2" s="7">
        <f xml:space="preserve"> Time!Z$12</f>
        <v>46568</v>
      </c>
      <c r="AA2" s="7">
        <f xml:space="preserve"> Time!AA$12</f>
        <v>46660</v>
      </c>
      <c r="AB2" s="7">
        <f xml:space="preserve"> Time!AB$12</f>
        <v>46752</v>
      </c>
      <c r="AC2" s="7">
        <f xml:space="preserve"> Time!AC$12</f>
        <v>46843</v>
      </c>
    </row>
    <row r="3" spans="1:29" s="35" customFormat="1">
      <c r="A3" s="48"/>
      <c r="B3" s="48"/>
      <c r="C3" s="80"/>
      <c r="D3" s="81"/>
      <c r="E3" s="37" t="s">
        <v>261</v>
      </c>
      <c r="F3" s="47"/>
      <c r="G3" s="54" t="s">
        <v>121</v>
      </c>
      <c r="H3" s="49"/>
      <c r="I3" s="49"/>
      <c r="J3" s="8" t="str">
        <f xml:space="preserve"> Time!J$17</f>
        <v>Q2 2023</v>
      </c>
      <c r="K3" s="8" t="str">
        <f xml:space="preserve"> Time!K$17</f>
        <v>Q3 2023</v>
      </c>
      <c r="L3" s="8" t="str">
        <f xml:space="preserve"> Time!L$17</f>
        <v>Q4 2023</v>
      </c>
      <c r="M3" s="8" t="str">
        <f xml:space="preserve"> Time!M$17</f>
        <v>Q1 2024</v>
      </c>
      <c r="N3" s="8" t="str">
        <f xml:space="preserve"> Time!N$17</f>
        <v>Q2 2024</v>
      </c>
      <c r="O3" s="8" t="str">
        <f xml:space="preserve"> Time!O$17</f>
        <v>Q3 2024</v>
      </c>
      <c r="P3" s="8" t="str">
        <f xml:space="preserve"> Time!P$17</f>
        <v>Q4 2024</v>
      </c>
      <c r="Q3" s="8" t="str">
        <f xml:space="preserve"> Time!Q$17</f>
        <v>Q1 2025</v>
      </c>
      <c r="R3" s="8" t="str">
        <f xml:space="preserve"> Time!R$17</f>
        <v>Q2 2025</v>
      </c>
      <c r="S3" s="8" t="str">
        <f xml:space="preserve"> Time!S$17</f>
        <v>Q3 2025</v>
      </c>
      <c r="T3" s="8" t="str">
        <f xml:space="preserve"> Time!T$17</f>
        <v>Q4 2025</v>
      </c>
      <c r="U3" s="8" t="str">
        <f xml:space="preserve"> Time!U$17</f>
        <v>Q1 2026</v>
      </c>
      <c r="V3" s="8" t="str">
        <f xml:space="preserve"> Time!V$17</f>
        <v>Q2 2026</v>
      </c>
      <c r="W3" s="8" t="str">
        <f xml:space="preserve"> Time!W$17</f>
        <v>Q3 2026</v>
      </c>
      <c r="X3" s="8" t="str">
        <f xml:space="preserve"> Time!X$17</f>
        <v>Q4 2026</v>
      </c>
      <c r="Y3" s="8" t="str">
        <f xml:space="preserve"> Time!Y$17</f>
        <v>Q1 2027</v>
      </c>
      <c r="Z3" s="8" t="str">
        <f xml:space="preserve"> Time!Z$17</f>
        <v>Q2 2027</v>
      </c>
      <c r="AA3" s="8" t="str">
        <f xml:space="preserve"> Time!AA$17</f>
        <v>Q3 2027</v>
      </c>
      <c r="AB3" s="8" t="str">
        <f xml:space="preserve"> Time!AB$17</f>
        <v>Q4 2027</v>
      </c>
      <c r="AC3" s="8" t="str">
        <f xml:space="preserve"> Time!AC$17</f>
        <v>Q1 2028</v>
      </c>
    </row>
    <row r="4" spans="1:29" s="34" customFormat="1">
      <c r="A4" s="48"/>
      <c r="B4" s="48"/>
      <c r="C4" s="80"/>
      <c r="D4" s="81"/>
      <c r="E4" s="21" t="s">
        <v>35</v>
      </c>
      <c r="F4"/>
      <c r="G4"/>
      <c r="H4" s="49"/>
      <c r="I4" s="49"/>
      <c r="J4" s="34" t="str">
        <f xml:space="preserve"> Time!J$23</f>
        <v>Y1</v>
      </c>
      <c r="K4" s="34" t="str">
        <f xml:space="preserve"> Time!K$23</f>
        <v>Y1</v>
      </c>
      <c r="L4" s="34" t="str">
        <f xml:space="preserve"> Time!L$23</f>
        <v>Y1</v>
      </c>
      <c r="M4" s="34" t="str">
        <f xml:space="preserve"> Time!M$23</f>
        <v>Y1</v>
      </c>
      <c r="N4" s="34" t="str">
        <f xml:space="preserve"> Time!N$23</f>
        <v>Y2</v>
      </c>
      <c r="O4" s="34" t="str">
        <f xml:space="preserve"> Time!O$23</f>
        <v>Y2</v>
      </c>
      <c r="P4" s="34" t="str">
        <f xml:space="preserve"> Time!P$23</f>
        <v>Y2</v>
      </c>
      <c r="Q4" s="34" t="str">
        <f xml:space="preserve"> Time!Q$23</f>
        <v>Y2</v>
      </c>
      <c r="R4" s="34" t="str">
        <f xml:space="preserve"> Time!R$23</f>
        <v>Y3</v>
      </c>
      <c r="S4" s="34" t="str">
        <f xml:space="preserve"> Time!S$23</f>
        <v>Y3</v>
      </c>
      <c r="T4" s="34" t="str">
        <f xml:space="preserve"> Time!T$23</f>
        <v>Y3</v>
      </c>
      <c r="U4" s="34" t="str">
        <f xml:space="preserve"> Time!U$23</f>
        <v>Y3</v>
      </c>
      <c r="V4" s="34" t="str">
        <f xml:space="preserve"> Time!V$23</f>
        <v>Y4</v>
      </c>
      <c r="W4" s="34" t="str">
        <f xml:space="preserve"> Time!W$23</f>
        <v>Y4</v>
      </c>
      <c r="X4" s="34" t="str">
        <f xml:space="preserve"> Time!X$23</f>
        <v>Y4</v>
      </c>
      <c r="Y4" s="34" t="str">
        <f xml:space="preserve"> Time!Y$23</f>
        <v>Y4</v>
      </c>
      <c r="Z4" s="34" t="str">
        <f xml:space="preserve"> Time!Z$23</f>
        <v>Y5</v>
      </c>
      <c r="AA4" s="34" t="str">
        <f xml:space="preserve"> Time!AA$23</f>
        <v>Y5</v>
      </c>
      <c r="AB4" s="34" t="str">
        <f xml:space="preserve"> Time!AB$23</f>
        <v>Y5</v>
      </c>
      <c r="AC4" s="34" t="str">
        <f xml:space="preserve"> Time!AC$23</f>
        <v>Y5</v>
      </c>
    </row>
    <row r="5" spans="1:29" s="35" customFormat="1">
      <c r="A5" s="48"/>
      <c r="B5" s="48"/>
      <c r="C5" s="80"/>
      <c r="D5" s="81"/>
      <c r="E5" s="21" t="s">
        <v>60</v>
      </c>
      <c r="F5" s="25" t="s">
        <v>306</v>
      </c>
      <c r="G5" s="25" t="s">
        <v>283</v>
      </c>
      <c r="H5" s="25" t="s">
        <v>260</v>
      </c>
      <c r="I5" s="49"/>
      <c r="J5" s="11"/>
      <c r="K5" s="11"/>
      <c r="L5" s="11"/>
      <c r="M5" s="11"/>
      <c r="N5" s="11"/>
      <c r="O5" s="11"/>
      <c r="P5" s="11"/>
    </row>
    <row r="6" spans="1:29" s="41" customFormat="1">
      <c r="A6" s="25"/>
      <c r="B6" s="25"/>
      <c r="C6" s="45"/>
      <c r="D6" s="79"/>
      <c r="F6" s="25"/>
      <c r="G6" s="25"/>
      <c r="H6" s="25"/>
    </row>
    <row r="8" spans="1:29">
      <c r="E8" s="14" t="str">
        <f xml:space="preserve"> 'Metrics and ratios'!E$43</f>
        <v>Cashflow for IRR</v>
      </c>
      <c r="F8" s="14">
        <f xml:space="preserve"> 'Metrics and ratios'!F$43</f>
        <v>0</v>
      </c>
      <c r="G8" s="14" t="str">
        <f xml:space="preserve"> 'Metrics and ratios'!G$43</f>
        <v>GBP</v>
      </c>
      <c r="H8" s="40">
        <f xml:space="preserve"> 'Metrics and ratios'!H$43</f>
        <v>-37866717.093325227</v>
      </c>
      <c r="I8" s="14">
        <f xml:space="preserve"> 'Metrics and ratios'!I$43</f>
        <v>0</v>
      </c>
      <c r="J8" s="6">
        <f xml:space="preserve"> 'Metrics and ratios'!J$43</f>
        <v>0</v>
      </c>
      <c r="K8" s="6">
        <f xml:space="preserve"> 'Metrics and ratios'!K$43</f>
        <v>0</v>
      </c>
      <c r="L8" s="6">
        <f xml:space="preserve"> 'Metrics and ratios'!L$43</f>
        <v>0</v>
      </c>
      <c r="M8" s="6">
        <f xml:space="preserve"> 'Metrics and ratios'!M$43</f>
        <v>0</v>
      </c>
      <c r="N8" s="6">
        <f xml:space="preserve"> 'Metrics and ratios'!N$43</f>
        <v>0</v>
      </c>
      <c r="O8" s="6">
        <f xml:space="preserve"> 'Metrics and ratios'!O$43</f>
        <v>0</v>
      </c>
      <c r="P8" s="6">
        <f xml:space="preserve"> 'Metrics and ratios'!P$43</f>
        <v>0</v>
      </c>
      <c r="Q8" s="6">
        <f xml:space="preserve"> 'Metrics and ratios'!Q$43</f>
        <v>0</v>
      </c>
      <c r="R8" s="6">
        <f xml:space="preserve"> 'Metrics and ratios'!R$43</f>
        <v>0</v>
      </c>
      <c r="S8" s="6">
        <f xml:space="preserve"> 'Metrics and ratios'!S$43</f>
        <v>-15149109.260964636</v>
      </c>
      <c r="T8" s="6">
        <f xml:space="preserve"> 'Metrics and ratios'!T$43</f>
        <v>0</v>
      </c>
      <c r="U8" s="6">
        <f xml:space="preserve"> 'Metrics and ratios'!U$43</f>
        <v>0</v>
      </c>
      <c r="V8" s="6">
        <f xml:space="preserve"> 'Metrics and ratios'!V$43</f>
        <v>0</v>
      </c>
      <c r="W8" s="6">
        <f xml:space="preserve"> 'Metrics and ratios'!W$43</f>
        <v>-16885674.689971685</v>
      </c>
      <c r="X8" s="6">
        <f xml:space="preserve"> 'Metrics and ratios'!X$43</f>
        <v>0</v>
      </c>
      <c r="Y8" s="6">
        <f xml:space="preserve"> 'Metrics and ratios'!Y$43</f>
        <v>0</v>
      </c>
      <c r="Z8" s="6">
        <f xml:space="preserve"> 'Metrics and ratios'!Z$43</f>
        <v>0</v>
      </c>
      <c r="AA8" s="6">
        <f xml:space="preserve"> 'Metrics and ratios'!AA$43</f>
        <v>-5831933.1423889063</v>
      </c>
      <c r="AB8" s="6">
        <f xml:space="preserve"> 'Metrics and ratios'!AB$43</f>
        <v>0</v>
      </c>
      <c r="AC8" s="6">
        <f xml:space="preserve"> 'Metrics and ratios'!AC$43</f>
        <v>0</v>
      </c>
    </row>
  </sheetData>
  <conditionalFormatting sqref="F3">
    <cfRule type="cellIs" dxfId="16" priority="8" stopIfTrue="1" operator="notEqual">
      <formula>0</formula>
    </cfRule>
    <cfRule type="cellIs" dxfId="15" priority="9" stopIfTrue="1" operator="equal">
      <formula>""</formula>
    </cfRule>
  </conditionalFormatting>
  <conditionalFormatting sqref="J3:AC3">
    <cfRule type="cellIs" dxfId="14" priority="6" stopIfTrue="1" operator="equal">
      <formula>"Construction"</formula>
    </cfRule>
    <cfRule type="cellIs" dxfId="13" priority="7" stopIfTrue="1" operator="equal">
      <formula>"Operations"</formula>
    </cfRule>
  </conditionalFormatting>
  <conditionalFormatting sqref="J3:AC3">
    <cfRule type="cellIs" dxfId="12" priority="5" operator="equal">
      <formula>"Fin Close"</formula>
    </cfRule>
  </conditionalFormatting>
  <conditionalFormatting sqref="J3:AC3">
    <cfRule type="cellIs" dxfId="11" priority="3" operator="equal">
      <formula>"PPA ext."</formula>
    </cfRule>
    <cfRule type="cellIs" dxfId="10" priority="4" operator="equal">
      <formula>"Delay"</formula>
    </cfRule>
  </conditionalFormatting>
  <conditionalFormatting sqref="F2">
    <cfRule type="cellIs" dxfId="9" priority="1" stopIfTrue="1" operator="notEqual">
      <formula>0</formula>
    </cfRule>
    <cfRule type="cellIs" dxfId="8" priority="2" stopIfTrue="1" operator="equal">
      <formula>""</formula>
    </cfRule>
  </conditionalFormatting>
  <pageMargins left="0.7" right="0.7" top="0.75" bottom="0.75" header="0.3" footer="0.3"/>
  <customProperties>
    <customPr name="MMGroup" r:id="rId1"/>
    <customPr name="MMSheetType" r:id="rId2"/>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4F81BD"/>
    <outlinePr summaryBelow="0" summaryRight="0"/>
  </sheetPr>
  <dimension ref="A1:P6"/>
  <sheetViews>
    <sheetView showGridLines="0" zoomScale="80" workbookViewId="0">
      <selection activeCell="D1" sqref="D1:D1048576"/>
    </sheetView>
  </sheetViews>
  <sheetFormatPr defaultColWidth="0" defaultRowHeight="13.15"/>
  <cols>
    <col min="1" max="2" width="1.453125" style="25" customWidth="1"/>
    <col min="3" max="3" width="1.453125" style="45" customWidth="1"/>
    <col min="4" max="4" width="1.453125" style="77" customWidth="1"/>
    <col min="5" max="5" width="71.453125" customWidth="1"/>
    <col min="6" max="6" width="16.36328125" customWidth="1"/>
    <col min="7" max="7" width="15.08984375" customWidth="1"/>
    <col min="8" max="8" width="15.08984375" style="41" customWidth="1"/>
    <col min="9" max="9" width="3.453125" customWidth="1"/>
    <col min="10" max="16" width="15.08984375" customWidth="1"/>
    <col min="17" max="17" width="15.08984375" hidden="1" customWidth="1"/>
    <col min="18" max="16384" width="15.08984375" hidden="1"/>
  </cols>
  <sheetData>
    <row r="1" spans="1:16" s="76" customFormat="1" ht="25.15">
      <c r="A1" s="44" t="str">
        <f ca="1" xml:space="preserve"> RIGHT(CELL("filename", A1), LEN(CELL("filename", A1)) - SEARCH("]", CELL("filename", A1)))</f>
        <v>Results Table</v>
      </c>
      <c r="B1" s="83"/>
      <c r="C1" s="84"/>
      <c r="D1" s="82"/>
      <c r="F1" s="46" t="str">
        <f>HYPERLINK("#Contents!A1","Go to contents")</f>
        <v>Go to contents</v>
      </c>
      <c r="H1" s="50"/>
      <c r="J1" s="50"/>
    </row>
    <row r="2" spans="1:16" s="53" customFormat="1">
      <c r="A2" s="48"/>
      <c r="B2" s="48"/>
      <c r="C2" s="80"/>
      <c r="D2" s="81"/>
      <c r="E2" s="21" t="s">
        <v>332</v>
      </c>
      <c r="F2" s="47">
        <f xml:space="preserve"> 'Model Checks and Alerts'!F11</f>
        <v>0</v>
      </c>
      <c r="G2" s="54" t="s">
        <v>177</v>
      </c>
      <c r="H2" s="49"/>
      <c r="I2" s="49"/>
      <c r="J2" s="7"/>
      <c r="K2" s="7"/>
      <c r="L2" s="7"/>
      <c r="M2" s="7"/>
      <c r="N2" s="7"/>
      <c r="O2" s="7"/>
      <c r="P2" s="7"/>
    </row>
    <row r="3" spans="1:16" s="35" customFormat="1">
      <c r="A3" s="48"/>
      <c r="B3" s="48"/>
      <c r="C3" s="80"/>
      <c r="D3" s="81"/>
      <c r="E3" s="37" t="s">
        <v>261</v>
      </c>
      <c r="F3" s="47"/>
      <c r="G3" s="54" t="s">
        <v>121</v>
      </c>
      <c r="H3" s="49"/>
      <c r="I3" s="49"/>
      <c r="J3" s="8"/>
      <c r="K3" s="8"/>
      <c r="L3" s="8"/>
      <c r="M3" s="8"/>
      <c r="N3" s="8"/>
      <c r="O3" s="8"/>
      <c r="P3" s="8"/>
    </row>
    <row r="4" spans="1:16" s="34" customFormat="1">
      <c r="A4" s="48"/>
      <c r="B4" s="48"/>
      <c r="C4" s="80"/>
      <c r="D4" s="81"/>
      <c r="E4" s="21" t="s">
        <v>35</v>
      </c>
      <c r="F4"/>
      <c r="G4"/>
      <c r="H4" s="49"/>
      <c r="I4" s="49"/>
    </row>
    <row r="5" spans="1:16" s="35" customFormat="1">
      <c r="A5" s="48"/>
      <c r="B5" s="48"/>
      <c r="C5" s="80"/>
      <c r="D5" s="81"/>
      <c r="E5" s="21" t="s">
        <v>60</v>
      </c>
      <c r="F5" s="25"/>
      <c r="G5" s="25" t="s">
        <v>283</v>
      </c>
      <c r="H5" s="25"/>
      <c r="I5" s="49"/>
      <c r="J5" s="11"/>
      <c r="K5" s="11"/>
      <c r="L5" s="11"/>
      <c r="M5" s="11"/>
      <c r="N5" s="11"/>
      <c r="O5" s="11"/>
      <c r="P5" s="11"/>
    </row>
    <row r="6" spans="1:16" s="41" customFormat="1">
      <c r="A6" s="25"/>
      <c r="B6" s="25"/>
      <c r="C6" s="45"/>
      <c r="D6" s="79"/>
      <c r="F6" s="25"/>
      <c r="G6" s="25"/>
      <c r="H6" s="25"/>
    </row>
  </sheetData>
  <conditionalFormatting sqref="J3:P3">
    <cfRule type="cellIs" dxfId="7" priority="6" stopIfTrue="1" operator="equal">
      <formula>"Construction"</formula>
    </cfRule>
    <cfRule type="cellIs" dxfId="6" priority="7" stopIfTrue="1" operator="equal">
      <formula>"Operations"</formula>
    </cfRule>
  </conditionalFormatting>
  <conditionalFormatting sqref="J3:P3">
    <cfRule type="cellIs" dxfId="5" priority="5" operator="equal">
      <formula>"Fin Close"</formula>
    </cfRule>
  </conditionalFormatting>
  <conditionalFormatting sqref="J3:P3">
    <cfRule type="cellIs" dxfId="4" priority="3" operator="equal">
      <formula>"PPA ext."</formula>
    </cfRule>
    <cfRule type="cellIs" dxfId="3" priority="4" operator="equal">
      <formula>"Delay"</formula>
    </cfRule>
  </conditionalFormatting>
  <conditionalFormatting sqref="F2:F3">
    <cfRule type="cellIs" dxfId="2" priority="1" stopIfTrue="1" operator="notEqual">
      <formula>0</formula>
    </cfRule>
    <cfRule type="cellIs" dxfId="1" priority="2" stopIfTrue="1" operator="equal">
      <formula>""</formula>
    </cfRule>
  </conditionalFormatting>
  <pageMargins left="0.7" right="0.7" top="0.75" bottom="0.75" header="0.3" footer="0.3"/>
  <customProperties>
    <customPr name="MMSheetType" r:id="rId1"/>
  </customPropertie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4F81BD"/>
    <outlinePr summaryBelow="0" summaryRight="0"/>
  </sheetPr>
  <dimension ref="A1:R25"/>
  <sheetViews>
    <sheetView showGridLines="0" defaultGridColor="0" colorId="22" zoomScale="110" workbookViewId="0">
      <pane xSplit="9" ySplit="5" topLeftCell="J6" activePane="bottomRight" state="frozen"/>
      <selection activeCell="J6" sqref="J6"/>
      <selection pane="topRight" activeCell="J6" sqref="J6"/>
      <selection pane="bottomLeft" activeCell="J6" sqref="J6"/>
      <selection pane="bottomRight" activeCell="J2" sqref="J2"/>
    </sheetView>
  </sheetViews>
  <sheetFormatPr defaultColWidth="0" defaultRowHeight="13.15" outlineLevelRow="1"/>
  <cols>
    <col min="1" max="2" width="1.453125" style="139" customWidth="1"/>
    <col min="3" max="3" width="1.453125" style="198" customWidth="1"/>
    <col min="4" max="4" width="1.453125" style="145" customWidth="1"/>
    <col min="5" max="5" width="47.36328125" style="42" customWidth="1"/>
    <col min="6" max="6" width="14.6328125" style="42" customWidth="1"/>
    <col min="7" max="7" width="13.453125" style="42" customWidth="1"/>
    <col min="8" max="8" width="14.6328125" style="42" customWidth="1"/>
    <col min="9" max="9" width="3" style="99" customWidth="1"/>
    <col min="10" max="10" width="5.36328125" style="133" customWidth="1"/>
    <col min="11" max="11" width="13.453125" style="186" customWidth="1"/>
    <col min="12" max="12" width="13.453125" style="256" customWidth="1"/>
    <col min="13" max="13" width="0.453125" style="112" customWidth="1"/>
    <col min="14" max="16" width="14.6328125" style="37" customWidth="1"/>
    <col min="17" max="17" width="0.453125" style="112" customWidth="1"/>
    <col min="18" max="18" width="9.08984375" style="110" hidden="1" customWidth="1"/>
    <col min="19" max="19" width="10.453125" style="110" hidden="1" customWidth="1"/>
    <col min="20" max="16384" width="10.453125" style="110" hidden="1"/>
  </cols>
  <sheetData>
    <row r="1" spans="1:17" ht="25.15">
      <c r="A1" s="264" t="s">
        <v>116</v>
      </c>
      <c r="B1" s="295"/>
      <c r="C1" s="242"/>
      <c r="D1" s="231"/>
      <c r="E1" s="73"/>
      <c r="F1" s="234"/>
      <c r="G1" s="73"/>
      <c r="H1" s="73"/>
      <c r="I1" s="288"/>
      <c r="J1" s="291"/>
      <c r="K1" s="224"/>
      <c r="L1" s="284"/>
      <c r="N1" s="148"/>
      <c r="O1" s="148"/>
      <c r="P1" s="148"/>
    </row>
    <row r="2" spans="1:17">
      <c r="A2" s="285"/>
      <c r="B2" s="95"/>
      <c r="C2" s="127"/>
      <c r="E2" s="249"/>
      <c r="F2" s="110"/>
      <c r="G2" s="110" t="s">
        <v>358</v>
      </c>
      <c r="H2" s="250">
        <f ca="1" xml:space="preserve"> TODAY()</f>
        <v>45054</v>
      </c>
      <c r="J2" s="221">
        <f xml:space="preserve"> COUNTIF(J6:J24, "tu")</f>
        <v>0</v>
      </c>
      <c r="N2" s="147"/>
      <c r="O2" s="147"/>
      <c r="P2" s="147"/>
    </row>
    <row r="3" spans="1:17" s="186" customFormat="1" ht="12.75">
      <c r="A3" s="89"/>
      <c r="B3" s="89"/>
      <c r="C3" s="127"/>
      <c r="D3" s="145"/>
      <c r="E3" s="249"/>
      <c r="G3" s="186" t="s">
        <v>62</v>
      </c>
      <c r="H3" s="240" t="s">
        <v>285</v>
      </c>
      <c r="I3" s="127"/>
      <c r="J3" s="238"/>
      <c r="K3" s="209"/>
      <c r="L3" s="184"/>
      <c r="M3" s="171"/>
      <c r="N3" s="142"/>
      <c r="O3" s="142"/>
      <c r="P3" s="142"/>
      <c r="Q3" s="171"/>
    </row>
    <row r="4" spans="1:17">
      <c r="A4" s="95"/>
      <c r="B4" s="95"/>
      <c r="C4" s="127"/>
      <c r="E4" s="121"/>
      <c r="F4" s="110"/>
      <c r="G4" s="110"/>
      <c r="H4" s="222"/>
      <c r="I4" s="127"/>
      <c r="J4" s="238"/>
      <c r="N4" s="121"/>
      <c r="O4" s="121"/>
      <c r="P4" s="121"/>
    </row>
    <row r="5" spans="1:17">
      <c r="A5" s="95"/>
      <c r="B5" s="95"/>
      <c r="C5" s="127"/>
      <c r="D5" s="121"/>
      <c r="E5" s="89" t="s">
        <v>284</v>
      </c>
      <c r="F5" s="119"/>
      <c r="G5" s="244" t="s">
        <v>283</v>
      </c>
      <c r="H5" s="289">
        <v>1</v>
      </c>
      <c r="I5" s="89"/>
      <c r="J5" s="136">
        <f xml:space="preserve"> MATCH($H$5, M5:Q5, 0)</f>
        <v>2</v>
      </c>
      <c r="K5" s="209" t="s">
        <v>262</v>
      </c>
      <c r="L5" s="184" t="s">
        <v>152</v>
      </c>
      <c r="N5" s="141">
        <v>1</v>
      </c>
      <c r="O5" s="141">
        <v>2</v>
      </c>
      <c r="P5" s="141">
        <v>3</v>
      </c>
    </row>
    <row r="6" spans="1:17" s="225" customFormat="1">
      <c r="A6" s="190"/>
      <c r="B6" s="190"/>
      <c r="C6" s="273"/>
      <c r="D6" s="229"/>
      <c r="E6" s="282" t="s">
        <v>232</v>
      </c>
      <c r="F6" s="268"/>
      <c r="G6" s="114"/>
      <c r="H6" s="114"/>
      <c r="I6" s="114"/>
      <c r="J6" s="183"/>
      <c r="K6" s="278"/>
      <c r="L6" s="120"/>
      <c r="M6" s="112"/>
      <c r="N6" s="114"/>
      <c r="O6" s="114"/>
      <c r="P6" s="114"/>
      <c r="Q6" s="112"/>
    </row>
    <row r="7" spans="1:17" s="293" customFormat="1">
      <c r="A7" s="95"/>
      <c r="B7" s="95"/>
      <c r="C7" s="127"/>
      <c r="D7" s="119"/>
      <c r="E7" s="290"/>
      <c r="F7" s="191"/>
      <c r="G7" s="99"/>
      <c r="H7" s="99"/>
      <c r="I7" s="99"/>
      <c r="J7" s="136"/>
      <c r="K7" s="243"/>
      <c r="L7" s="187"/>
      <c r="M7" s="112"/>
      <c r="N7" s="99"/>
      <c r="O7" s="99"/>
      <c r="P7" s="99"/>
      <c r="Q7" s="112"/>
    </row>
    <row r="8" spans="1:17" s="293" customFormat="1">
      <c r="A8" s="95" t="s">
        <v>307</v>
      </c>
      <c r="B8" s="95"/>
      <c r="C8" s="127"/>
      <c r="D8" s="119"/>
      <c r="E8" s="99"/>
      <c r="F8" s="191"/>
      <c r="G8" s="99"/>
      <c r="H8" s="99"/>
      <c r="I8" s="99"/>
      <c r="J8" s="204"/>
      <c r="K8" s="263"/>
      <c r="L8" s="107"/>
      <c r="M8" s="112"/>
      <c r="N8" s="89"/>
      <c r="O8" s="89"/>
      <c r="P8" s="89"/>
      <c r="Q8" s="255"/>
    </row>
    <row r="9" spans="1:17" outlineLevel="1">
      <c r="A9" s="95"/>
      <c r="B9" s="95"/>
      <c r="C9" s="127"/>
      <c r="D9" s="119"/>
      <c r="L9" s="124"/>
      <c r="N9" s="116"/>
      <c r="O9" s="116"/>
      <c r="P9" s="116"/>
    </row>
    <row r="10" spans="1:17" s="124" customFormat="1" outlineLevel="1">
      <c r="A10" s="123"/>
      <c r="B10" s="123"/>
      <c r="C10" s="107"/>
      <c r="D10" s="107"/>
      <c r="E10" s="113"/>
      <c r="F10" s="193"/>
      <c r="G10" s="113"/>
      <c r="H10" s="113"/>
      <c r="I10" s="188"/>
      <c r="J10" s="204" t="s">
        <v>206</v>
      </c>
      <c r="K10" s="107">
        <f t="shared" ref="K10:K13" si="0" xml:space="preserve"> H10 - INDEX(M10:Q10, $J$5)</f>
        <v>0</v>
      </c>
      <c r="L10" s="107">
        <v>0</v>
      </c>
      <c r="M10" s="120"/>
      <c r="N10" s="117"/>
      <c r="O10" s="117"/>
      <c r="P10" s="117"/>
      <c r="Q10" s="120"/>
    </row>
    <row r="11" spans="1:17" s="241" customFormat="1" outlineLevel="1">
      <c r="A11" s="213"/>
      <c r="B11" s="213"/>
      <c r="C11" s="140"/>
      <c r="D11" s="140"/>
      <c r="E11" s="151"/>
      <c r="F11" s="260"/>
      <c r="G11" s="151"/>
      <c r="H11" s="151"/>
      <c r="I11" s="266"/>
      <c r="J11" s="204" t="s">
        <v>206</v>
      </c>
      <c r="K11" s="140">
        <f t="shared" si="0"/>
        <v>0</v>
      </c>
      <c r="L11" s="107">
        <v>0</v>
      </c>
      <c r="M11" s="179"/>
      <c r="N11" s="146"/>
      <c r="O11" s="146"/>
      <c r="P11" s="146"/>
      <c r="Q11" s="179"/>
    </row>
    <row r="12" spans="1:17" s="241" customFormat="1" outlineLevel="1">
      <c r="A12" s="213"/>
      <c r="B12" s="213"/>
      <c r="C12" s="140"/>
      <c r="D12" s="140"/>
      <c r="E12" s="151"/>
      <c r="F12" s="260"/>
      <c r="G12" s="151"/>
      <c r="H12" s="151"/>
      <c r="I12" s="266"/>
      <c r="J12" s="204" t="s">
        <v>206</v>
      </c>
      <c r="K12" s="140">
        <f t="shared" si="0"/>
        <v>0</v>
      </c>
      <c r="L12" s="107">
        <v>0</v>
      </c>
      <c r="M12" s="179"/>
      <c r="N12" s="146"/>
      <c r="O12" s="146"/>
      <c r="P12" s="146"/>
      <c r="Q12" s="179"/>
    </row>
    <row r="13" spans="1:17" s="124" customFormat="1" outlineLevel="1">
      <c r="A13" s="123"/>
      <c r="B13" s="123"/>
      <c r="C13" s="107"/>
      <c r="D13" s="107"/>
      <c r="E13" s="113"/>
      <c r="F13" s="193"/>
      <c r="G13" s="113"/>
      <c r="H13" s="113"/>
      <c r="I13" s="188"/>
      <c r="J13" s="204" t="s">
        <v>206</v>
      </c>
      <c r="K13" s="107">
        <f t="shared" si="0"/>
        <v>0</v>
      </c>
      <c r="L13" s="107">
        <v>0</v>
      </c>
      <c r="M13" s="120"/>
      <c r="N13" s="117"/>
      <c r="O13" s="117"/>
      <c r="P13" s="117"/>
      <c r="Q13" s="120"/>
    </row>
    <row r="14" spans="1:17" outlineLevel="1">
      <c r="A14" s="95"/>
      <c r="B14" s="95"/>
      <c r="C14" s="89"/>
      <c r="D14" s="119"/>
      <c r="E14" s="99"/>
      <c r="F14" s="191"/>
      <c r="G14" s="226"/>
      <c r="H14" s="187"/>
      <c r="I14" s="277"/>
      <c r="L14" s="124"/>
      <c r="M14" s="175"/>
      <c r="N14" s="116"/>
      <c r="O14" s="116"/>
      <c r="P14" s="116"/>
      <c r="Q14" s="175"/>
    </row>
    <row r="15" spans="1:17">
      <c r="A15" s="180"/>
      <c r="B15" s="180"/>
      <c r="C15" s="215"/>
      <c r="D15" s="253"/>
      <c r="E15" s="156"/>
      <c r="F15" s="156"/>
      <c r="G15" s="156"/>
      <c r="H15" s="219"/>
      <c r="I15" s="89"/>
      <c r="L15" s="124"/>
      <c r="M15" s="162"/>
      <c r="N15" s="116"/>
      <c r="O15" s="116"/>
      <c r="P15" s="116"/>
      <c r="Q15" s="162"/>
    </row>
    <row r="16" spans="1:17">
      <c r="A16" s="180"/>
      <c r="B16" s="180"/>
      <c r="C16" s="215"/>
      <c r="D16" s="253"/>
      <c r="E16" s="156"/>
      <c r="F16" s="156"/>
      <c r="G16" s="156"/>
      <c r="H16" s="219"/>
      <c r="I16" s="89"/>
      <c r="L16" s="124"/>
      <c r="M16" s="162"/>
      <c r="N16" s="116"/>
      <c r="O16" s="116"/>
      <c r="P16" s="116"/>
      <c r="Q16" s="162"/>
    </row>
    <row r="17" spans="1:17" s="248" customFormat="1" outlineLevel="1">
      <c r="A17" s="119"/>
      <c r="B17" s="180"/>
      <c r="C17" s="89"/>
      <c r="D17" s="89"/>
      <c r="E17" s="122"/>
      <c r="F17" s="122"/>
      <c r="G17" s="122"/>
      <c r="H17" s="122"/>
      <c r="I17" s="122"/>
      <c r="J17" s="236"/>
      <c r="L17" s="281"/>
      <c r="M17" s="199"/>
      <c r="N17" s="150"/>
      <c r="O17" s="150"/>
      <c r="P17" s="150"/>
      <c r="Q17" s="199"/>
    </row>
    <row r="18" spans="1:17" s="144" customFormat="1">
      <c r="A18" s="119"/>
      <c r="B18" s="180"/>
      <c r="C18" s="89"/>
      <c r="D18" s="89"/>
      <c r="E18" s="122"/>
      <c r="F18" s="122"/>
      <c r="G18" s="122"/>
      <c r="H18" s="122"/>
      <c r="I18" s="122"/>
      <c r="J18" s="133"/>
      <c r="L18" s="212"/>
      <c r="M18" s="177"/>
      <c r="N18" s="150"/>
      <c r="O18" s="150"/>
      <c r="P18" s="150"/>
      <c r="Q18" s="177"/>
    </row>
    <row r="19" spans="1:17" s="160" customFormat="1">
      <c r="A19" s="95" t="s">
        <v>398</v>
      </c>
      <c r="B19" s="89"/>
      <c r="C19" s="89"/>
      <c r="D19" s="89"/>
      <c r="E19" s="97"/>
      <c r="F19" s="206"/>
      <c r="G19" s="97"/>
      <c r="H19" s="97"/>
      <c r="I19" s="97"/>
      <c r="J19" s="136"/>
      <c r="L19" s="239"/>
      <c r="M19" s="177"/>
      <c r="N19" s="138"/>
      <c r="O19" s="138"/>
      <c r="P19" s="138"/>
      <c r="Q19" s="177"/>
    </row>
    <row r="20" spans="1:17" s="144" customFormat="1" outlineLevel="1">
      <c r="A20" s="185"/>
      <c r="B20" s="185"/>
      <c r="C20" s="261"/>
      <c r="D20" s="265"/>
      <c r="E20" s="218" t="s">
        <v>178</v>
      </c>
      <c r="F20" s="88"/>
      <c r="G20" s="283"/>
      <c r="H20" s="220">
        <f ca="1" xml:space="preserve"> NOW()</f>
        <v>45054.745241666664</v>
      </c>
      <c r="I20" s="97"/>
      <c r="J20" s="133"/>
      <c r="K20" s="160"/>
      <c r="L20" s="239"/>
      <c r="M20" s="177"/>
      <c r="N20" s="137"/>
      <c r="O20" s="137"/>
      <c r="P20" s="137"/>
      <c r="Q20" s="177"/>
    </row>
    <row r="21" spans="1:17" s="144" customFormat="1" outlineLevel="1">
      <c r="A21" s="95"/>
      <c r="B21" s="95"/>
      <c r="C21" s="127"/>
      <c r="D21" s="89"/>
      <c r="E21" s="21" t="s">
        <v>333</v>
      </c>
      <c r="F21" s="88"/>
      <c r="G21" s="21"/>
      <c r="H21" s="287" t="str">
        <f ca="1" xml:space="preserve"> MID(CELL("filename",$A$1), SEARCH("[", CELL("filename",$A$1)) + 1, SEARCH("]", CELL("filename",$A$1)) - SEARCH("[", CELL("filename",$A$1)) - 1)</f>
        <v>NP2 2023 Quarterly.xlsx</v>
      </c>
      <c r="I21" s="97"/>
      <c r="J21" s="133"/>
      <c r="K21" s="160"/>
      <c r="L21" s="239"/>
      <c r="M21" s="177"/>
      <c r="N21" s="159"/>
      <c r="O21" s="159"/>
      <c r="P21" s="159"/>
      <c r="Q21" s="177"/>
    </row>
    <row r="22" spans="1:17" s="144" customFormat="1" outlineLevel="1">
      <c r="A22" s="95"/>
      <c r="B22" s="95"/>
      <c r="C22" s="127"/>
      <c r="D22" s="119"/>
      <c r="E22" s="270"/>
      <c r="F22" s="206"/>
      <c r="G22" s="97"/>
      <c r="H22" s="97"/>
      <c r="I22" s="97"/>
      <c r="J22" s="136"/>
      <c r="K22" s="160"/>
      <c r="L22" s="239"/>
      <c r="M22" s="177"/>
      <c r="N22" s="97"/>
      <c r="O22" s="97"/>
      <c r="P22" s="97"/>
      <c r="Q22" s="177"/>
    </row>
    <row r="23" spans="1:17" s="144" customFormat="1">
      <c r="A23" s="95"/>
      <c r="B23" s="95"/>
      <c r="C23" s="127"/>
      <c r="D23" s="119"/>
      <c r="E23" s="270"/>
      <c r="F23" s="206"/>
      <c r="G23" s="97"/>
      <c r="H23" s="97"/>
      <c r="I23" s="97"/>
      <c r="J23" s="136"/>
      <c r="K23" s="160"/>
      <c r="L23" s="239"/>
      <c r="M23" s="177"/>
      <c r="N23" s="97"/>
      <c r="O23" s="97"/>
      <c r="P23" s="97"/>
      <c r="Q23" s="177"/>
    </row>
    <row r="24" spans="1:17" s="286" customFormat="1">
      <c r="A24" s="182"/>
      <c r="B24" s="182"/>
      <c r="C24" s="292"/>
      <c r="D24" s="230"/>
      <c r="E24" s="254" t="s">
        <v>232</v>
      </c>
      <c r="F24" s="296"/>
      <c r="G24" s="176"/>
      <c r="H24" s="176"/>
      <c r="I24" s="237"/>
      <c r="J24" s="183" t="s">
        <v>84</v>
      </c>
      <c r="L24" s="216"/>
      <c r="M24" s="177"/>
      <c r="N24" s="149"/>
      <c r="O24" s="149"/>
      <c r="P24" s="149"/>
      <c r="Q24" s="177"/>
    </row>
    <row r="25" spans="1:17" s="144" customFormat="1">
      <c r="A25" s="139"/>
      <c r="B25" s="139"/>
      <c r="C25" s="198"/>
      <c r="D25" s="145"/>
      <c r="E25" s="21"/>
      <c r="F25" s="21"/>
      <c r="G25" s="21"/>
      <c r="H25" s="21"/>
      <c r="I25" s="97"/>
      <c r="J25" s="133"/>
      <c r="L25" s="212"/>
      <c r="M25" s="177"/>
      <c r="N25" s="21"/>
      <c r="O25" s="21"/>
      <c r="P25" s="21"/>
      <c r="Q25" s="177"/>
    </row>
  </sheetData>
  <conditionalFormatting sqref="J8 J10:J13">
    <cfRule type="cellIs" dxfId="0" priority="11" operator="equal">
      <formula>"tu"</formula>
    </cfRule>
  </conditionalFormatting>
  <printOptions gridLines="1"/>
  <pageMargins left="0.74803149606299213" right="0.74803149606299213" top="0.98425196850393704" bottom="0.98425196850393704" header="0.51181102362204722" footer="0.51181102362204722"/>
  <pageSetup paperSize="9" scale="55" orientation="landscape" blackAndWhite="1"/>
  <headerFooter>
    <oddHeader>&amp;LPROJECT YAHSAT&amp;CSheet:&amp;A&amp;RSTRICTLY CONFIDENTIAL</oddHeader>
    <oddFooter>&amp;L&amp;F ( Printed on &amp;D at &amp;T )&amp;RPage &amp;P of &amp;N</oddFooter>
  </headerFooter>
  <customProperties>
    <customPr name="MMSheetType" r:id="rId1"/>
  </customPropertie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BC338"/>
  <sheetViews>
    <sheetView showGridLines="0" workbookViewId="0">
      <selection activeCell="G11" sqref="G11"/>
    </sheetView>
  </sheetViews>
  <sheetFormatPr defaultColWidth="0" defaultRowHeight="10.15"/>
  <cols>
    <col min="1" max="1" width="19.453125" style="128" customWidth="1"/>
    <col min="2" max="2" width="42.36328125" style="128" customWidth="1"/>
    <col min="3" max="3" width="47.81640625" style="128" customWidth="1"/>
    <col min="4" max="4" width="21" style="128" bestFit="1" customWidth="1"/>
    <col min="5" max="5" width="18.6328125" style="128" bestFit="1" customWidth="1"/>
    <col min="6" max="6" width="19.81640625" style="128" bestFit="1" customWidth="1"/>
    <col min="7" max="7" width="23.453125" style="128" bestFit="1" customWidth="1"/>
    <col min="8" max="8" width="104" style="128" customWidth="1"/>
    <col min="9" max="26" width="9.36328125" style="128" customWidth="1"/>
    <col min="27" max="55" width="9.08984375" style="128" hidden="1" customWidth="1"/>
    <col min="56" max="56" width="9.36328125" style="128" hidden="1" customWidth="1"/>
    <col min="57" max="16384" width="9.36328125" style="128" hidden="1"/>
  </cols>
  <sheetData>
    <row r="1" spans="1:55" ht="25.15">
      <c r="A1" s="44" t="str">
        <f ca="1" xml:space="preserve"> RIGHT(CELL("filename", A1), LEN(CELL("filename", A1)) - SEARCH("]", CELL("filename", A1)))</f>
        <v>Issues</v>
      </c>
    </row>
    <row r="5" spans="1:55" ht="17.649999999999999">
      <c r="A5" s="19" t="s">
        <v>63</v>
      </c>
      <c r="B5" s="19" t="s">
        <v>208</v>
      </c>
      <c r="C5" s="19" t="s">
        <v>287</v>
      </c>
      <c r="D5" s="19" t="s">
        <v>64</v>
      </c>
      <c r="E5" s="19" t="s">
        <v>1</v>
      </c>
      <c r="F5" s="19" t="s">
        <v>179</v>
      </c>
      <c r="G5" s="19" t="s">
        <v>119</v>
      </c>
      <c r="H5" s="19" t="s">
        <v>120</v>
      </c>
      <c r="I5" s="19"/>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row>
    <row r="6" spans="1:55" ht="12.75">
      <c r="A6" s="41"/>
      <c r="B6" s="41"/>
      <c r="C6" s="41"/>
      <c r="D6" s="272"/>
      <c r="E6" s="41"/>
      <c r="F6" s="41"/>
      <c r="G6" s="41"/>
      <c r="H6" s="41"/>
      <c r="I6" s="168"/>
      <c r="J6" s="168"/>
    </row>
    <row r="7" spans="1:55" ht="12.75">
      <c r="A7" s="41"/>
      <c r="B7" s="41"/>
      <c r="C7" s="41"/>
      <c r="D7" s="41"/>
      <c r="E7" s="41"/>
      <c r="F7" s="41"/>
      <c r="G7" s="41"/>
      <c r="H7" s="41"/>
      <c r="I7" s="168"/>
      <c r="J7" s="168"/>
    </row>
    <row r="8" spans="1:55" ht="12.75">
      <c r="A8" s="41"/>
      <c r="B8" s="41"/>
      <c r="C8" s="41"/>
      <c r="D8" s="41"/>
      <c r="E8" s="41"/>
      <c r="F8" s="41"/>
      <c r="G8" s="41"/>
      <c r="H8" s="41"/>
      <c r="I8" s="168"/>
      <c r="J8" s="168"/>
    </row>
    <row r="9" spans="1:55" ht="12.75">
      <c r="A9" s="41"/>
      <c r="B9" s="41"/>
      <c r="C9" s="41"/>
      <c r="D9" s="41"/>
      <c r="E9" s="41"/>
      <c r="F9" s="41"/>
      <c r="G9" s="41"/>
      <c r="H9" s="41"/>
      <c r="I9" s="168"/>
      <c r="J9" s="168"/>
    </row>
    <row r="10" spans="1:55" ht="12.75">
      <c r="A10" s="41"/>
      <c r="B10" s="41"/>
      <c r="C10" s="41"/>
      <c r="D10" s="41"/>
      <c r="E10" s="41"/>
      <c r="F10" s="41"/>
      <c r="G10" s="41"/>
      <c r="H10" s="41"/>
      <c r="I10" s="168"/>
      <c r="J10" s="168"/>
    </row>
    <row r="11" spans="1:55" ht="12.75">
      <c r="A11" s="41"/>
      <c r="B11" s="41"/>
      <c r="C11" s="41"/>
      <c r="D11" s="41"/>
      <c r="E11" s="41"/>
      <c r="F11" s="41"/>
      <c r="G11" s="41"/>
      <c r="H11" s="41"/>
      <c r="I11" s="168"/>
      <c r="J11" s="168"/>
    </row>
    <row r="12" spans="1:55" ht="12.75">
      <c r="A12" s="41"/>
      <c r="B12" s="41"/>
      <c r="C12" s="41"/>
      <c r="D12" s="41"/>
      <c r="E12" s="41"/>
      <c r="F12" s="41"/>
      <c r="G12" s="41"/>
      <c r="H12" s="41"/>
      <c r="I12" s="168"/>
      <c r="J12" s="168"/>
    </row>
    <row r="13" spans="1:55" ht="12.75">
      <c r="A13" s="41"/>
      <c r="B13" s="41"/>
      <c r="C13" s="41"/>
      <c r="D13" s="41"/>
      <c r="E13" s="41"/>
      <c r="F13" s="41"/>
      <c r="G13" s="41"/>
      <c r="H13" s="41"/>
      <c r="I13" s="168"/>
      <c r="J13" s="168"/>
    </row>
    <row r="14" spans="1:55" ht="12.75">
      <c r="A14" s="41"/>
      <c r="B14" s="41"/>
      <c r="C14" s="41"/>
      <c r="D14" s="41"/>
      <c r="E14" s="41"/>
      <c r="F14" s="41"/>
      <c r="G14" s="41"/>
      <c r="H14" s="41"/>
      <c r="I14" s="168"/>
      <c r="J14" s="168"/>
    </row>
    <row r="15" spans="1:55" ht="12.75">
      <c r="A15" s="41"/>
      <c r="B15" s="41"/>
      <c r="C15" s="41"/>
      <c r="D15" s="41"/>
      <c r="E15" s="41"/>
      <c r="F15" s="41"/>
      <c r="G15" s="41"/>
      <c r="H15" s="41"/>
      <c r="I15" s="168"/>
      <c r="J15" s="168"/>
    </row>
    <row r="16" spans="1:55" ht="12.75">
      <c r="A16" s="41"/>
      <c r="B16" s="41"/>
      <c r="C16" s="41"/>
      <c r="D16" s="41"/>
      <c r="E16" s="41"/>
      <c r="F16" s="41"/>
      <c r="G16" s="41"/>
      <c r="H16" s="41"/>
      <c r="I16" s="168"/>
      <c r="J16" s="168"/>
    </row>
    <row r="17" spans="1:10" ht="12.75">
      <c r="A17" s="41"/>
      <c r="B17" s="41"/>
      <c r="C17" s="41"/>
      <c r="D17" s="41"/>
      <c r="E17" s="41"/>
      <c r="F17" s="41"/>
      <c r="G17" s="41"/>
      <c r="H17" s="41"/>
      <c r="I17" s="168"/>
      <c r="J17" s="168"/>
    </row>
    <row r="18" spans="1:10" ht="12.75">
      <c r="A18" s="41"/>
      <c r="B18" s="41"/>
      <c r="C18" s="41"/>
      <c r="D18" s="41"/>
      <c r="E18" s="41"/>
      <c r="F18" s="41"/>
      <c r="G18" s="41"/>
      <c r="H18" s="41"/>
      <c r="I18" s="168"/>
      <c r="J18" s="168"/>
    </row>
    <row r="19" spans="1:10" ht="12.75">
      <c r="A19" s="41"/>
      <c r="B19" s="41"/>
      <c r="C19" s="41"/>
      <c r="D19" s="41"/>
      <c r="E19" s="41"/>
      <c r="F19" s="41"/>
      <c r="G19" s="41"/>
      <c r="H19" s="41"/>
      <c r="I19" s="168"/>
      <c r="J19" s="168"/>
    </row>
    <row r="20" spans="1:10" ht="12.75">
      <c r="A20" s="41"/>
      <c r="B20" s="41"/>
      <c r="C20" s="41"/>
      <c r="D20" s="41"/>
      <c r="E20" s="41"/>
      <c r="F20" s="41"/>
      <c r="G20" s="41"/>
      <c r="H20" s="41"/>
      <c r="I20" s="168"/>
      <c r="J20" s="168"/>
    </row>
    <row r="21" spans="1:10" ht="12.75">
      <c r="A21" s="41"/>
      <c r="B21" s="41"/>
      <c r="C21" s="41"/>
      <c r="D21" s="41"/>
      <c r="E21" s="41"/>
      <c r="F21" s="41"/>
      <c r="G21" s="41"/>
      <c r="H21" s="41"/>
      <c r="I21" s="168"/>
      <c r="J21" s="168"/>
    </row>
    <row r="22" spans="1:10" ht="12.75">
      <c r="A22" s="41"/>
      <c r="B22" s="41"/>
      <c r="C22" s="41"/>
      <c r="D22" s="41"/>
      <c r="E22" s="41"/>
      <c r="F22" s="41"/>
      <c r="G22" s="41"/>
      <c r="H22" s="41"/>
      <c r="I22" s="168"/>
      <c r="J22" s="168"/>
    </row>
    <row r="23" spans="1:10" ht="12.75">
      <c r="A23" s="41"/>
      <c r="B23" s="41"/>
      <c r="C23" s="41"/>
      <c r="D23" s="41"/>
      <c r="E23" s="41"/>
      <c r="F23" s="41"/>
      <c r="G23" s="41"/>
      <c r="H23" s="41"/>
      <c r="I23" s="168"/>
      <c r="J23" s="168"/>
    </row>
    <row r="24" spans="1:10" ht="12.75">
      <c r="A24" s="41"/>
      <c r="B24" s="41"/>
      <c r="C24" s="41"/>
      <c r="D24" s="41"/>
      <c r="E24" s="41"/>
      <c r="F24" s="41"/>
      <c r="G24" s="41"/>
      <c r="H24" s="41"/>
      <c r="I24" s="168"/>
      <c r="J24" s="168"/>
    </row>
    <row r="25" spans="1:10" ht="12.75">
      <c r="A25" s="41"/>
      <c r="B25" s="41"/>
      <c r="C25" s="41"/>
      <c r="D25" s="41"/>
      <c r="E25" s="41"/>
      <c r="F25" s="41"/>
      <c r="G25" s="41"/>
      <c r="H25" s="41"/>
      <c r="I25" s="168"/>
      <c r="J25" s="168"/>
    </row>
    <row r="26" spans="1:10" ht="12.75">
      <c r="A26" s="41"/>
      <c r="B26" s="41"/>
      <c r="C26" s="41"/>
      <c r="D26" s="41"/>
      <c r="E26" s="41"/>
      <c r="F26" s="41"/>
      <c r="G26" s="41"/>
      <c r="H26" s="41"/>
      <c r="I26" s="168"/>
      <c r="J26" s="168"/>
    </row>
    <row r="27" spans="1:10" ht="12.75">
      <c r="A27" s="41"/>
      <c r="B27" s="41"/>
      <c r="C27" s="41"/>
      <c r="D27" s="41"/>
      <c r="E27" s="41"/>
      <c r="F27" s="41"/>
      <c r="G27" s="41"/>
      <c r="H27" s="41"/>
      <c r="I27" s="168"/>
      <c r="J27" s="168"/>
    </row>
    <row r="28" spans="1:10" ht="12.75">
      <c r="A28" s="41"/>
      <c r="B28" s="41"/>
      <c r="C28" s="41"/>
      <c r="D28" s="41"/>
      <c r="E28" s="41"/>
      <c r="F28" s="41"/>
      <c r="G28" s="41"/>
      <c r="H28" s="41"/>
      <c r="I28" s="168"/>
      <c r="J28" s="168"/>
    </row>
    <row r="29" spans="1:10" ht="12.75">
      <c r="A29" s="41"/>
      <c r="B29" s="41"/>
      <c r="C29" s="41"/>
      <c r="D29" s="41"/>
      <c r="E29" s="41"/>
      <c r="F29" s="41"/>
      <c r="G29" s="41"/>
      <c r="H29" s="41"/>
      <c r="I29" s="168"/>
      <c r="J29" s="168"/>
    </row>
    <row r="30" spans="1:10" ht="12.75">
      <c r="A30" s="41"/>
      <c r="B30" s="41"/>
      <c r="C30" s="41"/>
      <c r="D30" s="41"/>
      <c r="E30" s="41"/>
      <c r="F30" s="41"/>
      <c r="G30" s="41"/>
      <c r="H30" s="41"/>
      <c r="I30" s="168"/>
      <c r="J30" s="168"/>
    </row>
    <row r="31" spans="1:10" ht="12.75">
      <c r="A31" s="41"/>
      <c r="B31" s="41"/>
      <c r="C31" s="41"/>
      <c r="D31" s="41"/>
      <c r="E31" s="41"/>
      <c r="F31" s="41"/>
      <c r="G31" s="41"/>
      <c r="H31" s="41"/>
      <c r="I31" s="168"/>
      <c r="J31" s="168"/>
    </row>
    <row r="32" spans="1:10" ht="12.75">
      <c r="A32" s="41"/>
      <c r="B32" s="41"/>
      <c r="C32" s="41"/>
      <c r="D32" s="41"/>
      <c r="E32" s="41"/>
      <c r="F32" s="41"/>
      <c r="G32" s="41"/>
      <c r="H32" s="41"/>
      <c r="I32" s="168"/>
      <c r="J32" s="168"/>
    </row>
    <row r="33" spans="1:10" ht="12.75">
      <c r="A33" s="41"/>
      <c r="B33" s="41"/>
      <c r="C33" s="41"/>
      <c r="D33" s="41"/>
      <c r="E33" s="41"/>
      <c r="F33" s="41"/>
      <c r="G33" s="41"/>
      <c r="H33" s="41"/>
      <c r="I33" s="168"/>
      <c r="J33" s="168"/>
    </row>
    <row r="34" spans="1:10" ht="12.75">
      <c r="A34" s="41"/>
      <c r="B34" s="41"/>
      <c r="C34" s="41"/>
      <c r="D34" s="41"/>
      <c r="E34" s="41"/>
      <c r="F34" s="41"/>
      <c r="G34" s="41"/>
      <c r="H34" s="41"/>
      <c r="I34" s="168"/>
      <c r="J34" s="168"/>
    </row>
    <row r="35" spans="1:10" ht="12.75">
      <c r="A35" s="41"/>
      <c r="B35" s="41"/>
      <c r="C35" s="41"/>
      <c r="D35" s="41"/>
      <c r="E35" s="41"/>
      <c r="F35" s="41"/>
      <c r="G35" s="41"/>
      <c r="H35" s="41"/>
      <c r="I35" s="168"/>
      <c r="J35" s="168"/>
    </row>
    <row r="36" spans="1:10" ht="12.75">
      <c r="A36" s="41"/>
      <c r="B36" s="41"/>
      <c r="C36" s="41"/>
      <c r="D36" s="41"/>
      <c r="E36" s="41"/>
      <c r="F36" s="41"/>
      <c r="G36" s="41"/>
      <c r="H36" s="41"/>
      <c r="I36" s="168"/>
      <c r="J36" s="168"/>
    </row>
    <row r="37" spans="1:10" ht="12.75">
      <c r="A37" s="41"/>
      <c r="B37" s="41"/>
      <c r="C37" s="41"/>
      <c r="D37" s="41"/>
      <c r="E37" s="41"/>
      <c r="F37" s="41"/>
      <c r="G37" s="41"/>
      <c r="H37" s="41"/>
      <c r="I37" s="168"/>
      <c r="J37" s="168"/>
    </row>
    <row r="38" spans="1:10" ht="12.75">
      <c r="A38" s="41"/>
      <c r="B38" s="41"/>
      <c r="C38" s="41"/>
      <c r="D38" s="41"/>
      <c r="E38" s="41"/>
      <c r="F38" s="41"/>
      <c r="G38" s="41"/>
      <c r="H38" s="41"/>
      <c r="I38" s="168"/>
      <c r="J38" s="168"/>
    </row>
    <row r="39" spans="1:10" ht="12.75">
      <c r="A39" s="41"/>
      <c r="B39" s="41"/>
      <c r="C39" s="41"/>
      <c r="D39" s="41"/>
      <c r="E39" s="41"/>
      <c r="F39" s="41"/>
      <c r="G39" s="41"/>
      <c r="H39" s="41"/>
      <c r="I39" s="168"/>
      <c r="J39" s="168"/>
    </row>
    <row r="40" spans="1:10" ht="12.75">
      <c r="A40" s="41"/>
      <c r="B40" s="41"/>
      <c r="C40" s="41"/>
      <c r="D40" s="41"/>
      <c r="E40" s="41"/>
      <c r="F40" s="41"/>
      <c r="G40" s="41"/>
      <c r="H40" s="41"/>
      <c r="I40" s="168"/>
      <c r="J40" s="168"/>
    </row>
    <row r="41" spans="1:10" ht="12.75">
      <c r="A41" s="41"/>
      <c r="B41" s="41"/>
      <c r="C41" s="41"/>
      <c r="D41" s="41"/>
      <c r="E41" s="41"/>
      <c r="F41" s="41"/>
      <c r="G41" s="41"/>
      <c r="H41" s="41"/>
      <c r="I41" s="168"/>
      <c r="J41" s="168"/>
    </row>
    <row r="42" spans="1:10" ht="12.75">
      <c r="A42" s="41"/>
      <c r="B42" s="41"/>
      <c r="C42" s="41"/>
      <c r="D42" s="41"/>
      <c r="E42" s="41"/>
      <c r="F42" s="41"/>
      <c r="G42" s="41"/>
      <c r="H42" s="41"/>
      <c r="I42" s="168"/>
      <c r="J42" s="168"/>
    </row>
    <row r="43" spans="1:10" ht="12.75">
      <c r="A43" s="41"/>
      <c r="B43" s="41"/>
      <c r="C43" s="41"/>
      <c r="D43" s="41"/>
      <c r="E43" s="41"/>
      <c r="F43" s="41"/>
      <c r="G43" s="41"/>
      <c r="H43" s="41"/>
      <c r="I43" s="168"/>
      <c r="J43" s="168"/>
    </row>
    <row r="44" spans="1:10" ht="12.75">
      <c r="A44" s="41"/>
      <c r="B44" s="41"/>
      <c r="C44" s="41"/>
      <c r="D44" s="41"/>
      <c r="E44" s="41"/>
      <c r="F44" s="41"/>
      <c r="G44" s="41"/>
      <c r="H44" s="41"/>
      <c r="I44" s="168"/>
      <c r="J44" s="168"/>
    </row>
    <row r="45" spans="1:10" ht="12.75">
      <c r="A45" s="41"/>
      <c r="B45" s="41"/>
      <c r="C45" s="41"/>
      <c r="D45" s="41"/>
      <c r="E45" s="41"/>
      <c r="F45" s="41"/>
      <c r="G45" s="41"/>
      <c r="H45" s="41"/>
      <c r="I45" s="168"/>
      <c r="J45" s="168"/>
    </row>
    <row r="46" spans="1:10" ht="12.75">
      <c r="A46" s="41"/>
      <c r="B46" s="41"/>
      <c r="C46" s="41"/>
      <c r="D46" s="41"/>
      <c r="E46" s="41"/>
      <c r="F46" s="41"/>
      <c r="G46" s="41"/>
      <c r="H46" s="41"/>
      <c r="I46" s="168"/>
      <c r="J46" s="168"/>
    </row>
    <row r="47" spans="1:10" ht="12.75">
      <c r="A47" s="41"/>
      <c r="B47" s="41"/>
      <c r="C47" s="41"/>
      <c r="D47" s="41"/>
      <c r="E47" s="41"/>
      <c r="F47" s="41"/>
      <c r="G47" s="41"/>
      <c r="H47" s="41"/>
      <c r="I47" s="168"/>
      <c r="J47" s="168"/>
    </row>
    <row r="48" spans="1:10" ht="12.75">
      <c r="A48" s="41"/>
      <c r="B48" s="41"/>
      <c r="C48" s="41"/>
      <c r="D48" s="41"/>
      <c r="E48" s="41"/>
      <c r="F48" s="41"/>
      <c r="G48" s="41"/>
      <c r="H48" s="41"/>
      <c r="I48" s="168"/>
      <c r="J48" s="168"/>
    </row>
    <row r="49" spans="1:10" ht="12.75">
      <c r="A49" s="41"/>
      <c r="B49" s="41"/>
      <c r="C49" s="41"/>
      <c r="D49" s="41"/>
      <c r="E49" s="41"/>
      <c r="F49" s="41"/>
      <c r="G49" s="41"/>
      <c r="H49" s="41"/>
      <c r="I49" s="168"/>
      <c r="J49" s="168"/>
    </row>
    <row r="50" spans="1:10" ht="12.75">
      <c r="A50" s="41"/>
      <c r="B50" s="41"/>
      <c r="C50" s="41"/>
      <c r="D50" s="41"/>
      <c r="E50" s="41"/>
      <c r="F50" s="41"/>
      <c r="G50" s="41"/>
      <c r="H50" s="41"/>
      <c r="I50" s="168"/>
      <c r="J50" s="168"/>
    </row>
    <row r="51" spans="1:10" ht="12.75">
      <c r="A51" s="41"/>
      <c r="B51" s="41"/>
      <c r="C51" s="41"/>
      <c r="D51" s="41"/>
      <c r="E51" s="41"/>
      <c r="F51" s="41"/>
      <c r="G51" s="41"/>
      <c r="H51" s="41"/>
      <c r="I51" s="168"/>
      <c r="J51" s="168"/>
    </row>
    <row r="52" spans="1:10" ht="12.75">
      <c r="A52" s="41"/>
      <c r="B52" s="41"/>
      <c r="C52" s="41"/>
      <c r="D52" s="41"/>
      <c r="E52" s="41"/>
      <c r="F52" s="41"/>
      <c r="G52" s="41"/>
      <c r="H52" s="41"/>
      <c r="I52" s="168"/>
      <c r="J52" s="168"/>
    </row>
    <row r="53" spans="1:10" ht="12.75">
      <c r="A53" s="41"/>
      <c r="B53" s="41"/>
      <c r="C53" s="41"/>
      <c r="D53" s="41"/>
      <c r="E53" s="41"/>
      <c r="F53" s="41"/>
      <c r="G53" s="41"/>
      <c r="H53" s="41"/>
      <c r="I53" s="168"/>
      <c r="J53" s="168"/>
    </row>
    <row r="54" spans="1:10" ht="12.75">
      <c r="A54" s="41"/>
      <c r="B54" s="41"/>
      <c r="C54" s="41"/>
      <c r="D54" s="41"/>
      <c r="E54" s="41"/>
      <c r="F54" s="41"/>
      <c r="G54" s="41"/>
      <c r="H54" s="41"/>
      <c r="I54" s="168"/>
      <c r="J54" s="168"/>
    </row>
    <row r="55" spans="1:10" ht="12.75">
      <c r="A55" s="41"/>
      <c r="B55" s="41"/>
      <c r="C55" s="41"/>
      <c r="D55" s="41"/>
      <c r="E55" s="41"/>
      <c r="F55" s="41"/>
      <c r="G55" s="41"/>
      <c r="H55" s="41"/>
      <c r="I55" s="168"/>
      <c r="J55" s="168"/>
    </row>
    <row r="56" spans="1:10" ht="12.75">
      <c r="A56" s="41"/>
      <c r="B56" s="41"/>
      <c r="C56" s="41"/>
      <c r="D56" s="41"/>
      <c r="E56" s="41"/>
      <c r="F56" s="41"/>
      <c r="G56" s="41"/>
      <c r="H56" s="41"/>
      <c r="I56" s="168"/>
      <c r="J56" s="168"/>
    </row>
    <row r="57" spans="1:10" ht="12.75">
      <c r="A57" s="41"/>
      <c r="B57" s="41"/>
      <c r="C57" s="41"/>
      <c r="D57" s="41"/>
      <c r="E57" s="41"/>
      <c r="F57" s="41"/>
      <c r="G57" s="41"/>
      <c r="H57" s="41"/>
      <c r="I57" s="168"/>
      <c r="J57" s="168"/>
    </row>
    <row r="58" spans="1:10" ht="12.75">
      <c r="A58" s="41"/>
      <c r="B58" s="41"/>
      <c r="C58" s="41"/>
      <c r="D58" s="41"/>
      <c r="E58" s="41"/>
      <c r="F58" s="41"/>
      <c r="G58" s="41"/>
      <c r="H58" s="41"/>
      <c r="I58" s="168"/>
      <c r="J58" s="168"/>
    </row>
    <row r="59" spans="1:10" ht="12.75">
      <c r="A59" s="41"/>
      <c r="B59" s="41"/>
      <c r="C59" s="41"/>
      <c r="D59" s="41"/>
      <c r="E59" s="41"/>
      <c r="F59" s="41"/>
      <c r="G59" s="41"/>
      <c r="H59" s="41"/>
      <c r="I59" s="168"/>
      <c r="J59" s="168"/>
    </row>
    <row r="60" spans="1:10" ht="12.75">
      <c r="A60" s="41"/>
      <c r="B60" s="41"/>
      <c r="C60" s="41"/>
      <c r="D60" s="41"/>
      <c r="E60" s="41"/>
      <c r="F60" s="41"/>
      <c r="G60" s="41"/>
      <c r="H60" s="41"/>
      <c r="I60" s="168"/>
      <c r="J60" s="168"/>
    </row>
    <row r="61" spans="1:10" ht="12.75">
      <c r="A61" s="41"/>
      <c r="B61" s="41"/>
      <c r="C61" s="41"/>
      <c r="D61" s="41"/>
      <c r="E61" s="41"/>
      <c r="F61" s="41"/>
      <c r="G61" s="41"/>
      <c r="H61" s="41"/>
      <c r="I61" s="168"/>
      <c r="J61" s="168"/>
    </row>
    <row r="62" spans="1:10" ht="12.75">
      <c r="A62" s="41"/>
      <c r="B62" s="41"/>
      <c r="C62" s="41"/>
      <c r="D62" s="41"/>
      <c r="E62" s="41"/>
      <c r="F62" s="41"/>
      <c r="G62" s="41"/>
      <c r="H62" s="41"/>
      <c r="I62" s="168"/>
      <c r="J62" s="168"/>
    </row>
    <row r="63" spans="1:10" ht="12.75">
      <c r="A63" s="41"/>
      <c r="B63" s="41"/>
      <c r="C63" s="41"/>
      <c r="D63" s="41"/>
      <c r="E63" s="41"/>
      <c r="F63" s="41"/>
      <c r="G63" s="41"/>
      <c r="H63" s="41"/>
      <c r="I63" s="168"/>
      <c r="J63" s="168"/>
    </row>
    <row r="64" spans="1:10" ht="12.75">
      <c r="A64" s="41"/>
      <c r="B64" s="41"/>
      <c r="C64" s="41"/>
      <c r="D64" s="41"/>
      <c r="E64" s="41"/>
      <c r="F64" s="41"/>
      <c r="G64" s="41"/>
      <c r="H64" s="41"/>
      <c r="I64" s="168"/>
      <c r="J64" s="168"/>
    </row>
    <row r="65" spans="1:10" ht="12.75">
      <c r="A65" s="41"/>
      <c r="B65" s="41"/>
      <c r="C65" s="41"/>
      <c r="D65" s="41"/>
      <c r="E65" s="41"/>
      <c r="F65" s="41"/>
      <c r="G65" s="41"/>
      <c r="H65" s="41"/>
      <c r="I65" s="168"/>
      <c r="J65" s="168"/>
    </row>
    <row r="66" spans="1:10" ht="12.75">
      <c r="A66" s="41"/>
      <c r="B66" s="41"/>
      <c r="C66" s="41"/>
      <c r="D66" s="41"/>
      <c r="E66" s="41"/>
      <c r="F66" s="41"/>
      <c r="G66" s="41"/>
      <c r="H66" s="41"/>
      <c r="I66" s="168"/>
      <c r="J66" s="168"/>
    </row>
    <row r="67" spans="1:10" ht="12.75">
      <c r="A67" s="41"/>
      <c r="B67" s="41"/>
      <c r="C67" s="41"/>
      <c r="D67" s="41"/>
      <c r="E67" s="41"/>
      <c r="F67" s="41"/>
      <c r="G67" s="41"/>
      <c r="H67" s="41"/>
      <c r="I67" s="168"/>
      <c r="J67" s="168"/>
    </row>
    <row r="68" spans="1:10" ht="12.75">
      <c r="A68" s="41"/>
      <c r="B68" s="41"/>
      <c r="C68" s="41"/>
      <c r="D68" s="41"/>
      <c r="E68" s="41"/>
      <c r="F68" s="41"/>
      <c r="G68" s="41"/>
      <c r="H68" s="41"/>
      <c r="I68" s="168"/>
      <c r="J68" s="168"/>
    </row>
    <row r="69" spans="1:10" ht="12.75">
      <c r="A69" s="41"/>
      <c r="B69" s="41"/>
      <c r="C69" s="41"/>
      <c r="D69" s="41"/>
      <c r="E69" s="41"/>
      <c r="F69" s="41"/>
      <c r="G69" s="41"/>
      <c r="H69" s="41"/>
      <c r="I69" s="168"/>
      <c r="J69" s="168"/>
    </row>
    <row r="70" spans="1:10" ht="12.75">
      <c r="A70" s="41"/>
      <c r="B70" s="41"/>
      <c r="C70" s="41"/>
      <c r="D70" s="41"/>
      <c r="E70" s="41"/>
      <c r="F70" s="41"/>
      <c r="G70" s="41"/>
      <c r="H70" s="41"/>
      <c r="I70" s="168"/>
      <c r="J70" s="168"/>
    </row>
    <row r="71" spans="1:10" ht="12.75">
      <c r="A71" s="41"/>
      <c r="B71" s="41"/>
      <c r="C71" s="41"/>
      <c r="D71" s="41"/>
      <c r="E71" s="41"/>
      <c r="F71" s="41"/>
      <c r="G71" s="41"/>
      <c r="H71" s="41"/>
      <c r="I71" s="168"/>
      <c r="J71" s="168"/>
    </row>
    <row r="72" spans="1:10" ht="12.75">
      <c r="A72" s="41"/>
      <c r="B72" s="41"/>
      <c r="C72" s="41"/>
      <c r="D72" s="41"/>
      <c r="E72" s="41"/>
      <c r="F72" s="41"/>
      <c r="G72" s="41"/>
      <c r="H72" s="41"/>
      <c r="I72" s="168"/>
      <c r="J72" s="168"/>
    </row>
    <row r="73" spans="1:10" ht="12.75">
      <c r="A73" s="41"/>
      <c r="B73" s="41"/>
      <c r="C73" s="41"/>
      <c r="D73" s="41"/>
      <c r="E73" s="41"/>
      <c r="F73" s="41"/>
      <c r="G73" s="41"/>
      <c r="H73" s="41"/>
      <c r="I73" s="168"/>
      <c r="J73" s="168"/>
    </row>
    <row r="74" spans="1:10" ht="12.75">
      <c r="A74" s="111"/>
      <c r="B74" s="111"/>
      <c r="C74" s="111"/>
      <c r="D74" s="106"/>
      <c r="E74" s="106"/>
      <c r="F74" s="106"/>
      <c r="G74" s="106"/>
      <c r="H74" s="106"/>
    </row>
    <row r="75" spans="1:10" ht="12.75">
      <c r="A75" s="111"/>
      <c r="B75" s="111"/>
      <c r="C75" s="111"/>
      <c r="D75" s="106"/>
      <c r="E75" s="106"/>
      <c r="F75" s="106"/>
      <c r="G75" s="106"/>
      <c r="H75" s="106"/>
    </row>
    <row r="76" spans="1:10" ht="12.75">
      <c r="A76" s="111"/>
      <c r="B76" s="111"/>
      <c r="C76" s="111"/>
      <c r="D76" s="106"/>
      <c r="E76" s="106"/>
      <c r="F76" s="106"/>
      <c r="G76" s="106"/>
      <c r="H76" s="106"/>
    </row>
    <row r="77" spans="1:10" ht="12.75">
      <c r="A77" s="111"/>
      <c r="B77" s="111"/>
      <c r="C77" s="111"/>
      <c r="D77" s="106"/>
      <c r="E77" s="106"/>
      <c r="F77" s="106"/>
      <c r="G77" s="106"/>
      <c r="H77" s="106"/>
    </row>
    <row r="78" spans="1:10" ht="12.75">
      <c r="A78" s="111"/>
      <c r="B78" s="111"/>
      <c r="C78" s="111"/>
      <c r="D78" s="106"/>
      <c r="E78" s="106"/>
      <c r="F78" s="106"/>
      <c r="G78" s="106"/>
      <c r="H78" s="106"/>
    </row>
    <row r="79" spans="1:10" ht="12.75">
      <c r="A79" s="111"/>
      <c r="B79" s="111"/>
      <c r="C79" s="111"/>
      <c r="D79" s="106"/>
      <c r="E79" s="106"/>
      <c r="F79" s="106"/>
      <c r="G79" s="106"/>
      <c r="H79" s="106"/>
    </row>
    <row r="80" spans="1:10" ht="12.75">
      <c r="A80" s="111"/>
      <c r="B80" s="111"/>
      <c r="C80" s="111"/>
      <c r="D80" s="106"/>
      <c r="E80" s="106"/>
      <c r="F80" s="106"/>
      <c r="G80" s="106"/>
      <c r="H80" s="106"/>
    </row>
    <row r="81" spans="1:8" ht="12.75">
      <c r="A81" s="111"/>
      <c r="B81" s="111"/>
      <c r="C81" s="111"/>
      <c r="D81" s="106"/>
      <c r="E81" s="106"/>
      <c r="F81" s="106"/>
      <c r="G81" s="106"/>
      <c r="H81" s="106"/>
    </row>
    <row r="82" spans="1:8" ht="12.75">
      <c r="A82" s="111"/>
      <c r="B82" s="111"/>
      <c r="C82" s="111"/>
      <c r="D82" s="106"/>
      <c r="E82" s="106"/>
      <c r="F82" s="106"/>
      <c r="G82" s="106"/>
      <c r="H82" s="106"/>
    </row>
    <row r="83" spans="1:8" ht="12.75">
      <c r="A83" s="111"/>
      <c r="B83" s="111"/>
      <c r="C83" s="111"/>
      <c r="D83" s="106"/>
      <c r="E83" s="106"/>
      <c r="F83" s="106"/>
      <c r="G83" s="106"/>
      <c r="H83" s="106"/>
    </row>
    <row r="84" spans="1:8" ht="12.75">
      <c r="A84" s="111"/>
      <c r="B84" s="111"/>
      <c r="C84" s="111"/>
      <c r="D84" s="106"/>
      <c r="E84" s="106"/>
      <c r="F84" s="106"/>
      <c r="G84" s="106"/>
      <c r="H84" s="106"/>
    </row>
    <row r="85" spans="1:8" ht="12.75">
      <c r="A85" s="111"/>
      <c r="B85" s="111"/>
      <c r="C85" s="111"/>
      <c r="D85" s="106"/>
      <c r="E85" s="106"/>
      <c r="F85" s="106"/>
      <c r="G85" s="106"/>
      <c r="H85" s="106"/>
    </row>
    <row r="86" spans="1:8" ht="12.75">
      <c r="A86" s="111"/>
      <c r="B86" s="111"/>
      <c r="C86" s="111"/>
      <c r="D86" s="106"/>
      <c r="E86" s="106"/>
      <c r="F86" s="106"/>
      <c r="G86" s="106"/>
      <c r="H86" s="106"/>
    </row>
    <row r="87" spans="1:8" ht="12.75">
      <c r="A87" s="111"/>
      <c r="B87" s="111"/>
      <c r="C87" s="111"/>
      <c r="D87" s="106"/>
      <c r="E87" s="106"/>
      <c r="F87" s="106"/>
      <c r="G87" s="106"/>
      <c r="H87" s="106"/>
    </row>
    <row r="88" spans="1:8" ht="12.75">
      <c r="A88" s="111"/>
      <c r="B88" s="111"/>
      <c r="C88" s="111"/>
      <c r="D88" s="106"/>
      <c r="E88" s="106"/>
      <c r="F88" s="106"/>
      <c r="G88" s="106"/>
      <c r="H88" s="106"/>
    </row>
    <row r="89" spans="1:8" ht="12.75">
      <c r="A89" s="111"/>
      <c r="B89" s="111"/>
      <c r="C89" s="111"/>
      <c r="D89" s="106"/>
      <c r="E89" s="106"/>
      <c r="F89" s="106"/>
      <c r="G89" s="106"/>
      <c r="H89" s="106"/>
    </row>
    <row r="90" spans="1:8" ht="12.75">
      <c r="A90" s="111"/>
      <c r="B90" s="111"/>
      <c r="C90" s="111"/>
      <c r="D90" s="106"/>
      <c r="E90" s="106"/>
      <c r="F90" s="106"/>
      <c r="G90" s="106"/>
      <c r="H90" s="106"/>
    </row>
    <row r="91" spans="1:8" ht="12.75">
      <c r="A91" s="111"/>
      <c r="B91" s="111"/>
      <c r="C91" s="111"/>
      <c r="D91" s="106"/>
      <c r="E91" s="106"/>
      <c r="F91" s="106"/>
      <c r="G91" s="106"/>
      <c r="H91" s="106"/>
    </row>
    <row r="92" spans="1:8" ht="12.75">
      <c r="A92" s="111"/>
      <c r="B92" s="111"/>
      <c r="C92" s="111"/>
      <c r="D92" s="106"/>
      <c r="E92" s="106"/>
      <c r="F92" s="106"/>
      <c r="G92" s="106"/>
      <c r="H92" s="106"/>
    </row>
    <row r="93" spans="1:8" ht="12.75">
      <c r="A93" s="111"/>
      <c r="B93" s="111"/>
      <c r="C93" s="111"/>
      <c r="D93" s="106"/>
      <c r="E93" s="106"/>
      <c r="F93" s="106"/>
      <c r="G93" s="106"/>
      <c r="H93" s="106"/>
    </row>
    <row r="94" spans="1:8" ht="12.75">
      <c r="A94" s="111"/>
      <c r="B94" s="111"/>
      <c r="C94" s="111"/>
      <c r="D94" s="106"/>
      <c r="E94" s="106"/>
      <c r="F94" s="106"/>
      <c r="G94" s="106"/>
      <c r="H94" s="106"/>
    </row>
    <row r="95" spans="1:8" ht="12.75">
      <c r="A95" s="111"/>
      <c r="B95" s="111"/>
      <c r="C95" s="111"/>
      <c r="D95" s="106"/>
      <c r="E95" s="106"/>
      <c r="F95" s="106"/>
      <c r="G95" s="106"/>
      <c r="H95" s="106"/>
    </row>
    <row r="96" spans="1:8" ht="12.75">
      <c r="A96" s="111"/>
      <c r="B96" s="111"/>
      <c r="C96" s="111"/>
      <c r="D96" s="106"/>
      <c r="E96" s="106"/>
      <c r="F96" s="106"/>
      <c r="G96" s="106"/>
      <c r="H96" s="106"/>
    </row>
    <row r="97" spans="1:8" ht="12.75">
      <c r="A97" s="111"/>
      <c r="B97" s="111"/>
      <c r="C97" s="111"/>
      <c r="D97" s="106"/>
      <c r="E97" s="106"/>
      <c r="F97" s="106"/>
      <c r="G97" s="106"/>
      <c r="H97" s="106"/>
    </row>
    <row r="98" spans="1:8" ht="12.75">
      <c r="A98" s="111"/>
      <c r="B98" s="111"/>
      <c r="C98" s="111"/>
      <c r="D98" s="106"/>
      <c r="E98" s="106"/>
      <c r="F98" s="106"/>
      <c r="G98" s="106"/>
      <c r="H98" s="106"/>
    </row>
    <row r="99" spans="1:8" ht="12.75">
      <c r="A99" s="111"/>
      <c r="B99" s="111"/>
      <c r="C99" s="111"/>
      <c r="D99" s="106"/>
      <c r="E99" s="106"/>
      <c r="F99" s="106"/>
      <c r="G99" s="106"/>
      <c r="H99" s="106"/>
    </row>
    <row r="100" spans="1:8" ht="12.75">
      <c r="A100" s="111"/>
      <c r="B100" s="111"/>
      <c r="C100" s="111"/>
      <c r="D100" s="106"/>
      <c r="E100" s="106"/>
      <c r="F100" s="106"/>
      <c r="G100" s="106"/>
      <c r="H100" s="106"/>
    </row>
    <row r="101" spans="1:8" ht="12.75">
      <c r="A101" s="111"/>
      <c r="B101" s="111"/>
      <c r="C101" s="111"/>
      <c r="D101" s="106"/>
      <c r="E101" s="106"/>
      <c r="F101" s="106"/>
      <c r="G101" s="106"/>
      <c r="H101" s="106"/>
    </row>
    <row r="102" spans="1:8" ht="12.75">
      <c r="A102" s="111"/>
      <c r="B102" s="111"/>
      <c r="C102" s="111"/>
      <c r="D102" s="106"/>
      <c r="E102" s="106"/>
      <c r="F102" s="106"/>
      <c r="G102" s="106"/>
      <c r="H102" s="106"/>
    </row>
    <row r="103" spans="1:8" ht="12.75">
      <c r="A103" s="111"/>
      <c r="B103" s="111"/>
      <c r="C103" s="111"/>
      <c r="D103" s="106"/>
      <c r="E103" s="106"/>
      <c r="F103" s="106"/>
      <c r="G103" s="106"/>
      <c r="H103" s="106"/>
    </row>
    <row r="104" spans="1:8" ht="12.75">
      <c r="A104" s="111"/>
      <c r="B104" s="111"/>
      <c r="C104" s="111"/>
      <c r="D104" s="106"/>
      <c r="E104" s="106"/>
      <c r="F104" s="106"/>
      <c r="G104" s="106"/>
      <c r="H104" s="106"/>
    </row>
    <row r="105" spans="1:8" ht="12.75">
      <c r="A105" s="111"/>
      <c r="B105" s="111"/>
      <c r="C105" s="111"/>
      <c r="D105" s="106"/>
      <c r="E105" s="106"/>
      <c r="F105" s="106"/>
      <c r="G105" s="106"/>
      <c r="H105" s="106"/>
    </row>
    <row r="106" spans="1:8" ht="12.75">
      <c r="A106" s="111"/>
      <c r="B106" s="111"/>
      <c r="C106" s="111"/>
      <c r="D106" s="106"/>
      <c r="E106" s="106"/>
      <c r="F106" s="106"/>
      <c r="G106" s="106"/>
      <c r="H106" s="106"/>
    </row>
    <row r="107" spans="1:8" ht="12.75">
      <c r="A107" s="111"/>
      <c r="B107" s="111"/>
      <c r="C107" s="111"/>
      <c r="D107" s="106"/>
      <c r="E107" s="106"/>
      <c r="F107" s="106"/>
      <c r="G107" s="106"/>
      <c r="H107" s="106"/>
    </row>
    <row r="108" spans="1:8" ht="12.75">
      <c r="A108" s="111"/>
      <c r="B108" s="111"/>
      <c r="C108" s="111"/>
      <c r="D108" s="106"/>
      <c r="E108" s="106"/>
      <c r="F108" s="106"/>
      <c r="G108" s="106"/>
      <c r="H108" s="106"/>
    </row>
    <row r="109" spans="1:8" ht="12.75">
      <c r="A109" s="111"/>
      <c r="B109" s="111"/>
      <c r="C109" s="111"/>
      <c r="D109" s="106"/>
      <c r="E109" s="106"/>
      <c r="F109" s="106"/>
      <c r="G109" s="106"/>
      <c r="H109" s="106"/>
    </row>
    <row r="110" spans="1:8" ht="12.75">
      <c r="A110" s="111"/>
      <c r="B110" s="111"/>
      <c r="C110" s="111"/>
      <c r="D110" s="106"/>
      <c r="E110" s="106"/>
      <c r="F110" s="106"/>
      <c r="G110" s="106"/>
      <c r="H110" s="106"/>
    </row>
    <row r="111" spans="1:8" ht="12.75">
      <c r="A111" s="111"/>
      <c r="B111" s="111"/>
      <c r="C111" s="111"/>
      <c r="D111" s="106"/>
      <c r="E111" s="106"/>
      <c r="F111" s="106"/>
      <c r="G111" s="106"/>
      <c r="H111" s="106"/>
    </row>
    <row r="112" spans="1:8" ht="12.75">
      <c r="A112" s="111"/>
      <c r="B112" s="111"/>
      <c r="C112" s="111"/>
      <c r="D112" s="106"/>
      <c r="E112" s="106"/>
      <c r="F112" s="106"/>
      <c r="G112" s="106"/>
      <c r="H112" s="106"/>
    </row>
    <row r="113" spans="1:8" ht="12.75">
      <c r="A113" s="111"/>
      <c r="B113" s="111"/>
      <c r="C113" s="111"/>
      <c r="D113" s="106"/>
      <c r="E113" s="106"/>
      <c r="F113" s="106"/>
      <c r="G113" s="106"/>
      <c r="H113" s="106"/>
    </row>
    <row r="114" spans="1:8" ht="12.75">
      <c r="A114" s="111"/>
      <c r="B114" s="111"/>
      <c r="C114" s="111"/>
      <c r="D114" s="106"/>
      <c r="E114" s="106"/>
      <c r="F114" s="106"/>
      <c r="G114" s="106"/>
      <c r="H114" s="106"/>
    </row>
    <row r="115" spans="1:8" ht="12.75">
      <c r="A115" s="111"/>
      <c r="B115" s="111"/>
      <c r="C115" s="111"/>
      <c r="D115" s="106"/>
      <c r="E115" s="106"/>
      <c r="F115" s="106"/>
      <c r="G115" s="106"/>
      <c r="H115" s="106"/>
    </row>
    <row r="116" spans="1:8" ht="12.75">
      <c r="A116" s="111"/>
      <c r="B116" s="111"/>
      <c r="C116" s="111"/>
      <c r="D116" s="106"/>
      <c r="E116" s="106"/>
      <c r="F116" s="106"/>
      <c r="G116" s="106"/>
      <c r="H116" s="106"/>
    </row>
    <row r="117" spans="1:8" ht="12.75">
      <c r="A117" s="111"/>
      <c r="B117" s="111"/>
      <c r="C117" s="111"/>
      <c r="D117" s="106"/>
      <c r="E117" s="106"/>
      <c r="F117" s="106"/>
      <c r="G117" s="106"/>
      <c r="H117" s="106"/>
    </row>
    <row r="118" spans="1:8" ht="12.75">
      <c r="A118" s="111"/>
      <c r="B118" s="111"/>
      <c r="C118" s="111"/>
      <c r="D118" s="106"/>
      <c r="E118" s="106"/>
      <c r="F118" s="106"/>
      <c r="G118" s="106"/>
      <c r="H118" s="106"/>
    </row>
    <row r="119" spans="1:8" ht="12.75">
      <c r="A119" s="111"/>
      <c r="B119" s="111"/>
      <c r="C119" s="111"/>
      <c r="D119" s="106"/>
      <c r="E119" s="106"/>
      <c r="F119" s="106"/>
      <c r="G119" s="106"/>
      <c r="H119" s="106"/>
    </row>
    <row r="120" spans="1:8" ht="12.75">
      <c r="A120" s="111"/>
      <c r="B120" s="111"/>
      <c r="C120" s="111"/>
      <c r="D120" s="106"/>
      <c r="E120" s="106"/>
      <c r="F120" s="106"/>
      <c r="G120" s="106"/>
      <c r="H120" s="106"/>
    </row>
    <row r="121" spans="1:8" ht="12.75">
      <c r="A121" s="111"/>
      <c r="B121" s="111"/>
      <c r="C121" s="111"/>
      <c r="D121" s="106"/>
      <c r="E121" s="106"/>
      <c r="F121" s="106"/>
      <c r="G121" s="106"/>
      <c r="H121" s="106"/>
    </row>
    <row r="122" spans="1:8" ht="12.75">
      <c r="A122" s="111"/>
      <c r="B122" s="111"/>
      <c r="C122" s="111"/>
      <c r="D122" s="106"/>
      <c r="E122" s="106"/>
      <c r="F122" s="106"/>
      <c r="G122" s="106"/>
      <c r="H122" s="106"/>
    </row>
    <row r="123" spans="1:8" ht="12.75">
      <c r="A123" s="111"/>
      <c r="B123" s="111"/>
      <c r="C123" s="111"/>
      <c r="D123" s="106"/>
      <c r="E123" s="106"/>
      <c r="F123" s="106"/>
      <c r="G123" s="106"/>
      <c r="H123" s="106"/>
    </row>
    <row r="124" spans="1:8" ht="12.75">
      <c r="A124" s="111"/>
      <c r="B124" s="111"/>
      <c r="C124" s="111"/>
      <c r="D124" s="106"/>
      <c r="E124" s="106"/>
      <c r="F124" s="106"/>
      <c r="G124" s="106"/>
      <c r="H124" s="106"/>
    </row>
    <row r="125" spans="1:8" ht="12.75">
      <c r="A125" s="111"/>
      <c r="B125" s="111"/>
      <c r="C125" s="111"/>
      <c r="D125" s="106"/>
      <c r="E125" s="106"/>
      <c r="F125" s="106"/>
      <c r="G125" s="106"/>
      <c r="H125" s="106"/>
    </row>
    <row r="126" spans="1:8" ht="12.75">
      <c r="A126" s="111"/>
      <c r="B126" s="111"/>
      <c r="C126" s="111"/>
      <c r="D126" s="106"/>
      <c r="E126" s="106"/>
      <c r="F126" s="106"/>
      <c r="G126" s="106"/>
      <c r="H126" s="106"/>
    </row>
    <row r="127" spans="1:8" ht="12.75">
      <c r="A127" s="111"/>
      <c r="B127" s="111"/>
      <c r="C127" s="111"/>
      <c r="D127" s="106"/>
      <c r="E127" s="106"/>
      <c r="F127" s="106"/>
      <c r="G127" s="106"/>
      <c r="H127" s="106"/>
    </row>
    <row r="128" spans="1:8" ht="12.75">
      <c r="A128" s="111"/>
      <c r="B128" s="111"/>
      <c r="C128" s="111"/>
      <c r="D128" s="106"/>
      <c r="E128" s="106"/>
      <c r="F128" s="106"/>
      <c r="G128" s="106"/>
      <c r="H128" s="106"/>
    </row>
    <row r="129" spans="1:8" ht="12.75">
      <c r="A129" s="111"/>
      <c r="B129" s="111"/>
      <c r="C129" s="111"/>
      <c r="D129" s="106"/>
      <c r="E129" s="106"/>
      <c r="F129" s="106"/>
      <c r="G129" s="106"/>
      <c r="H129" s="106"/>
    </row>
    <row r="130" spans="1:8" ht="12.75">
      <c r="A130" s="111"/>
      <c r="B130" s="111"/>
      <c r="C130" s="111"/>
      <c r="D130" s="106"/>
      <c r="E130" s="106"/>
      <c r="F130" s="106"/>
      <c r="G130" s="106"/>
      <c r="H130" s="106"/>
    </row>
    <row r="131" spans="1:8" ht="12.75">
      <c r="A131" s="111"/>
      <c r="B131" s="111"/>
      <c r="C131" s="111"/>
      <c r="D131" s="106"/>
      <c r="E131" s="106"/>
      <c r="F131" s="106"/>
      <c r="G131" s="106"/>
      <c r="H131" s="106"/>
    </row>
    <row r="132" spans="1:8" ht="12.75">
      <c r="A132" s="111"/>
      <c r="B132" s="111"/>
      <c r="C132" s="111"/>
      <c r="D132" s="106"/>
      <c r="E132" s="106"/>
      <c r="F132" s="106"/>
      <c r="G132" s="106"/>
      <c r="H132" s="106"/>
    </row>
    <row r="133" spans="1:8" ht="12.75">
      <c r="A133" s="111"/>
      <c r="B133" s="111"/>
      <c r="C133" s="111"/>
      <c r="D133" s="106"/>
      <c r="E133" s="106"/>
      <c r="F133" s="106"/>
      <c r="G133" s="106"/>
      <c r="H133" s="106"/>
    </row>
    <row r="134" spans="1:8" ht="12.75">
      <c r="A134" s="111"/>
      <c r="B134" s="111"/>
      <c r="C134" s="111"/>
      <c r="D134" s="106"/>
      <c r="E134" s="106"/>
      <c r="F134" s="106"/>
      <c r="G134" s="106"/>
      <c r="H134" s="106"/>
    </row>
    <row r="135" spans="1:8" ht="12.75">
      <c r="A135" s="111"/>
      <c r="B135" s="111"/>
      <c r="C135" s="111"/>
      <c r="D135" s="106"/>
      <c r="E135" s="106"/>
      <c r="F135" s="106"/>
      <c r="G135" s="106"/>
      <c r="H135" s="106"/>
    </row>
    <row r="136" spans="1:8" ht="12.75">
      <c r="A136" s="111"/>
      <c r="B136" s="111"/>
      <c r="C136" s="111"/>
      <c r="D136" s="106"/>
      <c r="E136" s="106"/>
      <c r="F136" s="106"/>
      <c r="G136" s="106"/>
      <c r="H136" s="106"/>
    </row>
    <row r="137" spans="1:8" ht="12.75">
      <c r="A137" s="111"/>
      <c r="B137" s="111"/>
      <c r="C137" s="111"/>
      <c r="D137" s="106"/>
      <c r="E137" s="106"/>
      <c r="F137" s="106"/>
      <c r="G137" s="106"/>
      <c r="H137" s="106"/>
    </row>
    <row r="138" spans="1:8" ht="12.75">
      <c r="A138" s="111"/>
      <c r="B138" s="111"/>
      <c r="C138" s="111"/>
      <c r="D138" s="106"/>
      <c r="E138" s="106"/>
      <c r="F138" s="106"/>
      <c r="G138" s="106"/>
      <c r="H138" s="106"/>
    </row>
    <row r="139" spans="1:8" ht="12.75">
      <c r="A139" s="106"/>
      <c r="B139" s="106"/>
      <c r="C139" s="106"/>
      <c r="D139" s="106"/>
      <c r="E139" s="106"/>
      <c r="F139" s="106"/>
      <c r="G139" s="106"/>
      <c r="H139" s="106"/>
    </row>
    <row r="140" spans="1:8" ht="12.75">
      <c r="A140" s="106"/>
      <c r="B140" s="106"/>
      <c r="C140" s="106"/>
      <c r="D140" s="106"/>
      <c r="E140" s="106"/>
      <c r="F140" s="106"/>
      <c r="G140" s="106"/>
      <c r="H140" s="106"/>
    </row>
    <row r="141" spans="1:8" ht="12.75">
      <c r="A141" s="106"/>
      <c r="B141" s="106"/>
      <c r="C141" s="106"/>
      <c r="D141" s="106"/>
      <c r="E141" s="106"/>
      <c r="F141" s="106"/>
      <c r="G141" s="106"/>
      <c r="H141" s="106"/>
    </row>
    <row r="142" spans="1:8" ht="12.75">
      <c r="A142" s="106"/>
      <c r="B142" s="106"/>
      <c r="C142" s="106"/>
      <c r="D142" s="106"/>
      <c r="E142" s="106"/>
      <c r="F142" s="106"/>
      <c r="G142" s="106"/>
      <c r="H142" s="106"/>
    </row>
    <row r="143" spans="1:8" ht="12.75">
      <c r="A143" s="106"/>
      <c r="B143" s="106"/>
      <c r="C143" s="106"/>
      <c r="D143" s="106"/>
      <c r="E143" s="106"/>
      <c r="F143" s="106"/>
      <c r="G143" s="106"/>
      <c r="H143" s="106"/>
    </row>
    <row r="144" spans="1:8" ht="12.75">
      <c r="A144" s="106"/>
      <c r="B144" s="106"/>
      <c r="C144" s="106"/>
      <c r="D144" s="106"/>
      <c r="E144" s="106"/>
      <c r="F144" s="106"/>
      <c r="G144" s="106"/>
      <c r="H144" s="106"/>
    </row>
    <row r="145" spans="1:8" ht="12.75">
      <c r="A145" s="106"/>
      <c r="B145" s="106"/>
      <c r="C145" s="106"/>
      <c r="D145" s="106"/>
      <c r="E145" s="106"/>
      <c r="F145" s="106"/>
      <c r="G145" s="106"/>
      <c r="H145" s="106"/>
    </row>
    <row r="146" spans="1:8" ht="12.75">
      <c r="A146" s="106"/>
      <c r="B146" s="106"/>
      <c r="C146" s="106"/>
      <c r="D146" s="106"/>
      <c r="E146" s="106"/>
      <c r="F146" s="106"/>
      <c r="G146" s="106"/>
      <c r="H146" s="106"/>
    </row>
    <row r="147" spans="1:8" ht="12.75">
      <c r="A147" s="106"/>
      <c r="B147" s="106"/>
      <c r="C147" s="106"/>
      <c r="D147" s="106"/>
      <c r="E147" s="106"/>
      <c r="F147" s="106"/>
      <c r="G147" s="106"/>
      <c r="H147" s="106"/>
    </row>
    <row r="148" spans="1:8" ht="12.75">
      <c r="A148" s="106"/>
      <c r="B148" s="106"/>
      <c r="C148" s="106"/>
      <c r="D148" s="106"/>
      <c r="E148" s="106"/>
      <c r="F148" s="106"/>
      <c r="G148" s="106"/>
      <c r="H148" s="106"/>
    </row>
    <row r="149" spans="1:8" ht="12.75">
      <c r="A149" s="106"/>
      <c r="B149" s="106"/>
      <c r="C149" s="106"/>
      <c r="D149" s="106"/>
      <c r="E149" s="106"/>
      <c r="F149" s="106"/>
      <c r="G149" s="106"/>
      <c r="H149" s="106"/>
    </row>
    <row r="150" spans="1:8" ht="12.75">
      <c r="A150" s="106"/>
      <c r="B150" s="106"/>
      <c r="C150" s="106"/>
      <c r="D150" s="106"/>
      <c r="E150" s="106"/>
      <c r="F150" s="106"/>
      <c r="G150" s="106"/>
      <c r="H150" s="106"/>
    </row>
    <row r="151" spans="1:8" ht="12.75">
      <c r="A151" s="106"/>
      <c r="B151" s="106"/>
      <c r="C151" s="106"/>
      <c r="D151" s="106"/>
      <c r="E151" s="106"/>
      <c r="F151" s="106"/>
      <c r="G151" s="106"/>
      <c r="H151" s="106"/>
    </row>
    <row r="152" spans="1:8" ht="12.75">
      <c r="A152" s="106"/>
      <c r="B152" s="106"/>
      <c r="C152" s="106"/>
      <c r="D152" s="106"/>
      <c r="E152" s="106"/>
      <c r="F152" s="106"/>
      <c r="G152" s="106"/>
      <c r="H152" s="106"/>
    </row>
    <row r="153" spans="1:8" ht="12.75">
      <c r="A153" s="106"/>
      <c r="B153" s="106"/>
      <c r="C153" s="106"/>
      <c r="D153" s="106"/>
      <c r="E153" s="106"/>
      <c r="F153" s="106"/>
      <c r="G153" s="106"/>
      <c r="H153" s="106"/>
    </row>
    <row r="154" spans="1:8" ht="12.75">
      <c r="A154" s="106"/>
      <c r="B154" s="106"/>
      <c r="C154" s="106"/>
      <c r="D154" s="106"/>
      <c r="E154" s="106"/>
      <c r="F154" s="106"/>
      <c r="G154" s="106"/>
      <c r="H154" s="106"/>
    </row>
    <row r="155" spans="1:8" ht="12.75">
      <c r="A155" s="106"/>
      <c r="B155" s="106"/>
      <c r="C155" s="106"/>
      <c r="D155" s="106"/>
      <c r="E155" s="106"/>
      <c r="F155" s="106"/>
      <c r="G155" s="106"/>
      <c r="H155" s="106"/>
    </row>
    <row r="156" spans="1:8" ht="12.75">
      <c r="A156" s="106"/>
      <c r="B156" s="106"/>
      <c r="C156" s="106"/>
      <c r="D156" s="106"/>
      <c r="E156" s="106"/>
      <c r="F156" s="106"/>
      <c r="G156" s="106"/>
      <c r="H156" s="106"/>
    </row>
    <row r="157" spans="1:8" ht="12.75">
      <c r="A157" s="106"/>
      <c r="B157" s="106"/>
      <c r="C157" s="106"/>
      <c r="D157" s="106"/>
      <c r="E157" s="106"/>
      <c r="F157" s="106"/>
      <c r="G157" s="106"/>
      <c r="H157" s="106"/>
    </row>
    <row r="158" spans="1:8" ht="12.75">
      <c r="A158" s="106"/>
      <c r="B158" s="106"/>
      <c r="C158" s="106"/>
      <c r="D158" s="106"/>
      <c r="E158" s="106"/>
      <c r="F158" s="106"/>
      <c r="G158" s="106"/>
      <c r="H158" s="106"/>
    </row>
    <row r="159" spans="1:8" ht="12.75">
      <c r="A159" s="106"/>
      <c r="B159" s="106"/>
      <c r="C159" s="106"/>
      <c r="D159" s="106"/>
      <c r="E159" s="106"/>
      <c r="F159" s="106"/>
      <c r="G159" s="106"/>
      <c r="H159" s="106"/>
    </row>
    <row r="160" spans="1:8" ht="12.75">
      <c r="A160" s="106"/>
      <c r="B160" s="106"/>
      <c r="C160" s="106"/>
      <c r="D160" s="106"/>
      <c r="E160" s="106"/>
      <c r="F160" s="106"/>
      <c r="G160" s="106"/>
      <c r="H160" s="106"/>
    </row>
    <row r="161" spans="1:8" ht="12.75">
      <c r="A161" s="106"/>
      <c r="B161" s="106"/>
      <c r="C161" s="106"/>
      <c r="D161" s="106"/>
      <c r="E161" s="106"/>
      <c r="F161" s="106"/>
      <c r="G161" s="106"/>
      <c r="H161" s="106"/>
    </row>
    <row r="162" spans="1:8" ht="12.75">
      <c r="A162" s="106"/>
      <c r="B162" s="106"/>
      <c r="C162" s="106"/>
      <c r="D162" s="106"/>
      <c r="E162" s="106"/>
      <c r="F162" s="106"/>
      <c r="G162" s="106"/>
      <c r="H162" s="106"/>
    </row>
    <row r="163" spans="1:8" ht="12.75">
      <c r="A163" s="106"/>
      <c r="B163" s="106"/>
      <c r="C163" s="106"/>
      <c r="D163" s="106"/>
      <c r="E163" s="106"/>
      <c r="F163" s="106"/>
      <c r="G163" s="106"/>
      <c r="H163" s="106"/>
    </row>
    <row r="164" spans="1:8" ht="12.75">
      <c r="A164" s="106"/>
      <c r="B164" s="106"/>
      <c r="C164" s="106"/>
      <c r="D164" s="106"/>
      <c r="E164" s="106"/>
      <c r="F164" s="106"/>
      <c r="G164" s="106"/>
      <c r="H164" s="106"/>
    </row>
    <row r="165" spans="1:8" ht="12.75">
      <c r="A165" s="106"/>
      <c r="B165" s="106"/>
      <c r="C165" s="106"/>
      <c r="D165" s="106"/>
      <c r="E165" s="106"/>
      <c r="F165" s="106"/>
      <c r="G165" s="106"/>
      <c r="H165" s="106"/>
    </row>
    <row r="166" spans="1:8" ht="12.75">
      <c r="A166" s="106"/>
      <c r="B166" s="106"/>
      <c r="C166" s="106"/>
      <c r="D166" s="106"/>
      <c r="E166" s="106"/>
      <c r="F166" s="106"/>
      <c r="G166" s="106"/>
      <c r="H166" s="106"/>
    </row>
    <row r="167" spans="1:8" ht="12.75">
      <c r="A167" s="106"/>
      <c r="B167" s="106"/>
      <c r="C167" s="106"/>
      <c r="D167" s="106"/>
      <c r="E167" s="106"/>
      <c r="F167" s="106"/>
      <c r="G167" s="106"/>
      <c r="H167" s="106"/>
    </row>
    <row r="168" spans="1:8" ht="12.75">
      <c r="A168" s="106"/>
      <c r="B168" s="106"/>
      <c r="C168" s="106"/>
      <c r="D168" s="106"/>
      <c r="E168" s="106"/>
      <c r="F168" s="106"/>
      <c r="G168" s="106"/>
      <c r="H168" s="106"/>
    </row>
    <row r="169" spans="1:8" ht="12.75">
      <c r="A169" s="106"/>
      <c r="B169" s="106"/>
      <c r="C169" s="106"/>
      <c r="D169" s="106"/>
      <c r="E169" s="106"/>
      <c r="F169" s="106"/>
      <c r="G169" s="106"/>
      <c r="H169" s="106"/>
    </row>
    <row r="170" spans="1:8" ht="12.75">
      <c r="A170" s="106"/>
      <c r="B170" s="106"/>
      <c r="C170" s="106"/>
      <c r="D170" s="106"/>
      <c r="E170" s="106"/>
      <c r="F170" s="106"/>
      <c r="G170" s="106"/>
      <c r="H170" s="106"/>
    </row>
    <row r="171" spans="1:8" ht="12.75">
      <c r="A171" s="106"/>
      <c r="B171" s="106"/>
      <c r="C171" s="106"/>
      <c r="D171" s="106"/>
      <c r="E171" s="106"/>
      <c r="F171" s="106"/>
      <c r="G171" s="106"/>
      <c r="H171" s="106"/>
    </row>
    <row r="172" spans="1:8" ht="12.75">
      <c r="A172" s="106"/>
      <c r="B172" s="106"/>
      <c r="C172" s="106"/>
      <c r="D172" s="106"/>
      <c r="E172" s="106"/>
      <c r="F172" s="106"/>
      <c r="G172" s="106"/>
      <c r="H172" s="106"/>
    </row>
    <row r="173" spans="1:8" ht="12.75">
      <c r="A173" s="106"/>
      <c r="B173" s="106"/>
      <c r="C173" s="106"/>
      <c r="D173" s="106"/>
      <c r="E173" s="106"/>
      <c r="F173" s="106"/>
      <c r="G173" s="106"/>
      <c r="H173" s="106"/>
    </row>
    <row r="174" spans="1:8" ht="12.75">
      <c r="A174" s="106"/>
      <c r="B174" s="106"/>
      <c r="C174" s="106"/>
      <c r="D174" s="106"/>
      <c r="E174" s="106"/>
      <c r="F174" s="106"/>
      <c r="G174" s="106"/>
      <c r="H174" s="106"/>
    </row>
    <row r="175" spans="1:8" ht="12.75">
      <c r="A175" s="106"/>
      <c r="B175" s="106"/>
      <c r="C175" s="106"/>
      <c r="D175" s="106"/>
      <c r="E175" s="106"/>
      <c r="F175" s="106"/>
      <c r="G175" s="106"/>
      <c r="H175" s="106"/>
    </row>
    <row r="176" spans="1:8" ht="12.75">
      <c r="A176" s="106"/>
      <c r="B176" s="106"/>
      <c r="C176" s="106"/>
      <c r="D176" s="106"/>
      <c r="E176" s="106"/>
      <c r="F176" s="106"/>
      <c r="G176" s="106"/>
      <c r="H176" s="106"/>
    </row>
    <row r="177" spans="1:8" ht="12.75">
      <c r="A177" s="106"/>
      <c r="B177" s="106"/>
      <c r="C177" s="106"/>
      <c r="D177" s="106"/>
      <c r="E177" s="106"/>
      <c r="F177" s="106"/>
      <c r="G177" s="106"/>
      <c r="H177" s="106"/>
    </row>
    <row r="178" spans="1:8" ht="12.75">
      <c r="A178" s="106"/>
      <c r="B178" s="106"/>
      <c r="C178" s="106"/>
      <c r="D178" s="106"/>
      <c r="E178" s="106"/>
      <c r="F178" s="106"/>
      <c r="G178" s="106"/>
      <c r="H178" s="106"/>
    </row>
    <row r="179" spans="1:8" ht="12.75">
      <c r="A179" s="106"/>
      <c r="B179" s="106"/>
      <c r="C179" s="106"/>
      <c r="D179" s="106"/>
      <c r="E179" s="106"/>
      <c r="F179" s="106"/>
      <c r="G179" s="106"/>
      <c r="H179" s="106"/>
    </row>
    <row r="180" spans="1:8" ht="12.75">
      <c r="A180" s="106"/>
      <c r="B180" s="106"/>
      <c r="C180" s="106"/>
      <c r="D180" s="106"/>
      <c r="E180" s="106"/>
      <c r="F180" s="106"/>
      <c r="G180" s="106"/>
      <c r="H180" s="106"/>
    </row>
    <row r="181" spans="1:8" ht="12.75">
      <c r="A181" s="106"/>
      <c r="B181" s="106"/>
      <c r="C181" s="106"/>
      <c r="D181" s="106"/>
      <c r="E181" s="106"/>
      <c r="F181" s="106"/>
      <c r="G181" s="106"/>
      <c r="H181" s="106"/>
    </row>
    <row r="182" spans="1:8" ht="12.75">
      <c r="A182" s="106"/>
      <c r="B182" s="106"/>
      <c r="C182" s="106"/>
      <c r="D182" s="106"/>
      <c r="E182" s="106"/>
      <c r="F182" s="106"/>
      <c r="G182" s="106"/>
      <c r="H182" s="106"/>
    </row>
    <row r="183" spans="1:8" ht="12.75">
      <c r="A183" s="106"/>
      <c r="B183" s="106"/>
      <c r="C183" s="106"/>
      <c r="D183" s="106"/>
      <c r="E183" s="106"/>
      <c r="F183" s="106"/>
      <c r="G183" s="106"/>
      <c r="H183" s="106"/>
    </row>
    <row r="184" spans="1:8" ht="12.75">
      <c r="A184" s="106"/>
      <c r="B184" s="106"/>
      <c r="C184" s="106"/>
      <c r="D184" s="106"/>
      <c r="E184" s="106"/>
      <c r="F184" s="106"/>
      <c r="G184" s="106"/>
      <c r="H184" s="106"/>
    </row>
    <row r="185" spans="1:8" ht="12.75">
      <c r="A185" s="106"/>
      <c r="B185" s="106"/>
      <c r="C185" s="106"/>
      <c r="D185" s="106"/>
      <c r="E185" s="106"/>
      <c r="F185" s="106"/>
      <c r="G185" s="106"/>
      <c r="H185" s="106"/>
    </row>
    <row r="186" spans="1:8" ht="12.75">
      <c r="A186" s="106"/>
      <c r="B186" s="106"/>
      <c r="C186" s="106"/>
      <c r="D186" s="106"/>
      <c r="E186" s="106"/>
      <c r="F186" s="106"/>
      <c r="G186" s="106"/>
      <c r="H186" s="106"/>
    </row>
    <row r="187" spans="1:8" ht="12.75">
      <c r="A187" s="106"/>
      <c r="B187" s="106"/>
      <c r="C187" s="106"/>
      <c r="D187" s="106"/>
      <c r="E187" s="106"/>
      <c r="F187" s="106"/>
      <c r="G187" s="106"/>
      <c r="H187" s="106"/>
    </row>
    <row r="188" spans="1:8" ht="12.75">
      <c r="A188" s="106"/>
      <c r="B188" s="106"/>
      <c r="C188" s="106"/>
      <c r="D188" s="106"/>
      <c r="E188" s="106"/>
      <c r="F188" s="106"/>
      <c r="G188" s="106"/>
      <c r="H188" s="106"/>
    </row>
    <row r="189" spans="1:8" ht="12.75">
      <c r="A189" s="106"/>
      <c r="B189" s="106"/>
      <c r="C189" s="106"/>
      <c r="D189" s="106"/>
      <c r="E189" s="106"/>
      <c r="F189" s="106"/>
      <c r="G189" s="106"/>
      <c r="H189" s="106"/>
    </row>
    <row r="190" spans="1:8" ht="12.75">
      <c r="A190" s="106"/>
      <c r="B190" s="106"/>
      <c r="C190" s="106"/>
      <c r="D190" s="106"/>
      <c r="E190" s="106"/>
      <c r="F190" s="106"/>
      <c r="G190" s="106"/>
      <c r="H190" s="106"/>
    </row>
    <row r="191" spans="1:8" ht="12.75">
      <c r="A191" s="106"/>
      <c r="B191" s="106"/>
      <c r="C191" s="106"/>
      <c r="D191" s="106"/>
      <c r="E191" s="106"/>
      <c r="F191" s="106"/>
      <c r="G191" s="106"/>
      <c r="H191" s="106"/>
    </row>
    <row r="192" spans="1:8" ht="12.75">
      <c r="A192" s="106"/>
      <c r="B192" s="106"/>
      <c r="C192" s="106"/>
      <c r="D192" s="106"/>
      <c r="E192" s="106"/>
      <c r="F192" s="106"/>
      <c r="G192" s="106"/>
      <c r="H192" s="106"/>
    </row>
    <row r="193" spans="1:8" ht="12.75">
      <c r="A193" s="106"/>
      <c r="B193" s="106"/>
      <c r="C193" s="106"/>
      <c r="D193" s="106"/>
      <c r="E193" s="106"/>
      <c r="F193" s="106"/>
      <c r="G193" s="106"/>
      <c r="H193" s="106"/>
    </row>
    <row r="194" spans="1:8" ht="12.75">
      <c r="A194" s="106"/>
      <c r="B194" s="106"/>
      <c r="C194" s="106"/>
      <c r="D194" s="106"/>
      <c r="E194" s="106"/>
      <c r="F194" s="106"/>
      <c r="G194" s="106"/>
      <c r="H194" s="106"/>
    </row>
    <row r="195" spans="1:8" ht="12.75">
      <c r="A195" s="106"/>
      <c r="B195" s="106"/>
      <c r="C195" s="106"/>
      <c r="D195" s="106"/>
      <c r="E195" s="106"/>
      <c r="F195" s="106"/>
      <c r="G195" s="106"/>
      <c r="H195" s="106"/>
    </row>
    <row r="196" spans="1:8" ht="12.75">
      <c r="A196" s="106"/>
      <c r="B196" s="106"/>
      <c r="C196" s="106"/>
      <c r="D196" s="106"/>
      <c r="E196" s="106"/>
      <c r="F196" s="106"/>
      <c r="G196" s="106"/>
      <c r="H196" s="106"/>
    </row>
    <row r="197" spans="1:8" ht="12.75">
      <c r="A197" s="106"/>
      <c r="B197" s="106"/>
      <c r="C197" s="106"/>
      <c r="D197" s="106"/>
      <c r="E197" s="106"/>
      <c r="F197" s="106"/>
      <c r="G197" s="106"/>
      <c r="H197" s="106"/>
    </row>
    <row r="198" spans="1:8" ht="12.75">
      <c r="A198" s="106"/>
      <c r="B198" s="106"/>
      <c r="C198" s="106"/>
      <c r="D198" s="106"/>
      <c r="E198" s="106"/>
      <c r="F198" s="106"/>
      <c r="G198" s="106"/>
      <c r="H198" s="106"/>
    </row>
    <row r="199" spans="1:8" ht="12.75">
      <c r="A199" s="106"/>
      <c r="B199" s="106"/>
      <c r="C199" s="106"/>
      <c r="D199" s="106"/>
      <c r="E199" s="106"/>
      <c r="F199" s="106"/>
      <c r="G199" s="106"/>
      <c r="H199" s="106"/>
    </row>
    <row r="200" spans="1:8" ht="12.75">
      <c r="A200" s="106"/>
      <c r="B200" s="106"/>
      <c r="C200" s="106"/>
      <c r="D200" s="106"/>
      <c r="E200" s="106"/>
      <c r="F200" s="106"/>
      <c r="G200" s="106"/>
      <c r="H200" s="106"/>
    </row>
    <row r="201" spans="1:8" ht="12.75">
      <c r="A201" s="106"/>
      <c r="B201" s="106"/>
      <c r="C201" s="106"/>
      <c r="D201" s="106"/>
      <c r="E201" s="106"/>
      <c r="F201" s="106"/>
      <c r="G201" s="106"/>
      <c r="H201" s="106"/>
    </row>
    <row r="202" spans="1:8" ht="12.75">
      <c r="A202" s="106"/>
      <c r="B202" s="106"/>
      <c r="C202" s="106"/>
      <c r="D202" s="106"/>
      <c r="E202" s="106"/>
      <c r="F202" s="106"/>
      <c r="G202" s="106"/>
      <c r="H202" s="106"/>
    </row>
    <row r="203" spans="1:8" ht="12.75">
      <c r="A203" s="106"/>
      <c r="B203" s="106"/>
      <c r="C203" s="106"/>
      <c r="D203" s="106"/>
      <c r="E203" s="106"/>
      <c r="F203" s="106"/>
      <c r="G203" s="106"/>
      <c r="H203" s="106"/>
    </row>
    <row r="204" spans="1:8" ht="12.75">
      <c r="A204" s="106"/>
      <c r="B204" s="106"/>
      <c r="C204" s="106"/>
      <c r="D204" s="106"/>
      <c r="E204" s="106"/>
      <c r="F204" s="106"/>
      <c r="G204" s="106"/>
      <c r="H204" s="106"/>
    </row>
    <row r="205" spans="1:8" ht="12.75">
      <c r="A205" s="106"/>
      <c r="B205" s="106"/>
      <c r="C205" s="106"/>
      <c r="D205" s="106"/>
      <c r="E205" s="106"/>
      <c r="F205" s="106"/>
      <c r="G205" s="106"/>
      <c r="H205" s="106"/>
    </row>
    <row r="206" spans="1:8" ht="12.75">
      <c r="A206" s="106"/>
      <c r="B206" s="106"/>
      <c r="C206" s="106"/>
      <c r="D206" s="106"/>
      <c r="E206" s="106"/>
      <c r="F206" s="106"/>
      <c r="G206" s="106"/>
      <c r="H206" s="106"/>
    </row>
    <row r="207" spans="1:8" ht="12.75">
      <c r="A207" s="106"/>
      <c r="B207" s="106"/>
      <c r="C207" s="106"/>
      <c r="D207" s="106"/>
      <c r="E207" s="106"/>
      <c r="F207" s="106"/>
      <c r="G207" s="106"/>
      <c r="H207" s="106"/>
    </row>
    <row r="208" spans="1:8" ht="12.75">
      <c r="A208" s="106"/>
      <c r="B208" s="106"/>
      <c r="C208" s="106"/>
      <c r="D208" s="106"/>
      <c r="E208" s="106"/>
      <c r="F208" s="106"/>
      <c r="G208" s="106"/>
      <c r="H208" s="106"/>
    </row>
    <row r="209" spans="1:8" ht="12.75">
      <c r="A209" s="106"/>
      <c r="B209" s="106"/>
      <c r="C209" s="106"/>
      <c r="D209" s="106"/>
      <c r="E209" s="106"/>
      <c r="F209" s="106"/>
      <c r="G209" s="106"/>
      <c r="H209" s="106"/>
    </row>
    <row r="210" spans="1:8" ht="12.75">
      <c r="A210" s="106"/>
      <c r="B210" s="106"/>
      <c r="C210" s="106"/>
      <c r="D210" s="106"/>
      <c r="E210" s="106"/>
      <c r="F210" s="106"/>
      <c r="G210" s="106"/>
      <c r="H210" s="106"/>
    </row>
    <row r="211" spans="1:8" ht="12.75">
      <c r="A211" s="106"/>
      <c r="B211" s="106"/>
      <c r="C211" s="106"/>
      <c r="D211" s="106"/>
      <c r="E211" s="106"/>
      <c r="F211" s="106"/>
      <c r="G211" s="106"/>
      <c r="H211" s="106"/>
    </row>
    <row r="212" spans="1:8" ht="12.75">
      <c r="A212" s="106"/>
      <c r="B212" s="106"/>
      <c r="C212" s="106"/>
      <c r="D212" s="106"/>
      <c r="E212" s="106"/>
      <c r="F212" s="106"/>
      <c r="G212" s="106"/>
      <c r="H212" s="106"/>
    </row>
    <row r="213" spans="1:8" ht="12.75">
      <c r="A213" s="106"/>
      <c r="B213" s="106"/>
      <c r="C213" s="106"/>
      <c r="D213" s="106"/>
      <c r="E213" s="106"/>
      <c r="F213" s="106"/>
      <c r="G213" s="106"/>
      <c r="H213" s="106"/>
    </row>
    <row r="214" spans="1:8" ht="12.75">
      <c r="A214" s="106"/>
      <c r="B214" s="106"/>
      <c r="C214" s="106"/>
      <c r="D214" s="106"/>
      <c r="E214" s="106"/>
      <c r="F214" s="106"/>
      <c r="G214" s="106"/>
      <c r="H214" s="106"/>
    </row>
    <row r="215" spans="1:8" ht="12.75">
      <c r="A215" s="106"/>
      <c r="B215" s="106"/>
      <c r="C215" s="106"/>
      <c r="D215" s="106"/>
      <c r="E215" s="106"/>
      <c r="F215" s="106"/>
      <c r="G215" s="106"/>
      <c r="H215" s="106"/>
    </row>
    <row r="216" spans="1:8" ht="12.75">
      <c r="A216" s="106"/>
      <c r="B216" s="106"/>
      <c r="C216" s="106"/>
      <c r="D216" s="106"/>
      <c r="E216" s="106"/>
      <c r="F216" s="106"/>
      <c r="G216" s="106"/>
      <c r="H216" s="106"/>
    </row>
    <row r="217" spans="1:8" ht="12.75">
      <c r="A217" s="106"/>
      <c r="B217" s="106"/>
      <c r="C217" s="106"/>
      <c r="D217" s="106"/>
      <c r="E217" s="106"/>
      <c r="F217" s="106"/>
      <c r="G217" s="106"/>
      <c r="H217" s="106"/>
    </row>
    <row r="218" spans="1:8" ht="12.75">
      <c r="A218" s="106"/>
      <c r="B218" s="106"/>
      <c r="C218" s="106"/>
      <c r="D218" s="106"/>
      <c r="E218" s="106"/>
      <c r="F218" s="106"/>
      <c r="G218" s="106"/>
      <c r="H218" s="106"/>
    </row>
    <row r="219" spans="1:8" ht="12.75">
      <c r="A219" s="106"/>
      <c r="B219" s="106"/>
      <c r="C219" s="106"/>
      <c r="D219" s="106"/>
      <c r="E219" s="106"/>
      <c r="F219" s="106"/>
      <c r="G219" s="106"/>
      <c r="H219" s="106"/>
    </row>
    <row r="220" spans="1:8" ht="12.75">
      <c r="A220" s="106"/>
      <c r="B220" s="106"/>
      <c r="C220" s="106"/>
      <c r="D220" s="106"/>
      <c r="E220" s="106"/>
      <c r="F220" s="106"/>
      <c r="G220" s="106"/>
      <c r="H220" s="106"/>
    </row>
    <row r="221" spans="1:8" ht="12.75">
      <c r="A221" s="106"/>
      <c r="B221" s="106"/>
      <c r="C221" s="106"/>
      <c r="D221" s="106"/>
      <c r="E221" s="106"/>
      <c r="F221" s="106"/>
      <c r="G221" s="106"/>
      <c r="H221" s="106"/>
    </row>
    <row r="222" spans="1:8" ht="12.75">
      <c r="A222" s="106"/>
      <c r="B222" s="106"/>
      <c r="C222" s="106"/>
      <c r="D222" s="106"/>
      <c r="E222" s="106"/>
      <c r="F222" s="106"/>
      <c r="G222" s="106"/>
      <c r="H222" s="106"/>
    </row>
    <row r="223" spans="1:8" ht="12.75">
      <c r="A223" s="106"/>
      <c r="B223" s="106"/>
      <c r="C223" s="106"/>
      <c r="D223" s="106"/>
      <c r="E223" s="106"/>
      <c r="F223" s="106"/>
      <c r="G223" s="106"/>
      <c r="H223" s="106"/>
    </row>
    <row r="224" spans="1:8" ht="12.75">
      <c r="A224" s="106"/>
      <c r="B224" s="106"/>
      <c r="C224" s="106"/>
      <c r="D224" s="106"/>
      <c r="E224" s="106"/>
      <c r="F224" s="106"/>
      <c r="G224" s="106"/>
      <c r="H224" s="106"/>
    </row>
    <row r="225" spans="1:8" ht="12.75">
      <c r="A225" s="106"/>
      <c r="B225" s="106"/>
      <c r="C225" s="106"/>
      <c r="D225" s="106"/>
      <c r="E225" s="106"/>
      <c r="F225" s="106"/>
      <c r="G225" s="106"/>
      <c r="H225" s="106"/>
    </row>
    <row r="226" spans="1:8" ht="12.75">
      <c r="A226" s="106"/>
      <c r="B226" s="106"/>
      <c r="C226" s="106"/>
      <c r="D226" s="106"/>
      <c r="E226" s="106"/>
      <c r="F226" s="106"/>
      <c r="G226" s="106"/>
      <c r="H226" s="106"/>
    </row>
    <row r="227" spans="1:8" ht="12.75">
      <c r="A227" s="106"/>
      <c r="B227" s="106"/>
      <c r="C227" s="106"/>
      <c r="D227" s="106"/>
      <c r="E227" s="106"/>
      <c r="F227" s="106"/>
      <c r="G227" s="106"/>
      <c r="H227" s="106"/>
    </row>
    <row r="228" spans="1:8" ht="12.75">
      <c r="A228" s="106"/>
      <c r="B228" s="106"/>
      <c r="C228" s="106"/>
      <c r="D228" s="106"/>
      <c r="E228" s="106"/>
      <c r="F228" s="106"/>
      <c r="G228" s="106"/>
      <c r="H228" s="106"/>
    </row>
    <row r="229" spans="1:8" ht="12.75">
      <c r="A229" s="106"/>
      <c r="B229" s="106"/>
      <c r="C229" s="106"/>
      <c r="D229" s="106"/>
      <c r="E229" s="106"/>
      <c r="F229" s="106"/>
      <c r="G229" s="106"/>
      <c r="H229" s="106"/>
    </row>
    <row r="230" spans="1:8" ht="12.75">
      <c r="A230" s="106"/>
      <c r="B230" s="106"/>
      <c r="C230" s="106"/>
      <c r="D230" s="106"/>
      <c r="E230" s="106"/>
      <c r="F230" s="106"/>
      <c r="G230" s="106"/>
      <c r="H230" s="106"/>
    </row>
    <row r="231" spans="1:8" ht="12.75">
      <c r="A231" s="106"/>
      <c r="B231" s="106"/>
      <c r="C231" s="106"/>
      <c r="D231" s="106"/>
      <c r="E231" s="106"/>
      <c r="F231" s="106"/>
      <c r="G231" s="106"/>
      <c r="H231" s="106"/>
    </row>
    <row r="232" spans="1:8" ht="12.75">
      <c r="A232" s="106"/>
      <c r="B232" s="106"/>
      <c r="C232" s="106"/>
      <c r="D232" s="106"/>
      <c r="E232" s="106"/>
      <c r="F232" s="106"/>
      <c r="G232" s="106"/>
      <c r="H232" s="106"/>
    </row>
    <row r="233" spans="1:8" ht="12.75">
      <c r="A233" s="106"/>
      <c r="B233" s="106"/>
      <c r="C233" s="106"/>
      <c r="D233" s="106"/>
      <c r="E233" s="106"/>
      <c r="F233" s="106"/>
      <c r="G233" s="106"/>
      <c r="H233" s="106"/>
    </row>
    <row r="234" spans="1:8" ht="12.75">
      <c r="A234" s="106"/>
      <c r="B234" s="106"/>
      <c r="C234" s="106"/>
      <c r="D234" s="106"/>
      <c r="E234" s="106"/>
      <c r="F234" s="106"/>
      <c r="G234" s="106"/>
      <c r="H234" s="106"/>
    </row>
    <row r="235" spans="1:8" ht="12.75">
      <c r="A235" s="106"/>
      <c r="B235" s="106"/>
      <c r="C235" s="106"/>
      <c r="D235" s="106"/>
      <c r="E235" s="106"/>
      <c r="F235" s="106"/>
      <c r="G235" s="106"/>
      <c r="H235" s="106"/>
    </row>
    <row r="236" spans="1:8" ht="12.75">
      <c r="A236" s="106"/>
      <c r="B236" s="106"/>
      <c r="C236" s="106"/>
      <c r="D236" s="106"/>
      <c r="E236" s="106"/>
      <c r="F236" s="106"/>
      <c r="G236" s="106"/>
      <c r="H236" s="106"/>
    </row>
    <row r="237" spans="1:8" ht="12.75">
      <c r="A237" s="106"/>
      <c r="B237" s="106"/>
      <c r="C237" s="106"/>
      <c r="D237" s="106"/>
      <c r="E237" s="106"/>
      <c r="F237" s="106"/>
      <c r="G237" s="106"/>
      <c r="H237" s="106"/>
    </row>
    <row r="238" spans="1:8" ht="12.75">
      <c r="A238" s="106"/>
      <c r="B238" s="106"/>
      <c r="C238" s="106"/>
      <c r="D238" s="106"/>
      <c r="E238" s="106"/>
      <c r="F238" s="106"/>
      <c r="G238" s="106"/>
      <c r="H238" s="106"/>
    </row>
    <row r="239" spans="1:8" ht="12.75">
      <c r="A239" s="106"/>
      <c r="B239" s="106"/>
      <c r="C239" s="106"/>
      <c r="D239" s="106"/>
      <c r="E239" s="106"/>
      <c r="F239" s="106"/>
      <c r="G239" s="106"/>
      <c r="H239" s="106"/>
    </row>
    <row r="240" spans="1:8" ht="12.75">
      <c r="A240" s="106"/>
      <c r="B240" s="106"/>
      <c r="C240" s="106"/>
      <c r="D240" s="106"/>
      <c r="E240" s="106"/>
      <c r="F240" s="106"/>
      <c r="G240" s="106"/>
      <c r="H240" s="106"/>
    </row>
    <row r="241" spans="1:8" ht="12.75">
      <c r="A241" s="106"/>
      <c r="B241" s="106"/>
      <c r="C241" s="106"/>
      <c r="D241" s="106"/>
      <c r="E241" s="106"/>
      <c r="F241" s="106"/>
      <c r="G241" s="106"/>
      <c r="H241" s="106"/>
    </row>
    <row r="242" spans="1:8" ht="12.75">
      <c r="A242" s="106"/>
      <c r="B242" s="106"/>
      <c r="C242" s="106"/>
      <c r="D242" s="106"/>
      <c r="E242" s="106"/>
      <c r="F242" s="106"/>
      <c r="G242" s="106"/>
      <c r="H242" s="106"/>
    </row>
    <row r="243" spans="1:8" ht="12.75">
      <c r="A243" s="106"/>
      <c r="B243" s="106"/>
      <c r="C243" s="106"/>
      <c r="D243" s="106"/>
      <c r="E243" s="106"/>
      <c r="F243" s="106"/>
      <c r="G243" s="106"/>
      <c r="H243" s="106"/>
    </row>
    <row r="244" spans="1:8" ht="12.75">
      <c r="A244" s="106"/>
      <c r="B244" s="106"/>
      <c r="C244" s="106"/>
      <c r="D244" s="106"/>
      <c r="E244" s="106"/>
      <c r="F244" s="106"/>
      <c r="G244" s="106"/>
      <c r="H244" s="106"/>
    </row>
    <row r="245" spans="1:8" ht="12.75">
      <c r="A245" s="106"/>
      <c r="B245" s="106"/>
      <c r="C245" s="106"/>
      <c r="D245" s="106"/>
      <c r="E245" s="106"/>
      <c r="F245" s="106"/>
      <c r="G245" s="106"/>
      <c r="H245" s="106"/>
    </row>
    <row r="246" spans="1:8" ht="12.75">
      <c r="A246" s="106"/>
      <c r="B246" s="106"/>
      <c r="C246" s="106"/>
      <c r="D246" s="106"/>
      <c r="E246" s="106"/>
      <c r="F246" s="106"/>
      <c r="G246" s="106"/>
      <c r="H246" s="106"/>
    </row>
    <row r="247" spans="1:8" ht="12.75">
      <c r="A247" s="106"/>
      <c r="B247" s="106"/>
      <c r="C247" s="106"/>
      <c r="D247" s="106"/>
      <c r="E247" s="106"/>
      <c r="F247" s="106"/>
      <c r="G247" s="106"/>
      <c r="H247" s="106"/>
    </row>
    <row r="248" spans="1:8" ht="12.75">
      <c r="A248" s="106"/>
      <c r="B248" s="106"/>
      <c r="C248" s="106"/>
      <c r="D248" s="106"/>
      <c r="E248" s="106"/>
      <c r="F248" s="106"/>
      <c r="G248" s="106"/>
      <c r="H248" s="106"/>
    </row>
    <row r="249" spans="1:8" ht="12.75">
      <c r="A249" s="106"/>
      <c r="B249" s="106"/>
      <c r="C249" s="106"/>
      <c r="D249" s="106"/>
      <c r="E249" s="106"/>
      <c r="F249" s="106"/>
      <c r="G249" s="106"/>
      <c r="H249" s="106"/>
    </row>
    <row r="250" spans="1:8" ht="12.75">
      <c r="A250" s="106"/>
      <c r="B250" s="106"/>
      <c r="C250" s="106"/>
      <c r="D250" s="106"/>
      <c r="E250" s="106"/>
      <c r="F250" s="106"/>
      <c r="G250" s="106"/>
      <c r="H250" s="106"/>
    </row>
    <row r="251" spans="1:8" ht="12.75">
      <c r="A251" s="106"/>
      <c r="B251" s="106"/>
      <c r="C251" s="106"/>
      <c r="D251" s="106"/>
      <c r="E251" s="106"/>
      <c r="F251" s="106"/>
      <c r="G251" s="106"/>
      <c r="H251" s="106"/>
    </row>
    <row r="252" spans="1:8" ht="12.75">
      <c r="A252" s="106"/>
      <c r="B252" s="106"/>
      <c r="C252" s="106"/>
      <c r="D252" s="106"/>
      <c r="E252" s="106"/>
      <c r="F252" s="106"/>
      <c r="G252" s="106"/>
      <c r="H252" s="106"/>
    </row>
    <row r="253" spans="1:8" ht="12.75">
      <c r="A253" s="106"/>
      <c r="B253" s="106"/>
      <c r="C253" s="106"/>
      <c r="D253" s="106"/>
      <c r="E253" s="106"/>
      <c r="F253" s="106"/>
      <c r="G253" s="106"/>
      <c r="H253" s="106"/>
    </row>
    <row r="254" spans="1:8" ht="12.75">
      <c r="A254" s="106"/>
      <c r="B254" s="106"/>
      <c r="C254" s="106"/>
      <c r="D254" s="106"/>
      <c r="E254" s="106"/>
      <c r="F254" s="106"/>
      <c r="G254" s="106"/>
      <c r="H254" s="106"/>
    </row>
    <row r="255" spans="1:8" ht="12.75">
      <c r="A255" s="106"/>
      <c r="B255" s="106"/>
      <c r="C255" s="106"/>
      <c r="D255" s="106"/>
      <c r="E255" s="106"/>
      <c r="F255" s="106"/>
      <c r="G255" s="106"/>
      <c r="H255" s="106"/>
    </row>
    <row r="256" spans="1:8" ht="12.75">
      <c r="A256" s="106"/>
      <c r="B256" s="106"/>
      <c r="C256" s="106"/>
      <c r="D256" s="106"/>
      <c r="E256" s="106"/>
      <c r="F256" s="106"/>
      <c r="G256" s="106"/>
      <c r="H256" s="106"/>
    </row>
    <row r="257" spans="1:8" ht="12.75">
      <c r="A257" s="106"/>
      <c r="B257" s="106"/>
      <c r="C257" s="106"/>
      <c r="D257" s="106"/>
      <c r="E257" s="106"/>
      <c r="F257" s="106"/>
      <c r="G257" s="106"/>
      <c r="H257" s="106"/>
    </row>
    <row r="258" spans="1:8" ht="12.75">
      <c r="A258" s="106"/>
      <c r="B258" s="106"/>
      <c r="C258" s="106"/>
      <c r="D258" s="106"/>
      <c r="E258" s="106"/>
      <c r="F258" s="106"/>
      <c r="G258" s="106"/>
      <c r="H258" s="106"/>
    </row>
    <row r="259" spans="1:8" ht="12.75">
      <c r="A259" s="106"/>
      <c r="B259" s="106"/>
      <c r="C259" s="106"/>
      <c r="D259" s="106"/>
      <c r="E259" s="106"/>
      <c r="F259" s="106"/>
      <c r="G259" s="106"/>
      <c r="H259" s="106"/>
    </row>
    <row r="260" spans="1:8" ht="12.75">
      <c r="A260" s="106"/>
      <c r="B260" s="106"/>
      <c r="C260" s="106"/>
      <c r="D260" s="106"/>
      <c r="E260" s="106"/>
      <c r="F260" s="106"/>
      <c r="G260" s="106"/>
      <c r="H260" s="106"/>
    </row>
    <row r="261" spans="1:8" ht="12.75">
      <c r="A261" s="106"/>
      <c r="B261" s="106"/>
      <c r="C261" s="106"/>
      <c r="D261" s="106"/>
      <c r="E261" s="106"/>
      <c r="F261" s="106"/>
      <c r="G261" s="106"/>
      <c r="H261" s="106"/>
    </row>
    <row r="262" spans="1:8" ht="12.75">
      <c r="A262" s="106"/>
      <c r="B262" s="106"/>
      <c r="C262" s="106"/>
      <c r="D262" s="106"/>
      <c r="E262" s="106"/>
      <c r="F262" s="106"/>
      <c r="G262" s="106"/>
      <c r="H262" s="106"/>
    </row>
    <row r="263" spans="1:8" ht="12.75">
      <c r="A263" s="106"/>
      <c r="B263" s="106"/>
      <c r="C263" s="106"/>
      <c r="D263" s="106"/>
      <c r="E263" s="106"/>
      <c r="F263" s="106"/>
      <c r="G263" s="106"/>
      <c r="H263" s="106"/>
    </row>
    <row r="264" spans="1:8" ht="12.75">
      <c r="A264" s="106"/>
      <c r="B264" s="106"/>
      <c r="C264" s="106"/>
      <c r="D264" s="106"/>
      <c r="E264" s="106"/>
      <c r="F264" s="106"/>
      <c r="G264" s="106"/>
      <c r="H264" s="106"/>
    </row>
    <row r="265" spans="1:8" ht="12.75">
      <c r="A265" s="106"/>
      <c r="B265" s="106"/>
      <c r="C265" s="106"/>
      <c r="D265" s="106"/>
      <c r="E265" s="106"/>
      <c r="F265" s="106"/>
      <c r="G265" s="106"/>
      <c r="H265" s="106"/>
    </row>
    <row r="266" spans="1:8" ht="12.75">
      <c r="A266" s="106"/>
      <c r="B266" s="106"/>
      <c r="C266" s="106"/>
      <c r="D266" s="106"/>
      <c r="E266" s="106"/>
      <c r="F266" s="106"/>
      <c r="G266" s="106"/>
      <c r="H266" s="106"/>
    </row>
    <row r="267" spans="1:8" ht="12.75">
      <c r="A267" s="106"/>
      <c r="B267" s="106"/>
      <c r="C267" s="106"/>
      <c r="D267" s="106"/>
      <c r="E267" s="106"/>
      <c r="F267" s="106"/>
      <c r="G267" s="106"/>
      <c r="H267" s="106"/>
    </row>
    <row r="268" spans="1:8" ht="12.75">
      <c r="A268" s="106"/>
      <c r="B268" s="106"/>
      <c r="C268" s="106"/>
      <c r="D268" s="106"/>
      <c r="E268" s="106"/>
      <c r="F268" s="106"/>
      <c r="G268" s="106"/>
      <c r="H268" s="106"/>
    </row>
    <row r="269" spans="1:8" ht="12.75">
      <c r="A269" s="106"/>
      <c r="B269" s="106"/>
      <c r="C269" s="106"/>
      <c r="D269" s="106"/>
      <c r="E269" s="106"/>
      <c r="F269" s="106"/>
      <c r="G269" s="106"/>
      <c r="H269" s="106"/>
    </row>
    <row r="270" spans="1:8" ht="12.75">
      <c r="A270" s="106"/>
      <c r="B270" s="106"/>
      <c r="C270" s="106"/>
      <c r="D270" s="106"/>
      <c r="E270" s="106"/>
      <c r="F270" s="106"/>
      <c r="G270" s="106"/>
      <c r="H270" s="106"/>
    </row>
    <row r="271" spans="1:8" ht="12.75">
      <c r="A271" s="106"/>
      <c r="B271" s="106"/>
      <c r="C271" s="106"/>
      <c r="D271" s="106"/>
      <c r="E271" s="106"/>
      <c r="F271" s="106"/>
      <c r="G271" s="106"/>
      <c r="H271" s="106"/>
    </row>
    <row r="272" spans="1:8" ht="12.75">
      <c r="A272" s="106"/>
      <c r="B272" s="106"/>
      <c r="C272" s="106"/>
      <c r="D272" s="106"/>
      <c r="E272" s="106"/>
      <c r="F272" s="106"/>
      <c r="G272" s="106"/>
      <c r="H272" s="106"/>
    </row>
    <row r="273" spans="1:8" ht="12.75">
      <c r="A273" s="106"/>
      <c r="B273" s="106"/>
      <c r="C273" s="106"/>
      <c r="D273" s="106"/>
      <c r="E273" s="106"/>
      <c r="F273" s="106"/>
      <c r="G273" s="106"/>
      <c r="H273" s="106"/>
    </row>
    <row r="274" spans="1:8" ht="12.75">
      <c r="A274" s="106"/>
      <c r="B274" s="106"/>
      <c r="C274" s="106"/>
      <c r="D274" s="106"/>
      <c r="E274" s="106"/>
      <c r="F274" s="106"/>
      <c r="G274" s="106"/>
      <c r="H274" s="106"/>
    </row>
    <row r="275" spans="1:8" ht="12.75">
      <c r="A275" s="106"/>
      <c r="B275" s="106"/>
      <c r="C275" s="106"/>
      <c r="D275" s="106"/>
      <c r="E275" s="106"/>
      <c r="F275" s="106"/>
      <c r="G275" s="106"/>
      <c r="H275" s="106"/>
    </row>
    <row r="276" spans="1:8" ht="12.75">
      <c r="A276" s="106"/>
      <c r="B276" s="106"/>
      <c r="C276" s="106"/>
      <c r="D276" s="106"/>
      <c r="E276" s="106"/>
      <c r="F276" s="106"/>
      <c r="G276" s="106"/>
      <c r="H276" s="106"/>
    </row>
    <row r="277" spans="1:8" ht="12.75">
      <c r="A277" s="106"/>
      <c r="B277" s="106"/>
      <c r="C277" s="106"/>
      <c r="D277" s="106"/>
      <c r="E277" s="106"/>
      <c r="F277" s="106"/>
      <c r="G277" s="106"/>
      <c r="H277" s="106"/>
    </row>
    <row r="278" spans="1:8" ht="12.75">
      <c r="A278" s="106"/>
      <c r="B278" s="106"/>
      <c r="C278" s="106"/>
      <c r="D278" s="106"/>
      <c r="E278" s="106"/>
      <c r="F278" s="106"/>
      <c r="G278" s="106"/>
      <c r="H278" s="106"/>
    </row>
    <row r="279" spans="1:8" ht="12.75">
      <c r="A279" s="106"/>
      <c r="B279" s="106"/>
      <c r="C279" s="106"/>
      <c r="D279" s="106"/>
      <c r="E279" s="106"/>
      <c r="F279" s="106"/>
      <c r="G279" s="106"/>
      <c r="H279" s="106"/>
    </row>
    <row r="280" spans="1:8" ht="12.75">
      <c r="A280" s="106"/>
      <c r="B280" s="106"/>
      <c r="C280" s="106"/>
      <c r="D280" s="106"/>
      <c r="E280" s="106"/>
      <c r="F280" s="106"/>
      <c r="G280" s="106"/>
      <c r="H280" s="106"/>
    </row>
    <row r="281" spans="1:8" ht="12.75">
      <c r="A281" s="106"/>
      <c r="B281" s="106"/>
      <c r="C281" s="106"/>
      <c r="D281" s="106"/>
      <c r="E281" s="106"/>
      <c r="F281" s="106"/>
      <c r="G281" s="106"/>
      <c r="H281" s="106"/>
    </row>
    <row r="282" spans="1:8" ht="12.75">
      <c r="A282" s="106"/>
      <c r="B282" s="106"/>
      <c r="C282" s="106"/>
      <c r="D282" s="106"/>
      <c r="E282" s="106"/>
      <c r="F282" s="106"/>
      <c r="G282" s="106"/>
      <c r="H282" s="106"/>
    </row>
    <row r="283" spans="1:8" ht="12.75">
      <c r="A283" s="106"/>
      <c r="B283" s="106"/>
      <c r="C283" s="106"/>
      <c r="D283" s="106"/>
      <c r="E283" s="106"/>
      <c r="F283" s="106"/>
      <c r="G283" s="106"/>
      <c r="H283" s="106"/>
    </row>
    <row r="284" spans="1:8" ht="12.75">
      <c r="A284" s="106"/>
      <c r="B284" s="106"/>
      <c r="C284" s="106"/>
      <c r="D284" s="106"/>
      <c r="E284" s="106"/>
      <c r="F284" s="106"/>
      <c r="G284" s="106"/>
      <c r="H284" s="106"/>
    </row>
    <row r="285" spans="1:8" ht="12.75">
      <c r="A285" s="106"/>
      <c r="B285" s="106"/>
      <c r="C285" s="106"/>
      <c r="D285" s="106"/>
      <c r="E285" s="106"/>
      <c r="F285" s="106"/>
      <c r="G285" s="106"/>
      <c r="H285" s="106"/>
    </row>
    <row r="286" spans="1:8" ht="12.75">
      <c r="A286" s="106"/>
      <c r="B286" s="106"/>
      <c r="C286" s="106"/>
      <c r="D286" s="106"/>
      <c r="E286" s="106"/>
      <c r="F286" s="106"/>
      <c r="G286" s="106"/>
      <c r="H286" s="106"/>
    </row>
    <row r="287" spans="1:8" ht="12.75">
      <c r="A287" s="106"/>
      <c r="B287" s="106"/>
      <c r="C287" s="106"/>
      <c r="D287" s="106"/>
      <c r="E287" s="106"/>
      <c r="F287" s="106"/>
      <c r="G287" s="106"/>
      <c r="H287" s="106"/>
    </row>
    <row r="288" spans="1:8" ht="12.75">
      <c r="A288" s="106"/>
      <c r="B288" s="106"/>
      <c r="C288" s="106"/>
      <c r="D288" s="106"/>
      <c r="E288" s="106"/>
      <c r="F288" s="106"/>
      <c r="G288" s="106"/>
      <c r="H288" s="106"/>
    </row>
    <row r="289" spans="1:8" ht="12.75">
      <c r="A289" s="106"/>
      <c r="B289" s="106"/>
      <c r="C289" s="106"/>
      <c r="D289" s="106"/>
      <c r="E289" s="106"/>
      <c r="F289" s="106"/>
      <c r="G289" s="106"/>
      <c r="H289" s="106"/>
    </row>
    <row r="290" spans="1:8" ht="12.75">
      <c r="A290" s="106"/>
      <c r="B290" s="106"/>
      <c r="C290" s="106"/>
      <c r="D290" s="106"/>
      <c r="E290" s="106"/>
      <c r="F290" s="106"/>
      <c r="G290" s="106"/>
      <c r="H290" s="106"/>
    </row>
    <row r="291" spans="1:8" ht="12.75">
      <c r="A291" s="106"/>
      <c r="B291" s="106"/>
      <c r="C291" s="106"/>
      <c r="D291" s="106"/>
      <c r="E291" s="106"/>
      <c r="F291" s="106"/>
      <c r="G291" s="106"/>
      <c r="H291" s="106"/>
    </row>
    <row r="292" spans="1:8" ht="12.75">
      <c r="A292" s="106"/>
      <c r="B292" s="106"/>
      <c r="C292" s="106"/>
      <c r="D292" s="106"/>
      <c r="E292" s="106"/>
      <c r="F292" s="106"/>
      <c r="G292" s="106"/>
      <c r="H292" s="106"/>
    </row>
    <row r="293" spans="1:8" ht="12.75">
      <c r="A293" s="106"/>
      <c r="B293" s="106"/>
      <c r="C293" s="106"/>
      <c r="D293" s="106"/>
      <c r="E293" s="106"/>
      <c r="F293" s="106"/>
      <c r="G293" s="106"/>
      <c r="H293" s="106"/>
    </row>
    <row r="294" spans="1:8" ht="12.75">
      <c r="A294" s="106"/>
      <c r="B294" s="106"/>
      <c r="C294" s="106"/>
      <c r="D294" s="106"/>
      <c r="E294" s="106"/>
      <c r="F294" s="106"/>
      <c r="G294" s="106"/>
      <c r="H294" s="106"/>
    </row>
    <row r="295" spans="1:8" ht="12.75">
      <c r="A295" s="106"/>
      <c r="B295" s="106"/>
      <c r="C295" s="106"/>
      <c r="D295" s="106"/>
      <c r="E295" s="106"/>
      <c r="F295" s="106"/>
      <c r="G295" s="106"/>
      <c r="H295" s="106"/>
    </row>
    <row r="296" spans="1:8" ht="12.75">
      <c r="A296" s="106"/>
      <c r="B296" s="106"/>
      <c r="C296" s="106"/>
      <c r="D296" s="106"/>
      <c r="E296" s="106"/>
      <c r="F296" s="106"/>
      <c r="G296" s="106"/>
      <c r="H296" s="106"/>
    </row>
    <row r="297" spans="1:8" ht="12.75">
      <c r="A297" s="106"/>
      <c r="B297" s="106"/>
      <c r="C297" s="106"/>
      <c r="D297" s="106"/>
      <c r="E297" s="106"/>
      <c r="F297" s="106"/>
      <c r="G297" s="106"/>
      <c r="H297" s="106"/>
    </row>
    <row r="298" spans="1:8" ht="12.75">
      <c r="A298" s="106"/>
      <c r="B298" s="106"/>
      <c r="C298" s="106"/>
      <c r="D298" s="106"/>
      <c r="E298" s="106"/>
      <c r="F298" s="106"/>
      <c r="G298" s="106"/>
      <c r="H298" s="106"/>
    </row>
    <row r="299" spans="1:8" ht="12.75">
      <c r="A299" s="106"/>
      <c r="B299" s="106"/>
      <c r="C299" s="106"/>
      <c r="D299" s="106"/>
      <c r="E299" s="106"/>
      <c r="F299" s="106"/>
      <c r="G299" s="106"/>
      <c r="H299" s="106"/>
    </row>
    <row r="300" spans="1:8" ht="12.75">
      <c r="A300" s="106"/>
      <c r="B300" s="106"/>
      <c r="C300" s="106"/>
      <c r="D300" s="106"/>
      <c r="E300" s="106"/>
      <c r="F300" s="106"/>
      <c r="G300" s="106"/>
      <c r="H300" s="106"/>
    </row>
    <row r="301" spans="1:8" ht="12.75">
      <c r="A301" s="106"/>
      <c r="B301" s="106"/>
      <c r="C301" s="106"/>
      <c r="D301" s="106"/>
      <c r="E301" s="106"/>
      <c r="F301" s="106"/>
      <c r="G301" s="106"/>
      <c r="H301" s="106"/>
    </row>
    <row r="302" spans="1:8" ht="12.75">
      <c r="A302" s="106"/>
      <c r="B302" s="106"/>
      <c r="C302" s="106"/>
      <c r="D302" s="106"/>
      <c r="E302" s="106"/>
      <c r="F302" s="106"/>
      <c r="G302" s="106"/>
      <c r="H302" s="106"/>
    </row>
    <row r="303" spans="1:8" ht="12.75">
      <c r="A303" s="106"/>
      <c r="B303" s="106"/>
      <c r="C303" s="106"/>
      <c r="D303" s="106"/>
      <c r="E303" s="106"/>
      <c r="F303" s="106"/>
      <c r="G303" s="106"/>
      <c r="H303" s="106"/>
    </row>
    <row r="304" spans="1:8" ht="12.75">
      <c r="A304" s="106"/>
      <c r="B304" s="106"/>
      <c r="C304" s="106"/>
      <c r="D304" s="106"/>
      <c r="E304" s="106"/>
      <c r="F304" s="106"/>
      <c r="G304" s="106"/>
      <c r="H304" s="106"/>
    </row>
    <row r="305" spans="1:8" ht="12.75">
      <c r="A305" s="106"/>
      <c r="B305" s="106"/>
      <c r="C305" s="106"/>
      <c r="D305" s="106"/>
      <c r="E305" s="106"/>
      <c r="F305" s="106"/>
      <c r="G305" s="106"/>
      <c r="H305" s="106"/>
    </row>
    <row r="306" spans="1:8" ht="12.75">
      <c r="A306" s="106"/>
      <c r="B306" s="106"/>
      <c r="C306" s="106"/>
      <c r="D306" s="106"/>
      <c r="E306" s="106"/>
      <c r="F306" s="106"/>
      <c r="G306" s="106"/>
      <c r="H306" s="106"/>
    </row>
    <row r="307" spans="1:8" ht="12.75">
      <c r="A307" s="106"/>
      <c r="B307" s="106"/>
      <c r="C307" s="106"/>
      <c r="D307" s="106"/>
      <c r="E307" s="106"/>
      <c r="F307" s="106"/>
      <c r="G307" s="106"/>
      <c r="H307" s="106"/>
    </row>
    <row r="308" spans="1:8" ht="12.75">
      <c r="A308" s="106"/>
      <c r="B308" s="106"/>
      <c r="C308" s="106"/>
      <c r="D308" s="106"/>
      <c r="E308" s="106"/>
      <c r="F308" s="106"/>
      <c r="G308" s="106"/>
      <c r="H308" s="106"/>
    </row>
    <row r="309" spans="1:8" ht="12.75">
      <c r="A309" s="106"/>
      <c r="B309" s="106"/>
      <c r="C309" s="106"/>
      <c r="D309" s="106"/>
      <c r="E309" s="106"/>
      <c r="F309" s="106"/>
      <c r="G309" s="106"/>
      <c r="H309" s="106"/>
    </row>
    <row r="310" spans="1:8" ht="12.75">
      <c r="A310" s="106"/>
      <c r="B310" s="106"/>
      <c r="C310" s="106"/>
      <c r="D310" s="106"/>
      <c r="E310" s="106"/>
      <c r="F310" s="106"/>
      <c r="G310" s="106"/>
      <c r="H310" s="106"/>
    </row>
    <row r="311" spans="1:8" ht="12.75">
      <c r="A311" s="106"/>
      <c r="B311" s="106"/>
      <c r="C311" s="106"/>
      <c r="D311" s="106"/>
      <c r="E311" s="106"/>
      <c r="F311" s="106"/>
      <c r="G311" s="106"/>
      <c r="H311" s="106"/>
    </row>
    <row r="312" spans="1:8" ht="12.75">
      <c r="A312" s="106"/>
      <c r="B312" s="106"/>
      <c r="C312" s="106"/>
      <c r="D312" s="106"/>
      <c r="E312" s="106"/>
      <c r="F312" s="106"/>
      <c r="G312" s="106"/>
      <c r="H312" s="106"/>
    </row>
    <row r="313" spans="1:8" ht="12.75">
      <c r="A313" s="106"/>
      <c r="B313" s="106"/>
      <c r="C313" s="106"/>
      <c r="D313" s="106"/>
      <c r="E313" s="106"/>
      <c r="F313" s="106"/>
      <c r="G313" s="106"/>
      <c r="H313" s="106"/>
    </row>
    <row r="314" spans="1:8" ht="12.75">
      <c r="A314" s="106"/>
      <c r="B314" s="106"/>
      <c r="C314" s="106"/>
      <c r="D314" s="106"/>
      <c r="E314" s="106"/>
      <c r="F314" s="106"/>
      <c r="G314" s="106"/>
      <c r="H314" s="106"/>
    </row>
    <row r="315" spans="1:8" ht="12.75">
      <c r="A315" s="106"/>
      <c r="B315" s="106"/>
      <c r="C315" s="106"/>
      <c r="D315" s="106"/>
      <c r="E315" s="106"/>
      <c r="F315" s="106"/>
      <c r="G315" s="106"/>
      <c r="H315" s="106"/>
    </row>
    <row r="316" spans="1:8" ht="12.75">
      <c r="A316" s="106"/>
      <c r="B316" s="106"/>
      <c r="C316" s="106"/>
      <c r="D316" s="106"/>
      <c r="E316" s="106"/>
      <c r="F316" s="106"/>
      <c r="G316" s="106"/>
      <c r="H316" s="106"/>
    </row>
    <row r="317" spans="1:8" ht="12.75">
      <c r="A317" s="106"/>
      <c r="B317" s="106"/>
      <c r="C317" s="106"/>
      <c r="D317" s="106"/>
      <c r="E317" s="106"/>
      <c r="F317" s="106"/>
      <c r="G317" s="106"/>
      <c r="H317" s="106"/>
    </row>
    <row r="318" spans="1:8" ht="12.75">
      <c r="A318" s="106"/>
      <c r="B318" s="106"/>
      <c r="C318" s="106"/>
      <c r="D318" s="106"/>
      <c r="E318" s="106"/>
      <c r="F318" s="106"/>
      <c r="G318" s="106"/>
      <c r="H318" s="106"/>
    </row>
    <row r="319" spans="1:8" ht="12.75">
      <c r="A319" s="106"/>
      <c r="B319" s="106"/>
      <c r="C319" s="106"/>
      <c r="D319" s="106"/>
      <c r="E319" s="106"/>
      <c r="F319" s="106"/>
      <c r="G319" s="106"/>
      <c r="H319" s="106"/>
    </row>
    <row r="320" spans="1:8" ht="12.75">
      <c r="A320" s="106"/>
      <c r="B320" s="106"/>
      <c r="C320" s="106"/>
      <c r="D320" s="106"/>
      <c r="E320" s="106"/>
      <c r="F320" s="106"/>
      <c r="G320" s="106"/>
      <c r="H320" s="106"/>
    </row>
    <row r="321" spans="1:8" ht="12.75">
      <c r="A321" s="106"/>
      <c r="B321" s="106"/>
      <c r="C321" s="106"/>
      <c r="D321" s="106"/>
      <c r="E321" s="106"/>
      <c r="F321" s="106"/>
      <c r="G321" s="106"/>
      <c r="H321" s="106"/>
    </row>
    <row r="322" spans="1:8" ht="12.75">
      <c r="A322" s="106"/>
      <c r="B322" s="106"/>
      <c r="C322" s="106"/>
      <c r="D322" s="106"/>
      <c r="E322" s="106"/>
      <c r="F322" s="106"/>
      <c r="G322" s="106"/>
      <c r="H322" s="106"/>
    </row>
    <row r="323" spans="1:8" ht="12.75">
      <c r="A323" s="106"/>
      <c r="B323" s="106"/>
      <c r="C323" s="106"/>
      <c r="D323" s="106"/>
      <c r="E323" s="106"/>
      <c r="F323" s="106"/>
      <c r="G323" s="106"/>
      <c r="H323" s="106"/>
    </row>
    <row r="324" spans="1:8" ht="12.75">
      <c r="A324" s="106"/>
      <c r="B324" s="106"/>
      <c r="C324" s="106"/>
      <c r="D324" s="106"/>
      <c r="E324" s="106"/>
      <c r="F324" s="106"/>
      <c r="G324" s="106"/>
      <c r="H324" s="106"/>
    </row>
    <row r="325" spans="1:8" ht="12.75">
      <c r="A325" s="106"/>
      <c r="B325" s="106"/>
      <c r="C325" s="106"/>
      <c r="D325" s="106"/>
      <c r="E325" s="106"/>
      <c r="F325" s="106"/>
      <c r="G325" s="106"/>
      <c r="H325" s="106"/>
    </row>
    <row r="326" spans="1:8" ht="12.75">
      <c r="A326" s="106"/>
      <c r="B326" s="106"/>
      <c r="C326" s="106"/>
      <c r="D326" s="106"/>
      <c r="E326" s="106"/>
      <c r="F326" s="106"/>
      <c r="G326" s="106"/>
      <c r="H326" s="106"/>
    </row>
    <row r="327" spans="1:8" ht="12.75">
      <c r="A327" s="106"/>
      <c r="B327" s="106"/>
      <c r="C327" s="106"/>
      <c r="D327" s="106"/>
      <c r="E327" s="106"/>
      <c r="F327" s="106"/>
      <c r="G327" s="106"/>
      <c r="H327" s="106"/>
    </row>
    <row r="328" spans="1:8" ht="12.75">
      <c r="A328" s="106"/>
      <c r="B328" s="106"/>
      <c r="C328" s="106"/>
      <c r="D328" s="106"/>
      <c r="E328" s="106"/>
      <c r="F328" s="106"/>
      <c r="G328" s="106"/>
      <c r="H328" s="106"/>
    </row>
    <row r="329" spans="1:8" ht="12.75">
      <c r="A329" s="106"/>
      <c r="B329" s="106"/>
      <c r="C329" s="106"/>
      <c r="D329" s="106"/>
      <c r="E329" s="106"/>
      <c r="F329" s="106"/>
      <c r="G329" s="106"/>
      <c r="H329" s="106"/>
    </row>
    <row r="330" spans="1:8" ht="12.75">
      <c r="A330" s="106"/>
      <c r="B330" s="106"/>
      <c r="C330" s="106"/>
      <c r="D330" s="106"/>
      <c r="E330" s="106"/>
      <c r="F330" s="106"/>
      <c r="G330" s="106"/>
      <c r="H330" s="106"/>
    </row>
    <row r="331" spans="1:8" ht="12.75">
      <c r="A331" s="106"/>
      <c r="B331" s="106"/>
      <c r="C331" s="106"/>
      <c r="D331" s="106"/>
      <c r="E331" s="106"/>
      <c r="F331" s="106"/>
      <c r="G331" s="106"/>
      <c r="H331" s="106"/>
    </row>
    <row r="332" spans="1:8" ht="12.75">
      <c r="A332" s="106"/>
      <c r="B332" s="106"/>
      <c r="C332" s="106"/>
      <c r="D332" s="106"/>
      <c r="E332" s="106"/>
      <c r="F332" s="106"/>
      <c r="G332" s="106"/>
      <c r="H332" s="106"/>
    </row>
    <row r="333" spans="1:8" ht="12.75">
      <c r="A333" s="106"/>
      <c r="B333" s="106"/>
      <c r="C333" s="106"/>
      <c r="D333" s="106"/>
      <c r="E333" s="106"/>
      <c r="F333" s="106"/>
      <c r="G333" s="106"/>
      <c r="H333" s="106"/>
    </row>
    <row r="334" spans="1:8" ht="12.75">
      <c r="A334" s="106"/>
      <c r="B334" s="106"/>
      <c r="C334" s="106"/>
      <c r="D334" s="106"/>
      <c r="E334" s="106"/>
      <c r="F334" s="106"/>
      <c r="G334" s="106"/>
      <c r="H334" s="106"/>
    </row>
    <row r="335" spans="1:8" ht="12.75">
      <c r="A335" s="106"/>
      <c r="B335" s="106"/>
      <c r="C335" s="106"/>
      <c r="D335" s="106"/>
      <c r="E335" s="106"/>
      <c r="F335" s="106"/>
      <c r="G335" s="106"/>
      <c r="H335" s="106"/>
    </row>
    <row r="336" spans="1:8" ht="12.75">
      <c r="A336" s="106"/>
      <c r="B336" s="106"/>
      <c r="C336" s="106"/>
      <c r="D336" s="106"/>
      <c r="E336" s="106"/>
      <c r="F336" s="106"/>
      <c r="G336" s="106"/>
      <c r="H336" s="106"/>
    </row>
    <row r="337" spans="1:8" ht="12.75">
      <c r="A337" s="106"/>
      <c r="B337" s="106"/>
      <c r="C337" s="106"/>
      <c r="D337" s="106"/>
      <c r="E337" s="106"/>
      <c r="F337" s="106"/>
      <c r="G337" s="106"/>
      <c r="H337" s="106"/>
    </row>
    <row r="338" spans="1:8" ht="12.75">
      <c r="A338" s="106"/>
      <c r="B338" s="106"/>
      <c r="C338" s="106"/>
      <c r="D338" s="106"/>
      <c r="E338" s="106"/>
      <c r="F338" s="106"/>
      <c r="G338" s="106"/>
      <c r="H338" s="106"/>
    </row>
  </sheetData>
  <autoFilter ref="A5:H138" xr:uid="{00000000-0009-0000-0000-000021000000}"/>
  <dataValidations count="1">
    <dataValidation type="list" allowBlank="1" showInputMessage="1" showErrorMessage="1" sqref="F6" xr:uid="{00000000-0002-0000-2100-000000000000}">
      <formula1>"yes,no"</formula1>
    </dataValidation>
  </dataValidations>
  <pageMargins left="0.7" right="0.7" top="0.75" bottom="0.75" header="0.3" footer="0.3"/>
  <pageSetup orientation="portrait"/>
  <customProperties>
    <customPr name="MMSheetType" r:id="rId1"/>
  </customPropertie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33"/>
  <sheetViews>
    <sheetView showGridLines="0" zoomScale="70" workbookViewId="0">
      <selection activeCell="B27" sqref="B27"/>
    </sheetView>
  </sheetViews>
  <sheetFormatPr defaultColWidth="0" defaultRowHeight="9.75" zeroHeight="1"/>
  <cols>
    <col min="1" max="1" width="30.81640625" customWidth="1"/>
    <col min="2" max="2" width="20.453125" customWidth="1"/>
    <col min="3" max="3" width="139.453125" customWidth="1"/>
    <col min="4" max="4" width="8.81640625" customWidth="1"/>
    <col min="5" max="13" width="8.81640625" hidden="1" customWidth="1"/>
    <col min="14" max="16384" width="8.81640625" hidden="1"/>
  </cols>
  <sheetData>
    <row r="1" spans="1:3"/>
    <row r="2" spans="1:3"/>
    <row r="3" spans="1:3"/>
    <row r="4" spans="1:3"/>
    <row r="5" spans="1:3"/>
    <row r="6" spans="1:3"/>
    <row r="7" spans="1:3"/>
    <row r="8" spans="1:3"/>
    <row r="9" spans="1:3" ht="17.25">
      <c r="A9" s="251" t="s">
        <v>149</v>
      </c>
      <c r="B9" s="94"/>
      <c r="C9" s="94"/>
    </row>
    <row r="10" spans="1:3" ht="10.15">
      <c r="A10" s="94"/>
      <c r="B10" s="94"/>
      <c r="C10" s="94"/>
    </row>
    <row r="11" spans="1:3" ht="10.15">
      <c r="A11" s="94"/>
      <c r="B11" s="94"/>
      <c r="C11" s="94"/>
    </row>
    <row r="12" spans="1:3" ht="15.4">
      <c r="A12" s="208" t="s">
        <v>330</v>
      </c>
      <c r="B12" s="172">
        <v>14000</v>
      </c>
      <c r="C12" s="172">
        <v>14000</v>
      </c>
    </row>
    <row r="13" spans="1:3" ht="15.4">
      <c r="A13" s="208" t="s">
        <v>150</v>
      </c>
      <c r="B13" s="181">
        <v>0.2</v>
      </c>
      <c r="C13" s="181">
        <v>0.2</v>
      </c>
    </row>
    <row r="14" spans="1:3" ht="15.4">
      <c r="A14" s="208" t="s">
        <v>331</v>
      </c>
      <c r="B14" s="163">
        <v>14000</v>
      </c>
      <c r="C14" s="163">
        <v>14000</v>
      </c>
    </row>
    <row r="15" spans="1:3" ht="15.4">
      <c r="A15" s="208" t="s">
        <v>397</v>
      </c>
      <c r="B15" s="164">
        <v>40179</v>
      </c>
      <c r="C15" s="164">
        <v>40179</v>
      </c>
    </row>
    <row r="16" spans="1:3" ht="15.4">
      <c r="A16" s="208"/>
      <c r="B16" s="94"/>
      <c r="C16" s="94"/>
    </row>
    <row r="17" spans="1:3" ht="15.4">
      <c r="A17" s="208" t="s">
        <v>396</v>
      </c>
      <c r="B17" s="2">
        <v>0</v>
      </c>
      <c r="C17" s="2">
        <v>0</v>
      </c>
    </row>
    <row r="18" spans="1:3" ht="15.4">
      <c r="A18" s="208" t="s">
        <v>259</v>
      </c>
      <c r="B18" s="205">
        <v>0</v>
      </c>
      <c r="C18" s="205">
        <v>0</v>
      </c>
    </row>
    <row r="19" spans="1:3" ht="15.4">
      <c r="A19" s="208" t="s">
        <v>0</v>
      </c>
      <c r="B19" s="22">
        <v>0.2</v>
      </c>
      <c r="C19" s="22">
        <v>0.2</v>
      </c>
    </row>
    <row r="20" spans="1:3" ht="15.4">
      <c r="A20" s="208" t="s">
        <v>204</v>
      </c>
      <c r="B20" s="10">
        <v>42095</v>
      </c>
      <c r="C20" s="10">
        <v>42095</v>
      </c>
    </row>
    <row r="21" spans="1:3" ht="15.4">
      <c r="A21" s="208"/>
      <c r="B21" s="94"/>
      <c r="C21" s="94"/>
    </row>
    <row r="22" spans="1:3" ht="15.4">
      <c r="A22" s="208" t="s">
        <v>383</v>
      </c>
      <c r="B22" s="6">
        <v>0</v>
      </c>
      <c r="C22" s="6">
        <v>0</v>
      </c>
    </row>
    <row r="23" spans="1:3" ht="15.4">
      <c r="A23" s="208" t="s">
        <v>356</v>
      </c>
      <c r="B23" s="211">
        <v>0</v>
      </c>
      <c r="C23" s="211">
        <v>0</v>
      </c>
    </row>
    <row r="24" spans="1:3" ht="15.4">
      <c r="A24" s="208" t="s">
        <v>174</v>
      </c>
      <c r="B24" s="165">
        <v>0</v>
      </c>
      <c r="C24" s="165">
        <v>0</v>
      </c>
    </row>
    <row r="25" spans="1:3" ht="13.15">
      <c r="A25" s="262" t="s">
        <v>33</v>
      </c>
      <c r="B25" s="174">
        <v>41455</v>
      </c>
      <c r="C25" s="174">
        <v>41455</v>
      </c>
    </row>
    <row r="26" spans="1:3" ht="10.5" thickBot="1">
      <c r="A26" s="94"/>
      <c r="B26" s="94"/>
      <c r="C26" s="94"/>
    </row>
    <row r="27" spans="1:3" ht="15.75" thickBot="1">
      <c r="A27" s="208" t="s">
        <v>2</v>
      </c>
      <c r="B27" s="1"/>
    </row>
    <row r="28" spans="1:3" ht="10.15" thickBot="1"/>
    <row r="29" spans="1:3" ht="10.15" thickBot="1">
      <c r="A29" t="s">
        <v>36</v>
      </c>
      <c r="B29" s="267"/>
    </row>
    <row r="30" spans="1:3" ht="10.15" thickTop="1"/>
    <row r="31" spans="1:3"/>
    <row r="32" spans="1:3"/>
    <row r="33" customFormat="1"/>
    <row r="34" customFormat="1"/>
    <row r="35" customFormat="1"/>
    <row r="36" customFormat="1"/>
    <row r="37" customFormat="1"/>
    <row r="38" customFormat="1"/>
    <row r="39" customFormat="1"/>
    <row r="40" customFormat="1"/>
    <row r="41" customFormat="1"/>
    <row r="42" customFormat="1"/>
    <row r="43" customFormat="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row r="74" customFormat="1" hidden="1"/>
    <row r="75" customFormat="1" hidden="1"/>
    <row r="76" customFormat="1" hidden="1"/>
    <row r="77" customFormat="1" hidden="1"/>
    <row r="78" customFormat="1" hidden="1"/>
    <row r="79" customFormat="1" hidden="1"/>
    <row r="80" customFormat="1" hidden="1"/>
    <row r="81" customFormat="1" hidden="1"/>
    <row r="82" customFormat="1" hidden="1"/>
    <row r="83" customFormat="1" hidden="1"/>
    <row r="84" customFormat="1" hidden="1"/>
    <row r="85" customFormat="1" hidden="1"/>
    <row r="86" customFormat="1" hidden="1"/>
    <row r="87" customFormat="1" hidden="1"/>
    <row r="88" customFormat="1" hidden="1"/>
    <row r="89" customFormat="1" hidden="1"/>
    <row r="90" customFormat="1" hidden="1"/>
    <row r="91" customFormat="1" hidden="1"/>
    <row r="92" customFormat="1" hidden="1"/>
    <row r="93" customFormat="1" hidden="1"/>
    <row r="94" customFormat="1" hidden="1"/>
    <row r="95" customFormat="1" hidden="1"/>
    <row r="96" customFormat="1" hidden="1"/>
    <row r="97" customFormat="1" hidden="1"/>
    <row r="98" customFormat="1" hidden="1"/>
    <row r="99" customFormat="1" hidden="1"/>
    <row r="100" customFormat="1" hidden="1"/>
    <row r="101" customFormat="1" hidden="1"/>
    <row r="102" customFormat="1" hidden="1"/>
    <row r="103" customFormat="1" hidden="1"/>
    <row r="104" customFormat="1" hidden="1"/>
    <row r="105" customFormat="1" hidden="1"/>
    <row r="106" customFormat="1" hidden="1"/>
    <row r="107" customFormat="1" hidden="1"/>
    <row r="108" customFormat="1" hidden="1"/>
    <row r="109" customFormat="1" hidden="1"/>
    <row r="110" customFormat="1" hidden="1"/>
    <row r="111" customFormat="1" hidden="1"/>
    <row r="112" customFormat="1" hidden="1"/>
    <row r="113" customFormat="1" hidden="1"/>
    <row r="114" customFormat="1" hidden="1"/>
    <row r="115" customFormat="1" hidden="1"/>
    <row r="116" customFormat="1" hidden="1"/>
    <row r="117" customFormat="1" hidden="1"/>
    <row r="118" customFormat="1" hidden="1"/>
    <row r="119" customFormat="1" hidden="1"/>
    <row r="120" customFormat="1" hidden="1"/>
    <row r="121" customFormat="1" hidden="1"/>
    <row r="122" customFormat="1" hidden="1"/>
    <row r="123" customFormat="1" hidden="1"/>
    <row r="124" customFormat="1" hidden="1"/>
    <row r="125" customFormat="1" hidden="1"/>
    <row r="126" customFormat="1" hidden="1"/>
    <row r="127" customFormat="1" hidden="1"/>
    <row r="128" customFormat="1" hidden="1"/>
    <row r="129" customFormat="1" hidden="1"/>
    <row r="130" customFormat="1" hidden="1"/>
    <row r="131" customFormat="1" hidden="1"/>
    <row r="132" customFormat="1" hidden="1"/>
    <row r="133" customFormat="1" hidden="1"/>
  </sheetData>
  <pageMargins left="0.7" right="0.7" top="0.75" bottom="0.75" header="0.3" footer="0.3"/>
  <pageSetup paperSize="9" orientation="portrait"/>
  <customProperties>
    <customPr name="MMSheetType"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odelMaker>
<![CDATA[{
  "$id": "1",
  "$type": "ModelMaker.Models.Project, ModelMaker",
  "CanShowCompletionItems": true,
  "HistoricResults": null,
  "SelectedEquationNodes": {
    "$type": "System.Collections.Generic.List`1[[ModelMakerEngine.IEquationNode, ModelMakerEngine]], mscorlib",
    "$values": []
  },
  "HasMultipleTimelines": false,
  "Dimensions": {
    "$type": "ModelMakerEngine.MMDimensions, ModelMakerEngine",
    "$values": [
      {
        "$id": "2",
        "$type": "ModelMakerEngine.MMDimension, ModelMakerEngine",
        "Elements": {
          "$type": "ModelMakerEngine.MMElements, ModelMakerEngine",
          "$values": [
            {
              "$id": "3",
              "$type": "ModelMakerEngine.MMElement, ModelMakerEngine",
              "Parent": {
                "$ref": "2"
              },
              "Name": "FYE-2016"
            },
            {
              "$id": "4",
              "$type": "ModelMakerEngine.MMElement, ModelMakerEngine",
              "Parent": {
                "$ref": "2"
              },
              "Name": "FYE-2017"
            },
            {
              "$id": "5",
              "$type": "ModelMakerEngine.MMElement, ModelMakerEngine",
              "Parent": {
                "$ref": "2"
              },
              "Name": "FTE-2018"
            },
            {
              "$id": "6",
              "$type": "ModelMakerEngine.MMElement, ModelMakerEngine",
              "Parent": {
                "$ref": "2"
              },
              "Name": "FYE-2019"
            },
            {
              "$id": "7",
              "$type": "ModelMakerEngine.MMElement, ModelMakerEngine",
              "Parent": {
                "$ref": "2"
              },
              "Name": "FYE-2020"
            },
            {
              "$id": "8",
              "$type": "ModelMakerEngine.MMElement, ModelMakerEngine",
              "Parent": {
                "$ref": "2"
              },
              "Name": "FYE-2021"
            },
            {
              "$id": "9",
              "$type": "ModelMakerEngine.MMElement, ModelMakerEngine",
              "Parent": {
                "$ref": "2"
              },
              "Name": "FYE-2022"
            },
            {
              "$id": "10",
              "$type": "ModelMakerEngine.MMElement, ModelMakerEngine",
              "Parent": {
                "$ref": "2"
              },
              "Name": "FYE-2023"
            }
          ]
        },
        "Name": "Historical years",
        "AlternativesOrSegments": 2,
        "ElementsAsInputs": false
      },
      {
        "$id": "11",
        "$type": "ModelMakerEngine.MMDimension, ModelMakerEngine",
        "Elements": {
          "$type": "ModelMakerEngine.MMElements, ModelMakerEngine",
          "$values": [
            {
              "$id": "12",
              "$type": "ModelMakerEngine.MMElement, ModelMakerEngine",
              "Parent": {
                "$ref": "11"
              },
              "Name": "'Crowdcube'"
            },
            {
              "$id": "13",
              "$type": "ModelMakerEngine.MMElement, ModelMakerEngine",
              "Parent": {
                "$ref": "11"
              },
              "Name": "'Peter Eastwood'"
            },
            {
              "$id": "14",
              "$type": "ModelMakerEngine.MMElement, ModelMakerEngine",
              "Parent": {
                "$ref": "11"
              },
              "Name": "'Andy Davidson'"
            },
            {
              "$id": "15",
              "$type": "ModelMakerEngine.MMElement, ModelMakerEngine",
              "Parent": {
                "$ref": "11"
              },
              "Name": "'Katherine Currie'"
            },
            {
              "$id": "16",
              "$type": "ModelMakerEngine.MMElement, ModelMakerEngine",
              "Parent": {
                "$ref": "11"
              },
              "Name": "'Terry Leahy'"
            },
            {
              "$id": "17",
              "$type": "ModelMakerEngine.MMElement, ModelMakerEngine",
              "Parent": {
                "$ref": "11"
              },
              "Name": "'Bill Currie'"
            },
            {
              "$id": "18",
              "$type": "ModelMakerEngine.MMElement, ModelMakerEngine",
              "Parent": {
                "$ref": "11"
              },
              "Name": "'Ed Fletcher'"
            },
            {
              "$id": "19",
              "$type": "ModelMakerEngine.MMElement, ModelMakerEngine",
              "Parent": {
                "$ref": "11"
              },
              "Name": "'Janet Olive'"
            },
            {
              "$id": "20",
              "$type": "ModelMakerEngine.MMElement, ModelMakerEngine",
              "Parent": {
                "$ref": "11"
              },
              "Name": "'Steve Olive'"
            },
            {
              "$id": "21",
              "$type": "ModelMakerEngine.MMElement, ModelMakerEngine",
              "Parent": {
                "$ref": "11"
              },
              "Name": "'Rob Fletcher'"
            },
            {
              "$id": "22",
              "$type": "ModelMakerEngine.MMElement, ModelMakerEngine",
              "Parent": {
                "$ref": "11"
              },
              "Name": "'Paul Morrissey'"
            },
            {
              "$id": "23",
              "$type": "ModelMakerEngine.MMElement, ModelMakerEngine",
              "Parent": {
                "$ref": "11"
              },
              "Name": "'Future Fund'"
            },
            {
              "$id": "24",
              "$type": "ModelMakerEngine.MMElement, ModelMakerEngine",
              "Parent": {
                "$ref": "11"
              },
              "Name": "'Sally Raven'"
            },
            {
              "$id": "25",
              "$type": "ModelMakerEngine.MMElement, ModelMakerEngine",
              "Parent": {
                "$ref": "11"
              },
              "Name": "'Alex Birchall'"
            },
            {
              "$id": "26",
              "$type": "ModelMakerEngine.MMElement, ModelMakerEngine",
              "Parent": {
                "$ref": "11"
              },
              "Name": "'Option Pool'"
            }
          ]
        },
        "Name": "Shareholder",
        "AlternativesOrSegments": 1,
        "ElementsAsInputs": false
      },
      {
        "$id": "27",
        "$type": "ModelMakerEngine.MMDimension, ModelMakerEngine",
        "Elements": {
          "$type": "ModelMakerEngine.MMElements, ModelMakerEngine",
          "$values": [
            {
              "$id": "28",
              "$type": "ModelMakerEngine.MMElement, ModelMakerEngine",
              "Parent": {
                "$ref": "27"
              },
              "Name": "Y1"
            },
            {
              "$id": "29",
              "$type": "ModelMakerEngine.MMElement, ModelMakerEngine",
              "Parent": {
                "$ref": "27"
              },
              "Name": "Y2"
            },
            {
              "$id": "30",
              "$type": "ModelMakerEngine.MMElement, ModelMakerEngine",
              "Parent": {
                "$ref": "27"
              },
              "Name": "Y3"
            },
            {
              "$id": "31",
              "$type": "ModelMakerEngine.MMElement, ModelMakerEngine",
              "Parent": {
                "$ref": "27"
              },
              "Name": "Y4"
            },
            {
              "$id": "32",
              "$type": "ModelMakerEngine.MMElement, ModelMakerEngine",
              "Parent": {
                "$ref": "27"
              },
              "Name": "Y5"
            }
          ]
        },
        "Name": "Years",
        "AlternativesOrSegments": 2,
        "ElementsAsInputs": false
      },
      {
        "$id": "33",
        "$type": "ModelMakerEngine.MMDimension, ModelMakerEngine",
        "Elements": {
          "$type": "ModelMakerEngine.MMElements, ModelMakerEngine",
          "$values": [
            {
              "$id": "34",
              "$type": "ModelMakerEngine.MMElement, ModelMakerEngine",
              "Parent": {
                "$ref": "33"
              },
              "Name": "'Redemption Preference'"
            },
            {
              "$id": "35",
              "$type": "ModelMakerEngine.MMElement, ModelMakerEngine",
              "Parent": {
                "$ref": "33"
              },
              "Name": "'Priority Dividend'"
            },
            {
              "$id": "36",
              "$type": "ModelMakerEngine.MMElement, ModelMakerEngine",
              "Parent": {
                "$ref": "33"
              },
              "Name": "'Ordinary Shares'"
            }
          ]
        },
        "Name": "Equity Class",
        "AlternativesOrSegments": 1,
        "ElementsAsInputs": false
      }
    ]
  },
  "HasDimensions": true,
  "DefaultUnit": {
    "$id": "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FileVersion": 2,
  "FilePath": "C:\\Users\\andyd\\OneDrive\\Desktop\\Financial Models\\NP2 2023 Quarterly.obz",
  "Nodes": {
    "$type": "ModelMaker.Models.ProjectItemSet`1[[ModelMakerEngine.INode, ModelMakerEngine]], ModelMaker",
    "$values": [
      {
        "$id": "38",
        "$type": "ModelMaker.GroupNode, ModelMaker",
        "TabOrHeaderColour": "",
        "Comment": "",
        "NameOfGroup": null,
        "YPosition": 0,
        "Folded": false,
        "Font": null,
        "Children": {
          "$type": "ModelMaker.GroupNodeChildCollection, ModelMaker",
          "$values": [
            {
              "$id": "39",
              "$type": "ModelMaker.VariableNode, ModelMaker",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61a57656-5b89-4572-a54f-01e11e8eaf94",
              "Dimensions": {
                "$type": "ModelMakerEngine.MMDimensions, ModelMakerEngine",
                "$values": []
              },
              "EquationOBXInternal": "",
              "NameOfGroup": "Unallocated",
              "EquationToParse": "",
              "MostRecentExpectedUnitErrors": null,
              "Units": {
                "$id": "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FAF short term debt service",
              "ReportLines": {
                "$type": "ModelMaker.UndoableCollection`1[[ModelMakerEngine.IReportLine, ModelMakerEngine]], ModelMaker.Undo",
                "$values": [
                  {
                    "$id": "41",
                    "$type": "ModelMaker.ReportLine, ModelMaker",
                    "ActualsItemName": null,
                    "ActualsInput": null,
                    "AssociatedSchematicNode": {
                      "$ref": "39"
                    },
                    "OpeningBalanceFlagAppliedName": "",
                    "SumOfAboveIncludesPreviousTotal": true,
                    "LastNameUsed": null,
                    "SwitchSignForReport": false,
                    "IsSumOfAbove": true,
                    "ParentReport": {
                      "$id": "42",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43",
                            "$type": "ModelMaker.ReportLine, ModelMaker",
                            "ActualsItemName": null,
                            "ActualsInput": null,
                            "AssociatedSchematicNode": {
                              "$id": "44",
                              "$type": "ModelMaker.VariableNode, ModelMaker",
                              "PutCalculationOnReport": false,
                              "CalculateOnThisReport": null,
                              "PivotTableLink": null,
                              "NumberFormatOverride": null,
                              "HasOpeningBalanceFlag": false,
                              "OpeningBalanceFlagAppliedName": "",
                              "ToolTip": "\n Is on Inputs.Monthly Inputs= (GBP)\r\nMeaning: <Model>.Cash Flow.Cash inflow from operations",
                              "Deletable": true,
                              "Comment": "",
                              "HasSwitchSignLine": false,
                              "SwitchSignForReport": false,
                              "MultipleInputValues": null,
                              "NonPrimaryInput": false,
                              "Max": "NaN",
                              "Min": "NaN",
                              "IsBalanceButNotCorkscrew": false,
                              "IsEditable": true,
                              "IsConstant": false,
                              "UniqueID": "8eca102b-21a2-4f5e-808c-6589bde98bc6",
                              "Dimensions": {
                                "$type": "ModelMakerEngine.MMDimensions, ModelMakerEngine",
                                "$values": []
                              },
                              "EquationOBXInternal": null,
                              "NameOfGroup": "Unallocated",
                              "EquationToParse": "",
                              "MostRecentExpectedUnitErrors": null,
                              "Units": {
                                "$id": "45",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income",
                              "ReportLines": {
                                "$type": "ModelMaker.UndoableCollection`1[[ModelMakerEngine.IReportLine, ModelMakerEngine]], ModelMaker.Undo",
                                "$values": [
                                  {
                                    "$ref": "43"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"46",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
                                  "$id": "47",
                                  "$type": "ModelMaker.NodeMeaning, ModelMaker",
                                  "IsAbstract": true,
                                  "SubMeanings": {
                                    "$type": "System.Collections.Generic.List`1[[ModelMakerEngine.INodeMeaning, ModelMakerEngine]], mscorlib",
                                    "$values": [
                                      null,
                                      {
                                        "$id": "48",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outflow from operations"
                                      },
                                      {
                                        "$id": "49",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cashflow"
                                      },
                                      {
                                        "$id": "50",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"CFADS"
                                      },
                                      {
                                        "$id": "51",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paid"
                                      },
                                      {
                                        "$id": "52",
                                        "$type": "ModelMaker.NodeMeaning, ModelMaker",
                                        "IsAbstract": false,
                                        "SubMeanings": {
                                          "$type": "System.Collections.Generic.List`1[[ModelMakerEngine.INodeMeaning, ModelMakerEngine]], mscorlib",
                                          "$values": [
                                            {
                                              "$id": "53",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interest paid"
                                            },
                                            {
                                              "$id": "54",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interest paid"
                                            },
                                            {
                                              "$id": "55",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interest paid"
                                            }
                                          ]
                                        },
                                        "Synonyms": {
                                          "$type": "System.Collections.Generic.List`1[[ModelMakerEngine.INodeMeaning, ModelMakerEngine]], mscorlib",
                                          "$values": []
                                        },
                                        "Parent": null,
                                        "Name": "Interest paid"
                                      },
                                      {
                                        "$id": "56",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"Cashflow available for dividends"
                                      },
                                      {
                                        "$id": "57",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"Capex"
                                      },
                                      {
                                        "$id": "58",
                                        "$type": "ModelMaker.NodeMeaning, ModelMaker",
                                        "IsAbstract": false,
                                        "SubMeanings": {
                                          "$type": "System.Collections.Generic.List`1[[ModelMakerEngine.INodeMeaning, ModelMakerEngine]], mscorlib",
                                          "$values": [
                                            {
                                              "$id": "59",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drawdown"
                                            },
                                            {
                                              "$id": "60",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drawdown"
                                            },
                                            {
                                              "$id": "61",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drawdown"
                                            }
                                          ]
                                        },
                                        "Synonyms": {
                                          "$type": "System.Collections.Generic.List`1[[ModelMakerEngine.INodeMeaning, ModelMakerEngine]], mscorlib",
                                          "$values": []
                                        },
                                        "Parent": null,
                                        "Name": "Drawdowns"
                                      },
                                      {
                                        "$id": "62",
                                        "$type": "ModelMaker.NodeMeaning, ModelMaker",
                                        "IsAbstract": false,
                                        "SubMeanings": {
                                          "$type": "System.Collections.Generic.List`1[[ModelMakerEngine.INodeMeaning, ModelMakerEngine]], mscorlib",
                                          "$values": [
                                            {
                                              "$id": "63",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"Senior debt repayment"
                                            },
                                            {
                                              "$id": "64",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"RCF repayment"
                                            },
                                            {
                                              "$id": "65",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"WCF repayment"
                                            }
                                          ]
                                        },
                                        "Synonyms": {
                                          "$type": "System.Collections.Generic.List`1[[ModelMakerEngine.INodeMeaning, ModelMakerEngine]], mscorlib",
                                          "$values": []
                                        },
                                        "Parent": null,
                                        "Name": "Debt repayment"
                                      },
                                      null,
                                      null,
                                      null,
                                      null,
                                      null,
                                      null,
                                      null,
                                      null,
                                      null,
                                      null,
                                      null,
                                      null,
                                      null,
                                      null,
                                      null,
                                      null,
                                      null,
                                      null,
                                      null,
                                      null,
                                      null,
                                      null,
                                      null,
                                      null,
                                      null,
                                      null,
                                      null,
                                      null,
                                      null,
                                      null,
                                      null,
                                      null,
                                      null,
                                      null,
                                      {
                                        "$ref": "46"
                                      }
                                    ]
                                  },
                                  "Synonyms": {
                                    "$type": "System.Collections.Generic.List`1[[ModelMakerEngine.INodeMeaning, ModelMakerEngine]], mscorlib",
                                    "$values": []
                                  },
                                  "Parent": {
                                    "$id": "66",
                                    "$type": "ModelMaker.NodeMeaning, ModelMaker",
                                    "IsAbstract": true,
                                    "SubMeanings": {
                                      "$type": "System.Collections.Generic.List`1[[ModelMakerEngine.INodeMeaning, ModelMakerEngine]], mscorlib",
                                      "$values": [
                                        {
                                          "$id": "67",
                                          "$type": "ModelMaker.NodeMeaning, ModelMaker",
                                          "IsAbstract": true,
                                          "SubMeanings": {
                                            "$type": "System.Collections.Generic.List`1[[ModelMakerEngine.INodeMeaning, ModelMakerEngine]], mscorlib",
                                            "$values": [
                                              {
                                                "$id": "68",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after tax"
                                              },
                                              {
                                                "$id": "69",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"Profit before tax"
                                              },
                                              {
                                                "$id": "70",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"Tax payable"
                                              },
                                              {
                                                "$id": "71",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"EBITDA"
                                              },
                                              {
                                                "$id": "72",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"EBIT"
                                              },
                                              {
                                                "$id": "73",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"Depreciation"
                                              },
                                              {
                                                "$id": "74",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
                                                "$id": "75",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"Cost of sales"
                                              },
                                              {
                                                "$id": "76",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
                                                "$id": "77",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
                                                "$id": "78",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
                                          },
                                          "Synonyms": {
                                            "$type": "System.Collections.Generic.List`1[[ModelMakerEngine.INodeMeaning, ModelMakerEngine]], mscorlib",
                                            "$values": []
                                          },
                                          "Parent": null,
                                          "Name": "Profit & Loss"
                                        },
                                        {
                                          "$id": "79",
                                          "$type": "ModelMaker.NodeMeaning, ModelMaker",
                                          "IsAbstract": true,
                                          "SubMeanings": {
                                            "$type": "System.Collections.Generic.List`1[[ModelMakerEngine.INodeMeaning, ModelMakerEngine]], mscorlib",
                                            "$values": [
                                              {
                                                "$id": "80",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assets"
                                              },
                                              {
                                                "$id": "81",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"Net liabilities"
                                              },
                                              {
                                                "$id": "82",
                                                "$type": "ModelMaker.NodeMeaning, ModelMaker",
                                                "IsAbstract": false,
                                                "SubMeanings": {
                                                  "$type": "System.Collections.Generic.List`1[[ModelMakerEngine.INodeMeaning, ModelMakerEngine]], mscorlib",
                                                  "$values": [
                                                    {
                                                      "$id": "83",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"Tangible Assets"
                                                    },
                                                    {
                                                      "$id": "84",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"Intangible Assets"
                                                    }
                                                  ]
                                                },
                                                "Synonyms": {
                                                  "$type": "System.Collections.Generic.List`1[[ModelMakerEngine.INodeMeaning, ModelMakerEngine]], mscorlib",
                                                  "$values": []
                                                },
                                                "Parent": null,
                                                "Name": "Fixed Assets"
                                              },
                                              {
                                                "$id": "85",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"Current assets"
                                              },
                                              {
                                                "$id": "86",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
                                                "$id": "87",
                                                "$type": "ModelMaker.NodeMeaning, ModelMaker",
                                                "IsAbstract": false,
                                                "SubMeanings": {
                                                  "$type": "System.Collections.Generic.List`1[[ModelMakerEngine.INodeMeaning, ModelMakerEngine]], mscorlib",
                                                  "$values": [
                                                    {
                                                      "$id": "88",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creditors"
                                                    },
                                                    {
                                                      "$id": "89",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creditors"
                                                    }
                                                  ]
                                                },
                                                "Synonyms": {
                                                  "$type": "System.Collections.Generic.List`1[[ModelMakerEngine.INodeMeaning, ModelMakerEngine]], mscorlib",
                                                  "$values": []
                                                },
                                                "Parent": null,
                                                "Name": "Creditors"
                                              },
                                              {
                                                "$id": "90",
                                                "$type": "ModelMaker.NodeMeaning, ModelMaker",
                                                "IsAbstract": false,
                                                "SubMeanings": {
                                                  "$type": "System.Collections.Generic.List`1[[ModelMakerEngine.INodeMeaning, ModelMakerEngine]], mscorlib",
                                                  "$values": [
                                                    {
                                                      "$id": "91",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"Long term debtors"
                                                    },
                                                    {
                                                      "$id": "92",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"Short term debtors"
                                                    }
                                                  ]
                                                },
                                                "Synonyms": {
                                                  "$type": "System.Collections.Generic.List`1[[ModelMakerEngine.INodeMeaning, ModelMakerEngine]], mscorlib",
                                                  "$values": []
                                                },
                                                "Parent": null,
                                                "Name": "Debtors"
                                              },
                                              {
                                                "$id": "93",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"Cash"
                                              },
                                              {
                                                "$id": "94",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"Retained profits"
                                              },
                                              {
                                                "$id": "95",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"Shareholders' funds"
                                              },
                                              {
                                                "$id": "96",
                                                "$type": "ModelMaker.NodeMeaning, ModelMaker",
                                                "IsAbstract": false,
                                                "SubMeanings": {
                                                  "$type": "System.Collections.Generic.List`1[[ModelMakerEngine.INodeMeaning, ModelMakerEngine]], mscorlib",
                                                  "$values": [
                                                    {
                                                      "$id": "97",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"Common equity"
                                                    },
                                                    {
                                                      "$id": "98",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"Preference shares"
                                                    }
                                                  ]
                                                },
                                                "Synonyms": {
                                                  "$type": "System.Collections.Generic.List`1[[ModelMakerEngine.INodeMeaning, ModelMakerEngine]], mscorlib",
                                                  "$values": []
                                                },
                                                "Parent": null,
                                                "Name": "Equity"
                                              },
                                              {
                                                "$id": "99",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"Disposals"
                                              }
                                            ]
                                          },
                                          "Synonyms": {
                                            "$type": "System.Collections.Generic.List`1[[ModelMakerEngine.INodeMeaning, ModelMakerEngine]], mscorlib",
                                            "$values": []
                                          },
                                          "Parent": null,
                                          "Name": "Balance Sheet"
                                        },
                                        null,
                                        {
                                          "$id": "100",
                                          "$type": "ModelMaker.NodeMeaning, ModelMaker",
                                          "IsAbstract": true,
                                          "SubMeanings": {
                                            "$type": "System.Collections.Generic.List`1[[ModelMakerEngine.INodeMeaning, ModelMakerEngine]], mscorlib",
                                            "$values": [
                                              {
                                                "$id": "101",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cost"
                                              },
                                              {
                                                "$id": "102",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"Debt size"
                                              },
                                              {
                                                "$id": "103",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"Construction period flag"
                                              },
                                              {
                                                "$id": "104",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"Operational period flag"
                                              },
                                              {
                                                "$id": "105",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"Last operational period flag"
                                              },
                                              {
                                                "$id": "106",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"First operational period flag"
                                              },
                                              {
                                                "$id": "107",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date"
                                              },
                                              {
                                                "$id": "108",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"Financial close flag"
                                              }
                                            ]
                                          },
                                          "Synonyms": {
                                            "$type": "System.Collections.Generic.List`1[[ModelMakerEngine.INodeMeaning, ModelMakerEngine]], mscorlib",
                                            "$values": []
                                          },
                                          "Parent": null,
                                          "Name": "Project finance"
                                        },
                                        null,
                                        null,
                                        null,
                                        null,
                                        null,
                                        null,
                                        null,
                                        null,
                                        null,
                                        null,
                                        null,
                                        null,
                                        null,
                                        null,
                                        null,
                                        null,
                                        null,
                                        null,
                                        null,
                                        null,
                                        null,
                                        null,
                                        null,
                                        null,
                                        null,
                                        null,
                                        null,
                                        null,
                                        null,
                                        null,
                                        null,
                                        null,
                                        null,
                                        null,
                                        {
                                          "$ref": "47"
                                        }
                                      ]
                                    },
                                    "Synonyms": {
                                      "$type": "System.Collections.Generic.List`1[[ModelMakerEngine.INodeMeaning, ModelMakerEngine]], mscorlib",
                                      "$values": []
                                    },
                                    "Parent": null,
                                    "Name": "<Model>"
                                  },
                                  "Name": "Cash Flow"
                                },
                                "Name": "Cash inflow from operations"
                              },
                              "HasStandardDescription": true,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"42"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"109",
                            "$type": "ModelMaker.ReportLine, ModelMaker",
                            "ActualsItemName": null,
                            "ActualsInput": null,
                            "AssociatedSchematicNode": {
                              "$id": "110",
                              "$type": "ModelMaker.VariableNode, ModelMaker",
                              "PutCalculationOnReport": false,
                              "CalculateOnThisReport": null,
                              "PivotTableLink": null,
                              "NumberFormatOverride": null,
                              "HasOpeningBalanceFlag": false,
                              "OpeningBalanceFlagAppliedName": "",
                              "ToolTip": "\n Is on Inputs.Monthly Inputs= (GBP)\r\nMeaning: Cash outflow from operations",
                              "Deletable": true,
                              "Comment": "",
                              "HasSwitchSignLine": false,
                              "SwitchSignForReport": true,
                              "MultipleInputValues": null,
                              "NonPrimaryInput": false,
                              "Max": "NaN",
                              "Min": "NaN",
                              "IsBalanceButNotCorkscrew": false,
                              "IsEditable": true,
                              "IsConstant": false,
                              "UniqueID": "33600ea4-e5c4-4f32-a5e8-e0767257c372",
                              "Dimensions": {
                                "$type": "ModelMakerEngine.MMDimensions, ModelMakerEngine",
                                "$values": []
                              },
                              "EquationOBXInternal": null,
                              "NameOfGroup": "Unallocated",
                              "EquationToParse": "",
                              "MostRecentExpectedUnitErrors": null,
                              "Units": {
                                "$id": "111",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outflow from operations",
                              "ReportLines": {
                                "$type": "ModelMaker.UndoableCollection`1[[ModelMakerEngine.IReportLine, ModelMakerEngine]], ModelMaker.Undo",
                                "$values": [
                                  {
                                    "$ref": "109"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"48"
                              },
                              "HasStandardDescription": true,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"112",
                            "$type": "ModelMaker.ReportLine, ModelMaker",
                            "ActualsItemName": null,
                            "ActualsInput": null,
                            "AssociatedSchematicNode": {
                              "$id": "113",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"3b493fb4-2f19-4857-9101-d04ca85be447",
                              "Dimensions": {
                                "$type": "ModelMakerEngine.MMDimensions, ModelMakerEngine",
                                "$values": []
                              },
                              "EquationOBXInternal": "",
                              "NameOfGroup": "Financials",
                              "EquationToParse": "",
                              "MostRecentExpectedUnitErrors": null,
                              "Units": {
                                "$id": "114",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"Operating cashflow",
                              "ReportLines": {
                                "$type": "ModelMaker.UndoableCollection`1[[ModelMakerEngine.IReportLine, ModelMakerEngine]], ModelMaker.Undo",
                                "$values": [
                                  {
                                    "$ref": "112"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"42"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"115",
                            "$type": "ModelMaker.ReportLine, ModelMaker",
                            "ActualsItemName": null,
                            "ActualsInput": null,
                            "AssociatedSchematicNode": {
                              "$id": "116",
                              "$type": "ModelMaker.VariableNode, ModelMaker",
                              "PutCalculationOnReport": false,
                              "CalculateOnThisReport": null,
                              "PivotTableLink": null,
                              "NumberFormatOverride": null,
                              "HasOpeningBalanceFlag": false,
                              "OpeningBalanceFlagAppliedName": "",
                              "ToolTip": "\n Is on Investment Assets=IF([Dispose of Assets flag] = 1, IF([Use Input asset revaluations and disposals] = 1,[Disposal of Investment Assets from Inputs],[Disposal of Investment Assets from Growth]),0) (GBP)",
                              "Deletable": true,
                              "Comment": "",
                              "HasSwitchSignLine": false,
                              "SwitchSignForReport": false,
                              "MultipleInputValues": null,
                              "NonPrimaryInput": false,
                              "Max": "NaN",
                              "Min": "NaN",
                              "IsBalanceButNotCorkscrew": false,
                              "IsEditable": true,
                              "IsConstant": false,
                              "UniqueID": "7af59f36-5e12-4f1a-9710-ae92d92b04fb",
                              "Dimensions": {
                                "$type": "ModelMakerEngine.MMDimensions, ModelMakerEngine",
                                "$values": []
                              },
                              "EquationOBXInternal": "IF([Dispose of Assets flag] = 1, IF([Use Input asset revaluations and disposals] = 1,[Disposal of Investment Assets from Inputs],[Disposal of Investment Assets from Growth]),0)",
                              "NameOfGroup": "Disposals",
                              "EquationToParse": "IF([Dispose of Assets flag] = 1, IF([Use Input asset revaluations and disposals] = 1,[Disposal of Investment Assets from Inputs],[Disposal of Investment Assets from Growth]),0)",
                              "MostRecentExpectedUnitErrors": null,
                              "Units": {
                                "$id": "117",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"Disposal of Investment Assets",
                              "ReportLines": {
                                "$type": "ModelMaker.UndoableCollection`1[[ModelMakerEngine.IReportLine, ModelMakerEngine]], ModelMaker.Undo",
                                "$values": [
                                  {
                                    "$ref": "115"
                                  },
                                  {
                                    "$id": "118",
                                    "$type": "ModelMaker.ReportLine, ModelMaker",
                                    "ActualsItemName": null,
                                    "ActualsInput": null,
                                    "AssociatedSchematicNode": {
                                      "$ref": "116"
                                    },
                                    "OpeningBalanceFlagAppliedName": "",
                                    "SumOfAboveIncludesPreviousTotal": false,
                                    "LastNameUsed": null,
                                    "SwitchSignForReport": false,
                                    "IsSumOfAbove": false,
                                    "ParentReport": {
                                      "$id": "119",
                                      "$type": "ModelMaker.Report, ModelMaker",
                                      "TimeStep": 8,
                                      "YearEndBasis": 1002,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"118"
                                          }
                                        ]
                                      },
                                      "YPosition": -1,
                                      "Name": "Disposals",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"Disposals",
                                    "UDFCode": null,
                                    "AssociatedOptimisationNodes": {
                                      "$id": "120",
                                      "$type": "ModelMakerEngine.AssociatedOptimisationNodes, ModelMakerEngine",
                                      "CopyNode": {
                                        "$id": "121",
                                        "$type": "ModelMaker.VariableNode, ModelMaker",
                                        "PutCalculationOnReport": false,
                                        "CalculateOnThisReport": null,
                                        "PivotTableLink": null,
                                        "NumberFormatOverride": null,
                                        "HasOpeningBalanceFlag": false,
                                        "OpeningBalanceFlagAppliedName": "",
                                        "ToolTip": "=[Disposal of Investment Assets] (GBP)",
                                        "Deletable": true,
                                        "Comment": "",
                                        "HasSwitchSignLine": false,
                                        "SwitchSignForReport": false,
                                        "MultipleInputValues": null,
                                        "NonPrimaryInput": false,
                                        "Max": "NaN",
                                        "Min": "NaN",
                                        "IsBalanceButNotCorkscrew": false,
                                        "IsEditable": true,
                                        "IsConstant": false,
                                        "UniqueID": "6586f0a3-83b2-4745-b74c-54ef8ba06b93",
                                        "Dimensions": {
                                          "$type": "ModelMakerEngine.MMDimensions, ModelMakerEngine",
                                          "$values": [
                                            {
                                              "$ref": "27"
                                            }
                                          ]
                                        },
                                        "EquationOBXInternal": "[Disposal of Investment Assets]",
                                        "NameOfGroup": "Optimisation",
                                        "EquationToParse": "[Disposal of Investment Assets]",
                                        "MostRecentExpectedUnitErrors": null,
                                        "Units": {
                                          "$ref": "117"
                                        },
                                        "Name": "Disposal of Investment Assets_copy",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
                                          "$id": "122",
                                          "$type": "ModelMaker.VariableNode, ModelMaker",
                                          "PutCalculationOnReport": false,
                                          "CalculateOnThisReport": null,
                                          "PivotTableLink": null,
                                          "NumberFormatOverride": null,
                                          "HasOpeningBalanceFlag": false,
                                          "OpeningBalanceFlagAppliedName": "",
                                          "ToolTip": "=0 (GBP)\r\nMeaning: Capex",
                                          "Deletable": true,
                                          "Comment": "",
                                          "HasSwitchSignLine": false,
                                          "SwitchSignForReport": false,
                                          "MultipleInputValues": {
                                            "$type": "System.Collections.Generic.List`1[[ModelMaker.DimensionedArrayValues, ModelMaker]], mscorlib",
                                            "$values": []
                                          },
                                          "NonPrimaryInput": false,
                                          "Max": "NaN",
                                          "Min": "NaN",
                                          "IsBalanceButNotCorkscrew": false,
                                          "IsEditable": true,
                                          "IsConstant": false,
                                          "UniqueID": "fb5fa278-38ce-4e26-8e96-b3b88ade9445",
                                          "Dimensions": {
                                            "$type": "ModelMakerEngine.MMDimensions, ModelMakerEngine",
                                            "$values": [
                                              {
                                                "$ref": "27"
                                              }
                                            ]
                                          },
                                          "EquationOBXInternal": "0",
                                          "NameOfGroup": "Unallocated",
                                          "EquationToParse": "0",
                                          "MostRecentExpectedUnitErrors": null,
                                          "Units": {
                                            "$ref": "117"
                                          },
                                          "Name": "Disposal of Investment Assets_paste",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"57"
                                          },
                                          "HasStandardDescription": true,
                                          "HasStandardName": false,
                                          "OptimisationNodePair": {
                                            "$ref": "121"
                                          },
                                          "IsOptimisationNode": true,
                                          "Actuals": null,
                                          "UDFCode": null,
                                          "AssociatedOptimisationNodes": null,
                                          "CustomNamedRange": null,
                                          "YPosition": -1,
                                          "Parent": null,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"IsOptimisationNode": true,
                                        "Actuals": null,
                                        "UDFCode": null,
                                        "AssociatedOptimisationNodes": null,
                                        "CustomNamedRange": null,
                                        "YPosition": -1,
                                        "Parent": null,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"PasteNode": {
                                        "$ref": "122"
                                      }
                                    },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
                                "$ref": "120"
                              },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"42"
                            },
                            "HeadingLevel": 0,
                            "ReportFormatName": null,
                            "NameOfGroup": "Disposals",
                            "UDFCode": null,
                            "AssociatedOptimisationNodes": {
                              "$ref": "120"
                            },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"123",
                            "$type": "ModelMaker.ReportLine, ModelMaker",
                            "ActualsItemName": null,
                            "ActualsInput": null,
                            "AssociatedSchematicNode": {
                              "$id": "124",
                              "$type": "ModelMaker.VariableNode, ModelMaker",
                              "PutCalculationOnReport": false,
                              "CalculateOnThisReport": null,
                              "PivotTableLink": null,
                              "NumberFormatOverride": null,
                              "HasOpeningBalanceFlag": false,
                              "OpeningBalanceFlagAppliedName": "",
                              "ToolTip": "\n Is on Inputs.Monthly Inputs= (GBP)",
                              "Deletable": true,
                              "Comment": "",
                              "HasSwitchSignLine": false,
                              "SwitchSignForReport": false,
                              "MultipleInputValues": null,
                              "NonPrimaryInput": false,
                              "Max": "NaN",
                              "Min": "NaN",
                              "IsBalanceButNotCorkscrew": false,
                              "IsEditable": true,
                              "IsConstant": false,
                              "UniqueID": "8fd0be9b-d68a-4999-be23-036b2ebc10c6",
                              "Dimensions": {
                                "$type": "ModelMakerEngine.MMDimensions, ModelMakerEngine",
                                "$values": []
                              },
                              "EquationOBXInternal": null,
                              "NameOfGroup": "Unallocated",
                              "EquationToParse": "",
                              "MostRecentExpectedUnitErrors": null,
                              "Units": {
                                "$id": "125",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"Equity injections",
                              "ReportLines": {
                                "$type": "ModelMaker.UndoableCollection`1[[ModelMakerEngine.IReportLine, ModelMakerEngine]], ModelMaker.Undo",
                                "$values": [
                                  {
                                    "$ref": "123"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"42"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"41"
                          },
                          {
                            "$id": "126",
                            "$type": "ModelMaker.ReportLine, ModelMaker",
                            "ActualsItemName": null,
                            "ActualsInput": null,
                            "AssociatedSchematicNode": {
                              "$id": "127",
                              "$type": "ModelMaker.VariableNode, ModelMaker",
                              "PutCalculationOnReport": false,
                              "CalculateOnThisReport": null,
                              "PivotTableLink": null,
                              "NumberFormatOverride": null,
                              "HasOpeningBalanceFlag": false,
                              "OpeningBalanceFlagAppliedName": "",
                              "ToolTip": "\n Is on Scheduled Debt.Guarantee Portfolio Loans =IF([Period number] > 0, IF([Repay outstanding Guaranteed Portfolio Loans Flag] = 1, BEG([Guaranteed Portfolio Loans]) , LOOKUP( [Guaranteed Portfolio Loans Repayment Profile], [Contract year]) * [Opening Guaranteed Portfolio Loans]/[Periods per year])) (GBP)",
                              "Deletable": true,
                              "Comment": "",
                              "HasSwitchSignLine": true,
                              "SwitchSignForReport": true,
                              "MultipleInputValues": null,
                              "NonPrimaryInput": false,
                              "Max": "NaN",
                              "Min": "NaN",
                              "IsBalanceButNotCorkscrew": false,
                              "IsEditable": true,
                              "IsConstant": false,
                              "UniqueID": "15fd07d6-1af6-4108-80a8-daa7cb6cca6d",
                              "Dimensions": {
                                "$type": "ModelMakerEngine.MMDimensions, ModelMakerEngine",
                                "$values": []
                              },
                              "EquationOBXInternal": "IF([Period number] > 0, IF([Repay outstanding Guaranteed Portfolio Loans Flag] = 1, BEG([Guaranteed Portfolio Loans]) , LOOKUP( [Guaranteed Portfolio Loans Repayment Profile], [Contract year]) * [Opening Guaranteed Portfolio Loans]/[Periods per year]))",
                              "NameOfGroup": "Scheduled Debt.Guarantee Portfolio Loans ",
                              "EquationToParse": "IF([Period number] > 0, IF([Repay outstanding Guaranteed Portfolio Loans Flag] = 1, [Guaranteed Portfolio Loans!!BEG] , LOOKUP( [Guaranteed Portfolio Loans Repayment Profile], [Contract year]) * [Opening Guaranteed Portfolio Loans]/[Periods per year]))",
                              "MostRecentExpectedUnitErrors": null,
                              "Units": {
                                "$ref": "40"
                              },
                              "Name": "Guaranteed Portfolio Loans Repayment",
                              "ReportLines": {
                                "$type": "ModelMaker.UndoableCollection`1[[ModelMakerEngine.IReportLine, ModelMakerEngine]], ModelMaker.Undo",
                                "$values": [
                                  {
                                    "$ref": "126"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"Scheduled Debt.Guarantee Portfolio Loans ",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"128",
                            "$type": "ModelMaker.ReportLine, ModelMaker",
                            "ActualsItemName": null,
                            "ActualsInput": null,
                            "AssociatedSchematicNode": {
                              "$id": "129",
                              "$type": "ModelMaker.VariableNode, ModelMaker",
                              "PutCalculationOnReport": false,
                              "CalculateOnThisReport": null,
                              "PivotTableLink": null,
                              "NumberFormatOverride": null,
                              "HasOpeningBalanceFlag": false,
                              "OpeningBalanceFlagAppliedName": "",
                              "ToolTip": "\n Is on Scheduled Debt.CVA 1=IF([Period number] > 0, IF([Repay outstanding CVA 1 Flag] = 1,BEG([CVA 1 Debt]) ,[Opening CVA 1 Debt] * [CVA 1 Period Debt Repayment %])) (GBP)",
                              "Deletable": true,
                              "Comment": "",
                              "HasSwitchSignLine": true,
                              "SwitchSignForReport": true,
                              "MultipleInputValues": null,
                              "NonPrimaryInput": false,
                              "Max": "NaN",
                              "Min": "NaN",
                              "IsBalanceButNotCorkscrew": false,
                              "IsEditable": true,
                              "IsConstant": false,
                              "UniqueID": "9cdb6466-a9f5-455c-8600-53ef5e302591",
                              "Dimensions": {
                                "$type": "ModelMakerEngine.MMDimensions, ModelMakerEngine",
                                "$values": []
                              },
                              "EquationOBXInternal": "IF([Period number] > 0, IF([Repay outstanding CVA 1 Flag] = 1,BEG([CVA 1 Debt]) ,[Opening CVA 1 Debt] * [CVA 1 Period Debt Repayment %]))",
                              "NameOfGroup": "Debt.CVA 1",
                              "EquationToParse": "IF([Period number] > 0, IF([Repay outstanding CVA 1 Flag] = 1,[CVA 1 Debt!!BEG] ,[Opening CVA 1 Debt] * [CVA 1 Period Debt Repayment %]))",
                              "MostRecentExpectedUnitErrors": null,
                              "Units": {
                                "$id": "130",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"CVA 1 Debt Repayment",
                              "ReportLines": {
                                "$type": "ModelMaker.UndoableCollection`1[[ModelMakerEngine.IReportLine, ModelMakerEngine]], ModelMaker.Undo",
                                "$values": [
                                  {
                                    "$ref": "128"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"Debt.CVA 1",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"131",
                            "$type": "ModelMaker.ReportLine, ModelMaker",
                            "ActualsItemName": null,
                            "ActualsInput": null,
                            "AssociatedSchematicNode": {
                              "$id": "132",
                              "$type": "ModelMaker.VariableNode, ModelMaker",
                              "PutCalculationOnReport": false,
                              "CalculateOnThisReport": null,
                              "PivotTableLink": null,
                              "NumberFormatOverride": null,
                              "HasOpeningBalanceFlag": false,
                              "OpeningBalanceFlagAppliedName": "",
                              "ToolTip": "\n Is on Scheduled Debt.CVA 2=IF([Period number] > 0, IF([Repay outstanding CVA 2 Flag] = 1,BEG([CVA 2 Debt]) ,[Opening CVA 2 Debt] * [CVA 1 Period Debt Repayment %])) (GBP)",
                              "Deletable": true,
                              "Comment": "",
                              "HasSwitchSignLine": true,
                              "SwitchSignForReport": true,
                              "MultipleInputValues": null,
                              "NonPrimaryInput": false,
                              "Max": "NaN",
                              "Min": "NaN",
                              "IsBalanceButNotCorkscrew": false,
                              "IsEditable": true,
                              "IsConstant": false,
                              "UniqueID": "bb5be386-2cfb-4ebb-8742-3a6bbc2dfa38",
                              "Dimensions": {
                                "$type": "ModelMakerEngine.MMDimensions, ModelMakerEngine",
                                "$values": []
                              },
                              "EquationOBXInternal": "IF([Period number] > 0, IF([Repay outstanding CVA 2 Flag] = 1,BEG([CVA 2 Debt]) ,[Opening CVA 2 Debt] * [CVA 1 Period Debt Repayment %]))",
                              "NameOfGroup": "Debt.CVA 2",
                              "EquationToParse": "IF([Period number] > 0, IF([Repay outstanding CVA 2 Flag] = 1,[CVA 2 Debt!!BEG] ,[Opening CVA 2 Debt] * [CVA 1 Period Debt Repayment %]))",
                              "MostRecentExpectedUnitErrors": null,
                              "Units": {
                                "$id": "133",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"CVA 2 Debt Repayment",
                              "ReportLines": {
                                "$type": "ModelMaker.UndoableCollection`1[[ModelMakerEngine.IReportLine, ModelMakerEngine]], ModelMaker.Undo",
                                "$values": [
                                  {
                                    "$ref": "131"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"Debt.CVA 2",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"134",
                            "$type": "ModelMaker.ReportLine, ModelMaker",
                            "ActualsItemName": null,
                            "ActualsInput": null,
                            "AssociatedSchematicNode": {
                              "$id": "135",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"ff6dbfd3-85cd-419e-9190-5ef5dc05202e",
                              "Dimensions": {
                                "$type": "ModelMakerEngine.MMDimensions, ModelMakerEngine",
                                "$values": []
                              },
                              "EquationOBXInternal": "",
                              "NameOfGroup": "Financials",
                              "EquationToParse": "",
                              "MostRecentExpectedUnitErrors": null,
                              "Units": {
                                "$id": "136",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"CFAF long term debt service",
                              "ReportLines": {
                                "$type": "ModelMaker.UndoableCollection`1[[ModelMakerEngine.IReportLine, ModelMakerEngine]], ModelMaker.Undo",
                                "$values": [
                                  {
                                    "$ref": "134"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"50"
                              },
                              "HasStandardDescription": true,
                              "HasStandardName": false,
                              "OptimisationNodePair": null,
                              "IsOptimisationNode": false,
                              "Actuals": null,
                              "UDFCode": null,
                              "AssociatedOptimisationNodes": null,
                              "CustomNamedRange": null,
                              "YPosition": 9,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"42"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"137",
                            "$type": "ModelMaker.ReportLine, ModelMaker",
                            "ActualsItemName": null,
                            "ActualsInput": null,
                            "AssociatedSchematicNode": {
                              "$id": "138",
                              "$type": "ModelMaker.VariableNode, ModelMaker",
                              "PutCalculationOnReport": false,
                              "CalculateOnThisReport": null,
                              "PivotTableLink": null,
                              "NumberFormatOverride": null,
                              "HasOpeningBalanceFlag": false,
                              "OpeningBalanceFlagAppliedName": "",
                              "ToolTip": "\n Is on Unscheduled Debt.Senior Debt=IF([Cash Available for Senior Debt Repayment] >= BEG([Senior Debt])+[Senior Debt Interest] ,BEG([Senior Debt])+[Senior Debt Interest],[Cash Available for Senior Debt Repayment]) (GBP)",
                              "Deletable": true,
                              "Comment": "",
                              "HasSwitchSignLine": true,
                              "SwitchSignForReport": true,
                              "MultipleInputValues": null,
                              "NonPrimaryInput": false,
                              "Max": "NaN",
                              "Min": "NaN",
                              "IsBalanceButNotCorkscrew": false,
                              "IsEditable": true,
                              "IsConstant": false,
                              "UniqueID": "7fe581f6-e8e0-486e-8a60-7aac416e169b",
                              "Dimensions": {
                                "$type": "ModelMakerEngine.MMDimensions, ModelMakerEngine",
                                "$values": []
                              },
                              "EquationOBXInternal": "IF([Cash Available for Senior Debt Repayment] >= BEG([Senior Debt])+[Senior Debt Interest] ,BEG([Senior Debt])+[Senior Debt Interest],[Cash Available for Senior Debt Repayment])",
                              "NameOfGroup": "Shareholder Debt",
                              "EquationToParse": "IF([Cash Available for Senior Debt Repayment] >= [Senior Debt!!BEG]+[Senior Debt Interest] ,[Senior Debt!!BEG]+[Senior Debt Interest],[Cash Available for Senior Debt Repayment])",
                              "MostRecentExpectedUnitErrors": null,
                              "Units": {
                                "$id": "139",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"Senior Debt Repayment",
                              "ReportLines": {
                                "$type": "ModelMaker.UndoableCollection`1[[ModelMakerEngine.IReportLine, ModelMakerEngine]], ModelMaker.Undo",
                                "$values": [
                                  {
                                    "$ref": "137"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"Shareholder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"140",
                            "$type": "ModelMaker.ReportLine, ModelMaker",
                            "ActualsItemName": null,
                            "ActualsInput": null,
                            "AssociatedSchematicNode": {
                              "$id": "141",
                              "$type": "ModelMaker.VariableNode, ModelMaker",
                              "PutCalculationOnReport": false,
                              "CalculateOnThisReport": null,
                              "PivotTableLink": null,
                              "NumberFormatOverride": null,
                              "HasOpeningBalanceFlag": false,
                              "OpeningBalanceFlagAppliedName": "",
                              "ToolTip": "\n Is on Unscheduled Debt.Shareholder Debt=IF([Cash Available for Shareholder Debt Repayment] >= BEG([Shareholder Debt])+[Shareholder Debt Interest] ,BEG([Shareholder Debt])+[Shareholder Debt Interest],[Cash Available for Shareholder Debt Repayment]) (GBP)",
                              "Deletable": true,
                              "Comment": "",
                              "HasSwitchSignLine": true,
                              "SwitchSignForReport": true,
                              "MultipleInputValues": null,
                              "NonPrimaryInput": false,
                              "Max": "NaN",
                              "Min": "NaN",
                              "IsBalanceButNotCorkscrew": false,
                              "IsEditable": true,
                              "IsConstant": false,
                              "UniqueID": "185d5c9f-cae0-48fd-b6b0-1023c93e5c22",
                              "Dimensions": {
                                "$type": "ModelMakerEngine.MMDimensions, ModelMakerEngine",
                                "$values": []
                              },
                              "EquationOBXInternal": "IF([Cash Available for Shareholder Debt Repayment] >= BEG([Shareholder Debt])+[Shareholder Debt Interest] ,BEG([Shareholder Debt])+[Shareholder Debt Interest],[Cash Available for Shareholder Debt Repayment])",
                              "NameOfGroup": "Senior Debt (compounding)",
                              "EquationToParse": "IF([Cash Available for Shareholder Debt Repayment] >= [Shareholder Debt!!BEG]+[Shareholder Debt Interest] ,[Shareholder Debt!!BEG]+[Shareholder Debt Interest],[Cash Available for Shareholder Debt Repayment])",
                              "MostRecentExpectedUnitErrors": null,
                              "Units": {
                                "$id": "142",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"Shareholder Debt Repayment",
                              "ReportLines": {
                                "$type": "ModelMaker.UndoableCollection`1[[ModelMakerEngine.IReportLine, ModelMakerEngine]], ModelMaker.Undo",
                                "$values": [
                                  {
                                    "$ref": "140"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"Senior Debt (compounding)",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"143",
                            "$type": "ModelMaker.ReportLine, ModelMaker",
                            "ActualsItemName": null,
                            "ActualsInput": null,
                            "AssociatedSchematicNode": {
                              "$id": "144",
                              "$type": "ModelMaker.VariableNode, ModelMaker",
                              "PutCalculationOnReport": false,
                              "CalculateOnThisReport": null,
                              "PivotTableLink": null,
                              "NumberFormatOverride": null,
                              "HasOpeningBalanceFlag": false,
                              "OpeningBalanceFlagAppliedName": "",
                              "ToolTip": "\n Is on Unscheduled Debt.Chinese Investor Debt=IF([Cash Available for Chinese Investor Debt Repayment]>(BEG([Chinese Investor Debt])+[Chinese Investor Debt Interest]), BEG([Chinese Investor Debt])+[Chinese Investor Debt Interest], [Cash Available for Chinese Investor Debt Repayment]) (GBP)",
                              "Deletable": true,
                              "Comment": "",
                              "HasSwitchSignLine": true,
                              "SwitchSignForReport": true,
                              "MultipleInputValues": null,
                              "NonPrimaryInput": false,
                              "Max": "NaN",
                              "Min": "NaN",
                              "IsBalanceButNotCorkscrew": false,
                              "IsEditable": true,
                              "IsConstant": false,
                              "UniqueID": "50a8a9b6-39ca-4a41-a891-4d5eb5279d0e",
                              "Dimensions": {
                                "$type": "ModelMakerEngine.MMDimensions, ModelMakerEngine",
                                "$values": []
                              },
                              "EquationOBXInternal": "IF([Cash Available for Chinese Investor Debt Repayment]>(BEG([Chinese Investor Debt])+[Chinese Investor Debt Interest]), BEG([Chinese Investor Debt])+[Chinese Investor Debt Interest], [Cash Available for Chinese Investor Debt Repayment])",
                              "NameOfGroup": "Debt.Senior Debt (compounding)",
                              "EquationToParse": "IF([Cash Available for Chinese Investor Debt Repayment]>([Chinese Investor Debt!!BEG]+[Chinese Investor Debt Interest]), [Chinese Investor Debt!!BEG]+[Chinese Investor Debt Interest], [Cash Available for Chinese Investor Debt Repayment])",
                              "MostRecentExpectedUnitErrors": null,
                              "Units": {
                                "$id": "145",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"Chinese Investor Debt Repayment",
                              "ReportLines": {
                                "$type": "ModelMaker.UndoableCollection`1[[ModelMakerEngine.IReportLine, ModelMakerEngine]], ModelMaker.Undo",
                                "$values": [
                                  {
                                    "$ref": "143"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"Debt.Senior Debt (compounding)",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"146",
                            "$type": "ModelMaker.ReportLine, ModelMaker",
                            "ActualsItemName": null,
                            "ActualsInput": null,
                            "AssociatedSchematicNode": {
                              "$id": "147",
                              "$type": "ModelMaker.VariableNode, ModelMaker",
                              "PutCalculationOnReport": false,
                              "CalculateOnThisReport": null,
                              "PivotTableLink": null,
                              "NumberFormatOverride": null,
                              "HasOpeningBalanceFlag": false,
                              "OpeningBalanceFlagAppliedName": "",
                              "ToolTip": "\n Is on Equity.Ordinary Dividends(Sub total or total of the items above it)",
                              "Deletable": true,
                              "Comment": "",
                              "HasSwitchSignLine": false,
                              "SwitchSignForReport": false,
                              "MultipleInputValues": null,
                              "NonPrimaryInput": false,
                              "Max": "NaN",
                              "Min": "NaN",
                              "IsBalanceButNotCorkscrew": false,
                              "IsEditable": false,
                              "IsConstant": false,
                              "UniqueID": "acfbe21c-1802-4aa2-97f2-5f635765588e",
                              "Dimensions": {
                                "$type": "ModelMakerEngine.MMDimensions, ModelMakerEngine",
                                "$values": []
                              },
                              "EquationOBXInternal": "",
                              "NameOfGroup": "Unallocated",
                              "EquationToParse": "",
                              "MostRecentExpectedUnitErrors": null,
                              "Units": {
                                "$ref": "40"
                              },
                              "Name": "CFAF shareholders",
                              "ReportLines": {
                                "$type": "ModelMaker.UndoableCollection`1[[ModelMakerEngine.IReportLine, ModelMakerEngine]], ModelMaker.Undo",
                                "$values": [
                                  {
                                    "$ref": "146"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"42"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"148",
                            "$type": "ModelMaker.ReportLine, ModelMaker",
                            "ActualsItemName": null,
                            "ActualsInput": null,
                            "AssociatedSchematicNode": {
                              "$id": "149",
                              "$type": "ModelMaker.VariableNode, ModelMaker",
                              "PutCalculationOnReport": false,
                              "CalculateOnThisReport": null,
                              "PivotTableLink": null,
                              "NumberFormatOverride": null,
                              "HasOpeningBalanceFlag": false,
                              "OpeningBalanceFlagAppliedName": "",
                              "ToolTip": "\n Is on Equity=[Redemption Preference Paid]+  [Priority Dividend Paid] + [Priority Dividend Catchup Paid] +[Redemption Preference Catchup Paid] + [Ordinary Dividend paid] (GBP)",
                              "Deletable": true,
                              "Comment": "",
                              "HasSwitchSignLine": true,
                              "SwitchSignForReport": true,
                              "MultipleInputValues": null,
                              "NonPrimaryInput": false,
                              "Max": "NaN",
                              "Min": "NaN",
                              "IsBalanceButNotCorkscrew": false,
                              "IsEditable": true,
                              "IsConstant": false,
                              "UniqueID": "dab84f14-42f6-481a-beb5-146739566977",
                              "Dimensions": {
                                "$type": "ModelMakerEngine.MMDimensions, ModelMakerEngine",
                                "$values": []
                              },
                              "EquationOBXInternal": "[Redemption Preference Paid]+  [Priority Dividend Paid] + [Priority Dividend Catchup Paid] +[Redemption Preference Catchup Paid] + [Ordinary Dividend paid]",
                              "NameOfGroup": "Shareholder Returns",
                              "EquationToParse": "[Redemption Preference Paid]+  [Priority Dividend Paid] + [Priority Dividend Catchup Paid] +[Redemption Preference Catchup Paid] + [Ordinary Dividend paid]",
                              "MostRecentExpectedUnitErrors": null,
                              "Units": {
                                "$id": "150",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"Dividends Paid",
                              "ReportLines": {
                                "$type": "ModelMaker.UndoableCollection`1[[ModelMakerEngine.IReportLine, ModelMakerEngine]], ModelMaker.Undo",
                                "$values": [
                                  {
                                    "$id": "151",
                                    "$type": "ModelMaker.ReportLine, ModelMaker",
                                    "ActualsItemName": null,
                                    "ActualsInput": null,
                                    "AssociatedSchematicNode": {
                                      "$ref": "149"
                                    },
                                    "OpeningBalanceFlagAppliedName": "",
                                    "SumOfAboveIncludesPreviousTotal": false,
                                    "LastNameUsed": null,
                                    "SwitchSignForReport": true,
                                    "IsSumOfAbove": false,
                                    "ParentReport": {
                                      "$id": "152",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"153",
                                            "$type": "ModelMaker.Header, ModelMaker",
                                            "HeadingLevel": 0,
                                            "Name": "Income Statement",
                                            "UnNegatedName": "Income Statement",
                                            "ParentReport": {
                                              "$ref": "152"
                                            },
                                            "Visible": true,
                                            "ReportFormatName": "",
                                            "IsNegatable": false,
                                            "LastNameUsed": "Income Statement"
                                          },
                                          {
                                            "$id": "154",
                                            "$type": "ModelMaker.ReportLine, ModelMaker",
                                            "ActualsItemName": null,
                                            "ActualsInput": null,
                                            "AssociatedSchematicNode": {
                                              "$id": "155",
                                              "$type": "ModelMaker.VariableNode, ModelMaker",
                                              "PutCalculationOnReport": false,
                                              "CalculateOnThisReport": null,
                                              "PivotTableLink": null,
                                              "NumberFormatOverride": null,
                                              "HasOpeningBalanceFlag": false,
                                              "OpeningBalanceFlagAppliedName": "",
                                              "ToolTip": "\n Is on Inputs.Monthly Inputs= (GBP)\r\nMeaning: Revenue",
                                              "Deletable": true,
                                              "Comment": "",
                                              "HasSwitchSignLine": false,
                                              "SwitchSignForReport": false,
                                              "MultipleInputValues": null,
                                              "NonPrimaryInput": false,
                                              "Max": "NaN",
                                              "Min": "NaN",
                                              "IsBalanceButNotCorkscrew": false,
                                              "IsEditable": true,
                                              "IsConstant": false,
                                              "UniqueID": "dac6dd74-3269-49c8-89a5-ca60a2b52627",
                                              "Dimensions": {
                                                "$type": "ModelMakerEngine.MMDimensions, ModelMakerEngine",
                                                "$values": []
                                              },
                                              "EquationOBXInternal": null,
                                              "NameOfGroup": "Unallocated",
                                              "EquationToParse": "",
                                              "MostRecentExpectedUnitErrors": null,
                                              "Units": {
                                                "$id": "156",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"Income from Investments",
                                              "ReportLines": {
                                                "$type": "ModelMaker.UndoableCollection`1[[ModelMakerEngine.IReportLine, ModelMakerEngine]], ModelMaker.Undo",
                                                "$values": [
                                                  {
                                                    "$ref": "154"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"157",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"Revenue"
                                              },
                                              "HasStandardDescription": true,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"152"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"158",
                                            "$type": "ModelMaker.ReportLine, ModelMaker",
                                            "ActualsItemName": null,
                                            "ActualsInput": null,
                                            "AssociatedSchematicNode": {
                                              "$id": "159",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"8dd4e440-5398-47f2-8843-19e907d9a379",
                                              "Dimensions": {
                                                "$type": "ModelMakerEngine.MMDimensions, ModelMakerEngine",
                                                "$values": []
                                              },
                                              "EquationOBXInternal": "",
                                              "NameOfGroup": "Financials",
                                              "EquationToParse": "",
                                              "MostRecentExpectedUnitErrors": null,
                                              "Units": {
                                                "$ref": "37"
                                              },
                                              "Name": "Income",
                                              "ReportLines": {
                                                "$type": "ModelMaker.UndoableCollection`1[[ModelMakerEngine.IReportLine, ModelMakerEngine]], ModelMaker.Undo",
                                                "$values": [
                                                  {
                                                    "$ref": "158"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"160",
                                            "$type": "ModelMaker.ReportLine, ModelMaker",
                                            "ActualsItemName": null,
                                            "ActualsInput": null,
                                            "AssociatedSchematicNode": {
                                              "$id": "161",
                                              "$type": "ModelMaker.VariableNode, ModelMaker",
                                              "PutCalculationOnReport": false,
                                              "CalculateOnThisReport": null,
                                              "PivotTableLink": null,
                                              "NumberFormatOverride": null,
                                              "HasOpeningBalanceFlag": false,
                                              "OpeningBalanceFlagAppliedName": "",
                                              "ToolTip": "\n Is on Inputs.Monthly Inputs= (GBP)\r\nMeaning: Operating costs",
                                              "Deletable": true,
                                              "Comment": "",
                                              "HasSwitchSignLine": false,
                                              "SwitchSignForReport": true,
                                              "MultipleInputValues": null,
                                              "NonPrimaryInput": false,
                                              "Max": "NaN",
                                              "Min": "NaN",
                                              "IsBalanceButNotCorkscrew": false,
                                              "IsEditable": true,
                                              "IsConstant": false,
                                              "UniqueID": "b8abcb04-f4dd-4c5f-931e-9b202b503826",
                                              "Dimensions": {
                                                "$type": "ModelMakerEngine.MMDimensions, ModelMakerEngine",
                                                "$values": []
                                              },
                                              "EquationOBXInternal": null,
                                              "NameOfGroup": "Unallocated",
                                              "EquationToParse": "",
                                              "MostRecentExpectedUnitErrors": null,
                                              "Units": {
                                                "$id": "162",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"Operating cost",
                                              "ReportLines": {
                                                "$type": "ModelMaker.UndoableCollection`1[[ModelMakerEngine.IReportLine, ModelMakerEngine]], ModelMaker.Undo",
                                                "$values": [
                                                  {
                                                    "$ref": "160"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"163",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"Operating costs"
                                              },
                                              "HasStandardDescription": true,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"152"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"164",
                                            "$type": "ModelMaker.ReportLine, ModelMaker",
                                            "ActualsItemName": null,
                                            "ActualsInput": null,
                                            "AssociatedSchematicNode": {
                                              "$id": "165",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"0cdb5a8f-93af-43f0-93be-e578fced0ab6",
                                              "Dimensions": {
                                                "$type": "ModelMakerEngine.MMDimensions, ModelMakerEngine",
                                                "$values": []
                                              },
                                              "EquationOBXInternal": "",
                                              "NameOfGroup": "Financials",
                                              "EquationToParse": "",
                                              "MostRecentExpectedUnitErrors": null,
                                              "Units": {
                                                "$ref": "37"
                                              },
                                              "Name": "EBITDA",
                                              "ReportLines": {
                                                "$type": "ModelMaker.UndoableCollection`1[[ModelMakerEngine.IReportLine, ModelMakerEngine]], ModelMaker.Undo",
                                                "$values": [
                                                  {
                                                    "$ref": "164"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"71"
                                              },
                                              "HasStandardDescription": true,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"166",
                                            "$type": "ModelMaker.ReportLine, ModelMaker",
                                            "ActualsItemName": null,
                                            "ActualsInput": null,
                                            "AssociatedSchematicNode": {
                                              "$id": "167",
                                              "$type": "ModelMaker.VariableNode, ModelMaker",
                                              "PutCalculationOnReport": false,
                                              "CalculateOnThisReport": null,
                                              "PivotTableLink": null,
                                              "NumberFormatOverride": null,
                                              "HasOpeningBalanceFlag": false,
                                              "OpeningBalanceFlagAppliedName": "",
                                              "ToolTip": "\n Is on Investment Assets=IF((0-[Proposed Investment Asset Revaluation]) >= BEG([Investment Assets]), BEG([Investment Assets]), [Proposed Investment Asset Revaluation]) (GBP)\r\nMeaning: Depreciation",
                                              "Deletable": true,
                                              "Comment": "",
                                              "HasSwitchSignLine": false,
                                              "SwitchSignForReport": false,
                                              "MultipleInputValues": null,
                                              "NonPrimaryInput": false,
                                              "Max": "NaN",
                                              "Min": "NaN",
                                              "IsBalanceButNotCorkscrew": false,
                                              "IsEditable": true,
                                              "IsConstant": false,
                                              "UniqueID": "6b3e0861-9dd4-4cd9-a4be-0761cc89d815",
                                              "Dimensions": {
                                                "$type": "ModelMakerEngine.MMDimensions, ModelMakerEngine",
                                                "$values": []
                                              },
                                              "EquationOBXInternal": "IF((0-[Proposed Investment Asset Revaluation]) >= BEG([Investment Assets]), BEG([Investment Assets]), [Proposed Investment Asset Revaluation])",
                                              "NameOfGroup": "Assets",
                                              "EquationToParse": "IF((0-[Proposed Investment Asset Revaluation]) >= [Investment Assets!!BEG], [Investment Assets!!BEG], [Proposed Investment Asset Revaluation])",
                                              "MostRecentExpectedUnitErrors": null,
                                              "Units": {
                                                "$id": "168",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"Investment Asset Revaluation",
                                              "ReportLines": {
                                                "$type": "ModelMaker.UndoableCollection`1[[ModelMakerEngine.IReportLine, ModelMakerEngine]], ModelMaker.Undo",
                                                "$values": [
                                                  {
                                                    "$ref": "166"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"152"
                                            },
                                            "HeadingLevel": 0,
                                            "ReportFormatName": null,
                                            "NameOfGroup": "Assets",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"169",
                                            "$type": "ModelMaker.ReportLine, ModelMaker",
                                            "ActualsItemName": null,
                                            "ActualsInput": null,
                                            "AssociatedSchematicNode": {
                                              "$id": "170",
                                              "$type": "ModelMaker.VariableNode, ModelMaker",
                                              "PutCalculationOnReport": false,
                                              "CalculateOnThisReport": null,
                                              "PivotTableLink": null,
                                              "NumberFormatOverride": null,
                                              "HasOpeningBalanceFlag": false,
                                              "OpeningBalanceFlagAppliedName": "",
                                              "ToolTip": "\n Is on Unscheduled Debt.Senior Debt=BEG([Senior Debt])*([Senior Debt Interest Rate]/[Periods per year]) (GBP)\r\nMeaning: Interest payable",
                                              "Deletable": true,
                                              "Comment": "",
                                              "HasSwitchSignLine": true,
                                              "SwitchSignForReport": true,
                                              "MultipleInputValues": null,
                                              "NonPrimaryInput": false,
                                              "Max": "NaN",
                                              "Min": "NaN",
                                              "IsBalanceButNotCorkscrew": false,
                                              "IsEditable": true,
                                              "IsConstant": false,
                                              "UniqueID": "8483c156-ed82-43d0-b6e3-c6efd948854c",
                                              "Dimensions": {
                                                "$type": "ModelMakerEngine.MMDimensions, ModelMakerEngine",
                                                "$values": []
                                              },
                                              "EquationOBXInternal": "BEG([Senior Debt])*([Senior Debt Interest Rate]/[Periods per year])",
                                              "NameOfGroup": "Shareholder Debt",
                                              "EquationToParse": "[Senior Debt!!BEG]*([Senior Debt Interest Rate]/[Periods per year])",
                                              "MostRecentExpectedUnitErrors": null,
                                              "Units": {
                                                "$id": "171",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"Senior Debt Interest",
                                              "ReportLines": {
                                                "$type": "ModelMaker.UndoableCollection`1[[ModelMakerEngine.IReportLine, ModelMakerEngine]], ModelMaker.Undo",
                                                "$values": [
                                                  {
                                                    "$ref": "169"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"$id": "172",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"HasStandardDescription": true,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"152"
                                            },
                                            "HeadingLevel": 0,
                                            "ReportFormatName": null,
                                            "NameOfGroup": "Shareholder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"173",
                                            "$type": "ModelMaker.ReportLine, ModelMaker",
                                            "ActualsItemName": null,
                                            "ActualsInput": null,
                                            "AssociatedSchematicNode": {
                                              "$id": "174",
                                              "$type": "ModelMaker.VariableNode, ModelMaker",
                                              "PutCalculationOnReport": false,
                                              "CalculateOnThisReport": null,
                                              "PivotTableLink": null,
                                              "NumberFormatOverride": null,
                                              "HasOpeningBalanceFlag": false,
                                              "OpeningBalanceFlagAppliedName": "",
                                              "ToolTip": "\n Is on Unscheduled Debt.Shareholder Debt=BEG([Shareholder Debt])*([Shareholder Debt Interest Rate]/[Periods per year]) (GBP)\r\nMeaning: Interest payable",
                                              "Deletable": true,
                                              "Comment": "",
                                              "HasSwitchSignLine": true,
                                              "SwitchSignForReport": true,
                                              "MultipleInputValues": null,
                                              "NonPrimaryInput": false,
                                              "Max": "NaN",
                                              "Min": "NaN",
                                              "IsBalanceButNotCorkscrew": false,
                                              "IsEditable": true,
                                              "IsConstant": false,
                                              "UniqueID": "0eb0d3de-0ef2-41ff-b6c0-49ffbf597a57",
                                              "Dimensions": {
                                                "$type": "ModelMakerEngine.MMDimensions, ModelMakerEngine",
                                                "$values": []
                                              },
                                              "EquationOBXInternal": "BEG([Shareholder Debt])*([Shareholder Debt Interest Rate]/[Periods per year])",
                                              "NameOfGroup": "Senior Debt (compounding)",
                                              "EquationToParse": "[Shareholder Debt!!BEG]*([Shareholder Debt Interest Rate]/[Periods per year])",
                                              "MostRecentExpectedUnitErrors": null,
                                              "Units": {
                                                "$id": "175",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"Shareholder Debt Interest",
                                              "ReportLines": {
                                                "$type": "ModelMaker.UndoableCollection`1[[ModelMakerEngine.IReportLine, ModelMakerEngine]], ModelMaker.Undo",
                                                "$values": [
                                                  {
                                                    "$ref": "173"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"176",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"Interest payable"
                                              },
                                              "HasStandardDescription": true,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"152"
                                            },
                                            "HeadingLevel": 0,
                                            "ReportFormatName": null,
                                            "NameOfGroup": "Senior Debt (compounding)",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"177",
                                            "$type": "ModelMaker.ReportLine, ModelMaker",
                                            "ActualsItemName": null,
                                            "ActualsInput": null,
                                            "AssociatedSchematicNode": {
                                              "$id": "178",
                                              "$type": "ModelMaker.VariableNode, ModelMaker",
                                              "PutCalculationOnReport": false,
                                              "CalculateOnThisReport": null,
                                              "PivotTableLink": null,
                                              "NumberFormatOverride": null,
                                              "HasOpeningBalanceFlag": false,
                                              "OpeningBalanceFlagAppliedName": "",
                                              "ToolTip": "\n Is on Unscheduled Debt.Chinese Investor Debt=BEG([Chinese Investor Debt])*([Chinese Investor Debt Interest rate]/[Periods per year]) (GBP)\r\nMeaning: Interest payable",
                                              "Deletable": true,
                                              "Comment": "",
                                              "HasSwitchSignLine": true,
                                              "SwitchSignForReport": true,
                                              "MultipleInputValues": null,
                                              "NonPrimaryInput": false,
                                              "Max": "NaN",
                                              "Min": "NaN",
                                              "IsBalanceButNotCorkscrew": false,
                                              "IsEditable": true,
                                              "IsConstant": false,
                                              "UniqueID": "2cd7c044-d77d-49a3-aea9-3f04921af551",
                                              "Dimensions": {
                                                "$type": "ModelMakerEngine.MMDimensions, ModelMakerEngine",
                                                "$values": []
                                              },
                                              "EquationOBXInternal": "BEG([Chinese Investor Debt])*([Chinese Investor Debt Interest rate]/[Periods per year])",
                                              "NameOfGroup": "Debt",
                                              "EquationToParse": "[Chinese Investor Debt!!BEG]*([Chinese Investor Debt Interest rate]/[Periods per year])",
                                              "MostRecentExpectedUnitErrors": null,
                                              "Units": {
                                                "$id": "179",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"Chinese Investor Debt Interest",
                                              "ReportLines": {
                                                "$type": "ModelMaker.UndoableCollection`1[[ModelMakerEngine.IReportLine, ModelMakerEngine]], ModelMaker.Undo",
                                                "$values": [
                                                  {
                                                    "$ref": "177"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"77"
                                              },
                                              "HasStandardDescription": true,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"152"
                                            },
                                            "HeadingLevel": 0,
                                            "ReportFormatName": null,
                                            "NameOfGroup":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"180",
                                            "$type": "ModelMaker.ReportLine, ModelMaker",
                                            "ActualsItemName": null,
                                            "ActualsInput": null,
                                            "AssociatedSchematicNode": {
                                              "$id": "181",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"13d8114a-082c-4bc8-8a9a-db8e39016601",
                                              "Dimensions": {
                                                "$type": "ModelMakerEngine.MMDimensions, ModelMakerEngine",
                                                "$values": []
                                              },
                                              "EquationOBXInternal": "",
                                              "NameOfGroup": "Financials",
                                              "EquationToParse": "",
                                              "MostRecentExpectedUnitErrors": null,
                                              "Units": {
                                                "$id": "182",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"EBT",
                                              "ReportLines": {
                                                "$type": "ModelMaker.UndoableCollection`1[[ModelMakerEngine.IReportLine, ModelMakerEngine]], ModelMaker.Undo",
                                                "$values": [
                                                  {
                                                    "$ref": "180"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"69"
                                              },
                                              "HasStandardDescription": true,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"183",
                                            "$type": "ModelMaker.ReportLine, ModelMaker",
                                            "ActualsItemName": null,
                                            "ActualsInput": null,
                                            "AssociatedSchematicNode": {
                                              "$id": "184",
                                              "$type": "ModelMaker.VariableNode, ModelMaker",
                                              "PutCalculationOnReport": false,
                                              "CalculateOnThisReport": null,
                                              "PivotTableLink": null,
                                              "NumberFormatOverride": null,
                                              "HasOpeningBalanceFlag": false,
                                              "OpeningBalanceFlagAppliedName": "",
                                              "ToolTip": "\n Is on Financials=IF([EBT]>0,[EBT]*[Tax rate],0) (GBP)\r\nMeaning: Tax payable",
                                              "Deletable": true,
                                              "Comment": "",
                                              "HasSwitchSignLine": true,
                                              "SwitchSignForReport": true,
                                              "MultipleInputValues": null,
                                              "NonPrimaryInput": false,
                                              "Max": "NaN",
                                              "Min": "NaN",
                                              "IsBalanceButNotCorkscrew": false,
                                              "IsEditable": true,
                                              "IsConstant": false,
                                              "UniqueID": "0152640c-db31-4dd5-bd87-d3ee5cce3352",
                                              "Dimensions": {
                                                "$type": "ModelMakerEngine.MMDimensions, ModelMakerEngine",
                                                "$values": []
                                              },
                                              "EquationOBXInternal": "IF([EBT]>0,[EBT]*[Tax rate],0)",
                                              "NameOfGroup": "Financials",
                                              "EquationToParse": "IF([EBT]>0,[EBT]*[Tax rate],0)",
                                              "MostRecentExpectedUnitErrors": null,
                                              "Units": {
                                                "$id": "185",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"Tax payable",
                                              "ReportLines": {
                                                "$type": "ModelMaker.UndoableCollection`1[[ModelMakerEngine.IReportLine, ModelMakerEngine]], ModelMaker.Undo",
                                                "$values": [
                                                  {
                                                    "$ref": "183"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"70"
                                              },
                                              "HasStandardDescription": true,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"186",
                                            "$type": "ModelMaker.ReportLine, ModelMaker",
                                            "ActualsItemName": null,
                                            "ActualsInput": null,
                                            "AssociatedSchematicNode": {
                                              "$id": "187",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"7629896f-e543-48d6-9cba-292d8fa9c88b",
                                              "Dimensions": {
                                                "$type": "ModelMakerEngine.MMDimensions, ModelMakerEngine",
                                                "$values": []
                                              },
                                              "EquationOBXInternal": "",
                                              "NameOfGroup": "Financials",
                                              "EquationToParse": "",
                                              "MostRecentExpectedUnitErrors": null,
                                              "Units": {
                                                "$id": "188",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"Profit after tax",
                                              "ReportLines": {
                                                "$type": "ModelMaker.UndoableCollection`1[[ModelMakerEngine.IReportLine, ModelMakerEngine]], ModelMaker.Undo",
                                                "$values": [
                                                  {
                                                    "$ref": "186"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"68"
                                              },
                                              "HasStandardDescription": true,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"151"
                                          },
                                          {
                                            "$id": "189",
                                            "$type": "ModelMaker.ReportLine, ModelMaker",
                                            "ActualsItemName": null,
                                            "ActualsInput": null,
                                            "AssociatedSchematicNode": {
                                              "$id": "190",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"37ce9c3d-4aa7-4e72-b6f2-9999a74aa06b",
                                              "Dimensions": {
                                                "$type": "ModelMakerEngine.MMDimensions, ModelMakerEngine",
                                                "$values": []
                                              },
                                              "EquationOBXInternal": "",
                                              "NameOfGroup": "Financials",
                                              "EquationToParse": "",
                                              "MostRecentExpectedUnitErrors": null,
                                              "Units": {
                                                "$id": "191",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"Net Income",
                                              "ReportLines": {
                                                "$type": "ModelMaker.UndoableCollection`1[[ModelMakerEngine.IReportLine, ModelMakerEngine]], ModelMaker.Undo",
                                                "$values": [
                                                  {
                                                    "$ref": "189"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"152"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"Income Statement",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"Shareholder Returns",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"148"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"Shareholder Returns",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"192",
                            "$type": "ModelMaker.ReportLine, ModelMaker",
                            "ActualsItemName": null,
                            "ActualsInput": null,
                            "AssociatedSchematicNode": {
                              "$id": "193",
                              "$type": "ModelMaker.VariableNode, ModelMaker",
                              "PutCalculationOnReport": false,
                              "CalculateOnThisReport": null,
                              "PivotTableLink": null,
                              "NumberFormatOverride": null,
                              "HasOpeningBalanceFlag": false,
                              "OpeningBalanceFlagAppliedName": "",
                              "ToolTip": "\n Is on Equity= [Ordinary Share Capital Redemption] (GBP)",
                              "Deletable": true,
                              "Comment": "",
                              "HasSwitchSignLine": true,
                              "SwitchSignForReport": true,
                              "MultipleInputValues": null,
                              "NonPrimaryInput": false,
                              "Max": "NaN",
                              "Min": "NaN",
                              "IsBalanceButNotCorkscrew": false,
                              "IsEditable": true,
                              "IsConstant": false,
                              "UniqueID": "8a28536f-a549-4bfc-b2bf-0424426d24db",
                              "Dimensions": {
                                "$type": "ModelMakerEngine.MMDimensions, ModelMakerEngine",
                                "$values": []
                              },
                              "EquationOBXInternal": " [Ordinary Share Capital Redemption]",
                              "NameOfGroup": "Shareholder Returns",
                              "EquationToParse": " [Ordinary Share Capital Redemption]",
                              "MostRecentExpectedUnitErrors": null,
                              "Units": {
                                "$ref": "37"
                              },
                              "Name": "Equity Redemption",
                              "ReportLines": {
                                "$type": "ModelMaker.UndoableCollection`1[[ModelMakerEngine.IReportLine, ModelMakerEngine]], ModelMaker.Undo",
                                "$values": [
                                  {
                                    "$ref": "192"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true,
                            "IsSumOfAbove": false,
                            "ParentReport": {
                              "$ref": "42"
                            },
                            "HeadingLevel": 0,
                            "ReportFormatName": null,
                            "NameOfGroup": "Shareholder Returns",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"194",
                            "$type": "ModelMaker.ReportLine, ModelMaker",
                            "ActualsItemName": null,
                            "ActualsInput": null,
                            "AssociatedSchematicNode": {
                              "$id": "195",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"37e920b5-09cb-423f-8f6b-741c130a2971",
                              "Dimensions": {
                                "$type": "ModelMakerEngine.MMDimensions, ModelMakerEngine",
                                "$values": []
                              },
                              "EquationOBXInternal": "",
                              "NameOfGroup": "Financials",
                              "EquationToParse": "",
                              "MostRecentExpectedUnitErrors": null,
                              "Units": {
                                "$id": "196",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"Net cashflow",
                              "ReportLines": {
                                "$type": "ModelMaker.UndoableCollection`1[[ModelMakerEngine.IReportLine, ModelMakerEngine]], ModelMaker.Undo",
                                "$values": [
                                  {
                                    "$ref": "194"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"49"
                              },
                              "HasStandardDescription": true,
                              "HasStandardName": false,
                              "OptimisationNodePair": null,
                              "IsOptimisationNode": false,
                              "Actuals": null,
                              "UDFCode": null,
                              "AssociatedOptimisationNodes": null,
                              "CustomNamedRange": null,
                              "YPosition": 8,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"42"
                            },
                            "HeadingLevel": 0,
                            "ReportFormatName": "ReportSubTotal",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"Cashflow",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"197",
              "$type": "ModelMaker.VariableNode, ModelMaker",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"317efaf4-fe4f-462c-b64b-c6e7b0d61e0f",
              "Dimensions": {
                "$type": "ModelMakerEngine.MMDimensions, ModelMakerEngine",
                "$values": []
              },
              "EquationOBXInternal": "",
              "NameOfGroup": "Unallocated",
              "EquationToParse": "",
              "MostRecentExpectedUnitErrors": null,
              "Units": {
                "$ref": "40"
              },
              "Name": "Total short term debt repaid",
              "ReportLines": {
                "$type": "ModelMaker.UndoableCollection`1[[ModelMakerEngine.IReportLine, ModelMakerEngine]], ModelMaker.Undo",
                "$values": [
                  {
                    "$id": "198",
                    "$type": "ModelMaker.ReportLine, ModelMaker",
                    "ActualsItemName": null,
                    "ActualsInput": null,
                    "AssociatedSchematicNode": {
                      "$ref": "197"
                    },
                    "OpeningBalanceFlagAppliedName": "",
                    "SumOfAboveIncludesPreviousTotal": true,
                    "LastNameUsed": null,
                    "SwitchSignForReport": false,
                    "IsSumOfAbove": true,
                    "ParentReport": {
                      "$id": "199",
                      "$type": "ModelMaker.Report, ModelMaker",
                      "TimeStep": 8,
                      "YearEndBasis": 1002,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"200",
                            "$type": "ModelMaker.Header, ModelMaker",
                            "HeadingLevel": 0,
                            "Name": "Debt",
                            "UnNegatedName": "Debt",
                            "ParentReport": {
                              "$ref": "199"
                            },
                            "Visible": true,
                            "ReportFormatName": "",
                            "IsNegatable": false,
                            "LastNameUsed": "Debt"
                          },
                          {
                            "$id": "201",
                            "$type": "ModelMaker.Header, ModelMaker",
                            "HeadingLevel": 1,
                            "Name": "Short Term Debt",
                            "UnNegatedName": "Short Term Debt",
                            "ParentReport": {
                              "$ref": "199"
                            },
                            "Visible": true,
                            "ReportFormatName": "",
                            "IsNegatable": false,
                            "LastNameUsed": "Short Term Debt"
                          },
                          {
                            "$id": "202",
                            "$type": "ModelMaker.ReportLine, ModelMaker",
                            "ActualsItemName": null,
                            "ActualsInput": null,
                            "AssociatedSchematicNode": {
                              "$id": "203",
                              "$type": "ModelMaker.StockNode, ModelMaker",
                              "OpeningOrActualsName": "",
                              "InFlows": {
                                "$type": "System.Collections.Generic.List`1[[ModelMakerEngine.IEquationNode, ModelMakerEngine]], mscorlib",
                                "$values": [
                                  {
                                    "$ref": "127"
                                  }
                                ]
                              },
                              "OutFlows": {
                                "$type": "System.Collections.Generic.List`1[[ModelMakerEngine.IEquationNode, ModelMakerEngine]], mscorlib",
                                "$values": []
                              },
                              "FlagApplied": null,
                              "ActualsFlag": null,
                              "Name": "Guaranteed Portfolio Loans Repaid",
                              "HasDefaultEquation": false,
                              "NonStandardBalanceFormula": false,
                              "EquationOBXInternal": "IF([Period number]=0,[Opening Guaranteed Portfolio Loans Repaid],BEG() + [Guaranteed Portfolio Loans Repayment]) ",
                              "InitialOpeningVariable": null,
                              "Units": {
                                "$ref": "40"
                              },
                              "Visible": true,
                              "PutCalculationOnReport": false,
                              "CalculateOnThisReport": null,
                              "PivotTableLink": null,
                              "NumberFormatOverride": null,
                              "ToolTip": "\n Is on Scheduled Debt.Guarantee Portfolio Loans =IF([Period number]=0,[Opening Guaranteed Portfolio Loans Repaid],BEG() + [Guaranteed Portfolio Loans Repayment])  (GBP)",
                              "Deletable": true,
                              "Comment": "",
                              "HasSwitchSignLine": false,
                              "SwitchSignForReport": false,
                              "MultipleInputValues": null,
                              "NonPrimaryInput": false,
                              "Max": "NaN",
                              "Min": "NaN",
                              "IsBalanceButNotCorkscrew": false,
                              "IsEditable": true,
                              "IsConstant": false,
                              "UniqueID": "9a1acdf9-a8e3-4f30-a928-a9327aed42b3",
                              "Dimensions": {
                                "$type": "ModelMakerEngine.MMDimensions, ModelMakerEngine",
                                "$values": []
                              },
                              "NameOfGroup": "Scheduled Debt.Guarantee Portfolio Loans ",
                              "EquationToParse": "IF([Period number]=0,[Opening Guaranteed Portfolio Loans Repaid],BEG() + [Guaranteed Portfolio Loans Repayment]) ",
                              "MostRecentExpectedUnitErrors": null,
                              "ReportLines": {
                                "$type": "ModelMaker.UndoableCollection`1[[ModelMakerEngine.IReportLine, ModelMakerEngine]], ModelMaker.Undo",
                                "$values": [
                                  {
                                    "$ref": "202"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"Scheduled Debt.Guarantee Portfolio Loans ",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"204",
                            "$type": "ModelMaker.ReportLine, ModelMaker",
                            "ActualsItemName": null,
                            "ActualsInput": null,
                            "AssociatedSchematicNode": {
                              "$id": "205",
                              "$type": "ModelMaker.StockNode, ModelMaker",
                              "OpeningOrActualsName": "",
                              "InFlows": {
                                "$type": "System.Collections.Generic.List`1[[ModelMakerEngine.IEquationNode, ModelMakerEngine]], mscorlib",
                                "$values": [
                                  {
                                    "$ref": "129"
                                  }
                                ]
                              },
                              "OutFlows": {
                                "$type": "System.Collections.Generic.List`1[[ModelMakerEngine.IEquationNode, ModelMakerEngine]], mscorlib",
                                "$values": []
                              },
                              "FlagApplied": null,
                              "ActualsFlag": null,
                              "Name": "CVA 1 Debt Repaid",
                              "HasDefaultEquation": false,
                              "NonStandardBalanceFormula": false,
                              "EquationOBXInternal": "IF([Period number]=0,[Opening CVA 1 Debt Repaid],BEG() + [CVA 1 Debt Repayment]) ",
                              "InitialOpeningVariable": null,
                              "Units": {
                                "$ref": "40"
                              },
                              "Visible": true,
                              "PutCalculationOnReport": false,
                              "CalculateOnThisReport": null,
                              "PivotTableLink": null,
                              "NumberFormatOverride": null,
                              "ToolTip": "\n Is on Scheduled Debt.CVA 1=IF([Period number]=0,[Opening CVA 1 Debt Repaid],BEG() + [CVA 1 Debt Repayment])  (GBP)",
                              "Deletable": true,
                              "Comment": "",
                              "HasSwitchSignLine": false,
                              "SwitchSignForReport": false,
                              "MultipleInputValues": null,
                              "NonPrimaryInput": false,
                              "Max": "NaN",
                              "Min": "NaN",
                              "IsBalanceButNotCorkscrew": false,
                              "IsEditable": true,
                              "IsConstant": false,
                              "UniqueID": "142db348-9db8-44cb-9342-b597d2e1c0e8",
                              "Dimensions": {
                                "$type": "ModelMakerEngine.MMDimensions, ModelMakerEngine",
                                "$values": []
                              },
                              "NameOfGroup": "Scheduled Debt.CVA 1",
                              "EquationToParse": "IF([Period number]=0,[Opening CVA 1 Debt Repaid],BEG() + [CVA 1 Debt Repayment]) ",
                              "MostRecentExpectedUnitErrors": null,
                              "ReportLines": {
                                "$type": "ModelMaker.UndoableCollection`1[[ModelMakerEngine.IReportLine, ModelMakerEngine]], ModelMaker.Undo",
                                "$values": [
                                  {
                                    "$ref": "204"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"Scheduled Debt.CVA 1",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"206",
                            "$type": "ModelMaker.ReportLine, ModelMaker",
                            "ActualsItemName": null,
                            "ActualsInput": null,
                            "AssociatedSchematicNode": {
                              "$id": "207",
                              "$type": "ModelMaker.StockNode, ModelMaker",
                              "OpeningOrActualsName": "",
                              "InFlows": {
                                "$type": "System.Collections.Generic.List`1[[ModelMakerEngine.IEquationNode, ModelMakerEngine]], mscorlib",
                                "$values": [
                                  {
                                    "$ref": "132"
                                  }
                                ]
                              },
                              "OutFlows": {
                                "$type": "System.Collections.Generic.List`1[[ModelMakerEngine.IEquationNode, ModelMakerEngine]], mscorlib",
                                "$values": []
                              },
                              "FlagApplied": null,
                              "ActualsFlag": null,
                              "Name": "CVA 2 Debt Repaid",
                              "HasDefaultEquation": false,
                              "NonStandardBalanceFormula": false,
                              "EquationOBXInternal": "IF([Period number]=0,[Opening CVA 2 Debt Repaid],BEG() + [CVA 2 Debt Repayment]) ",
                              "InitialOpeningVariable": null,
                              "Units": {
                                "$ref": "40"
                              },
                              "Visible": true,
                              "PutCalculationOnReport": false,
                              "CalculateOnThisReport": null,
                              "PivotTableLink": null,
                              "NumberFormatOverride": null,
                              "ToolTip": "\n Is on Scheduled Debt.CVA 2=IF([Period number]=0,[Opening CVA 2 Debt Repaid],BEG() + [CVA 2 Debt Repayment])  (GBP)",
                              "Deletable": true,
                              "Comment": "",
                              "HasSwitchSignLine": false,
                              "SwitchSignForReport": false,
                              "MultipleInputValues": null,
                              "NonPrimaryInput": false,
                              "Max": "NaN",
                              "Min": "NaN",
                              "IsBalanceButNotCorkscrew": false,
                              "IsEditable": true,
                              "IsConstant": false,
                              "UniqueID": "6c369e81-7eba-492a-96d7-c6f7828e1804",
                              "Dimensions": {
                                "$type": "ModelMakerEngine.MMDimensions, ModelMakerEngine",
                                "$values": []
                              },
                              "NameOfGroup": "Scheduled Debt.CVA 2",
                              "EquationToParse": "IF([Period number]=0,[Opening CVA 2 Debt Repaid],BEG() + [CVA 2 Debt Repayment]) ",
                              "MostRecentExpectedUnitErrors": null,
                              "ReportLines": {
                                "$type": "ModelMaker.UndoableCollection`1[[ModelMakerEngine.IReportLine, ModelMakerEngine]], ModelMaker.Undo",
                                "$values": [
                                  {
                                    "$ref": "206"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"Scheduled Debt.CVA 2",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"198"
                          },
                          {
                            "$id": "208",
                            "$type": "ModelMaker.Header, ModelMaker",
                            "HeadingLevel": 1,
                            "Name": "Long Term Debt",
                            "UnNegatedName": "Long Term Debt",
                            "ParentReport": {
                              "$ref": "199"
                            },
                            "Visible": true,
                            "ReportFormatName": "",
                            "IsNegatable": false,
                            "LastNameUsed": "Long Term Debt"
                          },
                          {
                            "$id": "209",
                            "$type": "ModelMaker.ReportLine, ModelMaker",
                            "ActualsItemName": null,
                            "ActualsInput": null,
                            "AssociatedSchematicNode": {
                              "$id": "210",
                              "$type": "ModelMaker.StockNode, ModelMaker",
                              "OpeningOrActualsName": "",
                              "InFlows": {
                                "$type": "System.Collections.Generic.List`1[[ModelMakerEngine.IEquationNode, ModelMakerEngine]], mscorlib",
                                "$values": [
                                  {
                                    "$ref": "138"
                                  }
                                ]
                              },
                              "OutFlows": {
                                "$type": "System.Collections.Generic.List`1[[ModelMakerEngine.IEquationNode, ModelMakerEngine]], mscorlib",
                                "$values": []
                              },
                              "FlagApplied": null,
                              "ActualsFlag": null,
                              "Name": "Senior Debt Repaid",
                              "HasDefaultEquation": false,
                              "NonStandardBalanceFormula": false,
                              "EquationOBXInternal": "IF([Period number]=0,[Opening Senior Debt Repaid],BEG() +[Senior Debt Repayment]) ",
                              "InitialOpeningVariable": null,
                              "Units": {
                                "$ref": "40"
                              },
                              "Visible": true,
                              "PutCalculationOnReport": false,
                              "CalculateOnThisReport": null,
                              "PivotTableLink": null,
                              "NumberFormatOverride": null,
                              "ToolTip": "\n Is on Unscheduled Debt.Senior Debt=IF([Period number]=0,[Opening Senior Debt Repaid],BEG() +[Senior Debt Repayment])  (GBP)",
                              "Deletable": true,
                              "Comment": "",
                              "HasSwitchSignLine": false,
                              "SwitchSignForReport": false,
                              "MultipleInputValues": null,
                              "NonPrimaryInput": false,
                              "Max": "NaN",
                              "Min": "NaN",
                              "IsBalanceButNotCorkscrew": false,
                              "IsEditable": true,
                              "IsConstant": false,
                              "UniqueID": "6379a942-cd20-48d7-9625-0354e09d7bc7",
                              "Dimensions": {
                                "$type": "ModelMakerEngine.MMDimensions, ModelMakerEngine",
                                "$values": []
                              },
                              "NameOfGroup": "Unscheduled Debt.Senior Debt",
                              "EquationToParse": "IF([Period number]=0,[Opening Senior Debt Repaid],BEG() +[Senior Debt Repayment]) ",
                              "MostRecentExpectedUnitErrors": null,
                              "ReportLines": {
                                "$type": "ModelMaker.UndoableCollection`1[[ModelMakerEngine.IReportLine, ModelMakerEngine]], ModelMaker.Undo",
                                "$values": [
                                  {
                                    "$ref": "209"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"Unscheduled Debt.Senior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"211",
                            "$type": "ModelMaker.ReportLine, ModelMaker",
                            "ActualsItemName": null,
                            "ActualsInput": null,
                            "AssociatedSchematicNode": {
                              "$id": "212",
                              "$type": "ModelMaker.StockNode, ModelMaker",
                              "OpeningOrActualsName": "",
                              "InFlows": {
                                "$type": "System.Collections.Generic.List`1[[ModelMakerEngine.IEquationNode, ModelMakerEngine]], mscorlib",
                                "$values": [
                                  {
                                    "$ref": "141"
                                  }
                                ]
                              },
                              "OutFlows": {
                                "$type": "System.Collections.Generic.List`1[[ModelMakerEngine.IEquationNode, ModelMakerEngine]], mscorlib",
                                "$values": []
                              },
                              "FlagApplied": null,
                              "ActualsFlag": null,
                              "Name": "Shareholder Debt Repaid",
                              "HasDefaultEquation": false,
                              "NonStandardBalanceFormula": false,
                              "EquationOBXInternal": "IF([Period number]=0,[Opening Shareholder Debt Repaid],BEG() + [Shareholder Debt Repayment]) ",
                              "InitialOpeningVariable": null,
                              "Units": {
                                "$ref": "40"
                              },
                              "Visible": true,
                              "PutCalculationOnReport": false,
                              "CalculateOnThisReport": null,
                              "PivotTableLink": null,
                              "NumberFormatOverride": null,
                              "ToolTip": "\n Is on Unscheduled Debt.Shareholder Debt=IF([Period number]=0,[Opening Shareholder Debt Repaid],BEG() + [Shareholder Debt Repayment])  (GBP)",
                              "Deletable": true,
                              "Comment": "",
                              "HasSwitchSignLine": false,
                              "SwitchSignForReport": false,
                              "MultipleInputValues": null,
                              "NonPrimaryInput": false,
                              "Max": "NaN",
                              "Min": "NaN",
                              "IsBalanceButNotCorkscrew": false,
                              "IsEditable": true,
                              "IsConstant": false,
                              "UniqueID": "78ca5313-0d61-4a65-ab58-ef379d595f38",
                              "Dimensions": {
                                "$type": "ModelMakerEngine.MMDimensions, ModelMakerEngine",
                                "$values": []
                              },
                              "NameOfGroup": "Unscheduled Debt.Shareholder Debt",
                              "EquationToParse": "IF([Period number]=0,[Opening Shareholder Debt Repaid],BEG() + [Shareholder Debt Repayment]) ",
                              "MostRecentExpectedUnitErrors": null,
                              "ReportLines": {
                                "$type": "ModelMaker.UndoableCollection`1[[ModelMakerEngine.IReportLine, ModelMakerEngine]], ModelMaker.Undo",
                                "$values": [
                                  {
                                    "$ref": "211"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"Unscheduled Debt.Shareholder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"213",
                            "$type": "ModelMaker.ReportLine, ModelMaker",
                            "ActualsItemName": null,
                            "ActualsInput": null,
                            "AssociatedSchematicNode": {
                              "$id": "214",
                              "$type": "ModelMaker.StockNode, ModelMaker",
                              "OpeningOrActualsName": "",
                              "InFlows": {
                                "$type": "System.Collections.Generic.List`1[[ModelMakerEngine.IEquationNode, ModelMakerEngine]], mscorlib",
                                "$values": [
                                  {
                                    "$ref": "144"
                                  }
                                ]
                              },
                              "OutFlows": {
                                "$type": "System.Collections.Generic.List`1[[ModelMakerEngine.IEquationNode, ModelMakerEngine]], mscorlib",
                                "$values": []
                              },
                              "FlagApplied": null,
                              "ActualsFlag": null,
                              "Name": "Chinese Investor Debt Repaid",
                              "HasDefaultEquation": false,
                              "NonStandardBalanceFormula": false,
                              "EquationOBXInternal": "IF([Period number]=0,[Opening Chinese Investor Debt Repaid],BEG() + [Chinese Investor Debt Repayment]) ",
                              "InitialOpeningVariable": null,
                              "Units": {
                                "$ref": "40"
                              },
                              "Visible": true,
                              "PutCalculationOnReport": false,
                              "CalculateOnThisReport": null,
                              "PivotTableLink": null,
                              "NumberFormatOverride": null,
                              "ToolTip": "\n Is on Unscheduled Debt.Chinese Investor Debt=IF([Period number]=0,[Opening Chinese Investor Debt Repaid],BEG() + [Chinese Investor Debt Repayment])  (GBP)",
                              "Deletable": true,
                              "Comment": "",
                              "HasSwitchSignLine": false,
                              "SwitchSignForReport": false,
                              "MultipleInputValues": null,
                              "NonPrimaryInput": false,
                              "Max": "NaN",
                              "Min": "NaN",
                              "IsBalanceButNotCorkscrew": false,
                              "IsEditable": true,
                              "IsConstant": false,
                              "UniqueID": "f190dcb8-6b37-49e6-bdfa-71f47eaa3929",
                              "Dimensions": {
                                "$type": "ModelMakerEngine.MMDimensions, ModelMakerEngine",
                                "$values": []
                              },
                              "NameOfGroup": "Unscheduled Debt.Chinese Investor Debt",
                              "EquationToParse": "IF([Period number]=0,[Opening Chinese Investor Debt Repaid],BEG() + [Chinese Investor Debt Repayment]) ",
                              "MostRecentExpectedUnitErrors": null,
                              "ReportLines": {
                                "$type": "ModelMaker.UndoableCollection`1[[ModelMakerEngine.IReportLine, ModelMakerEngine]], ModelMaker.Undo",
                                "$values": [
                                  {
                                    "$ref": "213"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"Unscheduled Debt.Chinese Investor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"215",
                            "$type": "ModelMaker.ReportLine, ModelMaker",
                            "ActualsItemName": null,
                            "ActualsInput": null,
                            "AssociatedSchematicNode": {
                              "$id": "216",
                              "$type": "ModelMaker.VariableNode, ModelMaker",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"30a1a7f2-f4aa-4788-949a-68da5e83f74f",
                              "Dimensions": {
                                "$type": "ModelMakerEngine.MMDimensions, ModelMakerEngine",
                                "$values": []
                              },
                              "EquationOBXInternal": "",
                              "NameOfGroup": "Unallocated",
                              "EquationToParse": "",
                              "MostRecentExpectedUnitErrors": null,
                              "Units": {
                                "$ref": "40"
                              },
                              "Name": "Total long term debt repaid",
                              "ReportLines": {
                                "$type": "ModelMaker.UndoableCollection`1[[ModelMakerEngine.IReportLine, ModelMakerEngine]], ModelMaker.Undo",
                                "$values": [
                                  {
                                    "$ref": "215"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"199"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"217",
                            "$type": "ModelMaker.Header, ModelMaker",
                            "HeadingLevel": 0,
                            "Name": "Total Debt Repaid",
                            "UnNegatedName": "Total Debt Repaid",
                            "ParentReport": {
                              "$ref": "199"
                            },
                            "Visible": true,
                            "ReportFormatName": "",
                            "IsNegatable": false,
                            "LastNameUsed": "Total Debt Repaid"
                          },
                          {
                            "$id": "218",
                            "$type": "ModelMaker.ReportLine, ModelMaker",
                            "ActualsItemName": null,
                            "ActualsInput": null,
                            "AssociatedSchematicNode": {
                              "$id": "219",
                              "$type": "ModelMaker.VariableNode, ModelMaker",
                              "PutCalculationOnReport": false,
                              "CalculateOnThisReport": null,
                              "PivotTableLink": null,
                              "NumberFormatOverride": null,
                              "HasOpeningBalanceFlag": false,
                              "OpeningBalanceFlagAppliedName": "",
                              "ToolTip": "\n Is on Financials=[Total short term debt repaid]+[Total long term debt repaid] (GBP)",
                              "Deletable": true,
                              "Comment": "",
                              "HasSwitchSignLine": false,
                              "SwitchSignForReport": false,
                              "MultipleInputValues": null,
                              "NonPrimaryInput": false,
                              "Max": "NaN",
                              "Min": "NaN",
                              "IsBalanceButNotCorkscrew": false,
                              "IsEditable": true,
                              "IsConstant": false,
                              "UniqueID": "d5f08a26-23cb-41c6-b76e-b9bcb730f913",
                              "Dimensions": {
                                "$type": "ModelMakerEngine.MMDimensions, ModelMakerEngine",
                                "$values": []
                              },
                              "EquationOBXInternal": "[Total short term debt repaid]+[Total long term debt repaid]",
                              "NameOfGroup": "Financials",
                              "EquationToParse": "[Total short term debt repaid]+[Total long term debt repaid]",
                              "MostRecentExpectedUnitErrors": null,
                              "Units": {
                                "$ref": "40"
                              },
                              "Name": "Total Debt Repaid",
                              "ReportLines": {
                                "$type": "ModelMaker.UndoableCollection`1[[ModelMakerEngine.IReportLine, ModelMakerEngine]], ModelMaker.Undo",
                                "$values": [
                                  {
                                    "$id": "220",
                                    "$type": "ModelMaker.ReportLine, ModelMaker",
                                    "ActualsItemName": null,
                                    "ActualsInput": null,
                                    "AssociatedSchematicNode": {
                                      "$ref": "219"
                                    },
                                    "OpeningBalanceFlagAppliedName": "",
                                    "SumOfAboveIncludesPreviousTotal": false,
                                    "LastNameUsed": null,
                                    "SwitchSignForReport": false,
                                    "IsSumOfAbove": false,
                                    "ParentReport": {
                                      "$ref": "199"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"221",
                                    "$type": "ModelMaker.ReportLine, ModelMaker",
                                    "ActualsItemName": null,
                                    "ActualsInput": null,
                                    "AssociatedSchematicNode": {
                                      "$ref": "219"
                                    },
                                    "OpeningBalanceFlagAppliedName": "",
                                    "SumOfAboveIncludesPreviousTotal": false,
                                    "LastNameUsed": null,
                                    "SwitchSignForReport": false,
                                    "IsSumOfAbove": false,
                                    "ParentReport": {
                                      "$ref": "199"
                                    },
                                    "HeadingLevel": 0,
                                    "ReportFormatName": "ReportTotal",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"218"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"ReportSubTotal",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"222",
                            "$type": "ModelMaker.Header, ModelMaker",
                            "HeadingLevel": 0,
                            "Name": "Equity",
                            "UnNegatedName": "Equity",
                            "ParentReport": {
                              "$ref": "199"
                            },
                            "Visible": true,
                            "ReportFormatName": "",
                            "IsNegatable": false,
                            "LastNameUsed": "Equity"
                          },
                          {
                            "$id": "223",
                            "$type": "ModelMaker.ReportLine, ModelMaker",
                            "ActualsItemName": null,
                            "ActualsInput": null,
                            "AssociatedSchematicNode": {
                              "$id": "224",
                              "$type": "ModelMaker.StockNode, ModelMaker",
                              "OpeningOrActualsName": "",
                              "InFlows": {
                                "$type": "System.Collections.Generic.List`1[[ModelMakerEngine.IEquationNode, ModelMakerEngine]], mscorlib",
                                "$values": [
                                  {
                                    "$id": "225",
                                    "$type": "ModelMaker.VariableNode, ModelMaker",
                                    "PutCalculationOnReport": false,
                                    "CalculateOnThisReport": null,
                                    "PivotTableLink": null,
                                    "NumberFormatOverride": null,
                                    "HasOpeningBalanceFlag": false,
                                    "OpeningBalanceFlagAppliedName": "",
                                    "ToolTip": "\n Is on Equity.Redemption Preference=IF([Cash Available for Redemption Preference]>0, MIN([Cash Available for Redemption Preference],[Earnings available for shareholders],BEG([Redemption Preference])),0) (GBP)",
                                    "Deletable": true,
                                    "Comment": "",
                                    "HasSwitchSignLine": false,
                                    "SwitchSignForReport": false,
                                    "MultipleInputValues": null,
                                    "NonPrimaryInput": false,
                                    "Max": "NaN",
                                    "Min": "NaN",
                                    "IsBalanceButNotCorkscrew": false,
                                    "IsEditable": true,
                                    "IsConstant": false,
                                    "UniqueID": "7b548f7a-e047-4f9b-9be4-825156af57da",
                                    "Dimensions": {
                                      "$type": "ModelMakerEngine.MMDimensions, ModelMakerEngine",
                                      "$values": []
                                    },
                                    "EquationOBXInternal": "IF([Cash Available for Redemption Preference]>0, MIN([Cash Available for Redemption Preference],[Earnings available for shareholders],BEG([Redemption Preference])),0)",
                                    "NameOfGroup": "Shareholder Returns.Redemption Preference",
                                    "EquationToParse": "IF([Cash Available for Redemption Preference]>0, MIN([Cash Available for Redemption Preference],[Earnings available for shareholders],[Redemption Preference!!BEG]),0)",
                                    "MostRecentExpectedUnitErrors": null,
                                    "Units": {
                                      "$ref": "37"
                                    },
                                    "Name": "Redemption Preference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Redemption Preference Paid",
                              "HasDefaultEquation": false,
                              "NonStandardBalanceFormula": false,
                              "EquationOBXInternal": "IF([Period number]=0,[Opening Total Redemption Preference Paid],BEG()+[Redemption Preference Paid]) ",
                              "InitialOpeningVariable": null,
                              "Units": {
                                "$ref": "37"
                              },
                              "Visible": true,
                              "PutCalculationOnReport": false,
                              "CalculateOnThisReport": null,
                              "PivotTableLink": null,
                              "NumberFormatOverride": null,
                              "ToolTip": "\n Is on Equity.Redemption Preference=IF([Period number]=0,[Opening Total Redemption Preference Paid],BEG()+[Redemption Preference Paid])  (GBP)",
                              "Deletable": true,
                              "Comment": "",
                              "HasSwitchSignLine": false,
                              "SwitchSignForReport": false,
                              "MultipleInputValues": null,
                              "NonPrimaryInput": false,
                              "Max": "NaN",
                              "Min": "NaN",
                              "IsBalanceButNotCorkscrew": false,
                              "IsEditable": true,
                              "IsConstant": false,
                              "UniqueID": "0b1ee2d3-6eaf-4a2c-8344-d7b3b8c2a50a",
                              "Dimensions": {
                                "$type": "ModelMakerEngine.MMDimensions, ModelMakerEngine",
                                "$values": []
                              },
                              "NameOfGroup": "Shareholder Returns.Redemption Preference",
                              "EquationToParse": "IF([Period number]=0,[Opening Total Redemption Preference Paid],BEG()+[Redemption Preference Paid]) ",
                              "MostRecentExpectedUnitErrors": null,
                              "ReportLines": {
                                "$type": "ModelMaker.UndoableCollection`1[[ModelMakerEngine.IReportLine, ModelMakerEngine]], ModelMaker.Undo",
                                "$values": [
                                  {
                                    "$ref": "223"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"Shareholder Returns.Redemption Preference",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"226",
                            "$type": "ModelMaker.ReportLine, ModelMaker",
                            "ActualsItemName": null,
                            "ActualsInput": null,
                            "AssociatedSchematicNode": {
                              "$id": "227",
                              "$type": "ModelMaker.StockNode, ModelMaker",
                              "OpeningOrActualsName": "",
                              "InFlows": {
                                "$type": "System.Collections.Generic.List`1[[ModelMakerEngine.IEquationNode, ModelMakerEngine]], mscorlib",
                                "$values": [
                                  {
                                    "$id": "228",
                                    "$type": "ModelMaker.VariableNode, ModelMaker",
                                    "PutCalculationOnReport": false,
                                    "CalculateOnThisReport": null,
                                    "PivotTableLink": null,
                                    "NumberFormatOverride": null,
                                    "HasOpeningBalanceFlag": false,
                                    "OpeningBalanceFlagAppliedName": "",
                                    "ToolTip": "\n Is on Equity.Priority Dividend=IF([Cash Available for Priority Dividend]>0, MIN([Cash Available for Priority Dividend],[Earnings available for shareholders],BEG([Priority Dividend])),0) (GBP)",
                                    "Deletable": true,
                                    "Comment": "",
                                    "HasSwitchSignLine": false,
                                    "SwitchSignForReport": false,
                                    "MultipleInputValues": null,
                                    "NonPrimaryInput": false,
                                    "Max": "NaN",
                                    "Min": "NaN",
                                    "IsBalanceButNotCorkscrew": false,
                                    "IsEditable": true,
                                    "IsConstant": false,
                                    "UniqueID": "65818a34-2c91-4915-b63a-5bbe356f1515",
                                    "Dimensions": {
                                      "$type": "ModelMakerEngine.MMDimensions, ModelMakerEngine",
                                      "$values": []
                                    },
                                    "EquationOBXInternal": "IF([Cash Available for Priority Dividend]>0, MIN([Cash Available for Priority Dividend],[Earnings available for shareholders],BEG([Priority Dividend])),0)",
                                    "NameOfGroup": "Shareholder Returns.Priority Dividend",
                                    "EquationToParse": "IF([Cash Available for Priority Dividend]>0, MIN([Cash Available for Priority Dividend],[Earnings available for shareholders],[Priority Dividend!!BEG]),0)",
                                    "MostRecentExpectedUnitErrors": null,
                                    "Units": {
                                      "$id": "229",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"Priority Dividend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Priority Dividend Paid",
                              "HasDefaultEquation": false,
                              "NonStandardBalanceFormula": false,
                              "EquationOBXInternal": "IF([Period number]=0,[Opening Total Priority Dividend Paid],BEG()+[Priority Dividend Paid]) ",
                              "InitialOpeningVariable": null,
                              "Units": {
                                "$id": "230",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Equity.Priority Dividend=IF([Period number]=0,[Opening Total Priority Dividend Paid],BEG()+[Priority Dividend Paid])  (GBP)",
                              "Deletable": true,
                              "Comment": "",
                              "HasSwitchSignLine": false,
                              "SwitchSignForReport": false,
                              "MultipleInputValues": null,
                              "NonPrimaryInput": false,
                              "Max": "NaN",
                              "Min": "NaN",
                              "IsBalanceButNotCorkscrew": false,
                              "IsEditable": true,
                              "IsConstant": false,
                              "UniqueID": "8768d1a2-70ee-4f81-a1e3-4f5d9218003e",
                              "Dimensions": {
                                "$type": "ModelMakerEngine.MMDimensions, ModelMakerEngine",
                                "$values": []
                              },
                              "NameOfGroup": "Shareholder Returns.Priority Dividend",
                              "EquationToParse": "IF([Period number]=0,[Opening Total Priority Dividend Paid],BEG()+[Priority Dividend Paid]) ",
                              "MostRecentExpectedUnitErrors": null,
                              "ReportLines": {
                                "$type": "ModelMaker.UndoableCollection`1[[ModelMakerEngine.IReportLine, ModelMakerEngine]], ModelMaker.Undo",
                                "$values": [
                                  {
                                    "$ref": "223"
                                  },
                                  {
                                    "$ref": "226"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"Shareholder Returns.Priority Dividend",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"231",
                            "$type": "ModelMaker.ReportLine, ModelMaker",
                            "ActualsItemName": null,
                            "ActualsInput": null,
                            "AssociatedSchematicNode": {
                              "$id": "232",
                              "$type": "ModelMaker.StockNode, ModelMaker",
                              "OpeningOrActualsName": "",
                              "InFlows": {
                                "$type": "System.Collections.Generic.List`1[[ModelMakerEngine.IEquationNode, ModelMakerEngine]], mscorlib",
                                "$values": [
                                  {
                                    "$id": "233",
                                    "$type": "ModelMaker.VariableNode, ModelMaker",
                                    "PutCalculationOnReport": false,
                                    "CalculateOnThisReport": null,
                                    "PivotTableLink": null,
                                    "NumberFormatOverride": null,
                                    "HasOpeningBalanceFlag": false,
                                    "OpeningBalanceFlagAppliedName": "",
                                    "ToolTip": "\n Is on Equity.Priority Dividend Catchup=IF([Cash Available for Priority Dividend Catchup]>0, MIN([Cash Available for Priority Dividend Catchup],[Earnings available for shareholders],BEG([Priority Dividend Catchup])),0) (GBP)",
                                    "Deletable": true,
                                    "Comment": "",
                                    "HasSwitchSignLine": false,
                                    "SwitchSignForReport": false,
                                    "MultipleInputValues": null,
                                    "NonPrimaryInput": false,
                                    "Max": "NaN",
                                    "Min": "NaN",
                                    "IsBalanceButNotCorkscrew": false,
                                    "IsEditable": true,
                                    "IsConstant": false,
                                    "UniqueID": "279c0376-00c3-43d5-9f9b-d78d2b2c6351",
                                    "Dimensions": {
                                      "$type": "ModelMakerEngine.MMDimensions, ModelMakerEngine",
                                      "$values": []
                                    },
                                    "EquationOBXInternal": "IF([Cash Available for Priority Dividend Catchup]>0, MIN([Cash Available for Priority Dividend Catchup],[Earnings available for shareholders],BEG([Priority Dividend Catchup])),0)",
                                    "NameOfGroup": "Shareholder Returns.Priority Dividend Catchup",
                                    "EquationToParse": "IF([Cash Available for Priority Dividend Catchup]>0, MIN([Cash Available for Priority Dividend Catchup],[Earnings available for shareholders],[Priority Dividend Catchup!!BEG]),0)",
                                    "MostRecentExpectedUnitErrors": null,
                                    "Units": {
                                      "$id": "234",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"Priority Dividend Catchup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Priority Dividend Catchup Paid",
                              "HasDefaultEquation": false,
                              "NonStandardBalanceFormula": false,
                              "EquationOBXInternal": "IF([Period number]=0,[Opening Total Priority Dividend Catchup Paid],BEG()+[Priority Dividend Catchup Paid]) ",
                              "InitialOpeningVariable": null,
                              "Units": {
                                "$id": "235",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Equity.Priority Dividend Catchup=IF([Period number]=0,[Opening Total Priority Dividend Catchup Paid],BEG()+[Priority Dividend Catchup Paid])  (GBP)",
                              "Deletable": true,
                              "Comment": "",
                              "HasSwitchSignLine": false,
                              "SwitchSignForReport": false,
                              "MultipleInputValues": null,
                              "NonPrimaryInput": false,
                              "Max": "NaN",
                              "Min": "NaN",
                              "IsBalanceButNotCorkscrew": false,
                              "IsEditable": true,
                              "IsConstant": false,
                              "UniqueID": "a7ea0382-94af-4650-b25c-8e4d6965a157",
                              "Dimensions": {
                                "$type": "ModelMakerEngine.MMDimensions, ModelMakerEngine",
                                "$values": []
                              },
                              "NameOfGroup": "Shareholder Returns.Priority Dividend Catchup",
                              "EquationToParse": "IF([Period number]=0,[Opening Total Priority Dividend Catchup Paid],BEG()+[Priority Dividend Catchup Paid]) ",
                              "MostRecentExpectedUnitErrors": null,
                              "ReportLines": {
                                "$type": "ModelMaker.UndoableCollection`1[[ModelMakerEngine.IReportLine, ModelMakerEngine]], ModelMaker.Undo",
                                "$values": [
                                  {
                                    "$ref": "223"
                                  },
                                  {
                                    "$ref": "226"
                                  },
                                  {
                                    "$ref": "231"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"Shareholder Returns.Priority Dividend Catchup",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"236",
                            "$type": "ModelMaker.ReportLine, ModelMaker",
                            "ActualsItemName": null,
                            "ActualsInput": null,
                            "AssociatedSchematicNode": {
                              "$id": "237",
                              "$type": "ModelMaker.StockNode, ModelMaker",
                              "OpeningOrActualsName": "",
                              "InFlows": {
                                "$type": "System.Collections.Generic.List`1[[ModelMakerEngine.IEquationNode, ModelMakerEngine]], mscorlib",
                                "$values": [
                                  {
                                    "$id": "238",
                                    "$type": "ModelMaker.VariableNode, ModelMaker",
                                    "PutCalculationOnReport": false,
                                    "CalculateOnThisReport": null,
                                    "PivotTableLink": null,
                                    "NumberFormatOverride": null,
                                    "HasOpeningBalanceFlag": false,
                                    "OpeningBalanceFlagAppliedName": "",
                                    "ToolTip": "\n Is on Equity.Redemption Preference Catchup=IF([Cash Available for Redemption Preference Catchup]>0, MIN([Cash Available for Redemption Preference Catchup],[Earnings available for shareholders],BEG([Redemption Preference Catchup])),0) (GBP)",
                                    "Deletable": true,
                                    "Comment": "",
                                    "HasSwitchSignLine": false,
                                    "SwitchSignForReport": false,
                                    "MultipleInputValues": null,
                                    "NonPrimaryInput": false,
                                    "Max": "NaN",
                                    "Min": "NaN",
                                    "IsBalanceButNotCorkscrew": false,
                                    "IsEditable": true,
                                    "IsConstant": false,
                                    "UniqueID": "8bb345b5-daaa-47cd-b08b-09746674e0f6",
                                    "Dimensions": {
                                      "$type": "ModelMakerEngine.MMDimensions, ModelMakerEngine",
                                      "$values": []
                                    },
                                    "EquationOBXInternal": "IF([Cash Available for Redemption Preference Catchup]>0, MIN([Cash Available for Redemption Preference Catchup],[Earnings available for shareholders],BEG([Redemption Preference Catchup])),0)",
                                    "NameOfGroup": "Shareholder Returns.Redemption Preference Catchup",
                                    "EquationToParse": "IF([Cash Available for Redemption Preference Catchup]>0, MIN([Cash Available for Redemption Preference Catchup],[Earnings available for shareholders],[Redemption Preference Catchup!!BEG]),0)",
                                    "MostRecentExpectedUnitErrors": null,
                                    "Units": {
                                      "$id": "239",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"Redemption Preference Catchup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Redemption Preference Catchup Paid",
                              "HasDefaultEquation": false,
                              "NonStandardBalanceFormula": false,
                              "EquationOBXInternal": "IF([Period number]=0,[Opening Total Redemption Preference Catchup Paid],BEG()+[Redemption Preference Catchup Paid]) ",
                              "InitialOpeningVariable": null,
                              "Units": {
                                "$id": "240",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Equity.Redemption Preference Catchup=IF([Period number]=0,[Opening Total Redemption Preference Catchup Paid],BEG()+[Redemption Preference Catchup Paid])  (GBP)",
                              "Deletable": true,
                              "Comment": "",
                              "HasSwitchSignLine": false,
                              "SwitchSignForReport": false,
                              "MultipleInputValues": null,
                              "NonPrimaryInput": false,
                              "Max": "NaN",
                              "Min": "NaN",
                              "IsBalanceButNotCorkscrew": false,
                              "IsEditable": true,
                              "IsConstant": false,
                              "UniqueID": "1403035e-137f-4a82-a0cf-3a507146763a",
                              "Dimensions": {
                                "$type": "ModelMakerEngine.MMDimensions, ModelMakerEngine",
                                "$values": []
                              },
                              "NameOfGroup": "Shareholder Returns.Redemption Preference Catchup",
                              "EquationToParse": "IF([Period number]=0,[Opening Total Redemption Preference Catchup Paid],BEG()+[Redemption Preference Catchup Paid]) ",
                              "MostRecentExpectedUnitErrors": null,
                              "ReportLines": {
                                "$type": "ModelMaker.UndoableCollection`1[[ModelMakerEngine.IReportLine, ModelMakerEngine]], ModelMaker.Undo",
                                "$values": [
                                  {
                                    "$ref": "236"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"Shareholder Returns.Redemption Preference Catchup",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"241",
                            "$type": "ModelMaker.ReportLine, ModelMaker",
                            "ActualsItemName": null,
                            "ActualsInput": null,
                            "AssociatedSchematicNode": {
                              "$id": "242",
                              "$type": "ModelMaker.StockNode, ModelMaker",
                              "OpeningOrActualsName": "",
                              "InFlows": {
                                "$type": "System.Collections.Generic.List`1[[ModelMakerEngine.IEquationNode, ModelMakerEngine]], mscorlib",
                                "$values": [
                                  {
                                    "$id": "243",
                                    "$type": "ModelMaker.VariableNode, ModelMaker",
                                    "PutCalculationOnReport": false,
                                    "CalculateOnThisReport": null,
                                    "PivotTableLink": null,
                                    "NumberFormatOverride": null,
                                    "HasOpeningBalanceFlag": false,
                                    "OpeningBalanceFlagAppliedName": "",
                                    "ToolTip": "\n Is on Equity.Ordinary Dividends=IF([Cash available for ordinary dividend]>0, MIN([Cash available for ordinary dividend],[Earnings available for shareholders])*(1-[Payments To Shareholders Locked]),0) (GBP)\r\nMeaning: Dividends payable",
                                    "Deletable": true,
                                    "Comment": "",
                                    "HasSwitchSignLine": false,
                                    "SwitchSignForReport": false,
                                    "MultipleInputValues": null,
                                    "NonPrimaryInput": false,
                                    "Max": "NaN",
                                    "Min": "NaN",
                                    "IsBalanceButNotCorkscrew": false,
                                    "IsEditable": true,
                                    "IsConstant": false,
                                    "UniqueID": "9975f4bc-c8f7-4562-afca-9d65b5fa538e",
                                    "Dimensions": {
                                      "$type": "ModelMakerEngine.MMDimensions, ModelMakerEngine",
                                      "$values": []
                                    },
                                    "EquationOBXInternal": "IF([Cash available for ordinary dividend]>0, MIN([Cash available for ordinary dividend],[Earnings available for shareholders])*(1-[Payments To Shareholders Locked]),0)",
                                    "NameOfGroup": " Dividends",
                                    "EquationToParse": "IF([Cash available for ordinary dividend]>0, MIN([Cash available for ordinary dividend],[Earnings available for shareholders])*(1-[Payments To Shareholders Locked]),0)",
                                    "MostRecentExpectedUnitErrors": null,
                                    "Units": {
                                      "$id": "244",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"Ordinary Dividend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"245",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"Dividends payable"
                                    },
                                    "HasStandardDescription": true,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Ordinary Dividend Paid",
                              "HasDefaultEquation": false,
                              "NonStandardBalanceFormula": false,
                              "EquationOBXInternal": "IF([Period number]=0,[Opening Total Ordinary Dividend Paid],BEG() + [Ordinary Dividend paid]) ",
                              "InitialOpeningVariable": null,
                              "Units": {
                                "$ref": "40"
                              },
                              "Visible": true,
                              "PutCalculationOnReport": false,
                              "CalculateOnThisReport": null,
                              "PivotTableLink": null,
                              "NumberFormatOverride": null,
                              "ToolTip": "\n Is on Equity.Ordinary Dividends=IF([Period number]=0,[Opening Total Ordinary Dividend Paid],BEG() + [Ordinary Dividend paid])  (GBP)",
                              "Deletable": true,
                              "Comment": "",
                              "HasSwitchSignLine": false,
                              "SwitchSignForReport": false,
                              "MultipleInputValues": null,
                              "NonPrimaryInput": false,
                              "Max": "NaN",
                              "Min": "NaN",
                              "IsBalanceButNotCorkscrew": false,
                              "IsEditable": true,
                              "IsConstant": false,
                              "UniqueID": "9051b9dc-f326-4f49-8ee2-1515442c85ef",
                              "Dimensions": {
                                "$type": "ModelMakerEngine.MMDimensions, ModelMakerEngine",
                                "$values": []
                              },
                              "NameOfGroup": " Dividends",
                              "EquationToParse": "IF([Period number]=0,[Opening Total Ordinary Dividend Paid],BEG() + [Ordinary Dividend paid]) ",
                              "MostRecentExpectedUnitErrors": null,
                              "ReportLines": {
                                "$type": "ModelMaker.UndoableCollection`1[[ModelMakerEngine.IReportLine, ModelMakerEngine]], ModelMaker.Undo",
                                "$values": [
                                  {
                                    "$ref": "241"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 Dividends",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"246",
                            "$type": "ModelMaker.ReportLine, ModelMaker",
                            "ActualsItemName": null,
                            "ActualsInput": null,
                            "AssociatedSchematicNode": {
                              "$id": "247",
                              "$type": "ModelMaker.StockNode, ModelMaker",
                              "OpeningOrActualsName": "",
                              "InFlows": {
                                "$type": "System.Collections.Generic.List`1[[ModelMakerEngine.IEquationNode, ModelMakerEngine]], mscorlib",
                                "$values": [
                                  {
                                    "$id": "248",
                                    "$type": "ModelMaker.VariableNode, ModelMaker",
                                    "PutCalculationOnReport": false,
                                    "CalculateOnThisReport": null,
                                    "PivotTableLink": null,
                                    "NumberFormatOverride": null,
                                    "HasOpeningBalanceFlag": false,
                                    "OpeningBalanceFlagAppliedName": "",
                                    "ToolTip": "\n Is on Equity.Ordinary Shares=IF([Redeem Share Capital Flag] = 1, BEG([Ordinary Shares])+[Equity injections] ,0) (GBP)",
                                    "Deletable": true,
                                    "Comment": "",
                                    "HasSwitchSignLine": false,
                                    "SwitchSignForReport": false,
                                    "MultipleInputValues": null,
                                    "NonPrimaryInput": false,
                                    "Max": "NaN",
                                    "Min": "NaN",
                                    "IsBalanceButNotCorkscrew": false,
                                    "IsEditable": true,
                                    "IsConstant": false,
                                    "UniqueID": "5404f353-a3f1-44c1-a696-7aa556287a71",
                                    "Dimensions": {
                                      "$type": "ModelMakerEngine.MMDimensions, ModelMakerEngine",
                                      "$values": []
                                    },
                                    "EquationOBXInternal": "IF([Redeem Share Capital Flag] = 1, BEG([Ordinary Shares])+[Equity injections] ,0)",
                                    "NameOfGroup": "Equity",
                                    "EquationToParse": "IF([Redeem Share Capital Flag] = 1, [Ordinary Shares!!BEG]+[Equity injections] ,0)",
                                    "MostRecentExpectedUnitErrors": null,
                                    "Units": {
                                      "$ref": "37"
                                    },
                                    "Name": "Ordinary Share Capital Redemption",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"OutFlows": {
                                "$type": "System.Collections.Generic.List`1[[ModelMakerEngine.IEquationNode, ModelMakerEngine]], mscorlib",
                                "$values": []
                              },
                              "FlagApplied": null,
                              "ActualsFlag": null,
                              "Name": "Total Ordinary Share Capital Redeemed",
                              "HasDefaultEquation": false,
                              "NonStandardBalanceFormula": false,
                              "EquationOBXInternal": "IF([Period number]=0,[Opening Total Ordinary Share Capital Redeemed],BEG()+[Ordinary Share Capital Redemption] ) ",
                              "InitialOpeningVariable": null,
                              "Units": {
                                "$ref": "37"
                              },
                              "Visible": true,
                              "PutCalculationOnReport": false,
                              "CalculateOnThisReport": null,
                              "PivotTableLink": null,
                              "NumberFormatOverride": null,
                              "ToolTip": "\n Is on Equity.Ordinary Shares=IF([Period number]=0,[Opening Total Ordinary Share Capital Redeemed],BEG()+[Ordinary Share Capital Redemption] )  (GBP)",
                              "Deletable": true,
                              "Comment": "",
                              "HasSwitchSignLine": false,
                              "SwitchSignForReport": false,
                              "MultipleInputValues": null,
                              "NonPrimaryInput": false,
                              "Max": "NaN",
                              "Min": "NaN",
                              "IsBalanceButNotCorkscrew": false,
                              "IsEditable": true,
                              "IsConstant": false,
                              "UniqueID": "3bdcb464-c7c6-47be-9a0a-e2fa30b1247b",
                              "Dimensions": {
                                "$type": "ModelMakerEngine.MMDimensions, ModelMakerEngine",
                                "$values": []
                              },
                              "NameOfGroup": "Shareholder Returns.Equity",
                              "EquationToParse": "IF([Period number]=0,[Opening Total Ordinary Share Capital Redeemed],BEG()+[Ordinary Share Capital Redemption] ) ",
                              "MostRecentExpectedUnitErrors": null,
                              "ReportLines": {
                                "$type": "ModelMaker.UndoableCollection`1[[ModelMakerEngine.IReportLine, ModelMakerEngine]], ModelMaker.Undo",
                                "$values": [
                                  {
                                    "$ref": "246"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"199"
                            },
                            "HeadingLevel": 0,
                            "ReportFormatName": null,
                            "NameOfGroup": "Shareholder Returns.Equity",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"249",
                            "$type": "ModelMaker.ReportLine, ModelMaker",
                            "ActualsItemName": null,
                            "ActualsInput": null,
                            "AssociatedSchematicNode": {
                              "$id": "250",
                              "$type": "ModelMaker.VariableNode, ModelMaker",
                              "PutCalculationOnReport": false,
                              "CalculateOnThisReport": null,
                              "PivotTableLink": null,
                              "NumberFormatOverride": null,
                              "HasOpeningBalanceFlag": false,
                              "OpeningBalanceFlagAppliedName": "",
                              "ToolTip": "\n Is on Unallocated(Sub total or total of the items above it)",
                              "Deletable": true,
                              "Comment": "",
                              "HasSwitchSignLine": false,
                              "SwitchSignForReport": false,
                              "MultipleInputValues": null,
                              "NonPrimaryInput": false,
                              "Max": "NaN",
                              "Min": "NaN",
                              "IsBalanceButNotCorkscrew": false,
                              "IsEditable": false,
                              "IsConstant": false,
                              "UniqueID": "843bb0aa-5582-436b-8e29-5c2ac62fbc3d",
                              "Dimensions": {
                                "$type": "ModelMakerEngine.MMDimensions, ModelMakerEngine",
                                "$values": []
                              },
                              "EquationOBXInternal": "",
                              "NameOfGroup": "Unallocated",
                              "EquationToParse": "",
                              "MostRecentExpectedUnitErrors": null,
                              "Units": {
                                "$ref": "40"
                              },
                              "Name": "Total Equity Repaid",
                              "ReportLines": {
                                "$type": "ModelMaker.UndoableCollection`1[[ModelMakerEngine.IReportLine, ModelMakerEngine]], ModelMaker.Undo",
                                "$values": [
                                  {
                                    "$ref": "249"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"199"
                            },
                            "HeadingLevel": 0,
                            "ReportFormatName": "ReportSubTotal",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"Distributions",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"216"
            },
            {
              "$id": "251",
              "$type": "ModelMaker.VariableNode, ModelMaker",
              "PutCalculationOnReport": false,
              "CalculateOnThisReport": null,
              "PivotTableLink": null,
              "NumberFormatOverride": null,
              "HasOpeningBalanceFlag": false,
              "OpeningBalanceFlagAppliedName": "",
              "ToolTip": "\n Is on Unallocated= (%)",
              "Deletable": true,
              "Comment": "",
              "HasSwitchSignLine": false,
              "SwitchSignForReport": false,
              "MultipleInputValues": null,
              "NonPrimaryInput": false,
              "Max": "NaN",
              "Min": "NaN",
              "IsBalanceButNotCorkscrew": false,
              "IsEditable": true,
              "IsConstant": true,
              "UniqueID": "32d9bbda-431f-4936-98f1-9f5947085ca3",
              "Dimensions": {
                "$type": "ModelMakerEngine.MMDimensions, ModelMakerEngine",
                "$values": []
              },
              "EquationOBXInternal": null,
              "NameOfGroup": "Unallocated",
              "EquationToParse": "",
              "MostRecentExpectedUnitErrors": null,
              "Units": {
                "$id": "252",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"Discount to opening investment assets",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true,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"250"
            }
          ]
        },
        "AllowAddChildren": true,
        "AllowRemoveChildren": true,
        "IsImported": false,
        "IsChecksGroup": false,
        "IsAlertsGroup": false,
        "IsChecksAndAlertsGroup": false,
        "IsUnallocatedGroup": true,
        "IsInputsGroup": false,
        "IsFlag": false,
        "IsTimeAndFlagsGroup": false,
        "DimensionsAcross": {
          "$type": "ModelMakerEngine.MMDimensions, ModelMakerEngine",
          "$values": []
        },
        "TimeAxis": 0,
        "IndexInParent": 0,
        "Name": "Unallocated",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"253",
        "$type": "ModelMaker.GroupNode, ModelMaker",
        "TabOrHeaderColour": "",
        "Comment": "",
        "NameOfGroup": null,
        "YPosition": 0,
        "Folded": false,
        "Font": null,
        "Children": {
          "$type": "ModelMaker.GroupNodeChildCollection, ModelMaker",
          "$values": [
            {
              "$id": "254",
              "$type": "ModelMaker.GroupNode, ModelMaker",
              "TabOrHeaderColour": "",
              "Comment": "",
              "NameOfGroup": "Inputs",
              "YPosition": 0,
              "Folded": true,
              "Font": null,
              "Children": {
                "$type": "ModelMaker.GroupNodeChildCollection, ModelMaker",
                "$values": [
                  {
                    "$id": "255",
                    "$type": "ModelMaker.VariableNode, ModelMaker",
                    "PutCalculationOnReport": false,
                    "CalculateOnThisReport": null,
                    "PivotTableLink": null,
                    "NumberFormatOverride": null,
                    "HasOpeningBalanceFlag": false,
                    "OpeningBalanceFlagAppliedName": "",
                    "ToolTip": "\n Is on Inputs.Model Constants=3 (month)",
                    "Deletable": false,
                    "Comment": "",
                    "HasSwitchSignLine": false,
                    "SwitchSignForReport": false,
                    "MultipleInputValues": null,
                    "NonPrimaryInput": false,
                    "Max": "NaN",
                    "Min": "NaN",
                    "IsBalanceButNotCorkscrew": false,
                    "IsEditable": false,
                    "IsConstant": true,
                    "UniqueID": "3bffbb28-cff5-4cd5-ba96-b3809571399f",
                    "Dimensions": {
                      "$type": "ModelMakerEngine.MMDimensions, ModelMakerEngine",
                      "$values": []
                    },
                    "EquationOBXInternal": "3",
                    "NameOfGroup": "Inputs",
                    "EquationToParse": "3",
                    "MostRecentExpectedUnitErrors": null,
                    "Units": {
                      "$id": "256",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
                    "Name": "Months per period",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11,
                    "IsStandardNode": true,
                    "WarnMessage": null,
                    "StandardDescription": null,
                    "HasStandardDescription": false,
                    "HasStandardName": true,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"257",
                    "$type": "ModelMaker.VariableNode, ModelMaker",
                    "PutCalculationOnReport": false,
                    "CalculateOnThisReport": null,
                    "PivotTableLink": null,
                    "NumberFormatOverride": null,
                    "HasOpeningBalanceFlag": false,
                    "OpeningBalanceFlagAppliedName": "",
                    "ToolTip": "\n Is on Inputs.Model Constants=0 (GBP)",
                    "Deletable": true,
                    "Comment": "",
                    "HasSwitchSignLine": false,
                    "SwitchSignForReport": false,
                    "MultipleInputValues": null,
                    "NonPrimaryInput": false,
                    "Max": "NaN",
                    "Min": "NaN",
                    "IsBalanceButNotCorkscrew": false,
                    "IsEditable": true,
                    "IsConstant": true,
                    "UniqueID": "b5f07b52-ad52-4694-bd23-e0b6c5ad8d78",
                    "Dimensions": {
                      "$type": "ModelMakerEngine.MMDimensions, ModelMakerEngine",
                      "$values": []
                    },
                    "EquationOBXInternal": "0",
                    "NameOfGroup": "Shareholder Returns.Equity",
                    "EquationToParse": "0",
                    "MostRecentExpectedUnitErrors": null,
                    "Units": {
                      "$ref": "37"
                    },
                    "Name": "Opening Total Ordinary Share Capital Redeemed",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"258",
                    "$type": "ModelMaker.VariableNode, ModelMaker",
                    "PutCalculationOnReport": false,
                    "CalculateOnThisReport": null,
                    "PivotTableLink": null,
                    "NumberFormatOverride": null,
                    "HasOpeningBalanceFlag": false,
                    "OpeningBalanceFlagAppliedName": "",
                    "ToolTip": "\n Is on Inputs.Model Constants=12 (months)",
                    "Deletable": true,
                    "Comment": "",
                    "HasSwitchSignLine": false,
                    "SwitchSignForReport": false,
                    "MultipleInputValues": null,
                    "NonPrimaryInput": false,
                    "Max": "NaN",
                    "Min": "NaN",
                    "IsBalanceButNotCorkscrew": false,
                    "IsEditable": true,
                    "IsConstant": true,
                    "UniqueID": "f185e59a-958d-4472-87ab-5178275dbf2c",
                    "Dimensions": {
                      "$type": "ModelMakerEngine.MMDimensions, ModelMakerEngine",
                      "$values": []
                    },
                    "EquationOBXInternal": "12",
                    "NameOfGroup": "Inputs",
                    "EquationToParse": "12",
                    "MostRecentExpectedUnitErrors": null,
                    "Units": {
                      "$id": "259",
                      "$type": "ModelMaker.Unit, ModelMaker",
                      "NumberFormatOverride": null,
                      "MatchAnything": false,
                      "ExternalRepresentation": "months",
                      "ItemsOnTop": {
                        "$type": "System.Collections.Generic.List`1[[System.String, mscorlib]], mscorlib",
                        "$values": [
                          "MONTH"
                        ]
                      },
                      "ItemsOnBottom": {
                        "$type": "System.Collections.Generic.List`1[[System.String, mscorlib]], mscorlib",
                        "$values": []
                      },
                      "IsCurrency": false,
                      "ContainsSMU": false,
                      "IsDimensionless": false
                    },
                    "Name": "Months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"260",
                    "$type": "ModelMaker.VariableNode, ModelMaker",
                    "PutCalculationOnReport": false,
                    "CalculateOnThisReport": null,
                    "PivotTableLink": null,
                    "NumberFormatOverride": null,
                    "HasOpeningBalanceFlag": false,
                    "OpeningBalanceFlagAppliedName": "",
                    "ToolTip": "\n Is on Inputs.Model Constants01/04/2023",
                    "Deletable": false,
                    "Comment": "",
                    "HasSwitchSignLine": false,
                    "SwitchSignForReport": false,
                    "MultipleInputValues": null,
                    "NonPrimaryInput": false,
                    "Max": "NaN",
                    "Min": "NaN",
                    "IsBalanceButNotCorkscrew": false,
                    "IsEditable": false,
                    "IsConstant": true,
                    "UniqueID": "95c74c83-fdec-48ad-b54a-3344572ccdbf",
                    "Dimensions": {
                      "$type": "ModelMakerEngine.MMDimensions, ModelMakerEngine",
                      "$values": []
                    },
                    "EquationOBXInternal": "45017",
                    "NameOfGroup": "Inputs",
                    "EquationToParse": "45017",
                    "MostRecentExpectedUnitErrors": null,
                    "Units": {
                      "$id": "261",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"Start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7,
                    "IsStandardNode": true,
                    "WarnMessage": null,
                    "StandardDescription": null,
                    "HasStandardDescription": false,
                    "HasStandardName": true,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"262",
                    "$type": "ModelMaker.VariableNode, ModelMaker",
                    "PutCalculationOnReport": false,
                    "CalculateOnThisReport": null,
                    "PivotTableLink": null,
                    "NumberFormatOverride": null,
                    "HasOpeningBalanceFlag": false,
                    "OpeningBalanceFlagAppliedName": "",
                    "ToolTip": "\n Is on Inputs.Model Constants= (%)",
                    "Deletable": true,
                    "Comment": "",
                    "HasSwitchSignLine": false,
                    "SwitchSignForReport": false,
                    "MultipleInputValues": null,
                    "NonPrimaryInput": false,
                    "Max": "NaN",
                    "Min": "NaN",
                    "IsBalanceButNotCorkscrew": false,
                    "IsEditable": true,
                    "IsConstant": true,
                    "UniqueID": "bc7d8771-ce9e-4ea0-b6d4-177e4a6700c6",
                    "Dimensions": {
                      "$type": "ModelMakerEngine.MMDimensions, ModelMakerEngine",
                      "$values": []
                    },
                    "EquationOBXInternal": null,
                    "NameOfGroup": "Inputs",
                    "EquationToParse": "",
                    "MostRecentExpectedUnitErrors": null,
                    "Units": {
                      "$id": "263",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"Tax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"264",
                    "$type": "ModelMaker.VariableNode, ModelMaker",
                    "PutCalculationOnReport": false,
                    "CalculateOnThisReport": null,
                    "PivotTableLink": null,
                    "NumberFormatOverride": null,
                    "HasOpeningBalanceFlag": false,
                    "OpeningBalanceFlagAppliedName": "",
                    "ToolTip": "\n Is on Inputs.Model Constants=3 (month)",
                    "Deletable": false,
                    "Comment": "",
                    "HasSwitchSignLine": false,
                    "SwitchSignForReport": false,
                    "MultipleInputValues": null,
                    "NonPrimaryInput": false,
                    "Max": "NaN",
                    "Min": "NaN",
                    "IsBalanceButNotCorkscrew": false,
                    "IsEditable": false,
                    "IsConstant": true,
                    "UniqueID": "88ae726e-188b-4f04-9a86-88cb973bc128",
                    "Dimensions": {
                      "$type": "ModelMakerEngine.MMDimensions, ModelMakerEngine",
                      "$values": []
                    },
                    "EquationOBXInternal": "3",
                    "NameOfGroup": "Inputs",
                    "EquationToParse": "3",
                    "MostRecentExpectedUnitErrors": null,
                    "Units": {
                      "$id": "265",
                      "$type": "ModelMaker.Unit, ModelMaker",
                      "NumberFormatOverride": null,
                      "MatchAnything": false,
                      "ExternalRepresentation": "month",
                      "ItemsOnTop": {
                        "$type": "System.Collections.Generic.List`1[[System.String, mscorlib]], mscorlib",
                        "$values": [
                          "MONTH"
                        ]
                      },
                      "ItemsOnBottom": {
                        "$type": "System.Collections.Generic.List`1[[System.String, mscorlib]], mscorlib",
                        "$values": []
                      },
                      "IsCurrency": false,
                      "ContainsSMU": false,
                      "IsDimensionless": false
                    },
                    "Name": "Financial year end month",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6,
                    "IsStandardNode": true,
                    "WarnMessage": null,
                    "StandardDescription": null,
                    "HasStandardDescription": false,
                    "HasStandardName": true,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"266",
                    "$type": "ModelMaker.VariableNode, ModelMaker",
                    "PutCalculationOnReport": false,
                    "CalculateOnThisReport": null,
                    "PivotTableLink": null,
                    "NumberFormatOverride": null,
                    "HasOpeningBalanceFlag": false,
                    "OpeningBalanceFlagAppliedName": "",
                    "ToolTip": "\n Is on Inputs.Model Constants{45311,,,,,,,}",
                    "Deletable": true,
                    "Comment": "",
                    "HasSwitchSignLine": false,
                    "SwitchSignForReport": false,
                    "MultipleInputValues": {
                      "$type": "System.Collections.Generic.List`1[[ModelMaker.DimensionedArrayValues, ModelMaker]], mscorlib",
                      "$values": [
                        {
                          "$id": "267",
                          "$type": "ModelMaker.DimensionedArrayValues, ModelMaker",
                          "Elements": {
                            "$type": "ModelMakerEngine.MMElements, ModelMakerEngine",
                            "$values": []
                          },
                          "Values": {
                            "$type": "System.Collections.Generic.List`1[[System.Object, mscorlib]], mscorlib",
                            "$values": [
                              45311.0,
                              null,
                              null,
                              null,
                              null,
                              null,
                              null,
                              null
                            ]
                          }
                        }
                      ]
                    },
                    "NonPrimaryInput": false,
                    "Max": "NaN",
                    "Min": "NaN",
                    "IsBalanceButNotCorkscrew": false,
                    "IsEditable": true,
                    "IsConstant": true,
                    "UniqueID": "8b02e740-7ed2-4b26-ac6b-b849057db870",
                    "Dimensions": {
                      "$type": "ModelMakerEngine.MMDimensions, ModelMakerEngine",
                      "$values": []
                    },
                    "EquationOBXInternal": "{45311,,,,,,,}",
                    "NameOfGroup": "Inputs",
                    "EquationToParse": "{45311,,,,,,,}",
                    "MostRecentExpectedUnitErrors": null,
                    "Units": {
                      "$id": "268",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"Future Fund Conversion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Constants",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"269",
              "$type": "ModelMaker.GroupNode, ModelMaker",
              "TabOrHeaderColour": "",
              "Comment": "",
              "NameOfGroup": "Inputs",
              "YPosition": 1,
              "Folded": true,
              "Font": null,
              "Children": {
                "$type": "ModelMaker.GroupNodeChildCollection, ModelMaker",
                "$values": [
                  {
                    "$id": "270",
                    "$type": "ModelMaker.VariableNode, ModelMaker",
                    "PutCalculationOnReport": false,
                    "CalculateOnThisReport": null,
                    "PivotTableLink": null,
                    "NumberFormatOverride": null,
                    "HasOpeningBalanceFlag": false,
                    "OpeningBalanceFlagAppliedName": "",
                    "ToolTip": "\n Is on Inputs.Opening balance sheet assets={21614586,500000,0,0,,0,0,} (GBP)",
                    "Deletable": true,
                    "Comment": "",
                    "HasSwitchSignLine": false,
                    "SwitchSignForReport": false,
                    "MultipleInputValues": {
                      "$type": "System.Collections.Generic.List`1[[ModelMaker.DimensionedArrayValues, ModelMaker]], mscorlib",
                      "$values": [
                        {
                          "$id": "271",
                          "$type": "ModelMaker.DimensionedArrayValues, ModelMaker",
                          "Elements": {
                            "$type": "ModelMakerEngine.MMElements, ModelMakerEngine",
                            "$values": []
                          },
                          "Values": {
                            "$type": "System.Collections.Generic.List`1[[System.Object, mscorlib]], mscorlib",
                            "$values": [
                              21614586.0,
                              500000.0,
                              0.0,
                              0.0,
                              null,
                              0.0,
                              0.0,
                              null
                            ]
                          }
                        }
                      ]
                    },
                    "NonPrimaryInput": false,
                    "Max": "NaN",
                    "Min": "NaN",
                    "IsBalanceButNotCorkscrew": false,
                    "IsEditable": true,
                    "IsConstant": true,
                    "UniqueID": "85d9dd0f-df70-462b-8e31-3b67932fd4de",
                    "Dimensions": {
                      "$type": "ModelMakerEngine.MMDimensions, ModelMakerEngine",
                      "$values": []
                    },
                    "EquationOBXInternal": "{21614586,500000,0,0,,0,0,}",
                    "NameOfGroup": "Inputs.Opening balance sheet",
                    "EquationToParse": "{21614586,500000,0,0,,0,0,}",
                    "MostRecentExpectedUnitErrors": null,
                    "Units": {
                      "$id": "272",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Investment Assets",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"273",
                    "$type": "ModelMaker.VariableNode, ModelMaker",
                    "PutCalculationOnReport": false,
                    "CalculateOnThisReport": null,
                    "PivotTableLink": null,
                    "NumberFormatOverride": null,
                    "HasOpeningBalanceFlag": false,
                    "OpeningBalanceFlagAppliedName": "",
                    "ToolTip": "\n Is on Inputs.Opening balance sheet assets={0,0,0,0,0,0,0,} (GBP)",
                    "Deletable": true,
                    "Comment": "",
                    "HasSwitchSignLine": false,
                    "SwitchSignForReport": false,
                    "MultipleInputValues": {
                      "$type": "System.Collections.Generic.List`1[[ModelMaker.DimensionedArrayValues, ModelMaker]], mscorlib",
                      "$values": [
                        {
                          "$id": "274",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"45cbd240-0887-4269-b2ef-a953d484bcba",
                    "Dimensions": {
                      "$type": "ModelMakerEngine.MMDimensions, ModelMakerEngine",
                      "$values": []
                    },
                    "EquationOBXInternal": "{0,0,0,0,0,0,0,}",
                    "NameOfGroup": "Inputs.Opening balance sheet",
                    "EquationToParse": "{0,0,0,0,0,0,0,}",
                    "MostRecentExpectedUnitErrors": null,
                    "Units": {
                      "$id": "275",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Debtors",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"276",
                    "$type": "ModelMaker.VariableNode, ModelMaker",
                    "PutCalculationOnReport": false,
                    "CalculateOnThisReport": null,
                    "PivotTableLink": null,
                    "NumberFormatOverride": null,
                    "HasOpeningBalanceFlag": false,
                    "OpeningBalanceFlagAppliedName": "",
                    "ToolTip": "\n Is on Inputs.Opening balance sheet assets={0,0,0,0,0,0,0,} (GBP)",
                    "Deletable": true,
                    "Comment": "",
                    "HasSwitchSignLine": false,
                    "SwitchSignForReport": false,
                    "MultipleInputValues": {
                      "$type": "System.Collections.Generic.List`1[[ModelMaker.DimensionedArrayValues, ModelMaker]], mscorlib",
                      "$values": [
                        {
                          "$id": "277",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"dff69e5e-c706-4759-9c6c-598ad9acb14d",
                    "Dimensions": {
                      "$type": "ModelMakerEngine.MMDimensions, ModelMakerEngine",
                      "$values": []
                    },
                    "EquationOBXInternal": "{0,0,0,0,0,0,0,}",
                    "NameOfGroup": "Inputs.Opening balance sheet",
                    "EquationToParse": "{0,0,0,0,0,0,0,}",
                    "MostRecentExpectedUnitErrors": null,
                    "Units": {
                      "$id": "278",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Cash",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"279",
              "$type": "ModelMaker.GroupNode, ModelMaker",
              "TabOrHeaderColour": "",
              "Comment": "",
              "NameOfGroup": "Inputs",
              "YPosition": 2,
              "Folded": true,
              "Font": null,
              "Children": {
                "$type": "ModelMaker.GroupNodeChildCollection, ModelMaker",
                "$values": [
                  {
                    "$id": "280",
                    "$type": "ModelMaker.VariableNode, ModelMaker",
                    "PutCalculationOnReport": false,
                    "CalculateOnThisReport": null,
                    "PivotTableLink": null,
                    "NumberFormatOverride": null,
                    "HasOpeningBalanceFlag": false,
                    "OpeningBalanceFlagAppliedName": "",
                    "ToolTip": "\n Is on Inputs.Opening balance sheet liabilities={15571181,,,,,,,} (GBP)",
                    "Deletable": true,
                    "Comment": "",
                    "HasSwitchSignLine": false,
                    "SwitchSignForReport": false,
                    "MultipleInputValues": {
                      "$type": "System.Collections.Generic.List`1[[ModelMaker.DimensionedArrayValues, ModelMaker]], mscorlib",
                      "$values": [
                        {
                          "$id": "281",
                          "$type": "ModelMaker.DimensionedArrayValues, ModelMaker",
                          "Elements": {
                            "$type": "ModelMakerEngine.MMElements, ModelMakerEngine",
                            "$values": []
                          },
                          "Values": {
                            "$type": "System.Collections.Generic.List`1[[System.Object, mscorlib]], mscorlib",
                            "$values": [
                              15571181.0,
                              null,
                              null,
                              null,
                              null,
                              null,
                              null,
                              null
                            ]
                          }
                        }
                      ]
                    },
                    "NonPrimaryInput": false,
                    "Max": "NaN",
                    "Min": "NaN",
                    "IsBalanceButNotCorkscrew": false,
                    "IsEditable": true,
                    "IsConstant": true,
                    "UniqueID": "24948490-0c1b-4577-95ad-0b2962ceee72",
                    "Dimensions": {
                      "$type": "ModelMakerEngine.MMDimensions, ModelMakerEngine",
                      "$values": []
                    },
                    "EquationOBXInternal": "{15571181,,,,,,,}",
                    "NameOfGroup": "Inputs.Opening balance sheet",
                    "EquationToParse": "{15571181,,,,,,,}",
                    "MostRecentExpectedUnitErrors": null,
                    "Units": {
                      "$ref": "40"
                    },
                    "Name": "Opening Retained Earnings",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"282",
                    "$type": "ModelMaker.VariableNode, ModelMaker",
                    "PutCalculationOnReport": false,
                    "CalculateOnThisReport": null,
                    "PivotTableLink": null,
                    "NumberFormatOverride": null,
                    "HasOpeningBalanceFlag": false,
                    "OpeningBalanceFlagAppliedName": "",
                    "ToolTip": "\n Is on Inputs.Opening balance sheet liabilities={618410,0,,,,,,} (GBP)",
                    "Deletable": true,
                    "Comment": "",
                    "HasSwitchSignLine": false,
                    "SwitchSignForReport": false,
                    "MultipleInputValues": {
                      "$type": "System.Collections.Generic.List`1[[ModelMaker.DimensionedArrayValues, ModelMaker]], mscorlib",
                      "$values": [
                        {
                          "$id": "283",
                          "$type": "ModelMaker.DimensionedArrayValues, ModelMaker",
                          "Elements": {
                            "$type": "ModelMakerEngine.MMElements, ModelMakerEngine",
                            "$values": []
                          },
                          "Values": {
                            "$type": "System.Collections.Generic.List`1[[System.Object, mscorlib]], mscorlib",
                            "$values": [
                              618410.0,
                              0.0,
                              null,
                              null,
                              null,
                              null,
                              null,
                              null
                            ]
                          }
                        }
                      ]
                    },
                    "NonPrimaryInput": false,
                    "Max": "NaN",
                    "Min": "NaN",
                    "IsBalanceButNotCorkscrew": false,
                    "IsEditable": true,
                    "IsConstant": true,
                    "UniqueID": "a5d7a86f-1a78-4805-b82a-df7ad75d6a76",
                    "Dimensions": {
                      "$type": "ModelMakerEngine.MMDimensions, ModelMakerEngine",
                      "$values": []
                    },
                    "EquationOBXInternal": "{618410,0,,,,,,}",
                    "NameOfGroup": "Inputs.Scheduled Debt",
                    "EquationToParse": "{618410,0,,,,,,}",
                    "MostRecentExpectedUnitErrors": null,
                    "Units": {
                      "$id": "284",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Guaranteed Portfolio Loans",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"285",
                    "$type": "ModelMaker.VariableNode, ModelMaker",
                    "PutCalculationOnReport": false,
                    "CalculateOnThisReport": null,
                    "PivotTableLink": null,
                    "NumberFormatOverride": null,
                    "HasOpeningBalanceFlag": false,
                    "OpeningBalanceFlagAppliedName": "",
                    "ToolTip": "\n Is on Inputs.Opening balance sheet liabilities={2100000,0,,,,,,} (GBP)",
                    "Deletable": true,
                    "Comment": "",
                    "HasSwitchSignLine": false,
                    "SwitchSignForReport": false,
                    "MultipleInputValues": {
                      "$type": "System.Collections.Generic.List`1[[ModelMaker.DimensionedArrayValues, ModelMaker]], mscorlib",
                      "$values": [
                        {
                          "$id": "286",
                          "$type": "ModelMaker.DimensionedArrayValues, ModelMaker",
                          "Elements": {
                            "$type": "ModelMakerEngine.MMElements, ModelMakerEngine",
                            "$values": []
                          },
                          "Values": {
                            "$type": "System.Collections.Generic.List`1[[System.Object, mscorlib]], mscorlib",
                            "$values": [
                              2100000.0,
                              0.0,
                              null,
                              null,
                              null,
                              null,
                              null,
                              null
                            ]
                          }
                        }
                      ]
                    },
                    "NonPrimaryInput": false,
                    "Max": "NaN",
                    "Min": "NaN",
                    "IsBalanceButNotCorkscrew": false,
                    "IsEditable": true,
                    "IsConstant": true,
                    "UniqueID": "6f9a9528-b4bd-46c9-891d-9712a36dbd27",
                    "Dimensions": {
                      "$type": "ModelMakerEngine.MMDimensions, ModelMakerEngine",
                      "$values": []
                    },
                    "EquationOBXInternal": "{2100000,0,,,,,,}",
                    "NameOfGroup": "Inputs.Opening balance sheet",
                    "EquationToParse": "{2100000,0,,,,,,}",
                    "MostRecentExpectedUnitErrors": null,
                    "Units": {
                      "$id": "287",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CVA 1 Debt",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"288",
                    "$type": "ModelMaker.VariableNode, ModelMaker",
                    "PutCalculationOnReport": false,
                    "CalculateOnThisReport": null,
                    "PivotTableLink": null,
                    "NumberFormatOverride": null,
                    "HasOpeningBalanceFlag": false,
                    "OpeningBalanceFlagAppliedName": "",
                    "ToolTip": "\n Is on Inputs.Opening balance sheet liabilities={54840,0,,,,,,} (GBP)",
                    "Deletable": true,
                    "Comment": "",
                    "HasSwitchSignLine": false,
                    "SwitchSignForReport": false,
                    "MultipleInputValues": {
                      "$type": "System.Collections.Generic.List`1[[ModelMaker.DimensionedArrayValues, ModelMaker]], mscorlib",
                      "$values": [
                        {
                          "$id": "289",
                          "$type": "ModelMaker.DimensionedArrayValues, ModelMaker",
                          "Elements": {
                            "$type": "ModelMakerEngine.MMElements, ModelMakerEngine",
                            "$values": []
                          },
                          "Values": {
                            "$type": "System.Collections.Generic.List`1[[System.Object, mscorlib]], mscorlib",
                            "$values": [
                              54840.0,
                              0.0,
                              null,
                              null,
                              null,
                              null,
                              null,
                              null
                            ]
                          }
                        }
                      ]
                    },
                    "NonPrimaryInput": false,
                    "Max": "NaN",
                    "Min": "NaN",
                    "IsBalanceButNotCorkscrew": false,
                    "IsEditable": true,
                    "IsConstant": true,
                    "UniqueID": "e7ef7a99-c102-4cae-b603-da752f64ee54",
                    "Dimensions": {
                      "$type": "ModelMakerEngine.MMDimensions, ModelMakerEngine",
                      "$values": []
                    },
                    "EquationOBXInternal": "{54840,0,,,,,,}",
                    "NameOfGroup": "Inputs",
                    "EquationToParse": "{54840,0,,,,,,}",
                    "MostRecentExpectedUnitErrors": null,
                    "Units": {
                      "$id": "290",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CVA 2 Debt",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"291",
                    "$type": "ModelMaker.VariableNode, ModelMaker",
                    "PutCalculationOnReport": false,
                    "CalculateOnThisReport": null,
                    "PivotTableLink": null,
                    "NumberFormatOverride": null,
                    "HasOpeningBalanceFlag": false,
                    "OpeningBalanceFlagAppliedName": "",
                    "ToolTip": "\n Is on Inputs.Opening balance sheet liabilities={1217119,0,,,,,,} (GBP)",
                    "Deletable": true,
                    "Comment": "",
                    "HasSwitchSignLine": false,
                    "SwitchSignForReport": false,
                    "MultipleInputValues": {
                      "$type": "System.Collections.Generic.List`1[[ModelMaker.DimensionedArrayValues, ModelMaker]], mscorlib",
                      "$values": [
                        {
                          "$id": "292",
                          "$type": "ModelMaker.DimensionedArrayValues, ModelMaker",
                          "Elements": {
                            "$type": "ModelMakerEngine.MMElements, ModelMakerEngine",
                            "$values": []
                          },
                          "Values": {
                            "$type": "System.Collections.Generic.List`1[[System.Object, mscorlib]], mscorlib",
                            "$values": [
                              1217119.0,
                              0.0,
                              null,
                              null,
                              null,
                              null,
                              null,
                              null
                            ]
                          }
                        }
                      ]
                    },
                    "NonPrimaryInput": false,
                    "Max": "NaN",
                    "Min": "NaN",
                    "IsBalanceButNotCorkscrew": false,
                    "IsEditable": true,
                    "IsConstant": true,
                    "UniqueID": "55ac3a5f-4f74-4ab1-ae05-9ab17f24146f",
                    "Dimensions": {
                      "$type": "ModelMakerEngine.MMDimensions, ModelMakerEngine",
                      "$values": []
                    },
                    "EquationOBXInternal": "{1217119,0,,,,,,}",
                    "NameOfGroup": "Senior Debt",
                    "EquationToParse": "{1217119,0,,,,,,}",
                    "MostRecentExpectedUnitErrors": null,
                    "Units": {
                      "$id": "293",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Senior Debt",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"294",
                    "$type": "ModelMaker.VariableNode, ModelMaker",
                    "PutCalculationOnReport": false,
                    "CalculateOnThisReport": null,
                    "PivotTableLink": null,
                    "NumberFormatOverride": null,
                    "HasOpeningBalanceFlag": false,
                    "OpeningBalanceFlagAppliedName": "",
                    "ToolTip": "\n Is on Inputs.Opening balance sheet liabilities={1150000,0,,,,,,} (GBP)",
                    "Deletable": true,
                    "Comment": "",
                    "HasSwitchSignLine": false,
                    "SwitchSignForReport": false,
                    "MultipleInputValues": {
                      "$type": "System.Collections.Generic.List`1[[ModelMaker.DimensionedArrayValues, ModelMaker]], mscorlib",
                      "$values": [
                        {
                          "$id": "295",
                          "$type": "ModelMaker.DimensionedArrayValues, ModelMaker",
                          "Elements": {
                            "$type": "ModelMakerEngine.MMElements, ModelMakerEngine",
                            "$values": []
                          },
                          "Values": {
                            "$type": "System.Collections.Generic.List`1[[System.Object, mscorlib]], mscorlib",
                            "$values": [
                              1150000.0,
                              0.0,
                              null,
                              null,
                              null,
                              null,
                              null,
                              null
                            ]
                          }
                        }
                      ]
                    },
                    "NonPrimaryInput": false,
                    "Max": "NaN",
                    "Min": "NaN",
                    "IsBalanceButNotCorkscrew": false,
                    "IsEditable": true,
                    "IsConstant": true,
                    "UniqueID": "1147a098-69d7-44ab-99b9-e1cb26a996b3",
                    "Dimensions": {
                      "$type": "ModelMakerEngine.MMDimensions, ModelMakerEngine",
                      "$values": []
                    },
                    "EquationOBXInternal": "{1150000,0,,,,,,}",
                    "NameOfGroup": "Inputs.Opening balance sheet",
                    "EquationToParse": "{1150000,0,,,,,,}",
                    "MostRecentExpectedUnitErrors": null,
                    "Units": {
                      "$id": "296",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Shareholder Debt",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"297",
                    "$type": "ModelMaker.VariableNode, ModelMaker",
                    "PutCalculationOnReport": false,
                    "CalculateOnThisReport": null,
                    "PivotTableLink": null,
                    "NumberFormatOverride": null,
                    "HasOpeningBalanceFlag": false,
                    "OpeningBalanceFlagAppliedName": "",
                    "ToolTip": "\n Is on Inputs.Opening balance sheet liabilities={900000,0,0,0,0,0,0,} (GBP)",
                    "Deletable": true,
                    "Comment": "",
                    "HasSwitchSignLine": false,
                    "SwitchSignForReport": false,
                    "MultipleInputValues": {
                      "$type": "System.Collections.Generic.List`1[[ModelMaker.DimensionedArrayValues, ModelMaker]], mscorlib",
                      "$values": [
                        {
                          "$id": "298",
                          "$type": "ModelMaker.DimensionedArrayValues, ModelMaker",
                          "Elements": {
                            "$type": "ModelMakerEngine.MMElements, ModelMakerEngine",
                            "$values": []
                          },
                          "Values": {
                            "$type": "System.Collections.Generic.List`1[[System.Object, mscorlib]], mscorlib",
                            "$values": [
                              900000.0,
                              0.0,
                              0.0,
                              0.0,
                              0.0,
                              0.0,
                              0.0,
                              null
                            ]
                          }
                        }
                      ]
                    },
                    "NonPrimaryInput": false,
                    "Max": "NaN",
                    "Min": "NaN",
                    "IsBalanceButNotCorkscrew": false,
                    "IsEditable": true,
                    "IsConstant": true,
                    "UniqueID": "6c734979-d089-4769-9966-ec94db6c2c4f",
                    "Dimensions": {
                      "$type": "ModelMakerEngine.MMDimensions, ModelMakerEngine",
                      "$values": []
                    },
                    "EquationOBXInternal": "{900000,0,0,0,0,0,0,}",
                    "NameOfGroup": "Inputs.Opening balance sheet",
                    "EquationToParse": "{900000,0,0,0,0,0,0,}",
                    "MostRecentExpectedUnitErrors": null,
                    "Units": {
                      "$id": "299",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Chinese Investor Debt",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"300",
                    "$type": "ModelMaker.VariableNode, ModelMaker",
                    "PutCalculationOnReport": false,
                    "CalculateOnThisReport": null,
                    "PivotTableLink": null,
                    "NumberFormatOverride": null,
                    "HasOpeningBalanceFlag": false,
                    "OpeningBalanceFlagAppliedName": "",
                    "ToolTip": "\n Is on Inputs.Opening balance sheet liabilities={0,0,0,0,0,0,0,} (GBP)",
                    "Deletable": true,
                    "Comment": "",
                    "HasSwitchSignLine": false,
                    "SwitchSignForReport": false,
                    "MultipleInputValues": {
                      "$type": "System.Collections.Generic.List`1[[ModelMaker.DimensionedArrayValues, ModelMaker]], mscorlib",
                      "$values": [
                        {
                          "$id": "301",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"903c1f40-29ff-49d8-ac78-98ed36139ba3",
                    "Dimensions": {
                      "$type": "ModelMakerEngine.MMDimensions, ModelMakerEngine",
                      "$values": []
                    },
                    "EquationOBXInternal": "{0,0,0,0,0,0,0,}",
                    "NameOfGroup": "Inputs.Opening balance sheet",
                    "EquationToParse": "{0,0,0,0,0,0,0,}",
                    "MostRecentExpectedUnitErrors": null,
                    "Units": {
                      "$id": "302",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Creditors",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balance sheet liabilities",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"303",
              "$type": "ModelMaker.GroupNode, ModelMaker",
              "TabOrHeaderColour": "",
              "Comment": "",
              "NameOfGroup": "Inputs",
              "YPosition": 3,
              "Folded": true,
              "Font": null,
              "Children": {
                "$type": "ModelMaker.GroupNodeChildCollection, ModelMaker",
                "$values": [
                  {
                    "$id": "304",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"37d54ff8-0fe7-4adb-b446-eed105e5d27d",
                    "Dimensions": {
                      "$type": "ModelMakerEngine.MMDimensions, ModelMakerEngine",
                      "$values": []
                    },
                    "EquationOBXInternal": "0",
                    "NameOfGroup": "Inputs",
                    "EquationToParse": "0",
                    "MostRecentExpectedUnitErrors": null,
                    "Units": {
                      "$ref": "40"
                    },
                    "Name": "Opening Guaranteed Portfolio Loans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"305",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"e00bd245-1e13-48a6-9972-2ab0121e0dab",
                    "Dimensions": {
                      "$type": "ModelMakerEngine.MMDimensions, ModelMakerEngine",
                      "$values": []
                    },
                    "EquationOBXInternal": "0",
                    "NameOfGroup": "Inputs",
                    "EquationToParse": "0",
                    "MostRecentExpectedUnitErrors": null,
                    "Units": {
                      "$ref": "40"
                    },
                    "Name": "Opening CVA 1 Debt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"306",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"1e696c81-8684-4ac8-854a-ceb36b07e0c3",
                    "Dimensions": {
                      "$type": "ModelMakerEngine.MMDimensions, ModelMakerEngine",
                      "$values": []
                    },
                    "EquationOBXInternal": "0",
                    "NameOfGroup": "Inputs",
                    "EquationToParse": "0",
                    "MostRecentExpectedUnitErrors": null,
                    "Units": {
                      "$ref": "40"
                    },
                    "Name": "Opening CVA 2 Debt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"307",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"ae00c3d3-efd6-48de-99aa-0deed0e6c325",
                    "Dimensions": {
                      "$type": "ModelMakerEngine.MMDimensions, ModelMakerEngine",
                      "$values": []
                    },
                    "EquationOBXInternal": "0",
                    "NameOfGroup": "Inputs",
                    "EquationToParse": "0",
                    "MostRecentExpectedUnitErrors": null,
                    "Units": {
                      "$ref": "40"
                    },
                    "Name": "Opening Senior Debt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"308",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"ec48e4b5-ad54-4850-b49d-887f2215494d",
                    "Dimensions": {
                      "$type": "ModelMakerEngine.MMDimensions, ModelMakerEngine",
                      "$values": []
                    },
                    "EquationOBXInternal": "0",
                    "NameOfGroup": "Inputs",
                    "EquationToParse": "0",
                    "MostRecentExpectedUnitErrors": null,
                    "Units": {
                      "$ref": "40"
                    },
                    "Name": "Opening Shareholder Debt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"309",
                    "$type": "ModelMaker.VariableNode, ModelMaker",
                    "PutCalculationOnReport": false,
                    "CalculateOnThisReport": null,
                    "PivotTableLink": null,
                    "NumberFormatOverride": null,
                    "HasOpeningBalanceFlag": false,
                    "OpeningBalanceFlagAppliedName": "",
                    "ToolTip": "\n Is on Inputs.Opening Repayment Balances=0 (GBP)",
                    "Deletable": true,
                    "Comment": "",
                    "HasSwitchSignLine": false,
                    "SwitchSignForReport": false,
                    "MultipleInputValues": null,
                    "NonPrimaryInput": false,
                    "Max": "NaN",
                    "Min": "NaN",
                    "IsBalanceButNotCorkscrew": false,
                    "IsEditable": true,
                    "IsConstant": true,
                    "UniqueID": "92592f53-6ded-4ebe-b083-dd4482ddfb2e",
                    "Dimensions": {
                      "$type": "ModelMakerEngine.MMDimensions, ModelMakerEngine",
                      "$values": []
                    },
                    "EquationOBXInternal": "0",
                    "NameOfGroup": "Inputs",
                    "EquationToParse": "0",
                    "MostRecentExpectedUnitErrors": null,
                    "Units": {
                      "$ref": "40"
                    },
                    "Name": "Opening Chinese Investor Debt Repaid",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"Opening Repayment Balances",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"310",
              "$type": "ModelMaker.GroupNode, ModelMaker",
              "TabOrHeaderColour": "",
              "Comment": "",
              "NameOfGroup": "Inputs",
              "YPosition": 4,
              "Folded": true,
              "Font": null,
              "Children": {
                "$type": "ModelMaker.GroupNodeChildCollection, ModelMaker",
                "$values": [
                  {
                    "$ref": "124"
                  },
                  {
                    "$ref": "110"
                  },
                  {
                    "$ref": "44"
                  },
                  {
                    "$ref": "161"
                  },
                  {
                    "$ref": "155"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"Monthly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"311",
              "$type": "ModelMaker.GroupNode, ModelMaker",
              "TabOrHeaderColour": "",
              "Comment": "",
              "NameOfGroup": "Inputs",
              "YPosition": 5,
              "Folded": true,
              "Font": null,
              "Children": {
                "$type": "ModelMaker.GroupNodeChildCollection, ModelMaker",
                "$values": [
                  {
                    "$id": "312",
                    "$type": "ModelMaker.VariableNode, ModelMaker",
                    "PutCalculationOnReport": false,
                    "CalculateOnThisReport": null,
                    "PivotTableLink": null,
                    "NumberFormatOverride": null,
                    "HasOpeningBalanceFlag": false,
                    "OpeningBalanceFlagAppliedName": "",
                    "ToolTip": "\n Is on Inputs.Assets={0.24,0,0,0,0,0,0,} (%)",
                    "Deletable": true,
                    "Comment": "Think about what happens if this shrinks instead of growing",
                    "HasSwitchSignLine": false,
                    "SwitchSignForReport": false,
                    "MultipleInputValues": {
                      "$type": "System.Collections.Generic.List`1[[ModelMaker.DimensionedArrayValues, ModelMaker]], mscorlib",
                      "$values": [
                        {
                          "$id": "313",
                          "$type": "ModelMaker.DimensionedArrayValues, ModelMaker",
                          "Elements": {
                            "$type": "ModelMakerEngine.MMElements, ModelMakerEngine",
                            "$values": []
                          },
                          "Values": {
                            "$type": "System.Collections.Generic.List`1[[System.Object, mscorlib]], mscorlib",
                            "$values": [
                              0.24,
                              0.0,
                              0.0,
                              0.0,
                              0.0,
                              0.0,
                              0.0,
                              null
                            ]
                          }
                        }
                      ]
                    },
                    "NonPrimaryInput": false,
                    "Max": "NaN",
                    "Min": "NaN",
                    "IsBalanceButNotCorkscrew": false,
                    "IsEditable": true,
                    "IsConstant": true,
                    "UniqueID": "e2979606-0eb4-4029-b6b9-0fcd0a033c5b",
                    "Dimensions": {
                      "$type": "ModelMakerEngine.MMDimensions, ModelMakerEngine",
                      "$values": []
                    },
                    "EquationOBXInternal": "{0.24,0,0,0,0,0,0,}",
                    "NameOfGroup": "Inputs",
                    "EquationToParse": "{0.24,0,0,0,0,0,0,}",
                    "MostRecentExpectedUnitErrors": null,
                    "Units": {
                      "$id": "314",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"Growth In Asset Value",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"315",
              "$type": "ModelMaker.GroupNode, ModelMaker",
              "TabOrHeaderColour": "",
              "Comment": "",
              "NameOfGroup": "Inputs",
              "YPosition": 6,
              "Folded": true,
              "Font": null,
              "Children": {
                "$type": "ModelMaker.GroupNodeChildCollection, ModelMaker",
                "$values": [
                  {
                    "$id": "316",
                    "$type": "ModelMaker.VariableNode, ModelMaker",
                    "PutCalculationOnReport": false,
                    "CalculateOnThisReport": null,
                    "PivotTableLink": null,
                    "NumberFormatOverride": null,
                    "HasOpeningBalanceFlag": false,
                    "OpeningBalanceFlagAppliedName": "",
                    "ToolTip": "\n Is on Inputs.Debt=8% (%)",
                    "Deletable": true,
                    "Comment": "",
                    "HasSwitchSignLine": false,
                    "SwitchSignForReport": false,
                    "MultipleInputValues": null,
                    "NonPrimaryInput": false,
                    "Max": "NaN",
                    "Min": "NaN",
                    "IsBalanceButNotCorkscrew": false,
                    "IsEditable": true,
                    "IsConstant": true,
                    "UniqueID": "978c14e8-a740-455f-ba15-512f26fff7b1",
                    "Dimensions": {
                      "$type": "ModelMakerEngine.MMDimensions, ModelMakerEngine",
                      "$values": []
                    },
                    "EquationOBXInternal": "8%",
                    "NameOfGroup": "Shareholder Debt",
                    "EquationToParse": "8%",
                    "MostRecentExpectedUnitErrors": null,
                    "Units": {
                      "$id": "317",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"Senior Debt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"318",
                    "$type": "ModelMaker.VariableNode, ModelMaker",
                    "PutCalculationOnReport": false,
                    "CalculateOnThisReport": null,
                    "PivotTableLink": null,
                    "NumberFormatOverride": null,
                    "HasOpeningBalanceFlag": false,
                    "OpeningBalanceFlagAppliedName": "",
                    "ToolTip": "\n Is on Inputs.Debt= (GBP)",
                    "Deletable": true,
                    "Comment": "",
                    "HasSwitchSignLine": false,
                    "SwitchSignForReport": false,
                    "MultipleInputValues": null,
                    "NonPrimaryInput": false,
                    "Max": "NaN",
                    "Min": "NaN",
                    "IsBalanceButNotCorkscrew": false,
                    "IsEditable": true,
                    "IsConstant": false,
                    "UniqueID": "2b37994f-451a-4b30-8b7b-88f2a7910b6d",
                    "Dimensions": {
                      "$type": "ModelMakerEngine.MMDimensions, ModelMakerEngine",
                      "$values": []
                    },
                    "EquationOBXInternal": "",
                    "NameOfGroup": "Shareholder Debt",
                    "EquationToParse": "",
                    "MostRecentExpectedUnitErrors": null,
                    "Units": {
                      "$id": "319",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"Senior Debt Drawdowns",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"320",
                    "$type": "ModelMaker.VariableNode, ModelMaker",
                    "PutCalculationOnReport": false,
                    "CalculateOnThisReport": null,
                    "PivotTableLink": null,
                    "NumberFormatOverride": null,
                    "HasOpeningBalanceFlag": false,
                    "OpeningBalanceFlagAppliedName": "",
                    "ToolTip": "\n Is on Inputs.Debt=8% (%)",
                    "Deletable": true,
                    "Comment": "",
                    "HasSwitchSignLine": false,
                    "SwitchSignForReport": false,
                    "MultipleInputValues": null,
                    "NonPrimaryInput": false,
                    "Max": "NaN",
                    "Min": "NaN",
                    "IsBalanceButNotCorkscrew": false,
                    "IsEditable": true,
                    "IsConstant": true,
                    "UniqueID": "22107f34-dbde-4993-827b-88f25f27dc8f",
                    "Dimensions": {
                      "$type": "ModelMakerEngine.MMDimensions, ModelMakerEngine",
                      "$values": []
                    },
                    "EquationOBXInternal": "8%",
                    "NameOfGroup": "Senior Debt (compounding)",
                    "EquationToParse": "8%",
                    "MostRecentExpectedUnitErrors": null,
                    "Units": {
                      "$id": "321",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"Shareholder Debt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"322",
                    "$type": "ModelMaker.VariableNode, ModelMaker",
                    "PutCalculationOnReport": false,
                    "CalculateOnThisReport": null,
                    "PivotTableLink": null,
                    "NumberFormatOverride": null,
                    "HasOpeningBalanceFlag": false,
                    "OpeningBalanceFlagAppliedName": "",
                    "ToolTip": "\n Is on Inputs.Debt= (GBP)",
                    "Deletable": true,
                    "Comment": "",
                    "HasSwitchSignLine": false,
                    "SwitchSignForReport": false,
                    "MultipleInputValues": null,
                    "NonPrimaryInput": false,
                    "Max": "NaN",
                    "Min": "NaN",
                    "IsBalanceButNotCorkscrew": false,
                    "IsEditable": true,
                    "IsConstant": false,
                    "UniqueID": "47463ee5-6a12-4f30-962f-c4553f5cc4aa",
                    "Dimensions": {
                      "$type": "ModelMakerEngine.MMDimensions, ModelMakerEngine",
                      "$values": []
                    },
                    "EquationOBXInternal": "",
                    "NameOfGroup": "Inputs.Debt",
                    "EquationToParse": "",
                    "MostRecentExpectedUnitErrors": null,
                    "Units": {
                      "$id": "323",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"Shareholder Debt Drawdowns",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"324",
                    "$type": "ModelMaker.VariableNode, ModelMaker",
                    "PutCalculationOnReport": false,
                    "CalculateOnThisReport": null,
                    "PivotTableLink": null,
                    "NumberFormatOverride": null,
                    "HasOpeningBalanceFlag": false,
                    "OpeningBalanceFlagAppliedName": "",
                    "ToolTip": "\n Is on Inputs.Debt={0.03,0.08,0.08,0.08,0.08,0.08,0.08,} (%)",
                    "Deletable": true,
                    "Comment": "",
                    "HasSwitchSignLine": false,
                    "SwitchSignForReport": false,
                    "MultipleInputValues": {
                      "$type": "System.Collections.Generic.List`1[[ModelMaker.DimensionedArrayValues, ModelMaker]], mscorlib",
                      "$values": [
                        {
                          "$id": "325",
                          "$type": "ModelMaker.DimensionedArrayValues, ModelMaker",
                          "Elements": {
                            "$type": "ModelMakerEngine.MMElements, ModelMakerEngine",
                            "$values": []
                          },
                          "Values": {
                            "$type": "System.Collections.Generic.List`1[[System.Object, mscorlib]], mscorlib",
                            "$values": [
                              0.03,
                              0.08,
                              0.08,
                              0.08,
                              0.08,
                              0.08,
                              0.08,
                              null
                            ]
                          }
                        }
                      ]
                    },
                    "NonPrimaryInput": false,
                    "Max": "NaN",
                    "Min": "NaN",
                    "IsBalanceButNotCorkscrew": false,
                    "IsEditable": true,
                    "IsConstant": true,
                    "UniqueID": "9bb53619-6aeb-47b5-8a78-21b4815769aa",
                    "Dimensions": {
                      "$type": "ModelMakerEngine.MMDimensions, ModelMakerEngine",
                      "$values": []
                    },
                    "EquationOBXInternal": "{0.03,0.08,0.08,0.08,0.08,0.08,0.08,}",
                    "NameOfGroup": "Inputs",
                    "EquationToParse": "{0.03,0.08,0.08,0.08,0.08,0.08,0.08,}",
                    "MostRecentExpectedUnitErrors": null,
                    "Units": {
                      "$id": "326",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"Chinese Investor Debt Interest rate",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"327",
                    "$type": "ModelMaker.VariableNode, ModelMaker",
                    "PutCalculationOnReport": false,
                    "CalculateOnThisReport": null,
                    "PivotTableLink": null,
                    "NumberFormatOverride": null,
                    "HasOpeningBalanceFlag": false,
                    "OpeningBalanceFlagAppliedName": "",
                    "ToolTip": "\n Is on Inputs.Debt={,,,,,,,,,,,,,,,,,,,,,,,,,,,,,,,,,,,,,,,,,,,,,,,,,,,,,,,,,,,,} (GBP)\r\nMeaning: Drawdowns",
                    "Deletable": true,
                    "Comment": "",
                    "HasSwitchSignLine": false,
                    "SwitchSignForReport": false,
                    "MultipleInputValues": {
                      "$type": "System.Collections.Generic.List`1[[ModelMaker.DimensionedArrayValues, ModelMaker]], mscorlib",
                      "$values": [
                        {
                          "$id": "328",
                          "$type": "ModelMaker.DimensionedArrayValues, ModelMaker",
                          "Elements": {
                            "$type": "ModelMakerEngine.MMElements, ModelMakerEngine",
                            "$values": []
                          },
                          "Values": {
                            "$type": "System.Collections.Generic.List`1[[System.Object, mscorlib]], mscorlib",
                            "$values": [
                              "",
                              "",
                              "",
                              "",
                              "",
                              "",
                              "",
                              "",
                              "",
                              "",
                              "",
                              "",
                              "",
                              "",
                              "",
                              "",
                              "",
                              "",
                              "",
                              "",
                              "",
                              "",
                              "",
                              "",
                              "",
                              "",
                              "",
                              "",
                              "",
                              "",
                              "",
                              "",
                              "",
                              "",
                              "",
                              "",
                              "",
                              "",
                              "",
                              "",
                              "",
                              "",
                              "",
                              "",
                              "",
                              "",
                              "",
                              "",
                              "",
                              "",
                              "",
                              "",
                              "",
                              "",
                              "",
                              "",
                              "",
                              "",
                              "",
                              "",
                              ""
                            ]
                          }
                        }
                      ]
                    },
                    "NonPrimaryInput": false,
                    "Max": "NaN",
                    "Min": "NaN",
                    "IsBalanceButNotCorkscrew": false,
                    "IsEditable": true,
                    "IsConstant": false,
                    "UniqueID": "3be1c74f-bb78-415b-8ec3-e4a1e2f29986",
                    "Dimensions": {
                      "$type": "ModelMakerEngine.MMDimensions, ModelMakerEngine",
                      "$values": []
                    },
                    "EquationOBXInternal": "{,,,,,,,,,,,,,,,,,,,,,,,,,,,,,,,,,,,,,,,,,,,,,,,,,,,,,,,,,,,,}",
                    "NameOfGroup": "Unallocated",
                    "EquationToParse": "{,,,,,,,,,,,,,,,,,,,,,,,,,,,,,,,,,,,,,,,,,,,,,,,,,,,,,,,,,,,,}",
                    "MostRecentExpectedUnitErrors": null,
                    "Units": {
                      "$id": "329",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"Chinese Investor Debt Drawdowns",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"58"
                    },
                    "HasStandardDescription": true,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"330",
                    "$type": "ModelMaker.VariableNode, ModelMaker",
                    "PutCalculationOnReport": false,
                    "CalculateOnThisReport": null,
                    "PivotTableLink": null,
                    "NumberFormatOverride": null,
                    "HasOpeningBalanceFlag": false,
                    "OpeningBalanceFlagAppliedName": "",
                    "ToolTip": "\n Is on Inputs.Debt=200000 (GBP)",
                    "Deletable": true,
                    "Comment": "this could be a function of outstanding debt rather than a fixed amount",
                    "HasSwitchSignLine": false,
                    "SwitchSignForReport": false,
                    "MultipleInputValues": null,
                    "NonPrimaryInput": false,
                    "Max": "NaN",
                    "Min": "NaN",
                    "IsBalanceButNotCorkscrew": false,
                    "IsEditable": true,
                    "IsConstant": true,
                    "UniqueID": "44d2c088-9fb9-44ee-9037-737de1cbf319",
                    "Dimensions": {
                      "$type": "ModelMakerEngine.MMDimensions, ModelMakerEngine",
                      "$values": []
                    },
                    "EquationOBXInternal": "200000",
                    "NameOfGroup": "Inputs.Debt",
                    "EquationToParse": "200000",
                    "MostRecentExpectedUnitErrors": null,
                    "Units": {
                      "$ref": "37"
                    },
                    "Name": "Minimum Cash before Loan or Capital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"331",
              "$type": "ModelMaker.GroupNode, ModelMaker",
              "TabOrHeaderColour": "",
              "Comment": "",
              "NameOfGroup": "Inputs",
              "YPosition": 7,
              "Folded": true,
              "Font": null,
              "Children": {
                "$type": "ModelMaker.GroupNodeChildCollection, ModelMaker",
                "$values": [
                  {
                    "$id": "332",
                    "$type": "ModelMaker.VariableNode, ModelMaker",
                    "PutCalculationOnReport": false,
                    "CalculateOnThisReport": null,
                    "PivotTableLink": null,
                    "NumberFormatOverride": null,
                    "HasOpeningBalanceFlag": false,
                    "OpeningBalanceFlagAppliedName": "",
                    "ToolTip": "\n Is on Inputs.Equity={450000,0,0,0,0,0,0,} (GBP)",
                    "Deletable": true,
                    "Comment": "",
                    "HasSwitchSignLine": false,
                    "SwitchSignForReport": false,
                    "MultipleInputValues": {
                      "$type": "System.Collections.Generic.List`1[[ModelMaker.DimensionedArrayValues, ModelMaker]], mscorlib",
                      "$values": [
                        {
                          "$id": "333",
                          "$type": "ModelMaker.DimensionedArrayValues, ModelMaker",
                          "Elements": {
                            "$type": "ModelMakerEngine.MMElements, ModelMakerEngine",
                            "$values": []
                          },
                          "Values": {
                            "$type": "System.Collections.Generic.List`1[[System.Object, mscorlib]], mscorlib",
                            "$values": [
                              450000.0,
                              0.0,
                              0.0,
                              0.0,
                              0.0,
                              0.0,
                              0.0,
                              null
                            ]
                          }
                        }
                      ]
                    },
                    "NonPrimaryInput": false,
                    "Max": "NaN",
                    "Min": "NaN",
                    "IsBalanceButNotCorkscrew": false,
                    "IsEditable": true,
                    "IsConstant": true,
                    "UniqueID": "96eabdb7-2b65-4b97-be56-da2b620a0271",
                    "Dimensions": {
                      "$type": "ModelMakerEngine.MMDimensions, ModelMakerEngine",
                      "$values": []
                    },
                    "EquationOBXInternal": "{450000,0,0,0,0,0,0,}",
                    "NameOfGroup": "Inputs",
                    "EquationToParse": "{450000,0,0,0,0,0,0,}",
                    "MostRecentExpectedUnitErrors": null,
                    "Units": {
                      "$ref": "37"
                    },
                    "Name": "Opening Redemption Preference",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"334",
                    "$type": "ModelMaker.VariableNode, ModelMaker",
                    "PutCalculationOnReport": false,
                    "CalculateOnThisReport": null,
                    "PivotTableLink": null,
                    "NumberFormatOverride": null,
                    "HasOpeningBalanceFlag": false,
                    "OpeningBalanceFlagAppliedName": "",
                    "ToolTip": "\n Is on Inputs.Equity={3036,0,0,0,0,0,0,} (GBP)",
                    "Deletable": true,
                    "Comment": "This is the nominal value of the share capital, the share premium is contained in the retained earnings, as it makes is simpler to model out the different returns profiles as dividends rather than a mix of dividend and equity redemption. IRL we will do whatever is most tax efficient",
                    "HasSwitchSignLine": false,
                    "SwitchSignForReport": false,
                    "MultipleInputValues": {
                      "$type": "System.Collections.Generic.List`1[[ModelMaker.DimensionedArrayValues, ModelMaker]], mscorlib",
                      "$values": [
                        {
                          "$id": "335",
                          "$type": "ModelMaker.DimensionedArrayValues, ModelMaker",
                          "Elements": {
                            "$type": "ModelMakerEngine.MMElements, ModelMakerEngine",
                            "$values": []
                          },
                          "Values": {
                            "$type": "System.Collections.Generic.List`1[[System.Object, mscorlib]], mscorlib",
                            "$values": [
                              3036.0,
                              0.0,
                              0.0,
                              0.0,
                              0.0,
                              0.0,
                              0.0,
                              null
                            ]
                          }
                        }
                      ]
                    },
                    "NonPrimaryInput": false,
                    "Max": "NaN",
                    "Min": "NaN",
                    "IsBalanceButNotCorkscrew": false,
                    "IsEditable": true,
                    "IsConstant": true,
                    "UniqueID": "6dc4f773-dfa3-4b50-a1bc-308ba42ab34f",
                    "Dimensions": {
                      "$type": "ModelMakerEngine.MMDimensions, ModelMakerEngine",
                      "$values": []
                    },
                    "EquationOBXInternal": "{3036,0,0,0,0,0,0,}",
                    "NameOfGroup": "Inputs.Opening balance sheet",
                    "EquationToParse": "{3036,0,0,0,0,0,0,}",
                    "MostRecentExpectedUnitErrors": null,
                    "Units": {
                      "$id": "336",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Ordinary Shares",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"337",
                    "$type": "ModelMaker.VariableNode, ModelMaker",
                    "PutCalculationOnReport": false,
                    "CalculateOnThisReport": null,
                    "PivotTableLink": null,
                    "NumberFormatOverride": null,
                    "HasOpeningBalanceFlag": false,
                    "OpeningBalanceFlagAppliedName": "",
                    "ToolTip": "\n Is on Inputs.Equity={0,0,0,0,0,0,0,} (GBP)",
                    "Deletable": true,
                    "Comment": "",
                    "HasSwitchSignLine": false,
                    "SwitchSignForReport": false,
                    "MultipleInputValues": {
                      "$type": "System.Collections.Generic.List`1[[ModelMaker.DimensionedArrayValues, ModelMaker]], mscorlib",
                      "$values": [
                        {
                          "$id": "338",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"8592f925-ea0e-4376-af29-49cdc7011f19",
                    "Dimensions": {
                      "$type": "ModelMakerEngine.MMDimensions, ModelMakerEngine",
                      "$values": []
                    },
                    "EquationOBXInternal": "{0,0,0,0,0,0,0,}",
                    "NameOfGroup": "Inputs",
                    "EquationToParse": "{0,0,0,0,0,0,0,}",
                    "MostRecentExpectedUnitErrors": null,
                    "Units": {
                      "$ref": "37"
                    },
                    "Name": "Opening Total Redemption Preference 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"339",
                    "$type": "ModelMaker.VariableNode, ModelMaker",
                    "PutCalculationOnReport": false,
                    "CalculateOnThisReport": null,
                    "PivotTableLink": null,
                    "NumberFormatOverride": null,
                    "HasOpeningBalanceFlag": false,
                    "OpeningBalanceFlagAppliedName": "",
                    "ToolTip": "\n Is on Inputs.Equity={300000,0,0,0,0,0,0,} (GBP)",
                    "Deletable": true,
                    "Comment": "",
                    "HasSwitchSignLine": false,
                    "SwitchSignForReport": false,
                    "MultipleInputValues": {
                      "$type": "System.Collections.Generic.List`1[[ModelMaker.DimensionedArrayValues, ModelMaker]], mscorlib",
                      "$values": [
                        {
                          "$id": "340",
                          "$type": "ModelMaker.DimensionedArrayValues, ModelMaker",
                          "Elements": {
                            "$type": "ModelMakerEngine.MMElements, ModelMakerEngine",
                            "$values": []
                          },
                          "Values": {
                            "$type": "System.Collections.Generic.List`1[[System.Object, mscorlib]], mscorlib",
                            "$values": [
                              300000.0,
                              0.0,
                              0.0,
                              0.0,
                              0.0,
                              0.0,
                              0.0,
                              null
                            ]
                          }
                        }
                      ]
                    },
                    "NonPrimaryInput": false,
                    "Max": "NaN",
                    "Min": "NaN",
                    "IsBalanceButNotCorkscrew": false,
                    "IsEditable": true,
                    "IsConstant": true,
                    "UniqueID": "d469ee91-3a94-46cd-9e42-e4c8a4003aae",
                    "Dimensions": {
                      "$type": "ModelMakerEngine.MMDimensions, ModelMakerEngine",
                      "$values": []
                    },
                    "EquationOBXInternal": "{300000,0,0,0,0,0,0,}",
                    "NameOfGroup": "Inputs",
                    "EquationToParse": "{300000,0,0,0,0,0,0,}",
                    "MostRecentExpectedUnitErrors": null,
                    "Units": {
                      "$ref": "37"
                    },
                    "Name": "Opening Priority Dividend",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"341",
                    "$type": "ModelMaker.VariableNode, ModelMaker",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true,
                    "UniqueID": "44d166aa-ecfa-46f1-ac0c-44f9da9bf7d0",
                    "Dimensions": {
                      "$type": "ModelMakerEngine.MMDimensions, ModelMakerEngine",
                      "$values": []
                    },
                    "EquationOBXInternal": null,
                    "NameOfGroup": "Inputs",
                    "EquationToParse": "",
                    "MostRecentExpectedUnitErrors": null,
                    "Units": {
                      "$ref": "37"
                    },
                    "Name": "Opening Total Priority Dividend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"342",
                    "$type": "ModelMaker.VariableNode, ModelMaker",
                    "PutCalculationOnReport": false,
                    "CalculateOnThisReport": null,
                    "PivotTableLink": null,
                    "NumberFormatOverride": null,
                    "HasOpeningBalanceFlag": false,
                    "OpeningBalanceFlagAppliedName": "",
                    "ToolTip": "\n Is on Inputs.Equity={20463400,,,,,,,} (GBP)",
                    "Deletable": true,
                    "Comment": "",
                    "HasSwitchSignLine": false,
                    "SwitchSignForReport": false,
                    "MultipleInputValues": {
                      "$type": "System.Collections.Generic.List`1[[ModelMaker.DimensionedArrayValues, ModelMaker]], mscorlib",
                      "$values": [
                        {
                          "$id": "343",
                          "$type": "ModelMaker.DimensionedArrayValues, ModelMaker",
                          "Elements": {
                            "$type": "ModelMakerEngine.MMElements, ModelMakerEngine",
                            "$values": []
                          },
                          "Values": {
                            "$type": "System.Collections.Generic.List`1[[System.Object, mscorlib]], mscorlib",
                            "$values": [
                              20463400.0,
                              null,
                              null,
                              null,
                              null,
                              null,
                              null,
                              null
                            ]
                          }
                        }
                      ]
                    },
                    "NonPrimaryInput": false,
                    "Max": "NaN",
                    "Min": "NaN",
                    "IsBalanceButNotCorkscrew": false,
                    "IsEditable": true,
                    "IsConstant": true,
                    "UniqueID": "58ff2710-6a7d-469c-8f15-4b37f4d85f4e",
                    "Dimensions": {
                      "$type": "ModelMakerEngine.MMDimensions, ModelMakerEngine",
                      "$values": []
                    },
                    "EquationOBXInternal": "{20463400,,,,,,,}",
                    "NameOfGroup": "Inputs",
                    "EquationToParse": "{20463400,,,,,,,}",
                    "MostRecentExpectedUnitErrors": null,
                    "Units": {
                      "$ref": "37"
                    },
                    "Name": "Opening Redemption Preference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"344",
                    "$type": "ModelMaker.VariableNode, ModelMaker",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true,
                    "UniqueID": "f73a8985-9e57-4235-8b11-0d1587a7fe20",
                    "Dimensions": {
                      "$type": "ModelMakerEngine.MMDimensions, ModelMakerEngine",
                      "$values": []
                    },
                    "EquationOBXInternal": null,
                    "NameOfGroup": "Inputs",
                    "EquationToParse": "",
                    "MostRecentExpectedUnitErrors": null,
                    "Units": {
                      "$ref": "37"
                    },
                    "Name": "Opening Total Redemption Preference Catchup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"345",
                    "$type": "ModelMaker.VariableNode, ModelMaker",
                    "PutCalculationOnReport": false,
                    "CalculateOnThisReport": null,
                    "PivotTableLink": null,
                    "NumberFormatOverride": null,
                    "HasOpeningBalanceFlag": false,
                    "OpeningBalanceFlagAppliedName": "",
                    "ToolTip": "\n Is on Inputs.Equity={4770848,,,,,,,} (GBP)",
                    "Deletable": true,
                    "Comment": "",
                    "HasSwitchSignLine": false,
                    "SwitchSignForReport": false,
                    "MultipleInputValues": {
                      "$type": "System.Collections.Generic.List`1[[ModelMaker.DimensionedArrayValues, ModelMaker]], mscorlib",
                      "$values": [
                        {
                          "$id": "346",
                          "$type": "ModelMaker.DimensionedArrayValues, ModelMaker",
                          "Elements": {
                            "$type": "ModelMakerEngine.MMElements, ModelMakerEngine",
                            "$values": []
                          },
                          "Values": {
                            "$type": "System.Collections.Generic.List`1[[System.Object, mscorlib]], mscorlib",
                            "$values": [
                              4770848.0,
                              null,
                              null,
                              null,
                              null,
                              null,
                              null,
                              null
                            ]
                          }
                        }
                      ]
                    },
                    "NonPrimaryInput": false,
                    "Max": "NaN",
                    "Min": "NaN",
                    "IsBalanceButNotCorkscrew": false,
                    "IsEditable": true,
                    "IsConstant": true,
                    "UniqueID": "9c7c4b1b-dd6e-4d58-8247-dc8d10a400ca",
                    "Dimensions": {
                      "$type": "ModelMakerEngine.MMDimensions, ModelMakerEngine",
                      "$values": []
                    },
                    "EquationOBXInternal": "{4770848,,,,,,,}",
                    "NameOfGroup": "Inputs.Preferential Shareholder Distributions",
                    "EquationToParse": "{4770848,,,,,,,}",
                    "MostRecentExpectedUnitErrors": null,
                    "Units": {
                      "$id": "347",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"Opening Priority Dividend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"348",
                    "$type": "ModelMaker.VariableNode, ModelMaker",
                    "PutCalculationOnReport": false,
                    "CalculateOnThisReport": null,
                    "PivotTableLink": null,
                    "NumberFormatOverride": null,
                    "HasOpeningBalanceFlag": false,
                    "OpeningBalanceFlagAppliedName": "",
                    "ToolTip": "\n Is on Inputs.Equity= (GBP)",
                    "Deletable": true,
                    "Comment": "",
                    "HasSwitchSignLine": false,
                    "SwitchSignForReport": false,
                    "MultipleInputValues": null,
                    "NonPrimaryInput": false,
                    "Max": "NaN",
                    "Min": "NaN",
                    "IsBalanceButNotCorkscrew": false,
                    "IsEditable": true,
                    "IsConstant": true,
                    "UniqueID": "a2b31f7a-519a-459e-b347-97a10444bb6f",
                    "Dimensions": {
                      "$type": "ModelMakerEngine.MMDimensions, ModelMakerEngine",
                      "$values": []
                    },
                    "EquationOBXInternal": null,
                    "NameOfGroup": "Inputs.Preferential Shareholder Distributions",
                    "EquationToParse": "",
                    "MostRecentExpectedUnitErrors": null,
                    "Units": {
                      "$ref": "37"
                    },
                    "Name": "Opening Total Priority Dividend Catchup Paid",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8,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"349",
                    "$type": "ModelMaker.VariableNode, ModelMaker",
                    "PutCalculationOnReport": false,
                    "CalculateOnThisReport": null,
                    "PivotTableLink": null,
                    "NumberFormatOverride": null,
                    "HasOpeningBalanceFlag": false,
                    "OpeningBalanceFlagAppliedName": "",
                    "ToolTip": "\n Is on Inputs.Equity={0,0,0,0,0,0,0,} (GBP)",
                    "Deletable": true,
                    "Comment": "",
                    "HasSwitchSignLine": false,
                    "SwitchSignForReport": false,
                    "MultipleInputValues": {
                      "$type": "System.Collections.Generic.List`1[[ModelMaker.DimensionedArrayValues, ModelMaker]], mscorlib",
                      "$values": [
                        {
                          "$id": "350",
                          "$type": "ModelMaker.DimensionedArrayValues, ModelMaker",
                          "Elements": {
                            "$type": "ModelMakerEngine.MMElements, ModelMakerEngine",
                            "$values": []
                          },
                          "Values": {
                            "$type": "System.Collections.Generic.List`1[[System.Object, mscorlib]], mscorlib",
                            "$values": [
                              0.0,
                              0.0,
                              0.0,
                              0.0,
                              0.0,
                              0.0,
                              0.0,
                              null
                            ]
                          }
                        }
                      ]
                    },
                    "NonPrimaryInput": false,
                    "Max": "NaN",
                    "Min": "NaN",
                    "IsBalanceButNotCorkscrew": false,
                    "IsEditable": true,
                    "IsConstant": true,
                    "UniqueID": "fb4bcf2a-dd3b-4043-9a4d-72faff38fa05",
                    "Dimensions": {
                      "$type": "ModelMakerEngine.MMDimensions, ModelMakerEngine",
                      "$values": []
                    },
                    "EquationOBXInternal": "{0,0,0,0,0,0,0,}",
                    "NameOfGroup": "Inputs",
                    "EquationToParse": "{0,0,0,0,0,0,0,}",
                    "MostRecentExpectedUnitErrors": null,
                    "Units": {
                      "$ref": "40"
                    },
                    "Name": "Opening Total Ordinary Dividend Paid",
                    "ReportLines": {
                      "$type": "ModelMaker.UndoableCollection`1[[ModelMakerEngine.IReportLine, ModelMakerEngine]], ModelMaker.Undo",
                      "$values": []
                    },
                    "IsOpeningBalance": true,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9,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"351",
              "$type": "ModelMaker.GroupNode, ModelMaker",
              "TabOrHeaderColour": "",
              "Comment": "",
              "NameOfGroup": "Inputs",
              "YPosition": 8,
              "Folded": false,
              "Font": null,
              "Children": {
                "$type": "ModelMaker.GroupNodeChildCollection, ModelMaker",
                "$values": [
                  {
                    "$id": "352",
                    "$type": "ModelMaker.VariableNode, ModelMaker",
                    "PutCalculationOnReport": false,
                    "CalculateOnThisReport": null,
                    "PivotTableLink": null,
                    "NumberFormatOverride": null,
                    "HasOpeningBalanceFlag": false,
                    "OpeningBalanceFlagAppliedName": "",
                    "ToolTip": "\n Is on Inputs.Metrics={3952675,,,,,,,} (GBP)",
                    "Deletable": true,
                    "Comment": "",
                    "HasSwitchSignLine": false,
                    "SwitchSignForReport": false,
                    "MultipleInputValues": {
                      "$type": "System.Collections.Generic.List`1[[ModelMaker.DimensionedArrayValues, ModelMaker]], mscorlib",
                      "$values": [
                        {
                          "$id": "353",
                          "$type": "ModelMaker.DimensionedArrayValues, ModelMaker",
                          "Elements": {
                            "$type": "ModelMakerEngine.MMElements, ModelMakerEngine",
                            "$values": []
                          },
                          "Values": {
                            "$type": "System.Collections.Generic.List`1[[System.Object, mscorlib]], mscorlib",
                            "$values": [
                              3952675.0,
                              null,
                              null,
                              null,
                              null,
                              null,
                              null,
                              null
                            ]
                          }
                        }
                      ]
                    },
                    "NonPrimaryInput": false,
                    "Max": "NaN",
                    "Min": "NaN",
                    "IsBalanceButNotCorkscrew": false,
                    "IsEditable": true,
                    "IsConstant": true,
                    "UniqueID": "b847ed57-82b9-42ff-9dab-f8108c830f84",
                    "Dimensions": {
                      "$type": "ModelMakerEngine.MMDimensions, ModelMakerEngine",
                      "$values": []
                    },
                    "EquationOBXInternal": "{3952675,,,,,,,}",
                    "NameOfGroup": "Inputs.Metrics",
                    "EquationToParse": "{3952675,,,,,,,}",
                    "MostRecentExpectedUnitErrors": null,
                    "Units": {
                      "$ref": "37"
                    },
                    "Name": "Total Paid for Equity (For TVPI)",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"Metrics",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"354",
              "$type": "ModelMaker.GroupNode, ModelMaker",
              "TabOrHeaderColour": "",
              "Comment": "",
              "NameOfGroup": "Inputs",
              "YPosition": 9,
              "Folded": true,
              "Font": null,
              "Children": {
                "$type": "ModelMaker.GroupNodeChildCollection, ModelMaker",
                "$values": [
                  {
                    "$id": "355",
                    "$type": "ModelMaker.VariableNode, ModelMaker",
                    "PutCalculationOnReport": false,
                    "CalculateOnThisReport": null,
                    "PivotTableLink": null,
                    "NumberFormatOverride": null,
                    "HasOpeningBalanceFlag": false,
                    "OpeningBalanceFlagAppliedName": "",
                    "ToolTip": "\n Is on Inputs.Flags={4,4,,,,,,} (periods)",
                    "Deletable": true,
                    "Comment": "",
                    "HasSwitchSignLine": false,
                    "SwitchSignForReport": false,
                    "MultipleInputValues": {
                      "$type": "System.Collections.Generic.List`1[[ModelMaker.DimensionedArrayValues, ModelMaker]], mscorlib",
                      "$values": [
                        {
                          "$id": "356",
                          "$type": "ModelMaker.DimensionedArrayValues, ModelMaker",
                          "Elements": {
                            "$type": "ModelMakerEngine.MMElements, ModelMakerEngine",
                            "$values": []
                          },
                          "Values": {
                            "$type": "System.Collections.Generic.List`1[[System.Object, mscorlib]], mscorlib",
                            "$values": [
                              4.0,
                              4.0,
                              null,
                              null,
                              null,
                              null,
                              null,
                              null
                            ]
                          }
                        }
                      ]
                    },
                    "NonPrimaryInput": false,
                    "Max": "NaN",
                    "Min": "NaN",
                    "IsBalanceButNotCorkscrew": false,
                    "IsEditable": true,
                    "IsConstant": true,
                    "UniqueID": "8c4d3160-1c1f-41e7-bcb6-efbfa75b6608",
                    "Dimensions": {
                      "$type": "ModelMakerEngine.MMDimensions, ModelMakerEngine",
                      "$values": []
                    },
                    "EquationOBXInternal": "{4,4,,,,,,}",
                    "NameOfGroup": "Time.Dispose of Assets flag",
                    "EquationToParse": "{4,4,,,,,,}",
                    "MostRecentExpectedUnitErrors": null,
                    "Units": {
                      "$id": "357",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
                    "Name": "Dispose of Assets every x periods",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"358",
                    "$type": "ModelMaker.VariableNode, ModelMaker",
                    "PutCalculationOnReport": false,
                    "CalculateOnThisReport": null,
                    "PivotTableLink": null,
                    "NumberFormatOverride": null,
                    "HasOpeningBalanceFlag": false,
                    "OpeningBalanceFlagAppliedName": "",
                    "ToolTip": "\n Is on Inputs.Flags{45170,45170,,,,,,}",
                    "Deletable": true,
                    "Comment": "",
                    "HasSwitchSignLine": false,
                    "SwitchSignForReport": false,
                    "MultipleInputValues": {
                      "$type": "System.Collections.Generic.List`1[[ModelMaker.DimensionedArrayValues, ModelMaker]], mscorlib",
                      "$values": [
                        {
                          "$id": "359",
                          "$type": "ModelMaker.DimensionedArrayValues, ModelMaker",
                          "Elements": {
                            "$type": "ModelMakerEngine.MMElements, ModelMakerEngine",
                            "$values": []
                          },
                          "Values": {
                            "$type": "System.Collections.Generic.List`1[[System.Object, mscorlib]], mscorlib",
                            "$values": [
                              45170.0,
                              45170.0,
                              null,
                              null,
                              null,
                              null,
                              null,
                              null
                            ]
                          }
                        }
                      ]
                    },
                    "NonPrimaryInput": false,
                    "Max": "NaN",
                    "Min": "NaN",
                    "IsBalanceButNotCorkscrew": false,
                    "IsEditable": true,
                    "IsConstant": true,
                    "UniqueID": "3e6c9524-bd21-4cf1-abb5-841970fa0840",
                    "Dimensions": {
                      "$type": "ModelMakerEngine.MMDimensions, ModelMakerEngine",
                      "$values": []
                    },
                    "EquationOBXInternal": "{45170,45170,,,,,,}",
                    "NameOfGroup": "Time.Dispose of Assets flag",
                    "EquationToParse": "{45170,45170,,,,,,}",
                    "MostRecentExpectedUnitErrors": null,
                    "Units": {
                      "$id": "360",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"Dispose of Assets beginning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"361",
                    "$type": "ModelMaker.VariableNode, ModelMaker",
                    "PutCalculationOnReport": false,
                    "CalculateOnThisReport": null,
                    "PivotTableLink": null,
                    "NumberFormatOverride": null,
                    "HasOpeningBalanceFlag": false,
                    "OpeningBalanceFlagAppliedName": "",
                    "ToolTip": "\n Is on Inputs.Flags={4,4,,,,,,} (periods)",
                    "Deletable": true,
                    "Comment": "",
                    "HasSwitchSignLine": false,
                    "SwitchSignForReport": false,
                    "MultipleInputValues": {
                      "$type": "System.Collections.Generic.List`1[[ModelMaker.DimensionedArrayValues, ModelMaker]], mscorlib",
                      "$values": [
                        {
                          "$id": "362",
                          "$type": "ModelMaker.DimensionedArrayValues, ModelMaker",
                          "Elements": {
                            "$type": "ModelMakerEngine.MMElements, ModelMakerEngine",
                            "$values": []
                          },
                          "Values": {
                            "$type": "System.Collections.Generic.List`1[[System.Object, mscorlib]], mscorlib",
                            "$values": [
                              4.0,
                              4.0,
                              null,
                              null,
                              null,
                              null,
                              null,
                              null
                            ]
                          }
                        }
                      ]
                    },
                    "NonPrimaryInput": false,
                    "Max": "NaN",
                    "Min": "NaN",
                    "IsBalanceButNotCorkscrew": false,
                    "IsEditable": true,
                    "IsConstant": true,
                    "UniqueID": "aca26414-a47a-47bd-b684-5b9f86e49d9d",
                    "Dimensions": {
                      "$type": "ModelMakerEngine.MMDimensions, ModelMakerEngine",
                      "$values": []
                    },
                    "EquationOBXInternal": "{4,4,,,,,,}",
                    "NameOfGroup": "Inputs.Metrics",
                    "EquationToParse": "{4,4,,,,,,}",
                    "MostRecentExpectedUnitErrors": null,
                    "Units": {
                      "$id": "363",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
                    "Name": "Calculate TVPI flag every x periods",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"364",
                    "$type": "ModelMaker.VariableNode, ModelMaker",
                    "PutCalculationOnReport": false,
                    "CalculateOnThisReport": null,
                    "PivotTableLink": null,
                    "NumberFormatOverride": null,
                    "HasOpeningBalanceFlag": false,
                    "OpeningBalanceFlagAppliedName": "",
                    "ToolTip": "\n Is on Inputs.Flags{45016,45016,,,,,,}",
                    "Deletable": true,
                    "Comment": "",
                    "HasSwitchSignLine": false,
                    "SwitchSignForReport": false,
                    "MultipleInputValues": {
                      "$type": "System.Collections.Generic.List`1[[ModelMaker.DimensionedArrayValues, ModelMaker]], mscorlib",
                      "$values": [
                        {
                          "$id": "365",
                          "$type": "ModelMaker.DimensionedArrayValues, ModelMaker",
                          "Elements": {
                            "$type": "ModelMakerEngine.MMElements, ModelMakerEngine",
                            "$values": []
                          },
                          "Values": {
                            "$type": "System.Collections.Generic.List`1[[System.Object, mscorlib]], mscorlib",
                            "$values": [
                              45016.0,
                              45016.0,
                              null,
                              null,
                              null,
                              null,
                              null,
                              null
                            ]
                          }
                        }
                      ]
                    },
                    "NonPrimaryInput": false,
                    "Max": "NaN",
                    "Min": "NaN",
                    "IsBalanceButNotCorkscrew": false,
                    "IsEditable": true,
                    "IsConstant": true,
                    "UniqueID": "9fa41fa5-261f-4aba-a7a4-98ebb5f62f68",
                    "Dimensions": {
                      "$type": "ModelMakerEngine.MMDimensions, ModelMakerEngine",
                      "$values": []
                    },
                    "EquationOBXInternal": "{45016,45016,,,,,,}",
                    "NameOfGroup": "Inputs.Metrics",
                    "EquationToParse": "{45016,45016,,,,,,}",
                    "MostRecentExpectedUnitErrors": null,
                    "Units": {
                      "$id": "366",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"Calculate TVPI flag beginning date",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"Flags",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"367",
              "$type": "ModelMaker.GroupNode, ModelMaker",
              "TabOrHeaderColour": "",
              "Comment": "",
              "NameOfGroup": "Inputs",
              "YPosition": 10,
              "Folded": true,
              "Font": null,
              "Children": {
                "$type": "ModelMaker.GroupNodeChildCollection, ModelMaker",
                "$values": [
                  {
                    "$id": "368",
                    "$type": "ModelMaker.VariableNode, ModelMaker",
                    "PutCalculationOnReport": false,
                    "CalculateOnThisReport": null,
                    "PivotTableLink": null,
                    "NumberFormatOverride": null,
                    "HasOpeningBalanceFlag": false,
                    "OpeningBalanceFlagAppliedName": "",
                    "ToolTip": "\n Is on Inputs.Switches={1,1,1,1,1,1,1,} (GBP)",
                    "Deletable": true,
                    "Comment": "",
                    "HasSwitchSignLine": false,
                    "SwitchSignForReport": false,
                    "MultipleInputValues": {
                      "$type": "System.Collections.Generic.List`1[[ModelMaker.DimensionedArrayValues, ModelMaker]], mscorlib",
                      "$values": [
                        {
                          "$id": "369",
                          "$type": "ModelMaker.DimensionedArrayValues, ModelMaker",
                          "Elements": {
                            "$type": "ModelMakerEngine.MMElements, ModelMakerEngine",
                            "$values": []
                          },
                          "Values": {
                            "$type": "System.Collections.Generic.List`1[[System.Object, mscorlib]], mscorlib",
                            "$values": [
                              1.0,
                              1.0,
                              1.0,
                              1.0,
                              1.0,
                              1.0,
                              1.0,
                              null
                            ]
                          }
                        }
                      ]
                    },
                    "NonPrimaryInput": false,
                    "Max": "NaN",
                    "Min": "NaN",
                    "IsBalanceButNotCorkscrew": false,
                    "IsEditable": true,
                    "IsConstant": true,
                    "UniqueID": "4ba6fb10-77c2-46e5-97be-b4b219388df8",
                    "Dimensions": {
                      "$type": "ModelMakerEngine.MMDimensions, ModelMakerEngine",
                      "$values": []
                    },
                    "EquationOBXInternal": "{1,1,1,1,1,1,1,}",
                    "NameOfGroup": "Investment Assets",
                    "EquationToParse": "{1,1,1,1,1,1,1,}",
                    "MostRecentExpectedUnitErrors": null,
                    "Units": {
                      "$ref": "37"
                    },
                    "Name": "Use Input asset revaluations and disposals",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"Switches",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"370",
              "$type": "ModelMaker.GroupNode, ModelMaker",
              "TabOrHeaderColour": "",
              "Comment": "",
              "NameOfGroup": "Inputs.Loan Repayment Profiles",
              "YPosition": 11,
              "Folded": true,
              "Font": null,
              "Children": {
                "$type": "ModelMaker.GroupNodeChildCollection, ModelMaker",
                "$values": [
                  {
                    "$id": "371",
                    "$type": "ModelMaker.VariableNode, ModelMaker",
                    "PutCalculationOnReport": false,
                    "CalculateOnThisReport": null,
                    "PivotTableLink": null,
                    "NumberFormatOverride": null,
                    "HasOpeningBalanceFlag": false,
                    "OpeningBalanceFlagAppliedName": "",
                    "ToolTip": "\n Is on Inputs.Investment Asset Valuation and Disposal Profiles={0.05,0,0.5,0.75,1} (%)",
                    "Deletable": true,
                    "Comment": "",
                    "HasSwitchSignLine": false,
                    "SwitchSignForReport": false,
                    "MultipleInputValues": {
                      "$type": "System.Collections.Generic.List`1[[ModelMaker.DimensionedArrayValues, ModelMaker]], mscorlib",
                      "$values": [
                        {
                          "$id": "372",
                          "$type": "ModelMaker.DimensionedArrayValues, ModelMaker",
                          "Elements": {
                            "$type": "ModelMakerEngine.MMElements, ModelMakerEngine",
                            "$values": []
                          },
                          "Values": {
                            "$type": "System.Collections.Generic.List`1[[System.Object, mscorlib]], mscorlib",
                            "$values": [
                              0.0,
                              0.25,
                              0.75,
                              0.75,
                              1.0,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
                          }
                        },
                        {
                          "$id": "373",
                          "$type": "ModelMaker.DimensionedArrayValues, ModelMaker",
                          "Elements": {
                            "$type": "ModelMakerEngine.MMElements, ModelMakerEngine",
                            "$values": [
                              {
                                "$ref": "28"
                              }
                            ]
                          },
                          "Values": {
                            "$type": "System.Collections.Generic.List`1[[System.Object, mscorlib]], mscorlib",
                            "$values": [
                              "0.05"
                            ]
                          }
                        },
                        {
                          "$id": "374",
                          "$type": "ModelMaker.DimensionedArrayValues, ModelMaker",
                          "Elements": {
                            "$type": "ModelMakerEngine.MMElements, ModelMakerEngine",
                            "$values": [
                              {
                                "$ref": "29"
                              }
                            ]
                          },
                          "Values": {
                            "$type": "System.Collections.Generic.List`1[[System.Object, mscorlib]], mscorlib",
                            "$values": [
                              "0"
                            ]
                          }
                        },
                        {
                          "$id": "375",
                          "$type": "ModelMaker.DimensionedArrayValues, ModelMaker",
                          "Elements": {
                            "$type": "ModelMakerEngine.MMElements, ModelMakerEngine",
                            "$values": [
                              {
                                "$ref": "30"
                              }
                            ]
                          },
                          "Values": {
                            "$type": "System.Collections.Generic.List`1[[System.Object, mscorlib]], mscorlib",
                            "$values": [
                              "0.5"
                            ]
                          }
                        },
                        {
                          "$id": "376",
                          "$type": "ModelMaker.DimensionedArrayValues, ModelMaker",
                          "Elements": {
                            "$type": "ModelMakerEngine.MMElements, ModelMakerEngine",
                            "$values": [
                              {
                                "$ref": "31"
                              }
                            ]
                          },
                          "Values": {
                            "$type": "System.Collections.Generic.List`1[[System.Object, mscorlib]], mscorlib",
                            "$values": [
                              "0.75"
                            ]
                          }
                        },
                        {
                          "$id": "377",
                          "$type": "ModelMaker.DimensionedArrayValues, ModelMaker",
                          "Elements": {
                            "$type": "ModelMakerEngine.MMElements, ModelMakerEngine",
                            "$values": [
                              {
                                "$ref": "32"
                              }
                            ]
                          },
                          "Values": {
                            "$type": "System.Collections.Generic.List`1[[System.Object, mscorlib]], mscorlib",
                            "$values": [
                              "1"
                            ]
                          }
                        }
                      ]
                    },
                    "NonPrimaryInput": false,
                    "Max": "NaN",
                    "Min": "NaN",
                    "IsBalanceButNotCorkscrew": false,
                    "IsEditable": true,
                    "IsConstant": true,
                    "UniqueID": "311563fd-6e32-47fd-a6a2-2bbd9c284cd3",
                    "Dimensions": {
                      "$type": "ModelMakerEngine.MMDimensions, ModelMakerEngine",
                      "$values": [
                        {
                          "$ref": "27"
                        }
                      ]
                    },
                    "EquationOBXInternal": "{0.05,0,0.5,0.75,1}",
                    "NameOfGroup": "Inputs.Loan Repayment Profiles.Investment Asset Disposal Profiles",
                    "EquationToParse": "{0.05,0,0.5,0.75,1}",
                    "MostRecentExpectedUnitErrors": null,
                    "Units": {
                      "$id": "378",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"Investment Asset Annual Disposal % Profile",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"379",
                    "$type": "ModelMaker.VariableNode, ModelMaker",
                    "PutCalculationOnReport": false,
                    "CalculateOnThisReport": null,
                    "PivotTableLink": null,
                    "NumberFormatOverride": "General",
                    "HasOpeningBalanceFlag": false,
                    "OpeningBalanceFlagAppliedName": "",
                    "ToolTip": "\n Is on Inputs.Investment Asset Valuation and Disposal Profiles={6703621,6755000,,,,,,,,,,,,,,,,,,,} (GBP)",
                    "Deletable": true,
                    "Comment": "",
                    "HasSwitchSignLine": false,
                    "SwitchSignForReport": false,
                    "MultipleInputValues": {
                      "$type": "System.Collections.Generic.List`1[[ModelMaker.DimensionedArrayValues, ModelMaker]], mscorlib",
                      "$values": [
                        {
                          "$id": "380",
                          "$type": "ModelMaker.DimensionedArrayValues, ModelMaker",
                          "Elements": {
                            "$type": "ModelMakerEngine.MMElements, ModelMakerEngine",
                            "$values": []
                          },
                          "Values": {
                            "$type": "System.Collections.Generic.List`1[[System.Object, mscorlib]], mscorlib",
                            "$values": [
                              6703621.0,
                              6755000.0,
                              null,
                              null,
                              null,
                              null,
                              null,
                              null,
                              null,
                              null,
                              null,
                              null,
                              null,
                              null,
                              null,
                              null,
                              null,
                              null,
                              null,
                              null,
                              null
                            ]
                          }
                        },
                        {
                          "$id": "381",
                          "$type": "ModelMaker.DimensionedArrayValues, ModelMaker",
                          "Elements": {
                            "$type": "ModelMakerEngine.MMElements, ModelMakerEngine",
                            "$values": [
                              {
                                "$ref": "28"
                              }
                            ]
                          },
                          "Values": {
                            "$type": "System.Collections.Generic.List`1[[System.Object, mscorlib]], mscorlib",
                            "$values": [
                              "6703621"
                            ]
                          }
                        },
                        {
                          "$id": "382",
                          "$type": "ModelMaker.DimensionedArrayValues, ModelMaker",
                          "Elements": {
                            "$type": "ModelMakerEngine.MMElements, ModelMakerEngine",
                            "$values": [
                              {
                                "$ref": "29"
                              }
                            ]
                          },
                          "Values": {
                            "$type": "System.Collections.Generic.List`1[[System.Object, mscorlib]], mscorlib",
                            "$values": [
                              "6755000"
                            ]
                          }
                        },
                        {
                          "$id": "383",
                          "$type": "ModelMaker.DimensionedArrayValues, ModelMaker",
                          "Elements": {
                            "$type": "ModelMakerEngine.MMElements, ModelMakerEngine",
                            "$values": [
                              {
                                "$ref": "30"
                              }
                            ]
                          },
                          "Values": {
                            "$type": "System.Collections.Generic.List`1[[System.Object, mscorlib]], mscorlib",
                            "$values": [
                              ""
                            ]
                          }
                        },
                        {
                          "$id": "384",
                          "$type": "ModelMaker.DimensionedArrayValues, ModelMaker",
                          "Elements": {
                            "$type": "ModelMakerEngine.MMElements, ModelMakerEngine",
                            "$values": [
                              {
                                "$ref": "31"
                              }
                            ]
                          },
                          "Values": {
                            "$type": "System.Collections.Generic.List`1[[System.Object, mscorlib]], mscorlib",
                            "$values": [
                              ""
                            ]
                          }
                        },
                        {
                          "$id": "385",
                          "$type": "ModelMaker.DimensionedArrayValues, ModelMaker",
                          "Elements": {
                            "$type": "ModelMakerEngine.MMElements, ModelMakerEngine",
                            "$values": [
                              {
                                "$ref": "32"
                              }
                            ]
                          },
                          "Values": {
                            "$type": "System.Collections.Generic.List`1[[System.Object, mscorlib]], mscorlib",
                            "$values": [
                              ""
                            ]
                          }
                        }
                      ]
                    },
                    "NonPrimaryInput": false,
                    "Max": "NaN",
                    "Min": "NaN",
                    "IsBalanceButNotCorkscrew": false,
                    "IsEditable": true,
                    "IsConstant": true,
                    "UniqueID": "4fbd9868-5c25-4356-864a-8b4eee32b398",
                    "Dimensions": {
                      "$type": "ModelMakerEngine.MMDimensions, ModelMakerEngine",
                      "$values": [
                        {
                          "$ref": "27"
                        }
                      ]
                    },
                    "EquationOBXInternal": "{6703621,6755000,,,,,,,,,,,,,,,,,,,}",
                    "NameOfGroup": "Inputs.Investment Asset Valuation and Disposal Profiles",
                    "EquationToParse": "{6703621,6755000,,,,,,,,,,,,,,,,,,,}",
                    "MostRecentExpectedUnitErrors": null,
                    "Units": {
                      "$id": "386",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"Investment Asset Annual Revaluations",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"387",
                    "$type": "ModelMaker.VariableNode, ModelMaker",
                    "PutCalculationOnReport": false,
                    "CalculateOnThisReport": null,
                    "PivotTableLink": null,
                    "NumberFormatOverride": "General",
                    "HasOpeningBalanceFlag": false,
                    "OpeningBalanceFlagAppliedName": "",
                    "ToolTip": "\n Is on Inputs.Investment Asset Valuation and Disposal Profiles={1324876,6250000,15000000,10020100,2478239,,,,,,,,,,,,,,,,} (GBP)",
                    "Deletable": true,
                    "Comment": "",
                    "HasSwitchSignLine": false,
                    "SwitchSignForReport": false,
                    "MultipleInputValues": {
                      "$type": "System.Collections.Generic.List`1[[ModelMaker.DimensionedArrayValues, ModelMaker]], mscorlib",
                      "$values": [
                        {
                          "$id": "388",
                          "$type": "ModelMaker.DimensionedArrayValues, ModelMaker",
                          "Elements": {
                            "$type": "ModelMakerEngine.MMElements, ModelMakerEngine",
                            "$values": []
                          },
                          "Values": {
                            "$type": "System.Collections.Generic.List`1[[System.Object, mscorlib]], mscorlib",
                            "$values": [
                              1324876.0,
                              6250000.0,
                              15000000.0,
                              10020100.0,
                              2478239.0,
                              null,
                              null,
                              null,
                              null,
                              null,
                              null,
                              null,
                              null,
                              null,
                              null,
                              null,
                              null,
                              null,
                              null,
                              null,
                              null
                            ]
                          }
                        },
                        {
                          "$id": "389",
                          "$type": "ModelMaker.DimensionedArrayValues, ModelMaker",
                          "Elements": {
                            "$type": "ModelMakerEngine.MMElements, ModelMakerEngine",
                            "$values": [
                              {
                                "$ref": "28"
                              }
                            ]
                          },
                          "Values": {
                            "$type": "System.Collections.Generic.List`1[[System.Object, mscorlib]], mscorlib",
                            "$values": [
                              "1324876"
                            ]
                          }
                        },
                        {
                          "$id": "390",
                          "$type": "ModelMaker.DimensionedArrayValues, ModelMaker",
                          "Elements": {
                            "$type": "ModelMakerEngine.MMElements, ModelMakerEngine",
                            "$values": [
                              {
                                "$ref": "29"
                              }
                            ]
                          },
                          "Values": {
                            "$type": "System.Collections.Generic.List`1[[System.Object, mscorlib]], mscorlib",
                            "$values": [
                              "6250000"
                            ]
                          }
                        },
                        {
                          "$id": "391",
                          "$type": "ModelMaker.DimensionedArrayValues, ModelMaker",
                          "Elements": {
                            "$type": "ModelMakerEngine.MMElements, ModelMakerEngine",
                            "$values": [
                              {
                                "$ref": "30"
                              }
                            ]
                          },
                          "Values": {
                            "$type": "System.Collections.Generic.List`1[[System.Object, mscorlib]], mscorlib",
                            "$values": [
                              "15000000"
                            ]
                          }
                        },
                        {
                          "$id": "392",
                          "$type": "ModelMaker.DimensionedArrayValues, ModelMaker",
                          "Elements": {
                            "$type": "ModelMakerEngine.MMElements, ModelMakerEngine",
                            "$values": [
                              {
                                "$ref": "31"
                              }
                            ]
                          },
                          "Values": {
                            "$type": "System.Collections.Generic.List`1[[System.Object, mscorlib]], mscorlib",
                            "$values": [
                              "10020100"
                            ]
                          }
                        },
                        {
                          "$id": "393",
                          "$type": "ModelMaker.DimensionedArrayValues, ModelMaker",
                          "Elements": {
                            "$type": "ModelMakerEngine.MMElements, ModelMakerEngine",
                            "$values": [
                              {
                                "$ref": "32"
                              }
                            ]
                          },
                          "Values": {
                            "$type": "System.Collections.Generic.List`1[[System.Object, mscorlib]], mscorlib",
                            "$values": [
                              "2478239"
                            ]
                          }
                        }
                      ]
                    },
                    "NonPrimaryInput": false,
                    "Max": "NaN",
                    "Min": "NaN",
                    "IsBalanceButNotCorkscrew": false,
                    "IsEditable": true,
                    "IsConstant": true,
                    "UniqueID": "3d374a6f-7a16-4842-bb0f-b4525408dfc0",
                    "Dimensions": {
                      "$type": "ModelMakerEngine.MMDimensions, ModelMakerEngine",
                      "$values": [
                        {
                          "$ref": "27"
                        }
                      ]
                    },
                    "EquationOBXInternal": "{1324876,6250000,15000000,10020100,2478239,,,,,,,,,,,,,,,,}",
                    "NameOfGroup": "Inputs.Loan Repayment Profiles.Investment Asset Disposal Profiles",
                    "EquationToParse": "{1324876,6250000,15000000,10020100,2478239,,,,,,,,,,,,,,,,}",
                    "MostRecentExpectedUnitErrors": null,
                    "Units": {
                      "$id": "394",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"Investment Asset Annual Disposals",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"$ref": "27"
                  }
                ]
              },
              "TimeAxis": -3,
              "IndexInParent": -1,
              "Name": "Investment Asset Valuation and Disposal Profiles",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"395",
              "$type": "ModelMaker.GroupNode, ModelMaker",
              "TabOrHeaderColour": "",
              "Comment": "",
              "NameOfGroup": "Inputs",
              "YPosition": 12,
              "Folded": true,
              "Font": null,
              "Children": {
                "$type": "ModelMaker.GroupNodeChildCollection, ModelMaker",
                "$values": [
                  {
                    "$id": "396",
                    "$type": "ModelMaker.VariableNode, ModelMaker",
                    "PutCalculationOnReport": false,
                    "CalculateOnThisReport": null,
                    "PivotTableLink": null,
                    "NumberFormatOverride": null,
                    "HasOpeningBalanceFlag": false,
                    "OpeningBalanceFlagAppliedName": "",
                    "ToolTip": "\n Is on Inputs.Loan Repayment Profiles={0.15,0.15,0.15,0.15,0.4,,,,,,,,,,,,,,,,,,,,,,,,,,,,,,,,,,,,,,,,,,,,,,,,,,,,,,,,} (%)",
                    "Deletable": true,
                    "Comment": "",
                    "HasSwitchSignLine": false,
                    "SwitchSignForReport": false,
                    "MultipleInputValues": {
                      "$type": "System.Collections.Generic.List`1[[ModelMaker.DimensionedArrayValues, ModelMaker]], mscorlib",
                      "$values": [
                        {
                          "$id": "397",
                          "$type": "ModelMaker.DimensionedArrayValues, ModelMaker",
                          "Elements": {
                            "$type": "ModelMakerEngine.MMElements, ModelMakerEngine",
                            "$values": []
                          },
                          "Values": {
                            "$type": "System.Collections.Generic.List`1[[System.Object, mscorlib]], mscorlib",
                            "$values": [
                              0.15,
                              0.15,
                              0.15,
                              0.15,
                              0.4,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
                          }
                        },
                        {
                          "$id": "398",
                          "$type": "ModelMaker.DimensionedArrayValues, ModelMaker",
                          "Elements": {
                            "$type": "ModelMakerEngine.MMElements, ModelMakerEngine",
                            "$values": [
                              {
                                "$ref": "28"
                              }
                            ]
                          },
                          "Values": {
                            "$type": "System.Collections.Generic.List`1[[System.Object, mscorlib]], mscorlib",
                            "$values": [
                              "0.15"
                            ]
                          }
                        },
                        {
                          "$id": "399",
                          "$type": "ModelMaker.DimensionedArrayValues, ModelMaker",
                          "Elements": {
                            "$type": "ModelMakerEngine.MMElements, ModelMakerEngine",
                            "$values": [
                              {
                                "$ref": "29"
                              }
                            ]
                          },
                          "Values": {
                            "$type": "System.Collections.Generic.List`1[[System.Object, mscorlib]], mscorlib",
                            "$values": [
                              "0.15"
                            ]
                          }
                        },
                        {
                          "$id": "400",
                          "$type": "ModelMaker.DimensionedArrayValues, ModelMaker",
                          "Elements": {
                            "$type": "ModelMakerEngine.MMElements, ModelMakerEngine",
                            "$values": [
                              {
                                "$ref": "30"
                              }
                            ]
                          },
                          "Values": {
                            "$type": "System.Collections.Generic.List`1[[System.Object, mscorlib]], mscorlib",
                            "$values": [
                              "0.15"
                            ]
                          }
                        },
                        {
                          "$id": "401",
                          "$type": "ModelMaker.DimensionedArrayValues, ModelMaker",
                          "Elements": {
                            "$type": "ModelMakerEngine.MMElements, ModelMakerEngine",
                            "$values": [
                              {
                                "$ref": "31"
                              }
                            ]
                          },
                          "Values": {
                            "$type": "System.Collections.Generic.List`1[[System.Object, mscorlib]], mscorlib",
                            "$values": [
                              "0.15"
                            ]
                          }
                        },
                        {
                          "$id": "402",
                          "$type": "ModelMaker.DimensionedArrayValues, ModelMaker",
                          "Elements": {
                            "$type": "ModelMakerEngine.MMElements, ModelMakerEngine",
                            "$values": [
                              {
                                "$ref": "32"
                              }
                            ]
                          },
                          "Values": {
                            "$type": "System.Collections.Generic.List`1[[System.Object, mscorlib]], mscorlib",
                            "$values": [
                              "0.4"
                            ]
                          }
                        }
                      ]
                    },
                    "NonPrimaryInput": false,
                    "Max": "NaN",
                    "Min": "NaN",
                    "IsBalanceButNotCorkscrew": false,
                    "IsEditable": true,
                    "IsConstant": true,
                    "UniqueID": "b68b435c-ebbb-4920-95ac-317dfe0a9553",
                    "Dimensions": {
                      "$type": "ModelMakerEngine.MMDimensions, ModelMakerEngine",
                      "$values": [
                        {
                          "$ref": "27"
                        }
                      ]
                    },
                    "EquationOBXInternal": "{0.15,0.15,0.15,0.15,0.4,,,,,,,,,,,,,,,,,,,,,,,,,,,,,,,,,,,,,,,,,,,,,,,,,,,,,,,,}",
                    "NameOfGroup": "Inputs.Tabular Data",
                    "EquationToParse": "{0.15,0.15,0.15,0.15,0.4,,,,,,,,,,,,,,,,,,,,,,,,,,,,,,,,,,,,,,,,,,,,,,,,,,,,,,,,}",
                    "MostRecentExpectedUnitErrors": null,
                    "Units": {
                      "$id": "403",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"Guaranteed Portfolio Loans Repayment Profile",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"404",
                    "$type": "ModelMaker.VariableNode, ModelMaker",
                    "PutCalculationOnReport": false,
                    "CalculateOnThisReport": null,
                    "PivotTableLink": null,
                    "NumberFormatOverride": null,
                    "HasOpeningBalanceFlag": false,
                    "OpeningBalanceFlagAppliedName": "",
                    "ToolTip": "\n Is on Inputs.Loan Repayment Profiles={0.04,0.06,0.1,0.3,0.5,,,,,,,,,,,,,,,,,,,,,,,,,,,,,,,,,,,,,,,,,,,,,,,,,,,,,,,,} (%)",
                    "Deletable": true,
                    "Comment": "",
                    "HasSwitchSignLine": false,
                    "SwitchSignForReport": false,
                    "MultipleInputValues": {
                      "$type": "System.Collections.Generic.List`1[[ModelMaker.DimensionedArrayValues, ModelMaker]], mscorlib",
                      "$values": [
                        {
                          "$id": "405",
                          "$type": "ModelMaker.DimensionedArrayValues, ModelMaker",
                          "Elements": {
                            "$type": "ModelMakerEngine.MMElements, ModelMakerEngine",
                            "$values": []
                          },
                          "Values": {
                            "$type": "System.Collections.Generic.List`1[[System.Object, mscorlib]], mscorlib",
                            "$values": [
                              0.04,
                              0.06,
                              0.1,
                              0.3,
                              0.5,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
                          }
                        },
                        {
                          "$id": "406",
                          "$type": "ModelMaker.DimensionedArrayValues, ModelMaker",
                          "Elements": {
                            "$type": "ModelMakerEngine.MMElements, ModelMakerEngine",
                            "$values": [
                              {
                                "$ref": "28"
                              }
                            ]
                          },
                          "Values": {
                            "$type": "System.Collections.Generic.List`1[[System.Object, mscorlib]], mscorlib",
                            "$values": [
                              "0.04"
                            ]
                          }
                        },
                        {
                          "$id": "407",
                          "$type": "ModelMaker.DimensionedArrayValues, ModelMaker",
                          "Elements": {
                            "$type": "ModelMakerEngine.MMElements, ModelMakerEngine",
                            "$values": [
                              {
                                "$ref": "29"
                              }
                            ]
                          },
                          "Values": {
                            "$type": "System.Collections.Generic.List`1[[System.Object, mscorlib]], mscorlib",
                            "$values": [
                              "0.06"
                            ]
                          }
                        },
                        {
                          "$id": "408",
                          "$type": "ModelMaker.DimensionedArrayValues, ModelMaker",
                          "Elements": {
                            "$type": "ModelMakerEngine.MMElements, ModelMakerEngine",
                            "$values": [
                              {
                                "$ref": "30"
                              }
                            ]
                          },
                          "Values": {
                            "$type": "System.Collections.Generic.List`1[[System.Object, mscorlib]], mscorlib",
                            "$values": [
                              "0.1"
                            ]
                          }
                        },
                        {
                          "$id": "409",
                          "$type": "ModelMaker.DimensionedArrayValues, ModelMaker",
                          "Elements": {
                            "$type": "ModelMakerEngine.MMElements, ModelMakerEngine",
                            "$values": [
                              {
                                "$ref": "31"
                              }
                            ]
                          },
                          "Values": {
                            "$type": "System.Collections.Generic.List`1[[System.Object, mscorlib]], mscorlib",
                            "$values": [
                              "0.3"
                            ]
                          }
                        },
                        {
                          "$id": "410",
                          "$type": "ModelMaker.DimensionedArrayValues, ModelMaker",
                          "Elements": {
                            "$type": "ModelMakerEngine.MMElements, ModelMakerEngine",
                            "$values": [
                              {
                                "$ref": "32"
                              }
                            ]
                          },
                          "Values": {
                            "$type": "System.Collections.Generic.List`1[[System.Object, mscorlib]], mscorlib",
                            "$values": [
                              "0.5"
                            ]
                          }
                        }
                      ]
                    },
                    "NonPrimaryInput": false,
                    "Max": "NaN",
                    "Min": "NaN",
                    "IsBalanceButNotCorkscrew": false,
                    "IsEditable": true,
                    "IsConstant": true,
                    "UniqueID": "689d5382-1f52-48a6-a0a7-2ad9ea250fc8",
                    "Dimensions": {
                      "$type": "ModelMakerEngine.MMDimensions, ModelMakerEngine",
                      "$values": [
                        {
                          "$ref": "27"
                        }
                      ]
                    },
                    "EquationOBXInternal": "{0.04,0.06,0.1,0.3,0.5,,,,,,,,,,,,,,,,,,,,,,,,,,,,,,,,,,,,,,,,,,,,,,,,,,,,,,,,}",
                    "NameOfGroup": "Inputs.Annual Profiles",
                    "EquationToParse": "{0.04,0.06,0.1,0.3,0.5,,,,,,,,,,,,,,,,,,,,,,,,,,,,,,,,,,,,,,,,,,,,,,,,,,,,,,,,}",
                    "MostRecentExpectedUnitErrors": null,
                    "Units": {
                      "$id": "411",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"CVA 1 Loan Repayment Profile",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"412",
                    "$type": "ModelMaker.VariableNode, ModelMaker",
                    "PutCalculationOnReport": false,
                    "CalculateOnThisReport": null,
                    "PivotTableLink": null,
                    "NumberFormatOverride": null,
                    "HasOpeningBalanceFlag": false,
                    "OpeningBalanceFlagAppliedName": "",
                    "ToolTip": "\n Is on Inputs.Loan Repayment Profiles={0.04,0.06,0.1,0.3,0.5,,,,,,,,,,,,,,,,,,,,,,,,,,,,,,,,,,,,,,,,,,,,,,,,,,,,,,,,} (%)",
                    "Deletable": true,
                    "Comment": "",
                    "HasSwitchSignLine": false,
                    "SwitchSignForReport": false,
                    "MultipleInputValues": {
                      "$type": "System.Collections.Generic.List`1[[ModelMaker.DimensionedArrayValues, ModelMaker]], mscorlib",
                      "$values": [
                        {
                          "$id": "413",
                          "$type": "ModelMaker.DimensionedArrayValues, ModelMaker",
                          "Elements": {
                            "$type": "ModelMakerEngine.MMElements, ModelMakerEngine",
                            "$values": []
                          },
                          "Values": {
                            "$type": "System.Collections.Generic.List`1[[System.Object, mscorlib]], mscorlib",
                            "$values": [
                              0.04,
                              0.06,
                              0.1,
                              0.3,
                              0.5,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
                          }
                        },
                        {
                          "$id": "414",
                          "$type": "ModelMaker.DimensionedArrayValues, ModelMaker",
                          "Elements": {
                            "$type": "ModelMakerEngine.MMElements, ModelMakerEngine",
                            "$values": [
                              {
                                "$ref": "28"
                              }
                            ]
                          },
                          "Values": {
                            "$type": "System.Collections.Generic.List`1[[System.Object, mscorlib]], mscorlib",
                            "$values": [
                              "0.04"
                            ]
                          }
                        },
                        {
                          "$id": "415",
                          "$type": "ModelMaker.DimensionedArrayValues, ModelMaker",
                          "Elements": {
                            "$type": "ModelMakerEngine.MMElements, ModelMakerEngine",
                            "$values": [
                              {
                                "$ref": "29"
                              }
                            ]
                          },
                          "Values": {
                            "$type": "System.Collections.Generic.List`1[[System.Object, mscorlib]], mscorlib",
                            "$values": [
                              "0.06"
                            ]
                          }
                        },
                        {
                          "$id": "416",
                          "$type": "ModelMaker.DimensionedArrayValues, ModelMaker",
                          "Elements": {
                            "$type": "ModelMakerEngine.MMElements, ModelMakerEngine",
                            "$values": [
                              {
                                "$ref": "30"
                              }
                            ]
                          },
                          "Values": {
                            "$type": "System.Collections.Generic.List`1[[System.Object, mscorlib]], mscorlib",
                            "$values": [
                              "0.1"
                            ]
                          }
                        },
                        {
                          "$id": "417",
                          "$type": "ModelMaker.DimensionedArrayValues, ModelMaker",
                          "Elements": {
                            "$type": "ModelMakerEngine.MMElements, ModelMakerEngine",
                            "$values": [
                              {
                                "$ref": "31"
                              }
                            ]
                          },
                          "Values": {
                            "$type": "System.Collections.Generic.List`1[[System.Object, mscorlib]], mscorlib",
                            "$values": [
                              "0.3"
                            ]
                          }
                        },
                        {
                          "$id": "418",
                          "$type": "ModelMaker.DimensionedArrayValues, ModelMaker",
                          "Elements": {
                            "$type": "ModelMakerEngine.MMElements, ModelMakerEngine",
                            "$values": [
                              {
                                "$ref": "32"
                              }
                            ]
                          },
                          "Values": {
                            "$type": "System.Collections.Generic.List`1[[System.Object, mscorlib]], mscorlib",
                            "$values": [
                              "0.5"
                            ]
                          }
                        }
                      ]
                    },
                    "NonPrimaryInput": false,
                    "Max": "NaN",
                    "Min": "NaN",
                    "IsBalanceButNotCorkscrew": false,
                    "IsEditable": true,
                    "IsConstant": true,
                    "UniqueID": "a319d521-3de4-4cc0-a634-c53147909330",
                    "Dimensions": {
                      "$type": "ModelMakerEngine.MMDimensions, ModelMakerEngine",
                      "$values": [
                        {
                          "$ref": "27"
                        }
                      ]
                    },
                    "EquationOBXInternal": "{0.04,0.06,0.1,0.3,0.5,,,,,,,,,,,,,,,,,,,,,,,,,,,,,,,,,,,,,,,,,,,,,,,,,,,,,,,,}",
                    "NameOfGroup": "Inputs.Annual Profiles",
                    "EquationToParse": "{0.04,0.06,0.1,0.3,0.5,,,,,,,,,,,,,,,,,,,,,,,,,,,,,,,,,,,,,,,,,,,,,,,,,,,,,,,,}",
                    "MostRecentExpectedUnitErrors": null,
                    "Units": {
                      "$id": "419",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"CVA 2 Loan Repayment Profile",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"$ref": "27"
                  }
                ]
              },
              "TimeAxis": -3,
              "IndexInParent": -1,
              "Name": "Loan Repayment Profiles",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"420",
              "$type": "ModelMaker.GroupNode, ModelMaker",
              "TabOrHeaderColour": "",
              "Comment": "",
              "NameOfGroup": "Inputs",
              "YPosition": 13,
              "Folded": true,
              "Font": null,
              "Children": {
                "$type": "ModelMaker.GroupNodeChildCollection, ModelMaker",
                "$values": [
                  {
                    "$id": "421",
                    "$type": "ModelMaker.VariableNode, ModelMaker",
                    "PutCalculationOnReport": false,
                    "CalculateOnThisReport": null,
                    "PivotTableLink": null,
                    "NumberFormatOverride": null,
                    "HasOpeningBalanceFlag": false,
                    "OpeningBalanceFlagAppliedName": "",
                    "ToolTip": "\n Is on Inputs.Historical Data={2D array of values} (GBP)",
                    "Deletable": true,
                    "Comment": "",
                    "HasSwitchSignLine": false,
                    "SwitchSignForReport": false,
                    "MultipleInputValues": {
                      "$type": "System.Collections.Generic.List`1[[ModelMaker.DimensionedArrayValues, ModelMaker]], mscorlib",
                      "$values": [
                        {
                          "$id": "422",
                          "$type": "ModelMaker.DimensionedArrayValues, ModelMaker",
                          "Elements": {
                            "$type": "ModelMakerEngine.MMElements, ModelMakerEngine",
                            "$values": [
                              {
                                "$ref": "3"
                              },
                              {
                                "$id": "423",
                                "$type": "ModelMakerEngine.MMElement, ModelMakerEngine",
                                "Parent": {
                                  "$ref": "11"
                                },
                                "Name": "'Andy'"
                              }
                            ]
                          },
                          "Values": {
                            "$type": "System.Collections.Generic.List`1[[System.Object, mscorlib]], mscorlib",
                            "$values": [
                              null
                            ]
                          }
                        },
                        {
                          "$id": "424",
                          "$type": "ModelMaker.DimensionedArrayValues, ModelMaker",
                          "Elements": {
                            "$type": "ModelMakerEngine.MMElements, ModelMakerEngine",
                            "$values": [
                              {
                                "$ref": "3"
                              },
                              {
                                "$id": "425",
                                "$type": "ModelMakerEngine.MMElement, ModelMakerEngine",
                                "Parent": {
                                  "$ref": "11"
                                },
                                "Name": "'Paul'"
                              }
                            ]
                          },
                          "Values": {
                            "$type": "System.Collections.Generic.List`1[[System.Object, mscorlib]], mscorlib",
                            "$values": [
                              null
                            ]
                          }
                        },
                        {
                          "$id": "426",
                          "$type": "ModelMaker.DimensionedArrayValues, ModelMaker",
                          "Elements": {
                            "$type": "ModelMakerEngine.MMElements, ModelMakerEngine",
                            "$values": [
                              {
                                "$ref": "3"
                              },
                              {
                                "$id": "427",
                                "$type": "ModelMakerEngine.MMElement, ModelMakerEngine",
                                "Parent": {
                                  "$ref": "11"
                                },
                                "Name": "'Bill and Terry'"
                              }
                            ]
                          },
                          "Values": {
                            "$type": "System.Collections.Generic.List`1[[System.Object, mscorlib]], mscorlib",
                            "$values": [
                              null
                            ]
                          }
                        },
                        {
                          "$id": "428",
                          "$type": "ModelMaker.DimensionedArrayValues, ModelMaker",
                          "Elements": {
                            "$type": "ModelMakerEngine.MMElements, ModelMakerEngine",
                            "$values": [
                              {
                                "$ref": "3"
                              },
                              {
                                "$id": "429",
                                "$type": "ModelMakerEngine.MMElement, ModelMakerEngine",
                                "Parent": {
                                  "$ref": "11"
                                },
                                "Name": "'Southport'"
                              }
                            ]
                          },
                          "Values": {
                            "$type": "System.Collections.Generic.List`1[[System.Object, mscorlib]], mscorlib",
                            "$values": [
                              null
                            ]
                          }
                        },
                        {
                          "$id": "430",
                          "$type": "ModelMaker.DimensionedArrayValues, ModelMaker",
                          "Elements": {
                            "$type": "ModelMakerEngine.MMElements, ModelMakerEngine",
                            "$values": [
                              {
                                "$ref": "3"
                              },
                              {
                                "$id": "431",
                                "$type": "ModelMakerEngine.MMElement, ModelMakerEngine",
                                "Parent": {
                                  "$ref": "11"
                                },
                                "Name": "'Crowdcube'"
                              }
                            ]
                          },
                          "Values": {
                            "$type": "System.Collections.Generic.List`1[[System.Object, mscorlib]], mscorlib",
                            "$values": [
                              null
                            ]
                          }
                        },
                        {
                          "$id": "432",
                          "$type": "ModelMaker.DimensionedArrayValues, ModelMaker",
                          "Elements": {
                            "$type": "ModelMakerEngine.MMElements, ModelMakerEngine",
                            "$values": [
                              {
                                "$ref": "4"
                              },
                              {
                                "$ref": "423"
                              }
                            ]
                          },
                          "Values": {
                            "$type": "System.Collections.Generic.List`1[[System.Object, mscorlib]], mscorlib",
                            "$values": [
                              null
                            ]
                          }
                        },
                        {
                          "$id": "433",
                          "$type": "ModelMaker.DimensionedArrayValues, ModelMaker",
                          "Elements": {
                            "$type": "ModelMakerEngine.MMElements, ModelMakerEngine",
                            "$values": [
                              {
                                "$ref": "4"
                              },
                              {
                                "$ref": "425"
                              }
                            ]
                          },
                          "Values": {
                            "$type": "System.Collections.Generic.List`1[[System.Object, mscorlib]], mscorlib",
                            "$values": [
                              null
                            ]
                          }
                        },
                        {
                          "$id": "434",
                          "$type": "ModelMaker.DimensionedArrayValues, ModelMaker",
                          "Elements": {
                            "$type": "ModelMakerEngine.MMElements, ModelMakerEngine",
                            "$values": [
                              {
                                "$ref": "4"
                              },
                              {
                                "$ref": "427"
                              }
                            ]
                          },
                          "Values": {
                            "$type": "System.Collections.Generic.List`1[[System.Object, mscorlib]], mscorlib",
                            "$values": [
                              null
                            ]
                          }
                        },
                        {
                          "$id": "435",
                          "$type": "ModelMaker.DimensionedArrayValues, ModelMaker",
                          "Elements": {
                            "$type": "ModelMakerEngine.MMElements, ModelMakerEngine",
                            "$values": [
                              {
                                "$ref": "4"
                              },
                              {
                                "$ref": "429"
                              }
                            ]
                          },
                          "Values": {
                            "$type": "System.Collections.Generic.List`1[[System.Object, mscorlib]], mscorlib",
                            "$values": [
                              null
                            ]
                          }
                        },
                        {
                          "$id": "436",
                          "$type": "ModelMaker.DimensionedArrayValues, ModelMaker",
                          "Elements": {
                            "$type": "ModelMakerEngine.MMElements, ModelMakerEngine",
                            "$values": [
                              {
                                "$ref": "4"
                              },
                              {
                                "$ref": "431"
                              }
                            ]
                          },
                          "Values": {
                            "$type": "System.Collections.Generic.List`1[[System.Object, mscorlib]], mscorlib",
                            "$values": [
                              null
                            ]
                          }
                        },
                        {
                          "$id": "437",
                          "$type": "ModelMaker.DimensionedArrayValues, ModelMaker",
                          "Elements": {
                            "$type": "ModelMakerEngine.MMElements, ModelMakerEngine",
                            "$values": [
                              {
                                "$ref": "5"
                              },
                              {
                                "$ref": "423"
                              }
                            ]
                          },
                          "Values": {
                            "$type": "System.Collections.Generic.List`1[[System.Object, mscorlib]], mscorlib",
                            "$values": [
                              null
                            ]
                          }
                        },
                        {
                          "$id": "438",
                          "$type": "ModelMaker.DimensionedArrayValues, ModelMaker",
                          "Elements": {
                            "$type": "ModelMakerEngine.MMElements, ModelMakerEngine",
                            "$values": [
                              {
                                "$ref": "5"
                              },
                              {
                                "$ref": "425"
                              }
                            ]
                          },
                          "Values": {
                            "$type": "System.Collections.Generic.List`1[[System.Object, mscorlib]], mscorlib",
                            "$values": [
                              null
                            ]
                          }
                        },
                        {
                          "$id": "439",
                          "$type": "ModelMaker.DimensionedArrayValues, ModelMaker",
                          "Elements": {
                            "$type": "ModelMakerEngine.MMElements, ModelMakerEngine",
                            "$values": [
                              {
                                "$ref": "5"
                              },
                              {
                                "$ref": "427"
                              }
                            ]
                          },
                          "Values": {
                            "$type": "System.Collections.Generic.List`1[[System.Object, mscorlib]], mscorlib",
                            "$values": [
                              null
                            ]
                          }
                        },
                        {
                          "$id": "440",
                          "$type": "ModelMaker.DimensionedArrayValues, ModelMaker",
                          "Elements": {
                            "$type": "ModelMakerEngine.MMElements, ModelMakerEngine",
                            "$values": [
                              {
                                "$ref": "5"
                              },
                              {
                                "$ref": "429"
                              }
                            ]
                          },
                          "Values": {
                            "$type": "System.Collections.Generic.List`1[[System.Object, mscorlib]], mscorlib",
                            "$values": [
                              null
                            ]
                          }
                        },
                        {
                          "$id": "441",
                          "$type": "ModelMaker.DimensionedArrayValues, ModelMaker",
                          "Elements": {
                            "$type": "ModelMakerEngine.MMElements, ModelMakerEngine",
                            "$values": [
                              {
                                "$ref": "5"
                              },
                              {
                                "$ref": "431"
                              }
                            ]
                          },
                          "Values": {
                            "$type": "System.Collections.Generic.List`1[[System.Object, mscorlib]], mscorlib",
                            "$values": [
                              null
                            ]
                          }
                        },
                        {
                          "$id": "442",
                          "$type": "ModelMaker.DimensionedArrayValues, ModelMaker",
                          "Elements": {
                            "$type": "ModelMakerEngine.MMElements, ModelMakerEngine",
                            "$values": [
                              {
                                "$ref": "6"
                              },
                              {
                                "$ref": "423"
                              }
                            ]
                          },
                          "Values": {
                            "$type": "System.Collections.Generic.List`1[[System.Object, mscorlib]], mscorlib",
                            "$values": [
                              null
                            ]
                          }
                        },
                        {
                          "$id": "443",
                          "$type": "ModelMaker.DimensionedArrayValues, ModelMaker",
                          "Elements": {
                            "$type": "ModelMakerEngine.MMElements, ModelMakerEngine",
                            "$values": [
                              {
                                "$ref": "6"
                              },
                              {
                                "$ref": "425"
                              }
                            ]
                          },
                          "Values": {
                            "$type": "System.Collections.Generic.List`1[[System.Object, mscorlib]], mscorlib",
                            "$values": [
                              null
                            ]
                          }
                        },
                        {
                          "$id": "444",
                          "$type": "ModelMaker.DimensionedArrayValues, ModelMaker",
                          "Elements": {
                            "$type": "ModelMakerEngine.MMElements, ModelMakerEngine",
                            "$values": [
                              {
                                "$ref": "6"
                              },
                              {
                                "$ref": "427"
                              }
                            ]
                          },
                          "Values": {
                            "$type": "System.Collections.Generic.List`1[[System.Object, mscorlib]], mscorlib",
                            "$values": [
                              null
                            ]
                          }
                        },
                        {
                          "$id": "445",
                          "$type": "ModelMaker.DimensionedArrayValues, ModelMaker",
                          "Elements": {
                            "$type": "ModelMakerEngine.MMElements, ModelMakerEngine",
                            "$values": [
                              {
                                "$ref": "6"
                              },
                              {
                                "$ref": "429"
                              }
                            ]
                          },
                          "Values": {
                            "$type": "System.Collections.Generic.List`1[[System.Object, mscorlib]], mscorlib",
                            "$values": [
                              null
                            ]
                          }
                        },
                        {
                          "$id": "446",
                          "$type": "ModelMaker.DimensionedArrayValues, ModelMaker",
                          "Elements": {
                            "$type": "ModelMakerEngine.MMElements, ModelMakerEngine",
                            "$values": [
                              {
                                "$ref": "6"
                              },
                              {
                                "$ref": "431"
                              }
                            ]
                          },
                          "Values": {
                            "$type": "System.Collections.Generic.List`1[[System.Object, mscorlib]], mscorlib",
                            "$values": [
                              null
                            ]
                          }
                        },
                        {
                          "$id": "447",
                          "$type": "ModelMaker.DimensionedArrayValues, ModelMaker",
                          "Elements": {
                            "$type": "ModelMakerEngine.MMElements, ModelMakerEngine",
                            "$values": [
                              {
                                "$ref": "7"
                              },
                              {
                                "$ref": "423"
                              }
                            ]
                          },
                          "Values": {
                            "$type": "System.Collections.Generic.List`1[[System.Object, mscorlib]], mscorlib",
                            "$values": [
                              null
                            ]
                          }
                        },
                        {
                          "$id": "448",
                          "$type": "ModelMaker.DimensionedArrayValues, ModelMaker",
                          "Elements": {
                            "$type": "ModelMakerEngine.MMElements, ModelMakerEngine",
                            "$values": [
                              {
                                "$ref": "7"
                              },
                              {
                                "$ref": "425"
                              }
                            ]
                          },
                          "Values": {
                            "$type": "System.Collections.Generic.List`1[[System.Object, mscorlib]], mscorlib",
                            "$values": [
                              null
                            ]
                          }
                        },
                        {
                          "$id": "449",
                          "$type": "ModelMaker.DimensionedArrayValues, ModelMaker",
                          "Elements": {
                            "$type": "ModelMakerEngine.MMElements, ModelMakerEngine",
                            "$values": [
                              {
                                "$ref": "7"
                              },
                              {
                                "$ref": "427"
                              }
                            ]
                          },
                          "Values": {
                            "$type": "System.Collections.Generic.List`1[[System.Object, mscorlib]], mscorlib",
                            "$values": [
                              null
                            ]
                          }
                        },
                        {
                          "$id": "450",
                          "$type": "ModelMaker.DimensionedArrayValues, ModelMaker",
                          "Elements": {
                            "$type": "ModelMakerEngine.MMElements, ModelMakerEngine",
                            "$values": [
                              {
                                "$ref": "7"
                              },
                              {
                                "$ref": "429"
                              }
                            ]
                          },
                          "Values": {
                            "$type": "System.Collections.Generic.List`1[[System.Object, mscorlib]], mscorlib",
                            "$values": [
                              null
                            ]
                          }
                        },
                        {
                          "$id": "451",
                          "$type": "ModelMaker.DimensionedArrayValues, ModelMaker",
                          "Elements": {
                            "$type": "ModelMakerEngine.MMElements, ModelMakerEngine",
                            "$values": [
                              {
                                "$ref": "7"
                              },
                              {
                                "$ref": "431"
                              }
                            ]
                          },
                          "Values": {
                            "$type": "System.Collections.Generic.List`1[[System.Object, mscorlib]], mscorlib",
                            "$values": [
                              null
                            ]
                          }
                        },
                        {
                          "$id": "452",
                          "$type": "ModelMaker.DimensionedArrayValues, ModelMaker",
                          "Elements": {
                            "$type": "ModelMakerEngine.MMElements, ModelMakerEngine",
                            "$values": [
                              {
                                "$ref": "8"
                              },
                              {
                                "$ref": "423"
                              }
                            ]
                          },
                          "Values": {
                            "$type": "System.Collections.Generic.List`1[[System.Object, mscorlib]], mscorlib",
                            "$values": [
                              null
                            ]
                          }
                        },
                        {
                          "$id": "453",
                          "$type": "ModelMaker.DimensionedArrayValues, ModelMaker",
                          "Elements": {
                            "$type": "ModelMakerEngine.MMElements, ModelMakerEngine",
                            "$values": [
                              {
                                "$ref": "8"
                              },
                              {
                                "$ref": "425"
                              }
                            ]
                          },
                          "Values": {
                            "$type": "System.Collections.Generic.List`1[[System.Object, mscorlib]], mscorlib",
                            "$values": [
                              null
                            ]
                          }
                        },
                        {
                          "$id": "454",
                          "$type": "ModelMaker.DimensionedArrayValues, ModelMaker",
                          "Elements": {
                            "$type": "ModelMakerEngine.MMElements, ModelMakerEngine",
                            "$values": [
                              {
                                "$ref": "8"
                              },
                              {
                                "$ref": "427"
                              }
                            ]
                          },
                          "Values": {
                            "$type": "System.Collections.Generic.List`1[[System.Object, mscorlib]], mscorlib",
                            "$values": [
                              null
                            ]
                          }
                        },
                        {
                          "$id": "455",
                          "$type": "ModelMaker.DimensionedArrayValues, ModelMaker",
                          "Elements": {
                            "$type": "ModelMakerEngine.MMElements, ModelMakerEngine",
                            "$values": [
                              {
                                "$ref": "8"
                              },
                              {
                                "$ref": "429"
                              }
                            ]
                          },
                          "Values": {
                            "$type": "System.Collections.Generic.List`1[[System.Object, mscorlib]], mscorlib",
                            "$values": [
                              null
                            ]
                          }
                        },
                        {
                          "$id": "456",
                          "$type": "ModelMaker.DimensionedArrayValues, ModelMaker",
                          "Elements": {
                            "$type": "ModelMakerEngine.MMElements, ModelMakerEngine",
                            "$values": [
                              {
                                "$ref": "8"
                              },
                              {
                                "$ref": "431"
                              }
                            ]
                          },
                          "Values": {
                            "$type": "System.Collections.Generic.List`1[[System.Object, mscorlib]], mscorlib",
                            "$values": [
                              null
                            ]
                          }
                        },
                        {
                          "$id": "457",
                          "$type": "ModelMaker.DimensionedArrayValues, ModelMaker",
                          "Elements": {
                            "$type": "ModelMakerEngine.MMElements, ModelMakerEngine",
                            "$values": [
                              {
                                "$ref": "9"
                              },
                              {
                                "$ref": "423"
                              }
                            ]
                          },
                          "Values": {
                            "$type": "System.Collections.Generic.List`1[[System.Object, mscorlib]], mscorlib",
                            "$values": [
                              null
                            ]
                          }
                        },
                        {
                          "$id": "458",
                          "$type": "ModelMaker.DimensionedArrayValues, ModelMaker",
                          "Elements": {
                            "$type": "ModelMakerEngine.MMElements, ModelMakerEngine",
                            "$values": [
                              {
                                "$ref": "9"
                              },
                              {
                                "$ref": "425"
                              }
                            ]
                          },
                          "Values": {
                            "$type": "System.Collections.Generic.List`1[[System.Object, mscorlib]], mscorlib",
                            "$values": [
                              null
                            ]
                          }
                        },
                        {
                          "$id": "459",
                          "$type": "ModelMaker.DimensionedArrayValues, ModelMaker",
                          "Elements": {
                            "$type": "ModelMakerEngine.MMElements, ModelMakerEngine",
                            "$values": [
                              {
                                "$ref": "9"
                              },
                              {
                                "$ref": "427"
                              }
                            ]
                          },
                          "Values": {
                            "$type": "System.Collections.Generic.List`1[[System.Object, mscorlib]], mscorlib",
                            "$values": [
                              null
                            ]
                          }
                        },
                        {
                          "$id": "460",
                          "$type": "ModelMaker.DimensionedArrayValues, ModelMaker",
                          "Elements": {
                            "$type": "ModelMakerEngine.MMElements, ModelMakerEngine",
                            "$values": [
                              {
                                "$ref": "9"
                              },
                              {
                                "$ref": "429"
                              }
                            ]
                          },
                          "Values": {
                            "$type": "System.Collections.Generic.List`1[[System.Object, mscorlib]], mscorlib",
                            "$values": [
                              null
                            ]
                          }
                        },
                        {
                          "$id": "461",
                          "$type": "ModelMaker.DimensionedArrayValues, ModelMaker",
                          "Elements": {
                            "$type": "ModelMakerEngine.MMElements, ModelMakerEngine",
                            "$values": [
                              {
                                "$ref": "9"
                              },
                              {
                                "$ref": "431"
                              }
                            ]
                          },
                          "Values": {
                            "$type": "System.Collections.Generic.List`1[[System.Object, mscorlib]], mscorlib",
                            "$values": [
                              null
                            ]
                          }
                        },
                        {
                          "$id": "462",
                          "$type": "ModelMaker.DimensionedArrayValues, ModelMaker",
                          "Elements": {
                            "$type": "ModelMakerEngine.MMElements, ModelMakerEngine",
                            "$values": [
                              {
                                "$ref": "10"
                              },
                              {
                                "$ref": "423"
                              }
                            ]
                          },
                          "Values": {
                            "$type": "System.Collections.Generic.List`1[[System.Object, mscorlib]], mscorlib",
                            "$values": [
                              null
                            ]
                          }
                        },
                        {
                          "$id": "463",
                          "$type": "ModelMaker.DimensionedArrayValues, ModelMaker",
                          "Elements": {
                            "$type": "ModelMakerEngine.MMElements, ModelMakerEngine",
                            "$values": [
                              {
                                "$ref": "10"
                              },
                              {
                                "$ref": "425"
                              }
                            ]
                          },
                          "Values": {
                            "$type": "System.Collections.Generic.List`1[[System.Object, mscorlib]], mscorlib",
                            "$values": [
                              null
                            ]
                          }
                        },
                        {
                          "$id": "464",
                          "$type": "ModelMaker.DimensionedArrayValues, ModelMaker",
                          "Elements": {
                            "$type": "ModelMakerEngine.MMElements, ModelMakerEngine",
                            "$values": [
                              {
                                "$ref": "10"
                              },
                              {
                                "$ref": "427"
                              }
                            ]
                          },
                          "Values": {
                            "$type": "System.Collections.Generic.List`1[[System.Object, mscorlib]], mscorlib",
                            "$values": [
                              null
                            ]
                          }
                        },
                        {
                          "$id": "465",
                          "$type": "ModelMaker.DimensionedArrayValues, ModelMaker",
                          "Elements": {
                            "$type": "ModelMakerEngine.MMElements, ModelMakerEngine",
                            "$values": [
                              {
                                "$ref": "10"
                              },
                              {
                                "$ref": "429"
                              }
                            ]
                          },
                          "Values": {
                            "$type": "System.Collections.Generic.List`1[[System.Object, mscorlib]], mscorlib",
                            "$values": [
                              null
                            ]
                          }
                        },
                        {
                          "$id": "466",
                          "$type": "ModelMaker.DimensionedArrayValues, ModelMaker",
                          "Elements": {
                            "$type": "ModelMakerEngine.MMElements, ModelMakerEngine",
                            "$values": [
                              {
                                "$ref": "10"
                              },
                              {
                                "$ref": "431"
                              }
                            ]
                          },
                          "Values": {
                            "$type": "System.Collections.Generic.List`1[[System.Object, mscorlib]], mscorlib",
                            "$values": [
                              null
                            ]
                          }
                        },
                        {
                          "$id": "467",
                          "$type": "ModelMaker.DimensionedArrayValues, ModelMaker",
                          "Elements": {
                            "$type": "ModelMakerEngine.MMElements, ModelMakerEngine",
                            "$values": [
                              {
                                "$ref": "423"
                              }
                            ]
                          },
                          "Values": {
                            "$type": "System.Collections.Generic.List`1[[System.Object, mscorlib]], mscorlib",
                            "$values": [
                              null,
                              null,
                              null,
                              null,
                              null,
                              null,
                              null,
                              null,
                              null,
                              null,
                              null,
                              null,
                              null,
                              null,
                              null,
                              null,
                              null,
                              null,
                              null,
                              null,
                              null
                            ]
                          }
                        }
                      ]
                    },
                    "NonPrimaryInput": false,
                    "Max": "NaN",
                    "Min": "NaN",
                    "IsBalanceButNotCorkscrew": false,
                    "IsEditable": true,
                    "IsConstant": true,
                    "UniqueID": "79c075df-9549-478d-8620-dcbed7c715cd",
                    "Dimensions": {
                      "$type": "ModelMakerEngine.MMDimensions, ModelMakerEngine",
                      "$values": [
                        {
                          "$ref": "2"
                        },
                        {
                          "$ref": "11"
                        }
                      ]
                    },
                    "EquationOBXInternal": "{2D array of values}",
                    "NameOfGroup": "Inputs.Tabular Data",
                    "EquationToParse": "{2D array of values}",
                    "MostRecentExpectedUnitErrors": null,
                    "Units": {
                      "$ref": "40"
                    },
                    "Name": "Historical Equity Injections",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"$ref": "2"
                  }
                ]
              },
              "TimeAxis": -3,
              "IndexInParent": -1,
              "Name": "Historical Data",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"468",
              "$type": "ModelMaker.GroupNode, ModelMaker",
              "TabOrHeaderColour": "",
              "Comment": "",
              "NameOfGroup": "Inputs",
              "YPosition": 14,
              "Folded": true,
              "Font": null,
              "Children": {
                "$type": "ModelMaker.GroupNodeChildCollection, ModelMaker",
                "$values": [
                  {
                    "$id": "469",
                    "$type": "ModelMaker.VariableNode, ModelMaker",
                    "PutCalculationOnReport": false,
                    "CalculateOnThisReport": null,
                    "PivotTableLink": null,
                    "NumberFormatOverride": null,
                    "HasOpeningBalanceFlag": false,
                    "OpeningBalanceFlagAppliedName": "",
                    "ToolTip": "\n Is on Inputs.Shareholders={2D array of values} (%)",
                    "Deletable": true,
                    "Comment": "",
                    "HasSwitchSignLine": false,
                    "SwitchSignForReport": false,
                    "MultipleInputValues": {
                      "$type": "System.Collections.Generic.List`1[[ModelMaker.DimensionedArrayValues, ModelMaker]], mscorlib",
                      "$values": [
                        {
                          "$id": "470",
                          "$type": "ModelMaker.DimensionedArrayValues, ModelMaker",
                          "Elements": {
                            "$type": "ModelMakerEngine.MMElements, ModelMakerEngine",
                            "$values": [
                              {
                                "$ref": "34"
                              },
                              {
                                "$ref": "12"
                              }
                            ]
                          },
                          "Values": {
                            "$type": "System.Collections.Generic.List`1[[System.Object, mscorlib]], mscorlib",
                            "$values": [
                              null
                            ]
                          }
                        },
                        {
                          "$id": "471",
                          "$type": "ModelMaker.DimensionedArrayValues, ModelMaker",
                          "Elements": {
                            "$type": "ModelMakerEngine.MMElements, ModelMakerEngine",
                            "$values": [
                              {
                                "$ref": "34"
                              },
                              {
                                "$ref": "13"
                              }
                            ]
                          },
                          "Values": {
                            "$type": "System.Collections.Generic.List`1[[System.Object, mscorlib]], mscorlib",
                            "$values": [
                              null
                            ]
                          }
                        },
                        {
                          "$id": "472",
                          "$type": "ModelMaker.DimensionedArrayValues, ModelMaker",
                          "Elements": {
                            "$type": "ModelMakerEngine.MMElements, ModelMakerEngine",
                            "$values": [
                              {
                                "$ref": "34"
                              },
                              {
                                "$ref": "14"
                              }
                            ]
                          },
                          "Values": {
                            "$type": "System.Collections.Generic.List`1[[System.Object, mscorlib]], mscorlib",
                            "$values": [
                              null
                            ]
                          }
                        },
                        {
                          "$id": "473",
                          "$type": "ModelMaker.DimensionedArrayValues, ModelMaker",
                          "Elements": {
                            "$type": "ModelMakerEngine.MMElements, ModelMakerEngine",
                            "$values": [
                              {
                                "$ref": "34"
                              },
                              {
                                "$ref": "15"
                              }
                            ]
                          },
                          "Values": {
                            "$type": "System.Collections.Generic.List`1[[System.Object, mscorlib]], mscorlib",
                            "$values": [
                              null
                            ]
                          }
                        },
                        {
                          "$id": "474",
                          "$type": "ModelMaker.DimensionedArrayValues, ModelMaker",
                          "Elements": {
                            "$type": "ModelMakerEngine.MMElements, ModelMakerEngine",
                            "$values": [
                              {
                                "$ref": "34"
                              },
                              {
                                "$ref": "16"
                              }
                            ]
                          },
                          "Values": {
                            "$type": "System.Collections.Generic.List`1[[System.Object, mscorlib]], mscorlib",
                            "$values": [
                              null
                            ]
                          }
                        },
                        {
                          "$id": "475",
                          "$type": "ModelMaker.DimensionedArrayValues, ModelMaker",
                          "Elements": {
                            "$type": "ModelMakerEngine.MMElements, ModelMakerEngine",
                            "$values": [
                              {
                                "$ref": "34"
                              },
                              {
                                "$ref": "17"
                              }
                            ]
                          },
                          "Values": {
                            "$type": "System.Collections.Generic.List`1[[System.Object, mscorlib]], mscorlib",
                            "$values": [
                              null
                            ]
                          }
                        },
                        {
                          "$id": "476",
                          "$type": "ModelMaker.DimensionedArrayValues, ModelMaker",
                          "Elements": {
                            "$type": "ModelMakerEngine.MMElements, ModelMakerEngine",
                            "$values": [
                              {
                                "$ref": "34"
                              },
                              {
                                "$ref": "18"
                              }
                            ]
                          },
                          "Values": {
                            "$type": "System.Collections.Generic.List`1[[System.Object, mscorlib]], mscorlib",
                            "$values": [
                              null
                            ]
                          }
                        },
                        {
                          "$id": "477",
                          "$type": "ModelMaker.DimensionedArrayValues, ModelMaker",
                          "Elements": {
                            "$type": "ModelMakerEngine.MMElements, ModelMakerEngine",
                            "$values": [
                              {
                                "$ref": "34"
                              },
                              {
                                "$ref": "19"
                              }
                            ]
                          },
                          "Values": {
                            "$type": "System.Collections.Generic.List`1[[System.Object, mscorlib]], mscorlib",
                            "$values": [
                              null
                            ]
                          }
                        },
                        {
                          "$id": "478",
                          "$type": "ModelMaker.DimensionedArrayValues, ModelMaker",
                          "Elements": {
                            "$type": "ModelMakerEngine.MMElements, ModelMakerEngine",
                            "$values": [
                              {
                                "$ref": "34"
                              },
                              {
                                "$ref": "20"
                              }
                            ]
                          },
                          "Values": {
                            "$type": "System.Collections.Generic.List`1[[System.Object, mscorlib]], mscorlib",
                            "$values": [
                              null
                            ]
                          }
                        },
                        {
                          "$id": "479",
                          "$type": "ModelMaker.DimensionedArrayValues, ModelMaker",
                          "Elements": {
                            "$type": "ModelMakerEngine.MMElements, ModelMakerEngine",
                            "$values": [
                              {
                                "$ref": "34"
                              },
                              {
                                "$ref": "21"
                              }
                            ]
                          },
                          "Values": {
                            "$type": "System.Collections.Generic.List`1[[System.Object, mscorlib]], mscorlib",
                            "$values": [
                              null
                            ]
                          }
                        },
                        {
                          "$id": "480",
                          "$type": "ModelMaker.DimensionedArrayValues, ModelMaker",
                          "Elements": {
                            "$type": "ModelMakerEngine.MMElements, ModelMakerEngine",
                            "$values": [
                              {
                                "$ref": "34"
                              },
                              {
                                "$ref": "22"
                              }
                            ]
                          },
                          "Values": {
                            "$type": "System.Collections.Generic.List`1[[System.Object, mscorlib]], mscorlib",
                            "$values": [
                              null
                            ]
                          }
                        },
                        {
                          "$id": "481",
                          "$type": "ModelMaker.DimensionedArrayValues, ModelMaker",
                          "Elements": {
                            "$type": "ModelMakerEngine.MMElements, ModelMakerEngine",
                            "$values": [
                              {
                                "$ref": "34"
                              },
                              {
                                "$ref": "23"
                              }
                            ]
                          },
                          "Values": {
                            "$type": "System.Collections.Generic.List`1[[System.Object, mscorlib]], mscorlib",
                            "$values": [
                              null
                            ]
                          }
                        },
                        {
                          "$id": "482",
                          "$type": "ModelMaker.DimensionedArrayValues, ModelMaker",
                          "Elements": {
                            "$type": "ModelMakerEngine.MMElements, ModelMakerEngine",
                            "$values": [
                              {
                                "$ref": "34"
                              },
                              {
                                "$ref": "24"
                              }
                            ]
                          },
                          "Values": {
                            "$type": "System.Collections.Generic.List`1[[System.Object, mscorlib]], mscorlib",
                            "$values": [
                              null
                            ]
                          }
                        },
                        {
                          "$id": "483",
                          "$type": "ModelMaker.DimensionedArrayValues, ModelMaker",
                          "Elements": {
                            "$type": "ModelMakerEngine.MMElements, ModelMakerEngine",
                            "$values": [
                              {
                                "$ref": "34"
                              },
                              {
                                "$ref": "25"
                              }
                            ]
                          },
                          "Values": {
                            "$type": "System.Collections.Generic.List`1[[System.Object, mscorlib]], mscorlib",
                            "$values": [
                              null
                            ]
                          }
                        },
                        {
                          "$id": "484",
                          "$type": "ModelMaker.DimensionedArrayValues, ModelMaker",
                          "Elements": {
                            "$type": "ModelMakerEngine.MMElements, ModelMakerEngine",
                            "$values": [
                              {
                                "$ref": "34"
                              },
                              {
                                "$ref": "26"
                              }
                            ]
                          },
                          "Values": {
                            "$type": "System.Collections.Generic.List`1[[System.Object, mscorlib]], mscorlib",
                            "$values": [
                              null
                            ]
                          }
                        },
                        {
                          "$id": "485",
                          "$type": "ModelMaker.DimensionedArrayValues, ModelMaker",
                          "Elements": {
                            "$type": "ModelMakerEngine.MMElements, ModelMakerEngine",
                            "$values": [
                              {
                                "$ref": "35"
                              },
                              {
                                "$ref": "12"
                              }
                            ]
                          },
                          "Values": {
                            "$type": "System.Collections.Generic.List`1[[System.Object, mscorlib]], mscorlib",
                            "$values": [
                              null
                            ]
                          }
                        },
                        {
                          "$id": "486",
                          "$type": "ModelMaker.DimensionedArrayValues, ModelMaker",
                          "Elements": {
                            "$type": "ModelMakerEngine.MMElements, ModelMakerEngine",
                            "$values": [
                              {
                                "$ref": "35"
                              },
                              {
                                "$ref": "13"
                              }
                            ]
                          },
                          "Values": {
                            "$type": "System.Collections.Generic.List`1[[System.Object, mscorlib]], mscorlib",
                            "$values": [
                              null
                            ]
                          }
                        },
                        {
                          "$id": "487",
                          "$type": "ModelMaker.DimensionedArrayValues, ModelMaker",
                          "Elements": {
                            "$type": "ModelMakerEngine.MMElements, ModelMakerEngine",
                            "$values": [
                              {
                                "$ref": "35"
                              },
                              {
                                "$ref": "14"
                              }
                            ]
                          },
                          "Values": {
                            "$type": "System.Collections.Generic.List`1[[System.Object, mscorlib]], mscorlib",
                            "$values": [
                              null
                            ]
                          }
                        },
                        {
                          "$id": "488",
                          "$type": "ModelMaker.DimensionedArrayValues, ModelMaker",
                          "Elements": {
                            "$type": "ModelMakerEngine.MMElements, ModelMakerEngine",
                            "$values": [
                              {
                                "$ref": "35"
                              },
                              {
                                "$ref": "15"
                              }
                            ]
                          },
                          "Values": {
                            "$type": "System.Collections.Generic.List`1[[System.Object, mscorlib]], mscorlib",
                            "$values": [
                              null
                            ]
                          }
                        },
                        {
                          "$id": "489",
                          "$type": "ModelMaker.DimensionedArrayValues, ModelMaker",
                          "Elements": {
                            "$type": "ModelMakerEngine.MMElements, ModelMakerEngine",
                            "$values": [
                              {
                                "$ref": "35"
                              },
                              {
                                "$ref": "16"
                              }
                            ]
                          },
                          "Values": {
                            "$type": "System.Collections.Generic.List`1[[System.Object, mscorlib]], mscorlib",
                            "$values": [
                              null
                            ]
                          }
                        },
                        {
                          "$id": "490",
                          "$type": "ModelMaker.DimensionedArrayValues, ModelMaker",
                          "Elements": {
                            "$type": "ModelMakerEngine.MMElements, ModelMakerEngine",
                            "$values": [
                              {
                                "$ref": "35"
                              },
                              {
                                "$ref": "17"
                              }
                            ]
                          },
                          "Values": {
                            "$type": "System.Collections.Generic.List`1[[System.Object, mscorlib]], mscorlib",
                            "$values": [
                              null
                            ]
                          }
                        },
                        {
                          "$id": "491",
                          "$type": "ModelMaker.DimensionedArrayValues, ModelMaker",
                          "Elements": {
                            "$type": "ModelMakerEngine.MMElements, ModelMakerEngine",
                            "$values": [
                              {
                                "$ref": "35"
                              },
                              {
                                "$ref": "18"
                              }
                            ]
                          },
                          "Values": {
                            "$type": "System.Collections.Generic.List`1[[System.Object, mscorlib]], mscorlib",
                            "$values": [
                              null
                            ]
                          }
                        },
                        {
                          "$id": "492",
                          "$type": "ModelMaker.DimensionedArrayValues, ModelMaker",
                          "Elements": {
                            "$type": "ModelMakerEngine.MMElements, ModelMakerEngine",
                            "$values": [
                              {
                                "$ref": "35"
                              },
                              {
                                "$ref": "19"
                              }
                            ]
                          },
                          "Values": {
                            "$type": "System.Collections.Generic.List`1[[System.Object, mscorlib]], mscorlib",
                            "$values": [
                              null
                            ]
                          }
                        },
                        {
                          "$id": "493",
                          "$type": "ModelMaker.DimensionedArrayValues, ModelMaker",
                          "Elements": {
                            "$type": "ModelMakerEngine.MMElements, ModelMakerEngine",
                            "$values": [
                              {
                                "$ref": "35"
                              },
                              {
                                "$ref": "20"
                              }
                            ]
                          },
                          "Values": {
                            "$type": "System.Collections.Generic.List`1[[System.Object, mscorlib]], mscorlib",
                            "$values": [
                              null
                            ]
                          }
                        },
                        {
                          "$id": "494",
                          "$type": "ModelMaker.DimensionedArrayValues, ModelMaker",
                          "Elements": {
                            "$type": "ModelMakerEngine.MMElements, ModelMakerEngine",
                            "$values": [
                              {
                                "$ref": "35"
                              },
                              {
                                "$ref": "21"
                              }
                            ]
                          },
                          "Values": {
                            "$type": "System.Collections.Generic.List`1[[System.Object, mscorlib]], mscorlib",
                            "$values": [
                              null
                            ]
                          }
                        },
                        {
                          "$id": "495",
                          "$type": "ModelMaker.DimensionedArrayValues, ModelMaker",
                          "Elements": {
                            "$type": "ModelMakerEngine.MMElements, ModelMakerEngine",
                            "$values": [
                              {
                                "$ref": "35"
                              },
                              {
                                "$ref": "22"
                              }
                            ]
                          },
                          "Values": {
                            "$type": "System.Collections.Generic.List`1[[System.Object, mscorlib]], mscorlib",
                            "$values": [
                              null
                            ]
                          }
                        },
                        {
                          "$id": "496",
                          "$type": "ModelMaker.DimensionedArrayValues, ModelMaker",
                          "Elements": {
                            "$type": "ModelMakerEngine.MMElements, ModelMakerEngine",
                            "$values": [
                              {
                                "$ref": "35"
                              },
                              {
                                "$ref": "23"
                              }
                            ]
                          },
                          "Values": {
                            "$type": "System.Collections.Generic.List`1[[System.Object, mscorlib]], mscorlib",
                            "$values": [
                              null
                            ]
                          }
                        },
                        {
                          "$id": "497",
                          "$type": "ModelMaker.DimensionedArrayValues, ModelMaker",
                          "Elements": {
                            "$type": "ModelMakerEngine.MMElements, ModelMakerEngine",
                            "$values": [
                              {
                                "$ref": "35"
                              },
                              {
                                "$ref": "24"
                              }
                            ]
                          },
                          "Values": {
                            "$type": "System.Collections.Generic.List`1[[System.Object, mscorlib]], mscorlib",
                            "$values": [
                              null
                            ]
                          }
                        },
                        {
                          "$id": "498",
                          "$type": "ModelMaker.DimensionedArrayValues, ModelMaker",
                          "Elements": {
                            "$type": "ModelMakerEngine.MMElements, ModelMakerEngine",
                            "$values": [
                              {
                                "$ref": "35"
                              },
                              {
                                "$ref": "25"
                              }
                            ]
                          },
                          "Values": {
                            "$type": "System.Collections.Generic.List`1[[System.Object, mscorlib]], mscorlib",
                            "$values": [
                              null
                            ]
                          }
                        },
                        {
                          "$id": "499",
                          "$type": "ModelMaker.DimensionedArrayValues, ModelMaker",
                          "Elements": {
                            "$type": "ModelMakerEngine.MMElements, ModelMakerEngine",
                            "$values": [
                              {
                                "$ref": "35"
                              },
                              {
                                "$ref": "26"
                              }
                            ]
                          },
                          "Values": {
                            "$type": "System.Collections.Generic.List`1[[System.Object, mscorlib]], mscorlib",
                            "$values": [
                              null
                            ]
                          }
                        },
                        {
                          "$id": "500",
                          "$type": "ModelMaker.DimensionedArrayValues, ModelMaker",
                          "Elements": {
                            "$type": "ModelMakerEngine.MMElements, ModelMakerEngine",
                            "$values": [
                              {
                                "$ref": "36"
                              },
                              {
                                "$ref": "12"
                              }
                            ]
                          },
                          "Values": {
                            "$type": "System.Collections.Generic.List`1[[System.Object, mscorlib]], mscorlib",
                            "$values": [
                              null
                            ]
                          }
                        },
                        {
                          "$id": "501",
                          "$type": "ModelMaker.DimensionedArrayValues, ModelMaker",
                          "Elements": {
                            "$type": "ModelMakerEngine.MMElements, ModelMakerEngine",
                            "$values": [
                              {
                                "$ref": "36"
                              },
                              {
                                "$ref": "13"
                              }
                            ]
                          },
                          "Values": {
                            "$type": "System.Collections.Generic.List`1[[System.Object, mscorlib]], mscorlib",
                            "$values": [
                              null
                            ]
                          }
                        },
                        {
                          "$id": "502",
                          "$type": "ModelMaker.DimensionedArrayValues, ModelMaker",
                          "Elements": {
                            "$type": "ModelMakerEngine.MMElements, ModelMakerEngine",
                            "$values": [
                              {
                                "$ref": "36"
                              },
                              {
                                "$ref": "14"
                              }
                            ]
                          },
                          "Values": {
                            "$type": "System.Collections.Generic.List`1[[System.Object, mscorlib]], mscorlib",
                            "$values": [
                              null
                            ]
                          }
                        },
                        {
                          "$id": "503",
                          "$type": "ModelMaker.DimensionedArrayValues, ModelMaker",
                          "Elements": {
                            "$type": "ModelMakerEngine.MMElements, ModelMakerEngine",
                            "$values": [
                              {
                                "$ref": "36"
                              },
                              {
                                "$ref": "15"
                              }
                            ]
                          },
                          "Values": {
                            "$type": "System.Collections.Generic.List`1[[System.Object, mscorlib]], mscorlib",
                            "$values": [
                              null
                            ]
                          }
                        },
                        {
                          "$id": "504",
                          "$type": "ModelMaker.DimensionedArrayValues, ModelMaker",
                          "Elements": {
                            "$type": "ModelMakerEngine.MMElements, ModelMakerEngine",
                            "$values": [
                              {
                                "$ref": "36"
                              },
                              {
                                "$ref": "16"
                              }
                            ]
                          },
                          "Values": {
                            "$type": "System.Collections.Generic.List`1[[System.Object, mscorlib]], mscorlib",
                            "$values": [
                              null
                            ]
                          }
                        },
                        {
                          "$id": "505",
                          "$type": "ModelMaker.DimensionedArrayValues, ModelMaker",
                          "Elements": {
                            "$type": "ModelMakerEngine.MMElements, ModelMakerEngine",
                            "$values": [
                              {
                                "$ref": "36"
                              },
                              {
                                "$ref": "17"
                              }
                            ]
                          },
                          "Values": {
                            "$type": "System.Collections.Generic.List`1[[System.Object, mscorlib]], mscorlib",
                            "$values": [
                              null
                            ]
                          }
                        },
                        {
                          "$id": "506",
                          "$type": "ModelMaker.DimensionedArrayValues, ModelMaker",
                          "Elements": {
                            "$type": "ModelMakerEngine.MMElements, ModelMakerEngine",
                            "$values": [
                              {
                                "$ref": "36"
                              },
                              {
                                "$ref": "18"
                              }
                            ]
                          },
                          "Values": {
                            "$type": "System.Collections.Generic.List`1[[System.Object, mscorlib]], mscorlib",
                            "$values": [
                              null
                            ]
                          }
                        },
                        {
                          "$id": "507",
                          "$type": "ModelMaker.DimensionedArrayValues, ModelMaker",
                          "Elements": {
                            "$type": "ModelMakerEngine.MMElements, ModelMakerEngine",
                            "$values": [
                              {
                                "$ref": "36"
                              },
                              {
                                "$ref": "19"
                              }
                            ]
                          },
                          "Values": {
                            "$type": "System.Collections.Generic.List`1[[System.Object, mscorlib]], mscorlib",
                            "$values": [
                              null
                            ]
                          }
                        },
                        {
                          "$id": "508",
                          "$type": "ModelMaker.DimensionedArrayValues, ModelMaker",
                          "Elements": {
                            "$type": "ModelMakerEngine.MMElements, ModelMakerEngine",
                            "$values": [
                              {
                                "$ref": "36"
                              },
                              {
                                "$ref": "20"
                              }
                            ]
                          },
                          "Values": {
                            "$type": "System.Collections.Generic.List`1[[System.Object, mscorlib]], mscorlib",
                            "$values": [
                              null
                            ]
                          }
                        },
                        {
                          "$id": "509",
                          "$type": "ModelMaker.DimensionedArrayValues, ModelMaker",
                          "Elements": {
                            "$type": "ModelMakerEngine.MMElements, ModelMakerEngine",
                            "$values": [
                              {
                                "$ref": "36"
                              },
                              {
                                "$ref": "21"
                              }
                            ]
                          },
                          "Values": {
                            "$type": "System.Collections.Generic.List`1[[System.Object, mscorlib]], mscorlib",
                            "$values": [
                              null
                            ]
                          }
                        },
                        {
                          "$id": "510",
                          "$type": "ModelMaker.DimensionedArrayValues, ModelMaker",
                          "Elements": {
                            "$type": "ModelMakerEngine.MMElements, ModelMakerEngine",
                            "$values": [
                              {
                                "$ref": "36"
                              },
                              {
                                "$ref": "22"
                              }
                            ]
                          },
                          "Values": {
                            "$type": "System.Collections.Generic.List`1[[System.Object, mscorlib]], mscorlib",
                            "$values": [
                              null
                            ]
                          }
                        },
                        {
                          "$id": "511",
                          "$type": "ModelMaker.DimensionedArrayValues, ModelMaker",
                          "Elements": {
                            "$type": "ModelMakerEngine.MMElements, ModelMakerEngine",
                            "$values": [
                              {
                                "$ref": "36"
                              },
                              {
                                "$ref": "23"
                              }
                            ]
                          },
                          "Values": {
                            "$type": "System.Collections.Generic.List`1[[System.Object, mscorlib]], mscorlib",
                            "$values": [
                              null
                            ]
                          }
                        },
                        {
                          "$id": "512",
                          "$type": "ModelMaker.DimensionedArrayValues, ModelMaker",
                          "Elements": {
                            "$type": "ModelMakerEngine.MMElements, ModelMakerEngine",
                            "$values": [
                              {
                                "$ref": "36"
                              },
                              {
                                "$ref": "24"
                              }
                            ]
                          },
                          "Values": {
                            "$type": "System.Collections.Generic.List`1[[System.Object, mscorlib]], mscorlib",
                            "$values": [
                              null
                            ]
                          }
                        },
                        {
                          "$id": "513",
                          "$type": "ModelMaker.DimensionedArrayValues, ModelMaker",
                          "Elements": {
                            "$type": "ModelMakerEngine.MMElements, ModelMakerEngine",
                            "$values": [
                              {
                                "$ref": "36"
                              },
                              {
                                "$ref": "25"
                              }
                            ]
                          },
                          "Values": {
                            "$type": "System.Collections.Generic.List`1[[System.Object, mscorlib]], mscorlib",
                            "$values": [
                              null
                            ]
                          }
                        },
                        {
                          "$id": "514",
                          "$type": "ModelMaker.DimensionedArrayValues, ModelMaker",
                          "Elements": {
                            "$type": "ModelMakerEngine.MMElements, ModelMakerEngine",
                            "$values": [
                              {
                                "$ref": "36"
                              },
                              {
                                "$ref": "26"
                              }
                            ]
                          },
                          "Values": {
                            "$type": "System.Collections.Generic.List`1[[System.Object, mscorlib]], mscorlib",
                            "$values": [
                              null
                            ]
                          }
                        },
                        {
                          "$id": "515",
                          "$type": "ModelMaker.DimensionedArrayValues, ModelMaker",
                          "Elements": {
                            "$type": "ModelMakerEngine.MMElements, ModelMakerEngine",
                            "$values": [
                              {
                                "$ref": "26"
                              }
                            ]
                          },
                          "Values": {
                            "$type": "System.Collections.Generic.List`1[[System.Object, mscorlib]], mscorlib",
                            "$values": [
                              null,
                              1.0,
                              null,
                              null,
                              null,
                              null,
                              null,
                              null,
                              null,
                              null,
                              null,
                              null,
                              null,
                              null,
                              null,
                              null,
                              null,
                              null,
                              null,
                              null,
                              null
                            ]
                          }
                        },
                        {
                          "$id": "516",
                          "$type": "ModelMaker.DimensionedArrayValues, ModelMaker",
                          "Elements": {
                            "$type": "ModelMakerEngine.MMElements, ModelMakerEngine",
                            "$values": [
                              {
                                "$ref": "18"
                              }
                            ]
                          },
                          "Values": {
                            "$type": "System.Collections.Generic.List`1[[System.Object, mscorlib]], mscorlib",
                            "$values": [
                              null,
                              null,
                              null,
                              null,
                              null,
                              null,
                              null,
                              null,
                              null,
                              null,
                              null,
                              null,
                              null,
                              null,
                              null,
                              null,
                              null,
                              null,
                              null,
                              null,
                              null
                            ]
                          }
                        },
                        {
                          "$id": "517",
                          "$type": "ModelMaker.DimensionedArrayValues, ModelMaker",
                          "Elements": {
                            "$type": "ModelMakerEngine.MMElements, ModelMakerEngine",
                            "$values": [
                              {
                                "$ref": "21"
                              }
                            ]
                          },
                          "Values": {
                            "$type": "System.Collections.Generic.List`1[[System.Object, mscorlib]], mscorlib",
                            "$values": [
                              null,
                              null,
                              null,
                              null,
                              null,
                              null,
                              null,
                              null,
                              null,
                              null,
                              null,
                              null,
                              null,
                              null,
                              null,
                              null,
                              null,
                              null,
                              null,
                              null,
                              null
                            ]
                          }
                        }
                      ]
                    },
                    "NonPrimaryInput": false,
                    "Max": "NaN",
                    "Min": "NaN",
                    "IsBalanceButNotCorkscrew": false,
                    "IsEditable": true,
                    "IsConstant": true,
                    "UniqueID": "dd7b5ba4-382f-464c-b4e4-8e575aa05da8",
                    "Dimensions": {
                      "$type": "ModelMakerEngine.MMDimensions, ModelMakerEngine",
                      "$values": [
                        {
                          "$ref": "33"
                        },
                        {
                          "$ref": "11"
                        }
                      ]
                    },
                    "EquationOBXInternal": "{2D array of values}",
                    "NameOfGroup": "Inputs.Shareholders",
                    "EquationToParse": "{2D array of values}",
                    "MostRecentExpectedUnitErrors": null,
                    "Units": {
                      "$id": "518",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"Shareholdings",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"$ref": "33"
                  }
                ]
              },
              "TimeAxis": -3,
              "IndexInParent": -1,
              "Name": "Shareholders",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true,
        "IsFlag": false,
        "IsTimeAndFlagsGroup": false,
        "DimensionsAcross": {
          "$type": "ModelMakerEngine.MMDimensions, ModelMakerEngine",
          "$values": []
        },
        "TimeAxis": 0,
        "IndexInParent": 1,
        "Name": "Inputs",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"519",
        "$type": "ModelMaker.GroupNode, ModelMaker",
        "TabOrHeaderColour": "",
        "Comment": "",
        "NameOfGroup": null,
        "YPosition": 0,
        "Folded": false,
        "Font": null,
        "Children": {
          "$type": "ModelMaker.GroupNodeChildCollection, ModelMaker",
          "$values": [
            {
              "$id": "520",
              "$type": "ModelMaker.GroupNode, ModelMaker",
              "TabOrHeaderColour": "",
              "Comment": "",
              "NameOfGroup": "Time",
              "YPosition": 0,
              "Folded": true,
              "Font": null,
              "Children": {
                "$type": "ModelMaker.GroupNodeChildCollection, ModelMaker",
                "$values": [
                  {
                    "$id": "521",
                    "$type": "ModelMaker.VariableNode, ModelMaker",
                    "PutCalculationOnReport": false,
                    "CalculateOnThisReport": null,
                    "PivotTableLink": null,
                    "NumberFormatOverride": null,
                    "HasOpeningBalanceFlag": false,
                    "OpeningBalanceFlagAppliedName": "",
                    "ToolTip": "\n Is on Time.HeadersEDATE([Model period start], [Months per period]) - 1",
                    "Deletable": false,
                    "Comment": "",
                    "HasSwitchSignLine": false,
                    "SwitchSignForReport": false,
                    "MultipleInputValues": null,
                    "NonPrimaryInput": false,
                    "Max": "NaN",
                    "Min": "NaN",
                    "IsBalanceButNotCorkscrew": false,
                    "IsEditable": false,
                    "IsConstant": false,
                    "UniqueID": "f1fa74c1-14ed-47d3-a775-ee2b6f5488ac",
                    "Dimensions": {
                      "$type": "ModelMakerEngine.MMDimensions, ModelMakerEngine",
                      "$values": []
                    },
                    "EquationOBXInternal": "EDATE([Model period start], [Months per period]) - 1",
                    "NameOfGroup": "Time.Headers",
                    "EquationToParse": "EDATE([Model period start], [Months per period]) - 1",
                    "MostRecentExpectedUnitErrors": null,
                    "Units": {
                      "$id": "522",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"Model period 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10,
                    "IsStandardNode": true,
                    "WarnMessage": null,
                    "StandardDescription": null,
                    "HasStandardDescription": false,
                    "HasStandardName": true,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"523",
                    "$type": "ModelMaker.VariableNode, ModelMaker",
                    "PutCalculationOnReport": false,
                    "CalculateOnThisReport": null,
                    "PivotTableLink": null,
                    "NumberFormatOverride": null,
                    "HasOpeningBalanceFlag": false,
                    "OpeningBalanceFlagAppliedName": "",
                    "ToolTip": "\n Is on Time.Headers\"Q\" & INT((MONTH([Model period end])+2)/3) & \" \" & YEAR([Model period end])",
                    "Deletable": true,
                    "Comment": "",
                    "HasSwitchSignLine": false,
                    "SwitchSignForReport": false,
                    "MultipleInputValues": null,
                    "NonPrimaryInput": false,
                    "Max": "NaN",
                    "Min": "NaN",
                    "IsBalanceButNotCorkscrew": false,
                    "IsEditable": true,
                    "IsConstant": false,
                    "UniqueID": "e768763b-2ca1-484a-b63b-4acccc4d1366",
                    "Dimensions": {
                      "$type": "ModelMakerEngine.MMDimensions, ModelMakerEngine",
                      "$values": []
                    },
                    "EquationOBXInternal": "\"Q\" & INT((MONTH([Model period end])+2)/3) & \" \" & YEAR([Model period end])",
                    "NameOfGroup": "Time.Headers",
                    "EquationToParse": "\"Q\" & INT((MONTH([Model period end])+2)/3) & \" \" & YEAR([Model period end])",
                    "MostRecentExpectedUnitErrors": null,
                    "Units": {
                      "$id": "524",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"Timeline label",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"525",
                    "$type": "ModelMaker.VariableNode, ModelMaker",
                    "PutCalculationOnReport": false,
                    "CalculateOnThisReport": null,
                    "PivotTableLink": null,
                    "NumberFormatOverride": null,
                    "HasOpeningBalanceFlag": false,
                    "OpeningBalanceFlagAppliedName": "",
                    "ToolTip": "\n Is on Time.HeadersCONCATENATE( \"Y\",ROUNDUP([Period number]/[Periods per year],0))",
                    "Deletable": true,
                    "Comment": "",
                    "HasSwitchSignLine": false,
                    "SwitchSignForReport": false,
                    "MultipleInputValues": null,
                    "NonPrimaryInput": false,
                    "Max": "NaN",
                    "Min": "NaN",
                    "IsBalanceButNotCorkscrew": false,
                    "IsEditable": true,
                    "IsConstant": false,
                    "UniqueID": "bb6fea4d-b65e-4d4f-86dd-01096ee11322",
                    "Dimensions": {
                      "$type": "ModelMakerEngine.MMDimensions, ModelMakerEngine",
                      "$values": []
                    },
                    "EquationOBXInternal": "CONCATENATE( \"Y\",ROUNDUP([Period number]/[Periods per year],0))",
                    "NameOfGroup": "Time.Model Timeline",
                    "EquationToParse": "CONCATENATE( \"Y\",ROUNDUP([Period number]/[Periods per year],0))",
                    "MostRecentExpectedUnitErrors": null,
                    "Units": {
                      "$id": "526",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"Contract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"Headers",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"527",
              "$type": "ModelMaker.GroupNode, ModelMaker",
              "TabOrHeaderColour": "",
              "Comment": "",
              "NameOfGroup": "Time",
              "YPosition": 1,
              "Folded": true,
              "Font": null,
              "Children": {
                "$type": "ModelMaker.GroupNodeChildCollection, ModelMaker",
                "$values": [
                  {
                    "$id": "528",
                    "$type": "ModelMaker.VariableNode, ModelMaker",
                    "PutCalculationOnReport": false,
                    "CalculateOnThisReport": null,
                    "PivotTableLink": null,
                    "NumberFormatOverride": null,
                    "HasOpeningBalanceFlag": false,
                    "OpeningBalanceFlagAppliedName": "",
                    "ToolTip": "\n Is on Time.Model Timeline=[Months per year]/[Months per period] (periods)",
                    "Deletable": true,
                    "Comment": "",
                    "HasSwitchSignLine": false,
                    "SwitchSignForReport": false,
                    "MultipleInputValues": null,
                    "NonPrimaryInput": false,
                    "Max": "NaN",
                    "Min": "NaN",
                    "IsBalanceButNotCorkscrew": false,
                    "IsEditable": true,
                    "IsConstant": false,
                    "UniqueID": "1e503f9f-2f46-48dc-b162-caf3f82a434c",
                    "Dimensions": {
                      "$type": "ModelMakerEngine.MMDimensions, ModelMakerEngine",
                      "$values": []
                    },
                    "EquationOBXInternal": "[Months per year]/[Months per period]",
                    "NameOfGroup": "Assets",
                    "EquationToParse": "[Months per year]/[Months per period]",
                    "MostRecentExpectedUnitErrors": null,
                    "Units": {
                      "$id": "529",
                      "$type": "ModelMaker.Unit, ModelMaker",
                      "NumberFormatOverride": null,
                      "MatchAnything": false,
                      "ExternalRepresentation": "periods",
                      "ItemsOnTop": {
                        "$type": "System.Collections.Generic.List`1[[System.String, mscorlib]], mscorlib",
                        "$values": [
                          "PERIOD"
                        ]
                      },
                      "ItemsOnBottom": {
                        "$type": "System.Collections.Generic.List`1[[System.String, mscorlib]], mscorlib",
                        "$values": []
                      },
                      "IsCurrency": false,
                      "ContainsSMU": false,
                      "IsDimensionless": false
                    },
                    "Name": "Periods per year",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"530",
                    "$type": "ModelMaker.VariableNode, ModelMaker",
                    "PutCalculationOnReport": false,
                    "CalculateOnThisReport": null,
                    "PivotTableLink": null,
                    "NumberFormatOverride": null,
                    "HasOpeningBalanceFlag": false,
                    "OpeningBalanceFlagAppliedName": "",
                    "ToolTip": "\n Is on Time.Model Timeline=PREVIOUSVALUE()+1 (GBP)",
                    "Deletable": false,
                    "Comment": "",
                    "HasSwitchSignLine": false,
                    "SwitchSignForReport": false,
                    "MultipleInputValues": null,
                    "NonPrimaryInput": false,
                    "Max": "NaN",
                    "Min": "NaN",
                    "IsBalanceButNotCorkscrew": false,
                    "IsEditable": false,
                    "IsConstant": false,
                    "UniqueID": "dbd48de2-00c3-49a6-9c23-52a2b9fef564",
                    "Dimensions": {
                      "$type": "ModelMakerEngine.MMDimensions, ModelMakerEngine",
                      "$values": []
                    },
                    "EquationOBXInternal": "PREVIOUSVALUE()+1",
                    "NameOfGroup": "Time.Headers",
                    "EquationToParse": "PREVIOUSVALUE()+1",
                    "MostRecentExpectedUnitErrors": null,
                    "Units": {
                      "$ref": "40"
                    },
                    "Name":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8,
                    "IsStandardNode": true,
                    "WarnMessage": null,
                    "StandardDescription": null,
                    "HasStandardDescription": false,
                    "HasStandardName": true,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"531",
                    "$type": "ModelMaker.VariableNode, ModelMaker",
                    "PutCalculationOnReport": false,
                    "CalculateOnThisReport": null,
                    "PivotTableLink": null,
                    "NumberFormatOverride": null,
                    "HasOpeningBalanceFlag": false,
                    "OpeningBalanceFlagAppliedName": "",
                    "ToolTip": "\n Is on Time.Model TimelineIF([Period number] = 1,[Start date],EDATE(PREVIOUSVALUE(), [Months per period]))",
                    "Deletable": false,
                    "Comment": "",
                    "HasSwitchSignLine": false,
                    "SwitchSignForReport": false,
                    "MultipleInputValues": null,
                    "NonPrimaryInput": false,
                    "Max": "NaN",
                    "Min": "NaN",
                    "IsBalanceButNotCorkscrew": false,
                    "IsEditable": false,
                    "IsConstant": false,
                    "UniqueID": "9814712f-6d05-4715-bb45-889a63cf7418",
                    "Dimensions": {
                      "$type": "ModelMakerEngine.MMDimensions, ModelMakerEngine",
                      "$values": []
                    },
                    "EquationOBXInternal": "IF([Period number] = 1,[Start date],EDATE(PREVIOUSVALUE(), [Months per period]))",
                    "NameOfGroup": "Time",
                    "EquationToParse": "IF([Period number] = 1,[Start date],EDATE(PREVIOUSVALUE(), [Months per period]))",
                    "MostRecentExpectedUnitErrors": null,
                    "Units": {
                      "$id": "532",
                      "$type": "ModelMaker.Unit, ModelMaker",
                      "NumberFormatOverride": null,
                      "MatchAnything": false,
                      "ExternalRepresentation": "date",
                      "ItemsOnTop": {
                        "$type": "System.Collections.Generic.List`1[[System.String, mscorlib]], mscorlib",
                        "$values": [
                          "DATE"
                        ]
                      },
                      "ItemsOnBottom": {
                        "$type": "System.Collections.Generic.List`1[[System.String, mscorlib]], mscorlib",
                        "$values": []
                      },
                      "IsCurrency": false,
                      "ContainsSMU": false,
                      "IsDimensionless": false
                    },
                    "Name": "Model period start",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9,
                    "IsStandardNode": true,
                    "WarnMessage": null,
                    "StandardDescription": null,
                    "HasStandardDescription": false,
                    "HasStandardName": true,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"533",
                    "$type": "ModelMaker.VariableNode, ModelMaker",
                    "PutCalculationOnReport": false,
                    "CalculateOnThisReport": null,
                    "PivotTableLink": null,
                    "NumberFormatOverride": null,
                    "HasOpeningBalanceFlag": false,
                    "OpeningBalanceFlagAppliedName": "",
                    "ToolTip": "\n Is on Time.Model Timeline=IF(MONTH([Start date])<=[Financial year end month],YEAR([Start date]),YEAR([Start date])+1) (year)",
                    "Deletable": true,
                    "Comment": "",
                    "HasSwitchSignLine": false,
                    "SwitchSignForReport": false,
                    "MultipleInputValues": null,
                    "NonPrimaryInput": false,
                    "Max": "NaN",
                    "Min": "NaN",
                    "IsBalanceButNotCorkscrew": false,
                    "IsEditable": true,
                    "IsConstant": false,
                    "UniqueID": "4360c715-14cd-4183-95e9-5ca84d19a978",
                    "Dimensions": {
                      "$type": "ModelMakerEngine.MMDimensions, ModelMakerEngine",
                      "$values": []
                    },
                    "EquationOBXInternal": "IF(MONTH([Start date])<=[Financial year end month],YEAR([Start date]),YEAR([Start date])+1)",
                    "NameOfGroup": "Time",
                    "EquationToParse": "IF(MONTH([Start date])<=[Financial year end month],YEAR([Start date]),YEAR([Start date])+1)",
                    "MostRecentExpectedUnitErrors": null,
                    "Units": {
                      "$id": "534",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
                    "Name": "First modelling column financial year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35",
                    "$type": "ModelMaker.VariableNode, ModelMaker",
                    "PutCalculationOnReport": false,
                    "CalculateOnThisReport": null,
                    "PivotTableLink": null,
                    "NumberFormatOverride": null,
                    "HasOpeningBalanceFlag": false,
                    "OpeningBalanceFlagAppliedName": "",
                    "ToolTip": "\n Is on Time.Model Timeline=IF([Period number]=1,[First modelling column financial year number],IF([Model period end]>(DATE(PREVIOUSVALUE(),[Financial year end month]+1,1)-1),PREVIOUSVALUE()+1,PREVIOUSVALUE())) (year)",
                    "Deletable": true,
                    "Comment": "",
                    "HasSwitchSignLine": false,
                    "SwitchSignForReport": false,
                    "MultipleInputValues": null,
                    "NonPrimaryInput": false,
                    "Max": "NaN",
                    "Min": "NaN",
                    "IsBalanceButNotCorkscrew": false,
                    "IsEditable": true,
                    "IsConstant": false,
                    "UniqueID": "7ded5a0c-8f64-47eb-9b45-76192da068b2",
                    "Dimensions": {
                      "$type": "ModelMakerEngine.MMDimensions, ModelMakerEngine",
                      "$values": []
                    },
                    "EquationOBXInternal": "IF([Period number]=1,[First modelling column financial year number],IF([Model period end]>(DATE(PREVIOUSVALUE(),[Financial year end month]+1,1)-1),PREVIOUSVALUE()+1,PREVIOUSVALUE()))",
                    "NameOfGroup": "Time.Headers",
                    "EquationToParse": "IF([Period number]=1,[First modelling column financial year number],IF([Model period end]>(DATE(PREVIOUSVALUE(),[Financial year end month]+1,1)-1),PREVIOUSVALUE()+1,PREVIOUSVALUE()))",
                    "MostRecentExpectedUnitErrors": null,
                    "Units": {
                      "$id": "536",
                      "$type": "ModelMaker.Unit, ModelMaker",
                      "NumberFormatOverride": null,
                      "MatchAnything": false,
                      "ExternalRepresentation": "year",
                      "ItemsOnTop": {
                        "$type": "System.Collections.Generic.List`1[[System.String, mscorlib]], mscorlib",
                        "$values": [
                          "YEAR"
                        ]
                      },
                      "ItemsOnBottom": {
                        "$type": "System.Collections.Generic.List`1[[System.String, mscorlib]], mscorlib",
                        "$values": []
                      },
                      "IsCurrency": false,
                      "ContainsSMU": false,
                      "IsDimensionless": false
                    },
                    "Name": "Financial year ending",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"Model Timeline",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"537",
              "$type": "ModelMaker.GroupNode, ModelMaker",
              "TabOrHeaderColour": "",
              "Comment": "",
              "NameOfGroup": "Time",
              "YPosition": 2,
              "Folded": true,
              "Font": null,
              "Children": {
                "$type": "ModelMaker.GroupNodeChildCollection, ModelMaker",
                "$values": [
                  {
                    "$id": "538",
                    "$type": "ModelMaker.VariableNode, ModelMaker",
                    "PutCalculationOnReport": false,
                    "CalculateOnThisReport": null,
                    "PivotTableLink": null,
                    "NumberFormatOverride": null,
                    "HasOpeningBalanceFlag": false,
                    "OpeningBalanceFlagAppliedName": "",
                    "ToolTip": "\n Is on Time.Future Fund Conversion Date flag=IF(AND([Model period start]<=[Future Fund Conversion Date],[Model period end]>=[Future Fund Conversion Date]),1,0) (flag)",
                    "Deletable": true,
                    "Comment": "",
                    "HasSwitchSignLine": false,
                    "SwitchSignForReport": false,
                    "MultipleInputValues": null,
                    "NonPrimaryInput": false,
                    "Max": "NaN",
                    "Min": "NaN",
                    "IsBalanceButNotCorkscrew": false,
                    "IsEditable": true,
                    "IsConstant": false,
                    "UniqueID": "d9ed2b3e-42cf-47ca-b961-1efd90930e3f",
                    "Dimensions": {
                      "$type": "ModelMakerEngine.MMDimensions, ModelMakerEngine",
                      "$values": []
                    },
                    "EquationOBXInternal": "IF(AND([Model period start]<=[Future Fund Conversion Date],[Model period end]>=[Future Fund Conversion Date]),1,0)",
                    "NameOfGroup": "Time.Future Fund Conversion Date flag",
                    "EquationToParse": "IF(AND([Model period start]<=[Future Fund Conversion Date],[Model period end]>=[Future Fund Conversion Date]),1,0)",
                    "MostRecentExpectedUnitErrors": null,
                    "Units": {
                      "$id": "539",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"Future Fund Conversion Date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"Future Fund Conversion Date flag",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"540",
              "$type": "ModelMaker.GroupNode, ModelMaker",
              "TabOrHeaderColour": "",
              "Comment": "",
              "NameOfGroup": "Time",
              "YPosition": 3,
              "Folded": true,
              "Font": null,
              "Children": {
                "$type": "ModelMaker.GroupNodeChildCollection, ModelMaker",
                "$values": [
                  {
                    "$id": "541",
                    "$type": "ModelMaker.VariableNode, ModelMaker",
                    "PutCalculationOnReport": false,
                    "CalculateOnThisReport": null,
                    "PivotTableLink": null,
                    "NumberFormatOverride": null,
                    "HasOpeningBalanceFlag": false,
                    "OpeningBalanceFlagAppliedName": "",
                    "ToolTip": "\n Is on Time.Calculate TVPI flag=IF(AND([Period number]>=[Calculate Metrics first period number constant],MOD([Period number],[Calculate TVPI flag every x periods])=[Calculate Metrics flag mod of period number]),1,0) (flag)",
                    "Deletable": true,
                    "Comment": "",
                    "HasSwitchSignLine": false,
                    "SwitchSignForReport": false,
                    "MultipleInputValues": null,
                    "NonPrimaryInput": false,
                    "Max": "NaN",
                    "Min": "NaN",
                    "IsBalanceButNotCorkscrew": false,
                    "IsEditable": true,
                    "IsConstant": false,
                    "UniqueID": "9e253b68-096a-4e2e-af47-5b3b1f5ad86e",
                    "Dimensions": {
                      "$type": "ModelMakerEngine.MMDimensions, ModelMakerEngine",
                      "$values": []
                    },
                    "EquationOBXInternal": "IF(AND([Period number]>=[Calculate Metrics first period number constant],MOD([Period number],[Calculate TVPI flag every x periods])=[Calculate Metrics flag mod of period number]),1,0)",
                    "NameOfGroup": "Time.Calculate TVPI flag",
                    "EquationToParse": "IF(AND([Period number]>=[Calculate Metrics first period number constant],MOD([Period number],[Calculate TVPI flag every x periods])=[Calculate Metrics flag mod of period number]),1,0)",
                    "MostRecentExpectedUnitErrors": null,
                    "Units": {
                      "$id": "542",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"Calculate Metrics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"543",
                    "$type": "ModelMaker.VariableNode, ModelMaker",
                    "PutCalculationOnReport": false,
                    "CalculateOnThisReport": null,
                    "PivotTableLink": null,
                    "NumberFormatOverride": null,
                    "HasOpeningBalanceFlag": false,
                    "OpeningBalanceFlagAppliedName": "",
                    "ToolTip": "\n Is on Time.Calculate TVPI flag=MOD([Calculate Metrics first period number constant],[Calculate TVPI flag every x periods]) (GBP)",
                    "Deletable": true,
                    "Comment": "",
                    "HasSwitchSignLine": false,
                    "SwitchSignForReport": false,
                    "MultipleInputValues": null,
                    "NonPrimaryInput": false,
                    "Max": "NaN",
                    "Min": "NaN",
                    "IsBalanceButNotCorkscrew": false,
                    "IsEditable": true,
                    "IsConstant": false,
                    "UniqueID": "2eddc36e-68bf-4c8d-b9fa-c222c23e66a9",
                    "Dimensions": {
                      "$type": "ModelMakerEngine.MMDimensions, ModelMakerEngine",
                      "$values": []
                    },
                    "EquationOBXInternal": "MOD([Calculate Metrics first period number constant],[Calculate TVPI flag every x periods])",
                    "NameOfGroup": "Time.Calculate TVPI flag",
                    "EquationToParse": "MOD([Calculate Metrics first period number constant],[Calculate TVPI flag every x periods])",
                    "MostRecentExpectedUnitErrors": null,
                    "Units": {
                      "$id": "544",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"Calculate Metrics flag mod of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"545",
                    "$type": "ModelMaker.VariableNode, ModelMaker",
                    "PutCalculationOnReport": false,
                    "CalculateOnThisReport": null,
                    "PivotTableLink": null,
                    "NumberFormatOverride": null,
                    "HasOpeningBalanceFlag": false,
                    "OpeningBalanceFlagAppliedName": "",
                    "ToolTip": "\n Is on Time.Calculate TVPI flag=SUM(ALLVALUES([Calculate Metrics first period number])) (GBP)",
                    "Deletable": true,
                    "Comment": "",
                    "HasSwitchSignLine": false,
                    "SwitchSignForReport": false,
                    "MultipleInputValues": null,
                    "NonPrimaryInput": false,
                    "Max": "NaN",
                    "Min": "NaN",
                    "IsBalanceButNotCorkscrew": false,
                    "IsEditable": true,
                    "IsConstant": false,
                    "UniqueID": "e02b8b00-0ad9-4022-b339-74c1296d8d2d",
                    "Dimensions": {
                      "$type": "ModelMakerEngine.MMDimensions, ModelMakerEngine",
                      "$values": []
                    },
                    "EquationOBXInternal": "SUM(ALLVALUES([Calculate Metrics first period number]))",
                    "NameOfGroup": "Time.Calculate TVPI flag",
                    "EquationToParse": "SUM(ALLVALUES([Calculate Metrics first period number]))",
                    "MostRecentExpectedUnitErrors": null,
                    "Units": {
                      "$ref": "544"
                    },
                    "Name": "Calculate Metrics first period number constant",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"546",
                    "$type": "ModelMaker.VariableNode, ModelMaker",
                    "PutCalculationOnReport": false,
                    "CalculateOnThisReport": null,
                    "PivotTableLink": null,
                    "NumberFormatOverride": null,
                    "HasOpeningBalanceFlag": false,
                    "OpeningBalanceFlagAppliedName": "",
                    "ToolTip": "\n Is on Time.Calculate TVPI flag=[Period number]*[Calculate Metrics first period flag] (GBP)",
                    "Deletable": true,
                    "Comment": "",
                    "HasSwitchSignLine": false,
                    "SwitchSignForReport": false,
                    "MultipleInputValues": null,
                    "NonPrimaryInput": false,
                    "Max": "NaN",
                    "Min": "NaN",
                    "IsBalanceButNotCorkscrew": false,
                    "IsEditable": true,
                    "IsConstant": false,
                    "UniqueID": "6ff65432-429d-477c-9b87-c14a42e084f5",
                    "Dimensions": {
                      "$type": "ModelMakerEngine.MMDimensions, ModelMakerEngine",
                      "$values": []
                    },
                    "EquationOBXInternal": "[Period number]*[Calculate Metrics first period flag]",
                    "NameOfGroup": "Time.Calculate TVPI flag",
                    "EquationToParse": "[Period number]*[Calculate Metrics first period flag]",
                    "MostRecentExpectedUnitErrors": null,
                    "Units": {
                      "$ref": "544"
                    },
                    "Name": "Calculate Metrics first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"547",
                    "$type": "ModelMaker.VariableNode, ModelMaker",
                    "PutCalculationOnReport": false,
                    "CalculateOnThisReport": null,
                    "PivotTableLink": null,
                    "NumberFormatOverride": null,
                    "HasOpeningBalanceFlag": false,
                    "OpeningBalanceFlagAppliedName": "",
                    "ToolTip": "\n Is on Time.Calculate TVPI flag=IF(AND([Model period end]>=[Calculate TVPI flag beginning date],[Model period start]<=[Calculate TVPI flag beginning date]),1,0) (flag)",
                    "Deletable": true,
                    "Comment": "",
                    "HasSwitchSignLine": false,
                    "SwitchSignForReport": false,
                    "MultipleInputValues": null,
                    "NonPrimaryInput": false,
                    "Max": "NaN",
                    "Min": "NaN",
                    "IsBalanceButNotCorkscrew": false,
                    "IsEditable": true,
                    "IsConstant": false,
                    "UniqueID": "2be8c2a1-df95-4806-a9e9-92ba1df3549b",
                    "Dimensions": {
                      "$type": "ModelMakerEngine.MMDimensions, ModelMakerEngine",
                      "$values": []
                    },
                    "EquationOBXInternal": "IF(AND([Model period end]>=[Calculate TVPI flag beginning date],[Model period start]<=[Calculate TVPI flag beginning date]),1,0)",
                    "NameOfGroup": "Time.Calculate TVPI flag",
                    "EquationToParse": "IF(AND([Model period end]>=[Calculate TVPI flag beginning date],[Model period start]<=[Calculate TVPI flag beginning date]),1,0)",
                    "MostRecentExpectedUnitErrors": null,
                    "Units": {
                      "$id": "548",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Calculate Metrics first period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Calculate TVPI flag",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49",
              "$type": "ModelMaker.GroupNode, ModelMaker",
              "TabOrHeaderColour": "",
              "Comment": "",
              "NameOfGroup": "Time",
              "YPosition": 4,
              "Folded": true,
              "Font": null,
              "Children": {
                "$type": "ModelMaker.GroupNodeChildCollection, ModelMaker",
                "$values": [
                  {
                    "$id": "550",
                    "$type": "ModelMaker.VariableNode, ModelMaker",
                    "PutCalculationOnReport": false,
                    "CalculateOnThisReport": null,
                    "PivotTableLink": null,
                    "NumberFormatOverride": null,
                    "HasOpeningBalanceFlag": false,
                    "OpeningBalanceFlagAppliedName": "",
                    "ToolTip": "\n Is on Time.Dispose of Assets flag=IF(AND([Period number]>=[Dispose of Assets first period number constant],MOD([Period number],[Dispose of Assets every x periods])=[Dispose of Assets mod of period number]),1,0) (flag)",
                    "Deletable": true,
                    "Comment": "",
                    "HasSwitchSignLine": false,
                    "SwitchSignForReport": false,
                    "MultipleInputValues": null,
                    "NonPrimaryInput": false,
                    "Max": "NaN",
                    "Min": "NaN",
                    "IsBalanceButNotCorkscrew": false,
                    "IsEditable": true,
                    "IsConstant": false,
                    "UniqueID": "62df87ec-80d7-42ea-8233-517c6c0c19fc",
                    "Dimensions": {
                      "$type": "ModelMakerEngine.MMDimensions, ModelMakerEngine",
                      "$values": []
                    },
                    "EquationOBXInternal": "IF(AND([Period number]>=[Dispose of Assets first period number constant],MOD([Period number],[Dispose of Assets every x periods])=[Dispose of Assets mod of period number]),1,0)",
                    "NameOfGroup": "Time.Dispose of Assets flag",
                    "EquationToParse": "IF(AND([Period number]>=[Dispose of Assets first period number constant],MOD([Period number],[Dispose of Assets every x periods])=[Dispose of Assets mod of period number]),1,0)",
                    "MostRecentExpectedUnitErrors": null,
                    "Units": {
                      "$id": "551",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"Dispose of Assets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"552",
                    "$type": "ModelMaker.VariableNode, ModelMaker",
                    "PutCalculationOnReport": false,
                    "CalculateOnThisReport": null,
                    "PivotTableLink": null,
                    "NumberFormatOverride": null,
                    "HasOpeningBalanceFlag": false,
                    "OpeningBalanceFlagAppliedName": "",
                    "ToolTip": "\n Is on Time.Dispose of Assets flag=[Dispose of Assets flag] (flag)",
                    "Deletable": true,
                    "Comment": "",
                    "HasSwitchSignLine": false,
                    "SwitchSignForReport": false,
                    "MultipleInputValues": null,
                    "NonPrimaryInput": false,
                    "Max": "NaN",
                    "Min": "NaN",
                    "IsBalanceButNotCorkscrew": false,
                    "IsEditable": true,
                    "IsConstant": false,
                    "UniqueID": "e12adf58-8e2d-495c-b3d0-f5b9ee6f3ff8",
                    "Dimensions": {
                      "$type": "ModelMakerEngine.MMDimensions, ModelMakerEngine",
                      "$values": []
                    },
                    "EquationOBXInternal": "[Dispose of Assets flag]",
                    "NameOfGroup": "Time.Dispose of Assets flag",
                    "EquationToParse": "[Dispose of Assets flag]",
                    "MostRecentExpectedUnitErrors": null,
                    "Units": {
                      "$id": "553",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"Revalue Assets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"554",
                    "$type": "ModelMaker.VariableNode, ModelMaker",
                    "PutCalculationOnReport": false,
                    "CalculateOnThisReport": null,
                    "PivotTableLink": null,
                    "NumberFormatOverride": null,
                    "HasOpeningBalanceFlag": false,
                    "OpeningBalanceFlagAppliedName": "",
                    "ToolTip": "\n Is on Time.Dispose of Assets flag=MOD([Dispose of Assets first period number constant],[Dispose of Assets every x periods]) (GBP)",
                    "Deletable": true,
                    "Comment": "",
                    "HasSwitchSignLine": false,
                    "SwitchSignForReport": false,
                    "MultipleInputValues": null,
                    "NonPrimaryInput": false,
                    "Max": "NaN",
                    "Min": "NaN",
                    "IsBalanceButNotCorkscrew": false,
                    "IsEditable": true,
                    "IsConstant": false,
                    "UniqueID": "9eb131ab-40be-48ec-86f2-2c7325fdfb32",
                    "Dimensions": {
                      "$type": "ModelMakerEngine.MMDimensions, ModelMakerEngine",
                      "$values": []
                    },
                    "EquationOBXInternal": "MOD([Dispose of Assets first period number constant],[Dispose of Assets every x periods])",
                    "NameOfGroup": "Time.Dispose of Assets flag",
                    "EquationToParse": "MOD([Dispose of Assets first period number constant],[Dispose of Assets every x periods])",
                    "MostRecentExpectedUnitErrors": null,
                    "Units": {
                      "$ref": "37"
                    },
                    "Name": "Dispose of Assets mod of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"555",
                    "$type": "ModelMaker.VariableNode, ModelMaker",
                    "PutCalculationOnReport": false,
                    "CalculateOnThisReport": null,
                    "PivotTableLink": null,
                    "NumberFormatOverride": null,
                    "HasOpeningBalanceFlag": false,
                    "OpeningBalanceFlagAppliedName": "",
                    "ToolTip": "\n Is on Time.Dispose of Assets flag=SUM(ALLVALUES([Dispose of Assets first period number])) (GBP)",
                    "Deletable": true,
                    "Comment": "",
                    "HasSwitchSignLine": false,
                    "SwitchSignForReport": false,
                    "MultipleInputValues": null,
                    "NonPrimaryInput": false,
                    "Max": "NaN",
                    "Min": "NaN",
                    "IsBalanceButNotCorkscrew": false,
                    "IsEditable": true,
                    "IsConstant": false,
                    "UniqueID": "74ef6b98-3f05-4079-9f47-5153dd0859cd",
                    "Dimensions": {
                      "$type": "ModelMakerEngine.MMDimensions, ModelMakerEngine",
                      "$values": []
                    },
                    "EquationOBXInternal": "SUM(ALLVALUES([Dispose of Assets first period number]))",
                    "NameOfGroup": "Time.Dispose of Assets flag",
                    "EquationToParse": "SUM(ALLVALUES([Dispose of Assets first period number]))",
                    "MostRecentExpectedUnitErrors": null,
                    "Units": {
                      "$ref": "37"
                    },
                    "Name": "Dispose of Assets first period number constant",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"556",
                    "$type": "ModelMaker.VariableNode, ModelMaker",
                    "PutCalculationOnReport": false,
                    "CalculateOnThisReport": null,
                    "PivotTableLink": null,
                    "NumberFormatOverride": null,
                    "HasOpeningBalanceFlag": false,
                    "OpeningBalanceFlagAppliedName": "",
                    "ToolTip": "\n Is on Time.Dispose of Assets flag=[Period number]*[Dispose of Assets first period flag] (GBP)",
                    "Deletable": true,
                    "Comment": "",
                    "HasSwitchSignLine": false,
                    "SwitchSignForReport": false,
                    "MultipleInputValues": null,
                    "NonPrimaryInput": false,
                    "Max": "NaN",
                    "Min": "NaN",
                    "IsBalanceButNotCorkscrew": false,
                    "IsEditable": true,
                    "IsConstant": false,
                    "UniqueID": "42757884-24fa-4e46-b090-35b81f9ebc80",
                    "Dimensions": {
                      "$type": "ModelMakerEngine.MMDimensions, ModelMakerEngine",
                      "$values": []
                    },
                    "EquationOBXInternal": "[Period number]*[Dispose of Assets first period flag]",
                    "NameOfGroup": "Time.Dispose of Assets flag",
                    "EquationToParse": "[Period number]*[Dispose of Assets first period flag]",
                    "MostRecentExpectedUnitErrors": null,
                    "Units": {
                      "$ref": "37"
                    },
                    "Name": "Dispose of Assets first period number",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"557",
                    "$type": "ModelMaker.VariableNode, ModelMaker",
                    "PutCalculationOnReport": false,
                    "CalculateOnThisReport": null,
                    "PivotTableLink": null,
                    "NumberFormatOverride": null,
                    "HasOpeningBalanceFlag": false,
                    "OpeningBalanceFlagAppliedName": "",
                    "ToolTip": "\n Is on Time.Dispose of Assets flag=IF(AND([Model period end]>=[Dispose of Assets beginning date],[Model period start]<=[Dispose of Assets beginning date]),1,0) (flag)",
                    "Deletable": true,
                    "Comment": "",
                    "HasSwitchSignLine": false,
                    "SwitchSignForReport": false,
                    "MultipleInputValues": null,
                    "NonPrimaryInput": false,
                    "Max": "NaN",
                    "Min": "NaN",
                    "IsBalanceButNotCorkscrew": false,
                    "IsEditable": true,
                    "IsConstant": false,
                    "UniqueID": "c5578bba-d070-46fe-9922-15973daf814a",
                    "Dimensions": {
                      "$type": "ModelMakerEngine.MMDimensions, ModelMakerEngine",
                      "$values": []
                    },
                    "EquationOBXInternal": "IF(AND([Model period end]>=[Dispose of Assets beginning date],[Model period start]<=[Dispose of Assets beginning date]),1,0)",
                    "NameOfGroup": "Time.Dispose of Assets flag",
                    "EquationToParse": "IF(AND([Model period end]>=[Dispose of Assets beginning date],[Model period start]<=[Dispose of Assets beginning date]),1,0)",
                    "MostRecentExpectedUnitErrors": null,
                    "Units": {
                      "$id": "558",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Dispose of Assets first period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true,
              "IsChecksGroup": false,
              "IsAlertsGroup": false,
              "IsChecksAndAlertsGroup": false,
              "IsUnallocatedGroup": false,
              "IsInputsGroup": false,
              "IsFlag": true,
              "IsTimeAndFlagsGroup": false,
              "DimensionsAcross": {
                "$type": "ModelMakerEngine.MMDimensions, ModelMakerEngine",
                "$values": []
              },
              "TimeAxis": 0,
              "IndexInParent": -1,
              "Name": "Dispose of Assets flag",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59",
              "$type": "ModelMaker.GroupNode, ModelMaker",
              "TabOrHeaderColour": "",
              "Comment": "",
              "NameOfGroup": "Time",
              "YPosition": 5,
              "Folded": true,
              "Font": null,
              "Children": {
                "$type": "ModelMaker.GroupNodeChildCollection, ModelMaker",
                "$values": [
                  {
                    "$id": "560",
                    "$type": "ModelMaker.VariableNode, ModelMaker",
                    "PutCalculationOnReport": false,
                    "CalculateOnThisReport": null,
                    "PivotTableLink": null,
                    "NumberFormatOverride": null,
                    "HasOpeningBalanceFlag": false,
                    "OpeningBalanceFlagAppliedName": "",
                    "ToolTip": "\n Is on Time.Repay Debt Flag=IF(BEG([Senior Debt]) + BEG([Shareholder Debt]) + BEG([Chinese Investor Debt]) > 0, 0 , IF([Investment Assets]> 0,0,1) ) (GBP)",
                    "Deletable": true,
                    "Comment": "",
                    "HasSwitchSignLine": false,
                    "SwitchSignForReport": false,
                    "MultipleInputValues": null,
                    "NonPrimaryInput": false,
                    "Max": "NaN",
                    "Min": "NaN",
                    "IsBalanceButNotCorkscrew": false,
                    "IsEditable": true,
                    "IsConstant": false,
                    "UniqueID": "0dfd940f-559e-4e5c-baf6-c7eb7ae7b77b",
                    "Dimensions": {
                      "$type": "ModelMakerEngine.MMDimensions, ModelMakerEngine",
                      "$values": []
                    },
                    "EquationOBXInternal": "IF(BEG([Senior Debt]) + BEG([Shareholder Debt]) + BEG([Chinese Investor Debt]) > 0, 0 , IF([Investment Assets]> 0,0,1) )",
                    "NameOfGroup": "Scheduled Debt.Guarantee Portfolio Loans ",
                    "EquationToParse": "IF([Senior Debt!!BEG] + [Shareholder Debt!!BEG] + [Chinese Investor Debt!!BEG] > 0, 0 , IF([Investment Assets]> 0,0,1) )",
                    "MostRecentExpectedUnitErrors": null,
                    "Units": {
                      "$ref": "37"
                    },
                    "Name": "Repay outstanding Guaranteed Portfolio Loans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"561",
                    "$type": "ModelMaker.VariableNode, ModelMaker",
                    "PutCalculationOnReport": false,
                    "CalculateOnThisReport": null,
                    "PivotTableLink": null,
                    "NumberFormatOverride": null,
                    "HasOpeningBalanceFlag": false,
                    "OpeningBalanceFlagAppliedName": "",
                    "ToolTip": "\n Is on Time.Repay Debt Flag=IF(BEG([Senior Debt]) + BEG([Shareholder Debt]) + BEG([Chinese Investor Debt]) +[Guaranteed Portfolio Loans] > 0, 0 , IF([Investment Assets]> 0,0,1) ) (GBP)",
                    "Deletable": true,
                    "Comment": "",
                    "HasSwitchSignLine": false,
                    "SwitchSignForReport": false,
                    "MultipleInputValues": null,
                    "NonPrimaryInput": false,
                    "Max": "NaN",
                    "Min": "NaN",
                    "IsBalanceButNotCorkscrew": false,
                    "IsEditable": true,
                    "IsConstant": false,
                    "UniqueID": "b787b9a4-4e69-41c2-99ff-a18eb0bccb05",
                    "Dimensions": {
                      "$type": "ModelMakerEngine.MMDimensions, ModelMakerEngine",
                      "$values": []
                    },
                    "EquationOBXInternal": "IF(BEG([Senior Debt]) + BEG([Shareholder Debt]) + BEG([Chinese Investor Debt]) +[Guaranteed Portfolio Loans] > 0, 0 , IF([Investment Assets]> 0,0,1) )",
                    "NameOfGroup": "Time.Repay Debt Flag",
                    "EquationToParse": "IF([Senior Debt!!BEG] + [Shareholder Debt!!BEG] + [Chinese Investor Debt!!BEG] +[Guaranteed Portfolio Loans] > 0, 0 , IF([Investment Assets]> 0,0,1) )",
                    "MostRecentExpectedUnitErrors": null,
                    "Units": {
                      "$id": "562",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"Repay outstanding CVA 1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"563",
                    "$type": "ModelMaker.VariableNode, ModelMaker",
                    "PutCalculationOnReport": false,
                    "CalculateOnThisReport": null,
                    "PivotTableLink": null,
                    "NumberFormatOverride": null,
                    "HasOpeningBalanceFlag": false,
                    "OpeningBalanceFlagAppliedName": "",
                    "ToolTip": "\n Is on Time.Repay Debt Flag=IF(BEG([Senior Debt]) + BEG([Shareholder Debt]) + BEG([Chinese Investor Debt]) +[Guaranteed Portfolio Loans] +[CVA 1 Debt] > 0, 0 , IF([Investment Assets]> 0,0,1) ) (GBP)",
                    "Deletable": true,
                    "Comment": "",
                    "HasSwitchSignLine": false,
                    "SwitchSignForReport": false,
                    "MultipleInputValues": null,
                    "NonPrimaryInput": false,
                    "Max": "NaN",
                    "Min": "NaN",
                    "IsBalanceButNotCorkscrew": false,
                    "IsEditable": true,
                    "IsConstant": false,
                    "UniqueID": "6eb2b0c9-0161-43f8-a309-938e65712651",
                    "Dimensions": {
                      "$type": "ModelMakerEngine.MMDimensions, ModelMakerEngine",
                      "$values": []
                    },
                    "EquationOBXInternal": "IF(BEG([Senior Debt]) + BEG([Shareholder Debt]) + BEG([Chinese Investor Debt]) +[Guaranteed Portfolio Loans] +[CVA 1 Debt] > 0, 0 , IF([Investment Assets]> 0,0,1) )",
                    "NameOfGroup": "Time.Repay Debt Flag",
                    "EquationToParse": "IF([Senior Debt!!BEG] + [Shareholder Debt!!BEG] + [Chinese Investor Debt!!BEG] +[Guaranteed Portfolio Loans] +[CVA 1 Debt] > 0, 0 , IF([Investment Assets]> 0,0,1) )",
                    "MostRecentExpectedUnitErrors": null,
                    "Units": {
                      "$id": "564",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"Repay outstanding CVA 2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true,
              "IsTimeAndFlagsGroup": false,
              "DimensionsAcross": {
                "$type": "ModelMakerEngine.MMDimensions, ModelMakerEngine",
                "$values": []
              },
              "TimeAxis": 0,
              "IndexInParent": -1,
              "Name": "Repay Debt Flag",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"565",
              "$type": "ModelMaker.GroupNode, ModelMaker",
              "TabOrHeaderColour": "",
              "Comment": "",
              "NameOfGroup": "Time",
              "YPosition": 6,
              "Folded": true,
              "Font": null,
              "Children": {
                "$type": "ModelMaker.GroupNodeChildCollection, ModelMaker",
                "$values": [
                  {
                    "$id": "566",
                    "$type": "ModelMaker.VariableNode, ModelMaker",
                    "PutCalculationOnReport": false,
                    "CalculateOnThisReport": null,
                    "PivotTableLink": null,
                    "NumberFormatOverride": null,
                    "HasOpeningBalanceFlag": false,
                    "OpeningBalanceFlagAppliedName": "",
                    "ToolTip": "\n Is on Time.Share Capital Redemption flag=IF([Investment Assets]  < 1, 1,0) (GBP)",
                    "Deletable": true,
                    "Comment": "",
                    "HasSwitchSignLine": false,
                    "SwitchSignForReport": false,
                    "MultipleInputValues": null,
                    "NonPrimaryInput": false,
                    "Max": "NaN",
                    "Min": "NaN",
                    "IsBalanceButNotCorkscrew": false,
                    "IsEditable": true,
                    "IsConstant": false,
                    "UniqueID": "4eb72c02-69cf-430f-aaf0-23cf19ba4ba8",
                    "Dimensions": {
                      "$type": "ModelMakerEngine.MMDimensions, ModelMakerEngine",
                      "$values": []
                    },
                    "EquationOBXInternal": "IF([Investment Assets]  < 1, 1,0)",
                    "NameOfGroup": "Time.Share Capital Redemption flag",
                    "EquationToParse": "IF([Investment Assets]  < 1, 1,0)",
                    "MostRecentExpectedUnitErrors": null,
                    "Units": {
                      "$ref": "37"
                    },
                    "Name": "Redeem Share Capital Fla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true,
              "IsTimeAndFlagsGroup": false,
              "DimensionsAcross": {
                "$type": "ModelMakerEngine.MMDimensions, ModelMakerEngine",
                "$values": []
              },
              "TimeAxis": 0,
              "IndexInParent": -1,
              "Name": "Share Capital Redemption flag",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true,
        "DimensionsAcross": {
          "$type": "ModelMakerEngine.MMDimensions, ModelMakerEngine",
          "$values": []
        },
        "TimeAxis": 0,
        "IndexInParent": 2,
        "Name": "Tim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60"
      },
      {
        "$ref": "530"
      },
      {
        "$ref": "255"
      },
      {
        "$ref": "531"
      },
      {
        "$ref": "521"
      },
      {
        "$id": "567",
        "$type": "ModelMaker.FactorDescriptionList, ModelMaker",
        "FactorList": {
          "$type": "System.Collections.Generic.Dictionary`2[[System.String, mscorlib],[ModelMakerEngine.IFactorDescription, ModelMakerEngine]], mscorlib"
        },
        "YPosition": -1,
        "Name": "New Node",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155"
      },
      {
        "$ref": "159"
      },
      {
        "$ref": "161"
      },
      {
        "$ref": "165"
      },
      {
        "$ref": "178"
      },
      {
        "$ref": "167"
      },
      {
        "$ref": "181"
      },
      {
        "$ref": "184"
      },
      {
        "$ref": "187"
      },
      {
        "$ref": "190"
      },
      {
        "$id": "568",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116"
            },
            {
              "$ref": "167"
            }
          ]
        },
        "FlagApplied": null,
        "ActualsFlag": null,
        "Name": "Investment Assets",
        "HasDefaultEquation": false,
        "NonStandardBalanceFormula": false,
        "EquationOBXInternal": "IF([Period number]=0,[Opening Investment Assets], BEG() - [Disposal of Investment Assets]+[Investment Asset Revaluation] )",
        "InitialOpeningVariable": null,
        "Units": {
          "$ref": "272"
        },
        "Visible": true,
        "PutCalculationOnReport": false,
        "CalculateOnThisReport": null,
        "PivotTableLink": null,
        "NumberFormatOverride": null,
        "ToolTip": "\n Is on Investment Assets=IF([Period number]=0,[Opening Investment Assets], BEG() - [Disposal of Investment Assets]+[Investment Asset Revaluation] ) (GBP)\r\nMeaning: Fixed Assets",
        "Deletable": true,
        "Comment": "",
        "HasSwitchSignLine": false,
        "SwitchSignForReport": false,
        "MultipleInputValues": null,
        "NonPrimaryInput": false,
        "Max": "NaN",
        "Min": "NaN",
        "IsBalanceButNotCorkscrew": false,
        "IsEditable": true,
        "IsConstant": false,
        "UniqueID": "593c1400-78d3-45ec-9abd-c1b887335cf5",
        "Dimensions": {
          "$type": "ModelMakerEngine.MMDimensions, ModelMakerEngine",
          "$values": []
        },
        "NameOfGroup": "Assets",
        "EquationToParse": "IF([Period number]=0,[Opening Investment Assets], BEG() - [Disposal of Investment Assets]+[Investment Asset Revaluation] )",
        "MostRecentExpectedUnitErrors": null,
        "ReportLines": {
          "$type": "ModelMaker.UndoableCollection`1[[ModelMakerEngine.IReportLine, ModelMakerEngine]], ModelMaker.Undo",
          "$values": [
            {
              "$id": "569",
              "$type": "ModelMaker.ReportLine, ModelMaker",
              "ActualsItemName": null,
              "ActualsInput": null,
              "AssociatedSchematicNode": {
                "$ref": "568"
              },
              "OpeningBalanceFlagAppliedName": "",
              "SumOfAboveIncludesPreviousTotal": false,
              "LastNameUsed": null,
              "SwitchSignForReport": false,
              "IsSumOfAbove": false,
              "ParentReport": {
                "$id": "570",
                "$type": "ModelMaker.Report, ModelMaker",
                "TimeStep": 8,
                "YearEndBasis": 1002,
                "YearEndMonth": 12,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569"
                    },
                    {
                      "$id": "571",
                      "$type": "ModelMaker.ReportLine, ModelMaker",
                      "ActualsItemName": null,
                      "ActualsInput": null,
                      "AssociatedSchematicNode": {
                        "$id": "572",
                        "$type": "ModelMaker.VariableNode, ModelMaker",
                        "PutCalculationOnReport": false,
                        "CalculateOnThisReport": null,
                        "PivotTableLink": null,
                        "NumberFormatOverride": null,
                        "HasOpeningBalanceFlag": false,
                        "OpeningBalanceFlagAppliedName": "",
                        "ToolTip": "\n Is on Investment Assets(Sub total or total of the items above it)",
                        "Deletable": true,
                        "Comment": "",
                        "HasSwitchSignLine": false,
                        "SwitchSignForReport": false,
                        "MultipleInputValues": null,
                        "NonPrimaryInput": false,
                        "Max": "NaN",
                        "Min": "NaN",
                        "IsBalanceButNotCorkscrew": false,
                        "IsEditable": false,
                        "IsConstant": false,
                        "UniqueID": "26182435-d338-4c11-870d-9b3052852bb0",
                        "Dimensions": {
                          "$type": "ModelMakerEngine.MMDimensions, ModelMakerEngine",
                          "$values": []
                        },
                        "EquationOBXInternal": "",
                        "NameOfGroup": "Assets",
                        "EquationToParse": "",
                        "MostRecentExpectedUnitErrors": null,
                        "Units": {
                          "$id": "57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Total Non Current Assets",
                        "ReportLines": {
                          "$type": "ModelMaker.UndoableCollection`1[[ModelMakerEngine.IReportLine, ModelMakerEngine]], ModelMaker.Undo",
                          "$values": [
                            {
                              "$ref": "57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8,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true,
                      "ParentReport": {
                        "$ref": "570"
                      },
                      "HeadingLevel": 0,
                      "ReportFormatName": null,
                      "NameOfGroup": "Asset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74",
                      "$type": "ModelMaker.ReportLine, ModelMaker",
                      "ActualsItemName": null,
                      "ActualsInput": null,
                      "AssociatedSchematicNode": {
                        "$id": "575",
                        "$type": "ModelMaker.StockNode, ModelMaker",
                        "OpeningOrActualsName": "",
                        "InFlows": {
                          "$type": "System.Collections.Generic.List`1[[ModelMakerEngine.IEquationNode, ModelMakerEngine]], mscorlib",
                          "$values": [
                            {
                              "$ref": "195"
                            }
                          ]
                        },
                        "OutFlows": {
                          "$type": "System.Collections.Generic.List`1[[ModelMakerEngine.IEquationNode, ModelMakerEngine]], mscorlib",
                          "$values": []
                        },
                        "FlagApplied": null,
                        "ActualsFlag": null,
                        "Name": "Cash",
                        "HasDefaultEquation": false,
                        "NonStandardBalanceFormula": false,
                        "EquationOBXInternal": "IF([Period number]=0, [Opening Cash], BEG()+[Net cashflow] )",
                        "InitialOpeningVariable": null,
                        "Units": {
                          "$id": "576",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Financials=IF([Period number]=0, [Opening Cash], BEG()+[Net cashflow] ) (GBP)",
                        "Deletable": true,
                        "Comment": "",
                        "HasSwitchSignLine": false,
                        "SwitchSignForReport": false,
                        "MultipleInputValues": null,
                        "NonPrimaryInput": false,
                        "Max": "NaN",
                        "Min": "NaN",
                        "IsBalanceButNotCorkscrew": false,
                        "IsEditable": true,
                        "IsConstant": false,
                        "UniqueID": "99d54d76-f4de-4a85-a0f7-9b084b9c7088",
                        "Dimensions": {
                          "$type": "ModelMakerEngine.MMDimensions, ModelMakerEngine",
                          "$values": []
                        },
                        "NameOfGroup": "Financials",
                        "EquationToParse": "IF([Period number]=0, [Opening Cash], BEG()+[Net cashflow] )",
                        "MostRecentExpectedUnitErrors": null,
                        "ReportLines": {
                          "$type": "ModelMaker.UndoableCollection`1[[ModelMakerEngine.IReportLine, ModelMakerEngine]], ModelMaker.Undo",
                          "$values": [
                            {
                              "$ref": "574"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77",
                      "$type": "ModelMaker.ReportLine, ModelMaker",
                      "ActualsItemName": null,
                      "ActualsInput": null,
                      "AssociatedSchematicNode": {
                        "$id": "578",
                        "$type": "ModelMaker.StockNode, ModelMaker",
                        "OpeningOrActualsName": "",
                        "InFlows": {
                          "$type": "System.Collections.Generic.List`1[[ModelMakerEngine.IEquationNode, ModelMakerEngine]], mscorlib",
                          "$values": [
                            {
                              "$ref": "155"
                            }
                          ]
                        },
                        "OutFlows": {
                          "$type": "System.Collections.Generic.List`1[[ModelMakerEngine.IEquationNode, ModelMakerEngine]], mscorlib",
                          "$values": [
                            {
                              "$ref": "44"
                            }
                          ]
                        },
                        "FlagApplied": null,
                        "ActualsFlag": null,
                        "Name": "Debtors",
                        "HasDefaultEquation": false,
                        "NonStandardBalanceFormula": false,
                        "EquationOBXInternal": "IF([Period number]=0, [Opening Debtors], BEG()+[Income from Investments]-[Cash income] )",
                        "InitialOpeningVariable": null,
                        "Units": {
                          "$ref": "275"
                        },
                        "Visible": true,
                        "PutCalculationOnReport": false,
                        "CalculateOnThisReport": null,
                        "PivotTableLink": null,
                        "NumberFormatOverride": null,
                        "ToolTip": "\n Is on Working capital=IF([Period number]=0, [Opening Debtors], BEG()+[Income from Investments]-[Cash income] ) (GBP)\r\nMeaning: Debtors",
                        "Deletable": true,
                        "Comment": "",
                        "HasSwitchSignLine": false,
                        "SwitchSignForReport": false,
                        "MultipleInputValues": null,
                        "NonPrimaryInput": false,
                        "Max": "NaN",
                        "Min": "NaN",
                        "IsBalanceButNotCorkscrew": false,
                        "IsEditable": true,
                        "IsConstant": false,
                        "UniqueID": "eff276a6-b96d-4e5b-bc65-9c75e342d2c6",
                        "Dimensions": {
                          "$type": "ModelMakerEngine.MMDimensions, ModelMakerEngine",
                          "$values": []
                        },
                        "NameOfGroup": "Working capital",
                        "EquationToParse": "IF([Period number]=0, [Opening Debtors], BEG()+[Income from Investments]-[Cash income] )",
                        "MostRecentExpectedUnitErrors": null,
                        "ReportLines": {
                          "$type": "ModelMaker.UndoableCollection`1[[ModelMakerEngine.IReportLine, ModelMakerEngine]], ModelMaker.Undo",
                          "$values": [
                            {
                              "$ref": "57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0"
                        },
                        "HasStandardDescription": true,
                        "HasStandardName": false,
                        "OptimisationNodePair": null,
                        "IsOptimisationNode": false,
                        "Actuals": null,
                        "UDFCode": null,
                        "AssociatedOptimisationNodes": null,
                        "CustomNamedRange": null,
                        "YPosition": 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Working capital",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79",
                      "$type": "ModelMaker.ReportLine, ModelMaker",
                      "ActualsItemName": null,
                      "ActualsInput": null,
                      "AssociatedSchematicNode": {
                        "$id": "580",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46077701-c35b-4873-8503-33024f0da2dc",
                        "Dimensions": {
                          "$type": "ModelMakerEngine.MMDimensions, ModelMakerEngine",
                          "$values": []
                        },
                        "EquationOBXInternal": "",
                        "NameOfGroup": "Financials",
                        "EquationToParse": "",
                        "MostRecentExpectedUnitErrors": null,
                        "Units": {
                          "$id": "58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Total Current Assets",
                        "ReportLines": {
                          "$type": "ModelMaker.UndoableCollection`1[[ModelMakerEngine.IReportLine, ModelMakerEngine]], ModelMaker.Undo",
                          "$values": [
                            {
                              "$ref": "57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570"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82",
                      "$type": "ModelMaker.ReportLine, ModelMaker",
                      "ActualsItemName": null,
                      "ActualsInput": null,
                      "AssociatedSchematicNode": {
                        "$id": "583",
                        "$type": "ModelMaker.StockNode, ModelMaker",
                        "OpeningOrActualsName": "",
                        "InFlows": {
                          "$type": "System.Collections.Generic.List`1[[ModelMakerEngine.IEquationNode, ModelMakerEngine]], mscorlib",
                          "$values": [
                            {
                              "$ref": "161"
                            }
                          ]
                        },
                        "OutFlows": {
                          "$type": "System.Collections.Generic.List`1[[ModelMakerEngine.IEquationNode, ModelMakerEngine]], mscorlib",
                          "$values": [
                            {
                              "$ref": "110"
                            }
                          ]
                        },
                        "FlagApplied": null,
                        "ActualsFlag": null,
                        "Name": "Creditors",
                        "HasDefaultEquation": false,
                        "NonStandardBalanceFormula": false,
                        "EquationOBXInternal": "IF([Period number]=0,[Opening Creditors], BEG()+[Operating cost]-[Cash outflow from operations] )",
                        "InitialOpeningVariable": null,
                        "Units": {
                          "$ref": "302"
                        },
                        "Visible": true,
                        "PutCalculationOnReport": false,
                        "CalculateOnThisReport": null,
                        "PivotTableLink": null,
                        "NumberFormatOverride": null,
                        "ToolTip": "\n Is on Working capital=IF([Period number]=0,[Opening Creditors], BEG()+[Operating cost]-[Cash outflow from operations] ) (GBP)\r\nMeaning: Creditors",
                        "Deletable": true,
                        "Comment": "",
                        "HasSwitchSignLine": false,
                        "SwitchSignForReport": false,
                        "MultipleInputValues": null,
                        "NonPrimaryInput": false,
                        "Max": "NaN",
                        "Min": "NaN",
                        "IsBalanceButNotCorkscrew": false,
                        "IsEditable": true,
                        "IsConstant": false,
                        "UniqueID": "85de20aa-3f22-407e-b1a9-3d1f27b67e32",
                        "Dimensions": {
                          "$type": "ModelMakerEngine.MMDimensions, ModelMakerEngine",
                          "$values": []
                        },
                        "NameOfGroup": "Working capital",
                        "EquationToParse": "IF([Period number]=0,[Opening Creditors], BEG()+[Operating cost]-[Cash outflow from operations] )",
                        "MostRecentExpectedUnitErrors": null,
                        "ReportLines": {
                          "$type": "ModelMaker.UndoableCollection`1[[ModelMakerEngine.IReportLine, ModelMakerEngine]], ModelMaker.Undo",
                          "$values": [
                            {
                              "$ref": "582"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7"
                        },
                        "HasStandardDescription": true,
                        "HasStandardName": false,
                        "OptimisationNodePair": null,
                        "IsOptimisationNode": false,
                        "Actuals": null,
                        "UDFCode": null,
                        "AssociatedOptimisationNodes": null,
                        "CustomNamedRange": null,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Working capital",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84",
                      "$type": "ModelMaker.ReportLine, ModelMaker",
                      "ActualsItemName": null,
                      "ActualsInput": null,
                      "AssociatedSchematicNode": {
                        "$id": "585",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127"
                            }
                          ]
                        },
                        "FlagApplied": null,
                        "ActualsFlag": null,
                        "Name": "Guaranteed Portfolio Loans",
                        "HasDefaultEquation": false,
                        "NonStandardBalanceFormula": false,
                        "EquationOBXInternal": "IF([Period number]=0,[Opening Guaranteed Portfolio Loans],BEG() - [Guaranteed Portfolio Loans Repayment]) ",
                        "InitialOpeningVariable": null,
                        "Units": {
                          "$ref": "40"
                        },
                        "Visible": true,
                        "PutCalculationOnReport": false,
                        "CalculateOnThisReport": null,
                        "PivotTableLink": null,
                        "NumberFormatOverride": null,
                        "ToolTip": "\n Is on Scheduled Debt.Guarantee Portfolio Loans =IF([Period number]=0,[Opening Guaranteed Portfolio Loans],BEG() - [Guaranteed Portfolio Loans Repayment])  (GBP)",
                        "Deletable": true,
                        "Comment": "",
                        "HasSwitchSignLine": false,
                        "SwitchSignForReport": false,
                        "MultipleInputValues": null,
                        "NonPrimaryInput": false,
                        "Max": "NaN",
                        "Min": "NaN",
                        "IsBalanceButNotCorkscrew": false,
                        "IsEditable": true,
                        "IsConstant": false,
                        "UniqueID": "c863d78a-bc1a-47b7-9ce2-acdc2d1cf9cb",
                        "Dimensions": {
                          "$type": "ModelMakerEngine.MMDimensions, ModelMakerEngine",
                          "$values": []
                        },
                        "NameOfGroup": "Scheduled Debt.Guarantee Portfolio Loans ",
                        "EquationToParse": "IF([Period number]=0,[Opening Guaranteed Portfolio Loans],BEG() - [Guaranteed Portfolio Loans Repayment]) ",
                        "MostRecentExpectedUnitErrors": null,
                        "ReportLines": {
                          "$type": "ModelMaker.UndoableCollection`1[[ModelMakerEngine.IReportLine, ModelMakerEngine]], ModelMaker.Undo",
                          "$values": [
                            {
                              "$ref": "58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Scheduled Debt.Guarantee Portfolio Loans ",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86",
                      "$type": "ModelMaker.ReportLine, ModelMaker",
                      "ActualsItemName": null,
                      "ActualsInput": null,
                      "AssociatedSchematicNode": {
                        "$id": "587",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129"
                            }
                          ]
                        },
                        "FlagApplied": null,
                        "ActualsFlag": null,
                        "Name": "CVA 1 Debt",
                        "HasDefaultEquation": false,
                        "NonStandardBalanceFormula": false,
                        "EquationOBXInternal": "IF([Period number]=0,[Opening CVA 1 Debt],BEG()-[CVA 1 Debt Repayment] ) ",
                        "InitialOpeningVariable": null,
                        "Units": {
                          "$id": "588",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Scheduled Debt.CVA 1=IF([Period number]=0,[Opening CVA 1 Debt],BEG()-[CVA 1 Debt Repayment] )  (GBP)",
                        "Deletable": true,
                        "Comment": "",
                        "HasSwitchSignLine": false,
                        "SwitchSignForReport": false,
                        "MultipleInputValues": null,
                        "NonPrimaryInput": false,
                        "Max": "NaN",
                        "Min": "NaN",
                        "IsBalanceButNotCorkscrew": false,
                        "IsEditable": true,
                        "IsConstant": false,
                        "UniqueID": "e0bb082c-d741-4c8e-bccc-160ad214cc93",
                        "Dimensions": {
                          "$type": "ModelMakerEngine.MMDimensions, ModelMakerEngine",
                          "$values": []
                        },
                        "NameOfGroup": "Debt.CVA 1",
                        "EquationToParse": "IF([Period number]=0,[Opening CVA 1 Debt],BEG()-[CVA 1 Debt Repayment] ) ",
                        "MostRecentExpectedUnitErrors": null,
                        "ReportLines": {
                          "$type": "ModelMaker.UndoableCollection`1[[ModelMakerEngine.IReportLine, ModelMakerEngine]], ModelMaker.Undo",
                          "$values": [
                            {
                              "$ref": "586"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Debt.CVA 1",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89",
                      "$type": "ModelMaker.ReportLine, ModelMaker",
                      "ActualsItemName": null,
                      "ActualsInput": null,
                      "AssociatedSchematicNode": {
                        "$id": "590",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132"
                            }
                          ]
                        },
                        "FlagApplied": null,
                        "ActualsFlag": null,
                        "Name": "CVA 2 Debt",
                        "HasDefaultEquation": false,
                        "NonStandardBalanceFormula": false,
                        "EquationOBXInternal": "IF([Period number]=0,[Opening CVA 2 Debt],BEG()-[CVA 2 Debt Repayment] ) ",
                        "InitialOpeningVariable": null,
                        "Units": {
                          "$ref": "290"
                        },
                        "Visible": true,
                        "PutCalculationOnReport": false,
                        "CalculateOnThisReport": null,
                        "PivotTableLink": null,
                        "NumberFormatOverride": null,
                        "ToolTip": "\n Is on Scheduled Debt.CVA 2=IF([Period number]=0,[Opening CVA 2 Debt],BEG()-[CVA 2 Debt Repayment] )  (GBP)",
                        "Deletable": true,
                        "Comment": "",
                        "HasSwitchSignLine": false,
                        "SwitchSignForReport": false,
                        "MultipleInputValues": null,
                        "NonPrimaryInput": false,
                        "Max": "NaN",
                        "Min": "NaN",
                        "IsBalanceButNotCorkscrew": false,
                        "IsEditable": true,
                        "IsConstant": false,
                        "UniqueID": "07538990-a376-4bc3-ab8a-2f06d9ad3f46",
                        "Dimensions": {
                          "$type": "ModelMakerEngine.MMDimensions, ModelMakerEngine",
                          "$values": []
                        },
                        "NameOfGroup": "Debt.CVA 2",
                        "EquationToParse": "IF([Period number]=0,[Opening CVA 2 Debt],BEG()-[CVA 2 Debt Repayment] ) ",
                        "MostRecentExpectedUnitErrors": null,
                        "ReportLines": {
                          "$type": "ModelMaker.UndoableCollection`1[[ModelMakerEngine.IReportLine, ModelMakerEngine]], ModelMaker.Undo",
                          "$values": [
                            {
                              "$ref": "589"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Debt.CVA 2",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91",
                      "$type": "ModelMaker.ReportLine, ModelMaker",
                      "ActualsItemName": null,
                      "ActualsInput": null,
                      "AssociatedSchematicNode": {
                        "$id": "592",
                        "$type": "ModelMaker.StockNode, ModelMaker",
                        "OpeningOrActualsName": "",
                        "InFlows": {
                          "$type": "System.Collections.Generic.List`1[[ModelMakerEngine.IEquationNode, ModelMakerEngine]], mscorlib",
                          "$values": [
                            {
                              "$ref": "318"
                            },
                            {
                              "$ref": "170"
                            }
                          ]
                        },
                        "OutFlows": {
                          "$type": "System.Collections.Generic.List`1[[ModelMakerEngine.IEquationNode, ModelMakerEngine]], mscorlib",
                          "$values": [
                            {
                              "$ref": "138"
                            }
                          ]
                        },
                        "FlagApplied": null,
                        "ActualsFlag": null,
                        "Name": "Senior Debt",
                        "HasDefaultEquation": false,
                        "NonStandardBalanceFormula": false,
                        "EquationOBXInternal": "IF([Period number]=0, [Opening Senior Debt], BEG()+[Senior Debt Drawdowns]+[Senior Debt Interest]-[Senior Debt Repayment] )",
                        "InitialOpeningVariable": null,
                        "Units": {
                          "$ref": "293"
                        },
                        "Visible": true,
                        "PutCalculationOnReport": false,
                        "CalculateOnThisReport": null,
                        "PivotTableLink": null,
                        "NumberFormatOverride": null,
                        "ToolTip": "\n Is on Unscheduled Debt.Senior Debt=IF([Period number]=0, [Opening Senior Debt], BEG()+[Senior Debt Drawdowns]+[Senior Debt Interest]-[Senior Debt Repayment] ) (GBP)\r\nMeaning: Loans",
                        "Deletable": true,
                        "Comment": "",
                        "HasSwitchSignLine": false,
                        "SwitchSignForReport": false,
                        "MultipleInputValues": null,
                        "NonPrimaryInput": false,
                        "Max": "NaN",
                        "Min": "NaN",
                        "IsBalanceButNotCorkscrew": false,
                        "IsEditable": true,
                        "IsConstant": false,
                        "UniqueID": "383b3463-21eb-4fc2-95b8-14a4bda034f0",
                        "Dimensions": {
                          "$type": "ModelMakerEngine.MMDimensions, ModelMakerEngine",
                          "$values": []
                        },
                        "NameOfGroup": "Shareholder Debt",
                        "EquationToParse": "IF([Period number]=0, [Opening Senior Debt], BEG()+[Senior Debt Drawdowns]+[Senior Debt Interest]-[Senior Debt Repayment] )",
                        "MostRecentExpectedUnitErrors": null,
                        "ReportLines": {
                          "$type": "ModelMaker.UndoableCollection`1[[ModelMakerEngine.IReportLine, ModelMakerEngine]], ModelMaker.Undo",
                          "$values": [
                            {
                              "$ref": "591"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593",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HasStandardDescription": tru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Shareholder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94",
                      "$type": "ModelMaker.ReportLine, ModelMaker",
                      "ActualsItemName": null,
                      "ActualsInput": null,
                      "AssociatedSchematicNode": {
                        "$id": "595",
                        "$type": "ModelMaker.StockNode, ModelMaker",
                        "OpeningOrActualsName": "",
                        "InFlows": {
                          "$type": "System.Collections.Generic.List`1[[ModelMakerEngine.IEquationNode, ModelMakerEngine]], mscorlib",
                          "$values": [
                            {
                              "$ref": "322"
                            },
                            {
                              "$ref": "174"
                            }
                          ]
                        },
                        "OutFlows": {
                          "$type": "System.Collections.Generic.List`1[[ModelMakerEngine.IEquationNode, ModelMakerEngine]], mscorlib",
                          "$values": [
                            {
                              "$ref": "141"
                            }
                          ]
                        },
                        "FlagApplied": null,
                        "ActualsFlag": null,
                        "Name": "Shareholder Debt",
                        "HasDefaultEquation": false,
                        "NonStandardBalanceFormula": false,
                        "EquationOBXInternal": "IF([Period number]=0, [Opening Shareholder Debt], BEG()+[Shareholder Debt Drawdowns]+[Shareholder Debt Interest]-[Shareholder Debt Repayment] )",
                        "InitialOpeningVariable": null,
                        "Units": {
                          "$ref": "296"
                        },
                        "Visible": true,
                        "PutCalculationOnReport": false,
                        "CalculateOnThisReport": null,
                        "PivotTableLink": null,
                        "NumberFormatOverride": null,
                        "ToolTip": "\n Is on Unscheduled Debt.Shareholder Debt=IF([Period number]=0, [Opening Shareholder Debt], BEG()+[Shareholder Debt Drawdowns]+[Shareholder Debt Interest]-[Shareholder Debt Repayment] ) (GBP)\r\nMeaning: Loans",
                        "Deletable": true,
                        "Comment": "",
                        "HasSwitchSignLine": false,
                        "SwitchSignForReport": false,
                        "MultipleInputValues": null,
                        "NonPrimaryInput": false,
                        "Max": "NaN",
                        "Min": "NaN",
                        "IsBalanceButNotCorkscrew": false,
                        "IsEditable": true,
                        "IsConstant": false,
                        "UniqueID": "8402d944-652c-456f-8631-1ba4ba104891",
                        "Dimensions": {
                          "$type": "ModelMakerEngine.MMDimensions, ModelMakerEngine",
                          "$values": []
                        },
                        "NameOfGroup": "Senior Debt (compounding)",
                        "EquationToParse": "IF([Period number]=0, [Opening Shareholder Debt], BEG()+[Shareholder Debt Drawdowns]+[Shareholder Debt Interest]-[Shareholder Debt Repayment] )",
                        "MostRecentExpectedUnitErrors": null,
                        "ReportLines": {
                          "$type": "ModelMaker.UndoableCollection`1[[ModelMakerEngine.IReportLine, ModelMakerEngine]], ModelMaker.Undo",
                          "$values": [
                            {
                              "$ref": "594"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id": "596",
                          "$type": "ModelMaker.NodeMeaning, ModelMaker",
                          "IsAbstract": false,
                          "SubMeanings": {
                            "$type": "System.Collections.Generic.List`1[[ModelMakerEngine.INodeMeaning, ModelMakerEngine]], mscorlib",
                            "$values": []
                          },
                          "Synonyms": {
                            "$type": "System.Collections.Generic.List`1[[ModelMakerEngine.INodeMeaning, ModelMakerEngine]], mscorlib",
                            "$values": []
                          },
                          "Parent": null,
                          "Name": "Loans"
                        },
                        "HasStandardDescription": tru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Senior Debt (compounding)",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597",
                      "$type": "ModelMaker.ReportLine, ModelMaker",
                      "ActualsItemName": null,
                      "ActualsInput": null,
                      "AssociatedSchematicNode": {
                        "$id": "598",
                        "$type": "ModelMaker.StockNode, ModelMaker",
                        "OpeningOrActualsName": "",
                        "InFlows": {
                          "$type": "System.Collections.Generic.List`1[[ModelMakerEngine.IEquationNode, ModelMakerEngine]], mscorlib",
                          "$values": [
                            {
                              "$ref": "327"
                            },
                            {
                              "$ref": "178"
                            }
                          ]
                        },
                        "OutFlows": {
                          "$type": "System.Collections.Generic.List`1[[ModelMakerEngine.IEquationNode, ModelMakerEngine]], mscorlib",
                          "$values": [
                            {
                              "$ref": "144"
                            }
                          ]
                        },
                        "FlagApplied": null,
                        "ActualsFlag": null,
                        "Name": "Chinese Investor Debt",
                        "HasDefaultEquation": false,
                        "NonStandardBalanceFormula": false,
                        "EquationOBXInternal": "IF([Period number]=0, [Opening Chinese Investor Debt], BEG()+[Chinese Investor Debt Drawdowns]+[Chinese Investor Debt Interest]-[Chinese Investor Debt Repayment] )",
                        "InitialOpeningVariable": null,
                        "Units": {
                          "$id": "59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Unscheduled Debt.Chinese Investor Debt=IF([Period number]=0, [Opening Chinese Investor Debt], BEG()+[Chinese Investor Debt Drawdowns]+[Chinese Investor Debt Interest]-[Chinese Investor Debt Repayment] ) (GBP)\r\nMeaning: Loans",
                        "Deletable": true,
                        "Comment": "",
                        "HasSwitchSignLine": false,
                        "SwitchSignForReport": false,
                        "MultipleInputValues": null,
                        "NonPrimaryInput": false,
                        "Max": "NaN",
                        "Min": "NaN",
                        "IsBalanceButNotCorkscrew": false,
                        "IsEditable": true,
                        "IsConstant": false,
                        "UniqueID": "524bc5d0-0740-4d11-a393-a1274f1665dd",
                        "Dimensions": {
                          "$type": "ModelMakerEngine.MMDimensions, ModelMakerEngine",
                          "$values": []
                        },
                        "NameOfGroup": "Debt",
                        "EquationToParse": "IF([Period number]=0, [Opening Chinese Investor Debt], BEG()+[Chinese Investor Debt Drawdowns]+[Chinese Investor Debt Interest]-[Chinese Investor Debt Repayment] )",
                        "MostRecentExpectedUnitErrors": null,
                        "ReportLines": {
                          "$type": "ModelMaker.UndoableCollection`1[[ModelMakerEngine.IReportLine, ModelMakerEngine]], ModelMaker.Undo",
                          "$values": [
                            {
                              "$ref": "59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6"
                        },
                        "HasStandardDescription": tru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Debt",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00",
                      "$type": "ModelMaker.ReportLine, ModelMaker",
                      "ActualsItemName": null,
                      "ActualsInput": null,
                      "AssociatedSchematicNode": {
                        "$id": "601",
                        "$type": "ModelMaker.VariableNode, ModelMaker",
                        "PutCalculationOnReport": false,
                        "CalculateOnThisReport": null,
                        "PivotTableLink": null,
                        "NumberFormatOverride": null,
                        "HasOpeningBalanceFlag": false,
                        "OpeningBalanceFlagAppliedName": "",
                        "ToolTip": "\n Is on Financials(Sub total or total of the items above it)",
                        "Deletable": true,
                        "Comment": "",
                        "HasSwitchSignLine": false,
                        "SwitchSignForReport": false,
                        "MultipleInputValues": null,
                        "NonPrimaryInput": false,
                        "Max": "NaN",
                        "Min": "NaN",
                        "IsBalanceButNotCorkscrew": false,
                        "IsEditable": false,
                        "IsConstant": false,
                        "UniqueID": "75a0e022-19eb-42c9-841a-4f4c8ba79705",
                        "Dimensions": {
                          "$type": "ModelMakerEngine.MMDimensions, ModelMakerEngine",
                          "$values": []
                        },
                        "EquationOBXInternal": "",
                        "NameOfGroup": "Financials",
                        "EquationToParse": "",
                        "MostRecentExpectedUnitErrors": null,
                        "Units": {
                          "$ref": "40"
                        },
                        "Name": "Liabilities",
                        "ReportLines": {
                          "$type": "ModelMaker.UndoableCollection`1[[ModelMakerEngine.IReportLine, ModelMakerEngine]], ModelMaker.Undo",
                          "$values": [
                            {
                              "$ref": "600"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true,
                      "ParentReport": {
                        "$ref": "570"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02",
                      "$type": "ModelMaker.ReportLine, ModelMaker",
                      "ActualsItemName": null,
                      "ActualsInput": null,
                      "AssociatedSchematicNode": {
                        "$id": "603",
                        "$type": "ModelMaker.VariableNode, ModelMaker",
                        "PutCalculationOnReport": false,
                        "CalculateOnThisReport": null,
                        "PivotTableLink": null,
                        "NumberFormatOverride": null,
                        "HasOpeningBalanceFlag": false,
                        "OpeningBalanceFlagAppliedName": "",
                        "ToolTip": "\n Is on Financials=[Total Non Current Assets]+[Total Current Assets]-[Liabilities] (GBP)\r\nMeaning: Net assets",
                        "Deletable": true,
                        "Comment": "",
                        "HasSwitchSignLine": false,
                        "SwitchSignForReport": false,
                        "MultipleInputValues": null,
                        "NonPrimaryInput": false,
                        "Max": "NaN",
                        "Min": "NaN",
                        "IsBalanceButNotCorkscrew": false,
                        "IsEditable": true,
                        "IsConstant": false,
                        "UniqueID": "8055b71d-f393-4ae3-bc63-25267599416c",
                        "Dimensions": {
                          "$type": "ModelMakerEngine.MMDimensions, ModelMakerEngine",
                          "$values": []
                        },
                        "EquationOBXInternal": "[Total Non Current Assets]+[Total Current Assets]-[Liabilities]",
                        "NameOfGroup": "Financials",
                        "EquationToParse": "[Total Non Current Assets]+[Total Current Assets]-[Liabilities]",
                        "MostRecentExpectedUnitErrors": null,
                        "Units": {
                          "$id": "60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Net Assets",
                        "ReportLines": {
                          "$type": "ModelMaker.UndoableCollection`1[[ModelMakerEngine.IReportLine, ModelMakerEngine]], ModelMaker.Undo",
                          "$values": [
                            {
                              "$ref": "602"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
                          "$ref": "80"
                        },
                        "HasStandardDescription": tru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ReportSubTota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05",
                      "$type": "ModelMaker.ReportLine, ModelMaker",
                      "ActualsItemName": null,
                      "ActualsInput": null,
                      "AssociatedSchematicNode": {
                        "$id": "606",
                        "$type": "ModelMaker.VariableNode, ModelMaker",
                        "PutCalculationOnReport": false,
                        "CalculateOnThisReport": null,
                        "PivotTableLink": null,
                        "NumberFormatOverride": null,
                        "HasOpeningBalanceFlag": false,
                        "OpeningBalanceFlagAppliedName": "",
                        "ToolTip": "\n Is on Equity= [Ordinary Shares] (GBP)",
                        "Deletable": true,
                        "Comment": "",
                        "HasSwitchSignLine": false,
                        "SwitchSignForReport": false,
                        "MultipleInputValues": null,
                        "NonPrimaryInput": false,
                        "Max": "NaN",
                        "Min": "NaN",
                        "IsBalanceButNotCorkscrew": false,
                        "IsEditable": true,
                        "IsConstant": false,
                        "UniqueID": "4b56f0fa-ab7a-4736-b49b-ab38e877cc9d",
                        "Dimensions": {
                          "$type": "ModelMakerEngine.MMDimensions, ModelMakerEngine",
                          "$values": []
                        },
                        "EquationOBXInternal": " [Ordinary Shares]",
                        "NameOfGroup": "Unallocated",
                        "EquationToParse": " [Ordinary Shares]",
                        "MostRecentExpectedUnitErrors": null,
                        "Units": {
                          "$ref": "37"
                        },
                        "Name": "Equity",
                        "ReportLines": {
                          "$type": "ModelMaker.UndoableCollection`1[[ModelMakerEngine.IReportLine, ModelMakerEngine]], ModelMaker.Undo",
                          "$values": [
                            {
                              "$ref": "605"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07",
                      "$type": "ModelMaker.ReportLine, ModelMaker",
                      "ActualsItemName": null,
                      "ActualsInput": null,
                      "AssociatedSchematicNode": {
                        "$id": "608",
                        "$type": "ModelMaker.StockNode, ModelMaker",
                        "OpeningOrActualsName": "",
                        "InFlows": {
                          "$type": "System.Collections.Generic.List`1[[ModelMakerEngine.IEquationNode, ModelMakerEngine]], mscorlib",
                          "$values": [
                            {
                              "$ref": "190"
                            }
                          ]
                        },
                        "OutFlows": {
                          "$type": "System.Collections.Generic.List`1[[ModelMakerEngine.IEquationNode, ModelMakerEngine]], mscorlib",
                          "$values": []
                        },
                        "FlagApplied": null,
                        "ActualsFlag": null,
                        "Name": "Retained Earnings",
                        "HasDefaultEquation": false,
                        "NonStandardBalanceFormula": false,
                        "EquationOBXInternal": "IF([Period number]=0,[Opening Retained Earnings], BEG()+[Net Income])",
                        "InitialOpeningVariable": null,
                        "Units": {
                          "$id": "60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Financials=IF([Period number]=0,[Opening Retained Earnings], BEG()+[Net Income]) (GBP)\r\nMeaning: Retained profits",
                        "Deletable": true,
                        "Comment": "",
                        "HasSwitchSignLine": false,
                        "SwitchSignForReport": false,
                        "MultipleInputValues": null,
                        "NonPrimaryInput": false,
                        "Max": "NaN",
                        "Min": "NaN",
                        "IsBalanceButNotCorkscrew": false,
                        "IsEditable": true,
                        "IsConstant": false,
                        "UniqueID": "63fd2655-9491-42b7-ac73-69d69ecfa78e",
                        "Dimensions": {
                          "$type": "ModelMakerEngine.MMDimensions, ModelMakerEngine",
                          "$values": []
                        },
                        "NameOfGroup": "Financials",
                        "EquationToParse": "IF([Period number]=0,[Opening Retained Earnings], BEG()+[Net Income])",
                        "MostRecentExpectedUnitErrors": null,
                        "ReportLines": {
                          "$type": "ModelMaker.UndoableCollection`1[[ModelMakerEngine.IReportLine, ModelMakerEngine]], ModelMaker.Undo",
                          "$values": [
                            {
                              "$ref": "607"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4"
                        },
                        "HasStandardDescription": true,
                        "HasStandardName": false,
                        "OptimisationNodePair": null,
                        "IsOptimisationNode": false,
                        "Actuals": null,
                        "UDFCode": null,
                        "AssociatedOptimisationNodes": null,
                        "CustomNamedRange": null,
                        "YPosition": 11,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570"
                      },
                      "HeadingLevel": 0,
                      "ReportFormatName": null,
                      "NameOfGroup": "Financial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10",
                      "$type": "ModelMaker.ReportLine, ModelMaker",
                      "ActualsItemName": null,
                      "ActualsInput": null,
                      "AssociatedSchematicNode": {
                        "$id": "611",
                        "$type": "ModelMaker.VariableNode, ModelMaker",
                        "PutCalculationOnReport": false,
                        "CalculateOnThisReport": null,
                        "PivotTableLink": null,
                        "NumberFormatOverride": null,
                        "HasOpeningBalanceFlag": false,
                        "OpeningBalanceFlagAppliedName": "",
                        "ToolTip": "\n Is on Equity=[Ordinary Shares]+[Retained Earnings] (GBP)",
                        "Deletable": true,
                        "Comment": "",
                        "HasSwitchSignLine": false,
                        "SwitchSignForReport": false,
                        "MultipleInputValues": null,
                        "NonPrimaryInput": false,
                        "Max": "NaN",
                        "Min": "NaN",
                        "IsBalanceButNotCorkscrew": false,
                        "IsEditable": true,
                        "IsConstant": false,
                        "UniqueID": "266e472c-45ce-457b-9883-e09f2f5c4301",
                        "Dimensions": {
                          "$type": "ModelMakerEngine.MMDimensions, ModelMakerEngine",
                          "$values": []
                        },
                        "EquationOBXInternal": "[Ordinary Shares]+[Retained Earnings]",
                        "NameOfGroup": "Equity",
                        "EquationToParse": "[Ordinary Shares]+[Retained Earnings]",
                        "MostRecentExpectedUnitErrors": null,
                        "Units": {
                          "$id": "61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hareholder Equity",
                        "ReportLines": {
                          "$type": "ModelMaker.UndoableCollection`1[[ModelMakerEngine.IReportLine, ModelMakerEngine]], ModelMaker.Undo",
                          "$values": [
                            {
                              "$ref": "610"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true,
                      "LastNameUsed": null,
                      "SwitchSignForReport": false,
                      "IsSumOfAbove": false,
                      "ParentReport": {
                        "$ref": "570"
                      },
                      "HeadingLevel": 0,
                      "ReportFormatName": "ReportSubTotal",
                      "NameOfGroup": "Equity",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Balance Sheet",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Asset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82"
        },
        "HasStandardDescription": true,
        "HasStandardName": false,
        "OptimisationNodePair": null,
        "IsOptimisationNode": false,
        "Actuals": null,
        "UDFCode": null,
        "AssociatedOptimisationNodes": null,
        "CustomNamedRange": null,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70"
      },
      {
        "$ref": "572"
      },
      {
        "$ref": "578"
      },
      {
        "$ref": "273"
      },
      {
        "$ref": "583"
      },
      {
        "$ref": "300"
      },
      {
        "$ref": "575"
      },
      {
        "$ref": "276"
      },
      {
        "$ref": "598"
      },
      {
        "$ref": "297"
      },
      {
        "$ref": "603"
      },
      {
        "$ref": "580"
      },
      {
        "$id": "613",
        "$type": "ModelMaker.StockNode, ModelMaker",
        "OpeningOrActualsName": "",
        "InFlows": {
          "$type": "System.Collections.Generic.List`1[[ModelMakerEngine.IEquationNode, ModelMakerEngine]], mscorlib",
          "$values": [
            {
              "$ref": "124"
            }
          ]
        },
        "OutFlows": {
          "$type": "System.Collections.Generic.List`1[[ModelMakerEngine.IEquationNode, ModelMakerEngine]], mscorlib",
          "$values": [
            {
              "$ref": "248"
            }
          ]
        },
        "FlagApplied": null,
        "ActualsFlag": null,
        "Name": "Ordinary Shares",
        "HasDefaultEquation": false,
        "NonStandardBalanceFormula": false,
        "EquationOBXInternal": "IF([Period number]=0, [Opening Ordinary Shares], BEG()+[Equity injections] - [Ordinary Share Capital Redemption])",
        "InitialOpeningVariable": null,
        "Units": {
          "$ref": "336"
        },
        "Visible": true,
        "PutCalculationOnReport": false,
        "CalculateOnThisReport": null,
        "PivotTableLink": null,
        "NumberFormatOverride": null,
        "ToolTip": "\n Is on Equity.Ordinary Shares=IF([Period number]=0, [Opening Ordinary Shares], BEG()+[Equity injections] - [Ordinary Share Capital Redemption]) (GBP)\r\nMeaning: Equity",
        "Deletable": true,
        "Comment": "",
        "HasSwitchSignLine": false,
        "SwitchSignForReport": false,
        "MultipleInputValues": null,
        "NonPrimaryInput": false,
        "Max": "NaN",
        "Min": "NaN",
        "IsBalanceButNotCorkscrew": false,
        "IsEditable": true,
        "IsConstant": false,
        "UniqueID": "82d607c5-3cb5-4d21-9df9-8aba749a2ccc",
        "Dimensions": {
          "$type": "ModelMakerEngine.MMDimensions, ModelMakerEngine",
          "$values": []
        },
        "NameOfGroup": "Financials",
        "EquationToParse": "IF([Period number]=0, [Opening Ordinary Shares], BEG()+[Equity injections] - [Ordinary Share Capital Redemption])",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96"
        },
        "HasStandardDescription": true,
        "HasStandardName": false,
        "OptimisationNodePair": null,
        "IsOptimisationNode": false,
        "Actuals": null,
        "UDFCode": null,
        "AssociatedOptimisationNodes": null,
        "CustomNamedRange": null,
        "YPosition": 0,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334"
      },
      {
        "$ref": "608"
      },
      {
        "$ref": "44"
      },
      {
        "$ref": "110"
      },
      {
        "$ref": "113"
      },
      {
        "$ref": "327"
      },
      {
        "$ref": "124"
      },
      {
        "$ref": "135"
      },
      {
        "$ref": "195"
      },
      {
        "$id": "614",
        "$type": "ModelMaker.GroupNode, ModelMaker",
        "TabOrHeaderColour": "",
        "Comment": "",
        "NameOfGroup": null,
        "YPosition": 0,
        "Folded": false,
        "Font": null,
        "Children": {
          "$type": "ModelMaker.GroupNodeChildCollection, ModelMaker",
          "$values": [
            {
              "$id": "615",
              "$type": "ModelMaker.GroupNode, ModelMaker",
              "TabOrHeaderColour": "",
              "Comment": "",
              "NameOfGroup": "Debt",
              "YPosition": 0,
              "Folded": true,
              "Font": null,
              "Children": {
                "$type": "ModelMaker.GroupNodeChildCollection, ModelMaker",
                "$values": [
                  {
                    "$id": "616",
                    "$type": "ModelMaker.VariableNode, ModelMaker",
                    "PutCalculationOnReport": false,
                    "CalculateOnThisReport": null,
                    "PivotTableLink": null,
                    "NumberFormatOverride": null,
                    "HasOpeningBalanceFlag": false,
                    "OpeningBalanceFlagAppliedName": "",
                    "ToolTip": "\n Is on Unscheduled Debt.Senior Debt=IF(BEG([Cash])+[CFAF long term debt service]>[Minimum Cash Balance before Debt Repayment],BEG([Cash])+[CFAF long term debt service]-[Minimum Cash Balance before Debt Repayment],0) (GBP)",
                    "Deletable": true,
                    "Comment": "",
                    "HasSwitchSignLine": false,
                    "SwitchSignForReport": false,
                    "MultipleInputValues": null,
                    "NonPrimaryInput": false,
                    "Max": "NaN",
                    "Min": "NaN",
                    "IsBalanceButNotCorkscrew": false,
                    "IsEditable": true,
                    "IsConstant": false,
                    "UniqueID": "5fb3106b-90ae-46ae-8d78-a7ebc9387cfa",
                    "Dimensions": {
                      "$type": "ModelMakerEngine.MMDimensions, ModelMakerEngine",
                      "$values": []
                    },
                    "EquationOBXInternal": "IF(BEG([Cash])+[CFAF long term debt service]>[Minimum Cash Balance before Debt Repayment],BEG([Cash])+[CFAF long term debt service]-[Minimum Cash Balance before Debt Repayment],0)",
                    "NameOfGroup": "Shareholder Debt",
                    "EquationToParse": "IF([Cash!!BEG]+[CFAF long term debt service]>[Minimum Cash Balance before Debt Repayment],[Cash!!BEG]+[CFAF long term debt service]-[Minimum Cash Balance before Debt Repayment],0)",
                    "MostRecentExpectedUnitErrors": null,
                    "Units": {
                      "$id": "617",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Senior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"170"
                  },
                  {
                    "$ref": "138"
                  },
                  {
                    "$ref": "592"
                  },
                  {
                    "$id": "618",
                    "$type": "ModelMaker.VariableNode, ModelMaker",
                    "PutCalculationOnReport": false,
                    "CalculateOnThisReport": null,
                    "PivotTableLink": null,
                    "NumberFormatOverride": null,
                    "HasOpeningBalanceFlag": false,
                    "OpeningBalanceFlagAppliedName": "",
                    "ToolTip": "\n Is on Unscheduled Debt.Senior Debt=[Cash Available for Senior Debt Repayment]-[Senior Debt Repayment] (GBP)",
                    "Deletable": true,
                    "Comment": "",
                    "HasSwitchSignLine": false,
                    "SwitchSignForReport": false,
                    "MultipleInputValues": null,
                    "NonPrimaryInput": false,
                    "Max": "NaN",
                    "Min": "NaN",
                    "IsBalanceButNotCorkscrew": false,
                    "IsEditable": true,
                    "IsConstant": false,
                    "UniqueID": "5348ec2b-4bb7-4fec-8ed6-5457bcf46c02",
                    "Dimensions": {
                      "$type": "ModelMakerEngine.MMDimensions, ModelMakerEngine",
                      "$values": []
                    },
                    "EquationOBXInternal": "[Cash Available for Senior Debt Repayment]-[Senior Debt Repayment]",
                    "NameOfGroup": "Shareholder Debt",
                    "EquationToParse": "[Cash Available for Senior Debt Repayment]-[Senior Debt Repayment]",
                    "MostRecentExpectedUnitErrors": null,
                    "Units": {
                      "$id": "619",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Senior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"210"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"Senior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"620",
              "$type": "ModelMaker.GroupNode, ModelMaker",
              "TabOrHeaderColour": "",
              "Comment": "",
              "NameOfGroup": "Debt",
              "YPosition": 1,
              "Folded": true,
              "Font": null,
              "Children": {
                "$type": "ModelMaker.GroupNodeChildCollection, ModelMaker",
                "$values": [
                  {
                    "$id": "621",
                    "$type": "ModelMaker.VariableNode, ModelMaker",
                    "PutCalculationOnReport": false,
                    "CalculateOnThisReport": null,
                    "PivotTableLink": null,
                    "NumberFormatOverride": null,
                    "HasOpeningBalanceFlag": false,
                    "OpeningBalanceFlagAppliedName": "",
                    "ToolTip": "\n Is on Unscheduled Debt.Shareholder Debt=[Cash Available After Senior Debt Repayment] (GBP)",
                    "Deletable": true,
                    "Comment": "",
                    "HasSwitchSignLine": false,
                    "SwitchSignForReport": false,
                    "MultipleInputValues": null,
                    "NonPrimaryInput": false,
                    "Max": "NaN",
                    "Min": "NaN",
                    "IsBalanceButNotCorkscrew": false,
                    "IsEditable": true,
                    "IsConstant": false,
                    "UniqueID": "b0b00502-9dcb-46de-8099-f709dc58af46",
                    "Dimensions": {
                      "$type": "ModelMakerEngine.MMDimensions, ModelMakerEngine",
                      "$values": []
                    },
                    "EquationOBXInternal": "[Cash Available After Senior Debt Repayment]",
                    "NameOfGroup": "Debt.Shareholder Debt",
                    "EquationToParse": "[Cash Available After Senior Debt Repayment]",
                    "MostRecentExpectedUnitErrors": null,
                    "Units": {
                      "$id": "622",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Shareholder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"174"
                  },
                  {
                    "$ref": "141"
                  },
                  {
                    "$ref": "595"
                  },
                  {
                    "$id": "623",
                    "$type": "ModelMaker.VariableNode, ModelMaker",
                    "PutCalculationOnReport": false,
                    "CalculateOnThisReport": null,
                    "PivotTableLink": null,
                    "NumberFormatOverride": null,
                    "HasOpeningBalanceFlag": false,
                    "OpeningBalanceFlagAppliedName": "",
                    "ToolTip": "\n Is on Unscheduled Debt.Shareholder Debt=[Cash Available for Shareholder Debt Repayment]-[Shareholder Debt Repayment] (GBP)",
                    "Deletable": true,
                    "Comment": "",
                    "HasSwitchSignLine": false,
                    "SwitchSignForReport": false,
                    "MultipleInputValues": null,
                    "NonPrimaryInput": false,
                    "Max": "NaN",
                    "Min": "NaN",
                    "IsBalanceButNotCorkscrew": false,
                    "IsEditable": true,
                    "IsConstant": false,
                    "UniqueID": "10002a92-445f-4937-9714-de7df718ea0c",
                    "Dimensions": {
                      "$type": "ModelMakerEngine.MMDimensions, ModelMakerEngine",
                      "$values": []
                    },
                    "EquationOBXInternal": "[Cash Available for Shareholder Debt Repayment]-[Shareholder Debt Repayment]",
                    "NameOfGroup": "Debt.Shareholder Debt",
                    "EquationToParse": "[Cash Available for Shareholder Debt Repayment]-[Shareholder Debt Repayment]",
                    "MostRecentExpectedUnitErrors": null,
                    "Units": {
                      "$id": "624",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Shareholder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"212"
                  }
                ]
              },
              "AllowAddChildren": true,
              "AllowRemoveChildren": true,
              "IsImported": true,
              "IsChecksGroup": false,
              "IsAlertsGroup": false,
              "IsChecksAndAlertsGroup": false,
              "IsUnallocatedGroup": false,
              "IsInputsGroup": false,
              "IsFlag": false,
              "IsTimeAndFlagsGroup": false,
              "DimensionsAcross": {
                "$type": "ModelMakerEngine.MMDimensions, ModelMakerEngine",
                "$values": []
              },
              "TimeAxis": 0,
              "IndexInParent": -1,
              "Name": "Shareholder Debt",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"625",
              "$type": "ModelMaker.GroupNode, ModelMaker",
              "TabOrHeaderColour": "",
              "Comment": "",
              "NameOfGroup": "Debt",
              "YPosition": 2,
              "Folded": true,
              "Font": null,
              "Children": {
                "$type": "ModelMaker.GroupNodeChildCollection, ModelMaker",
                "$values": [
                  {
                    "$id": "626",
                    "$type": "ModelMaker.VariableNode, ModelMaker",
                    "PutCalculationOnReport": false,
                    "CalculateOnThisReport": null,
                    "PivotTableLink": null,
                    "NumberFormatOverride": null,
                    "HasOpeningBalanceFlag": false,
                    "OpeningBalanceFlagAppliedName": "",
                    "ToolTip": "\n Is on Unscheduled Debt.Chinese Investor Debt=[Cash Available After Shareholder Debt Repayment] (GBP)",
                    "Deletable": true,
                    "Comment": "",
                    "HasSwitchSignLine": false,
                    "SwitchSignForReport": false,
                    "MultipleInputValues": null,
                    "NonPrimaryInput": false,
                    "Max": "NaN",
                    "Min": "NaN",
                    "IsBalanceButNotCorkscrew": false,
                    "IsEditable": true,
                    "IsConstant": false,
                    "UniqueID": "c939a6dd-fd66-4253-a93e-4d2150de179e",
                    "Dimensions": {
                      "$type": "ModelMakerEngine.MMDimensions, ModelMakerEngine",
                      "$values": []
                    },
                    "EquationOBXInternal": "[Cash Available After Shareholder Debt Repayment]",
                    "NameOfGroup": "Debt.Chinese Investor Debt",
                    "EquationToParse": "[Cash Available After Shareholder Debt Repayment]",
                    "MostRecentExpectedUnitErrors": null,
                    "Units": {
                      "$id": "627",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Chinese Investor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"178"
                  },
                  {
                    "$ref": "144"
                  },
                  {
                    "$ref": "598"
                  },
                  {
                    "$id": "628",
                    "$type": "ModelMaker.VariableNode, ModelMaker",
                    "PutCalculationOnReport": false,
                    "CalculateOnThisReport": null,
                    "PivotTableLink": null,
                    "NumberFormatOverride": null,
                    "HasOpeningBalanceFlag": false,
                    "OpeningBalanceFlagAppliedName": "",
                    "ToolTip": "\n Is on Unscheduled Debt.Chinese Investor Debt=[Cash Available for Chinese Investor Debt Repayment]-[Chinese Investor Debt Repayment] (GBP)",
                    "Deletable": true,
                    "Comment": "",
                    "HasSwitchSignLine": false,
                    "SwitchSignForReport": false,
                    "MultipleInputValues": null,
                    "NonPrimaryInput": false,
                    "Max": "NaN",
                    "Min": "NaN",
                    "IsBalanceButNotCorkscrew": false,
                    "IsEditable": true,
                    "IsConstant": false,
                    "UniqueID": "13357253-44ca-4247-9442-9dc5b5dc04d5",
                    "Dimensions": {
                      "$type": "ModelMakerEngine.MMDimensions, ModelMakerEngine",
                      "$values": []
                    },
                    "EquationOBXInternal": "[Cash Available for Chinese Investor Debt Repayment]-[Chinese Investor Debt Repayment]",
                    "NameOfGroup": "Debt.Chinese Investor Debt",
                    "EquationToParse": "[Cash Available for Chinese Investor Debt Repayment]-[Chinese Investor Debt Repayment]",
                    "MostRecentExpectedUnitErrors": null,
                    "Units": {
                      "$id": "629",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Chinese Investor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"214"
                  }
                ]
              },
              "AllowAddChildren": true,
              "AllowRemoveChildren": true,
              "IsImported": true,
              "IsChecksGroup": false,
              "IsAlertsGroup": false,
              "IsChecksAndAlertsGroup": false,
              "IsUnallocatedGroup": false,
              "IsInputsGroup": false,
              "IsFlag": false,
              "IsTimeAndFlagsGroup": false,
              "DimensionsAcross": {
                "$type": "ModelMakerEngine.MMDimensions, ModelMakerEngine",
                "$values": []
              },
              "TimeAxis": 0,
              "IndexInParent": -1,
              "Name": "Chinese Investor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"630",
              "$type": "ModelMaker.GroupNode, ModelMaker",
              "TabOrHeaderColour": "",
              "Comment": "",
              "NameOfGroup": "Unscheduled Debt",
              "YPosition": 3,
              "Folded": true,
              "Font": null,
              "Children": {
                "$type": "ModelMaker.GroupNodeChildCollection, ModelMaker",
                "$values": [
                  {
                    "$id": "631",
                    "$type": "ModelMaker.VariableNode, ModelMaker",
                    "PutCalculationOnReport": false,
                    "CalculateOnThisReport": null,
                    "PivotTableLink": null,
                    "NumberFormatOverride": null,
                    "HasOpeningBalanceFlag": false,
                    "OpeningBalanceFlagAppliedName": "",
                    "ToolTip": "\n Is on Unscheduled Debt.Imported=PREVIOUSVALUE([Senior Debt Repaid]) (GBP)",
                    "Deletable": true,
                    "Comment": "",
                    "HasSwitchSignLine": false,
                    "SwitchSignForReport": false,
                    "MultipleInputValues": null,
                    "NonPrimaryInput": false,
                    "Max": "NaN",
                    "Min": "NaN",
                    "IsBalanceButNotCorkscrew": false,
                    "IsEditable": true,
                    "IsConstant": false,
                    "UniqueID": "ee1c96e7-1875-4ddb-ac9a-63ace893f96b",
                    "Dimensions": {
                      "$type": "ModelMakerEngine.MMDimensions, ModelMakerEngine",
                      "$values": []
                    },
                    "EquationOBXInternal": "PREVIOUSVALUE([Senior Debt Repaid])",
                    "NameOfGroup": "Unscheduled Debt.Imported",
                    "EquationToParse": "PREVIOUSVALUE([Senior Debt Repaid])",
                    "MostRecentExpectedUnitErrors": null,
                    "Units": {
                      "$id": "632",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"Senior Debt Repaid BEG",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"Imported",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8,
        "Name": "Unscheduled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"324"
      },
      {
        "$ref": "312"
      },
      {
        "$ref": "262"
      },
      {
        "$id": "633",
        "$type": "ModelMaker.GroupNode, ModelMaker",
        "TabOrHeaderColour": "",
        "Comment": "",
        "NameOfGroup": null,
        "YPosition": 0,
        "Folded": false,
        "Font": null,
        "Children": {
          "$type": "ModelMaker.GroupNodeChildCollection, ModelMaker",
          "$values": [
            {
              "$ref": "568"
            },
            {
              "$ref": "116"
            },
            {
              "$id": "634",
              "$type": "ModelMaker.VariableNode, ModelMaker",
              "PutCalculationOnReport": false,
              "CalculateOnThisReport": null,
              "PivotTableLink": null,
              "NumberFormatOverride": null,
              "HasOpeningBalanceFlag": false,
              "OpeningBalanceFlagAppliedName": "",
              "ToolTip": "\n Is on Investment Assets=MIN(BEG([Investment Assets])+[Investment Asset Revaluation], LOOKUP( [Investment Asset Annual Disposal % Profile], [Contract year])* (BEG([Investment Assets])+[Investment Asset Revaluation])) (GBP)",
              "Deletable": true,
              "Comment": "",
              "HasSwitchSignLine": false,
              "SwitchSignForReport": false,
              "MultipleInputValues": null,
              "NonPrimaryInput": false,
              "Max": "NaN",
              "Min": "NaN",
              "IsBalanceButNotCorkscrew": false,
              "IsEditable": true,
              "IsConstant": false,
              "UniqueID": "d41893d5-220c-426d-8c0e-5fe130c7faf7",
              "Dimensions": {
                "$type": "ModelMakerEngine.MMDimensions, ModelMakerEngine",
                "$values": []
              },
              "EquationOBXInternal": "MIN(BEG([Investment Assets])+[Investment Asset Revaluation], LOOKUP( [Investment Asset Annual Disposal % Profile], [Contract year])* (BEG([Investment Assets])+[Investment Asset Revaluation]))",
              "NameOfGroup": "Investment Assets",
              "EquationToParse": "MIN([Investment Assets!!BEG]+[Investment Asset Revaluation], LOOKUP( [Investment Asset Annual Disposal % Profile], [Contract year])* ([Investment Assets!!BEG]+[Investment Asset Revaluation]))",
              "MostRecentExpectedUnitErrors": null,
              "Units": {
                "$id": "635",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"Disposal of Investment Assets from Growth",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"636",
              "$type": "ModelMaker.VariableNode, ModelMaker",
              "PutCalculationOnReport": false,
              "CalculateOnThisReport": null,
              "PivotTableLink": null,
              "NumberFormatOverride": null,
              "HasOpeningBalanceFlag": false,
              "OpeningBalanceFlagAppliedName": "",
              "ToolTip": "\n Is on Investment Assets=MIN(BEG([Investment Assets])+[Investment Asset Revaluation], LOOKUP( [Investment Asset Annual Disposals], [Contract year])) (GBP)",
              "Deletable": true,
              "Comment": "",
              "HasSwitchSignLine": false,
              "SwitchSignForReport": false,
              "MultipleInputValues": null,
              "NonPrimaryInput": false,
              "Max": "NaN",
              "Min": "NaN",
              "IsBalanceButNotCorkscrew": false,
              "IsEditable": true,
              "IsConstant": false,
              "UniqueID": "cb439867-2514-4389-9a5b-eb6025d6195a",
              "Dimensions": {
                "$type": "ModelMakerEngine.MMDimensions, ModelMakerEngine",
                "$values": []
              },
              "EquationOBXInternal": "MIN(BEG([Investment Assets])+[Investment Asset Revaluation], LOOKUP( [Investment Asset Annual Disposals], [Contract year]))",
              "NameOfGroup": "Investment Assets",
              "EquationToParse": "MIN([Investment Assets!!BEG]+[Investment Asset Revaluation], LOOKUP( [Investment Asset Annual Disposals], [Contract year]))",
              "MostRecentExpectedUnitErrors": null,
              "Units": {
                "$id": "637",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"Disposal of Investment Assets from Inputs",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"167"
            },
            {
              "$id": "638",
              "$type": "ModelMaker.VariableNode, ModelMaker",
              "PutCalculationOnReport": false,
              "CalculateOnThisReport": null,
              "PivotTableLink": null,
              "NumberFormatOverride": null,
              "HasOpeningBalanceFlag": false,
              "OpeningBalanceFlagAppliedName": "",
              "ToolTip": "\n Is on Investment Assets=IF([Use Input asset revaluations and disposals] =1,[Investment Asset Revaluation from Inputs],[Investment Asset Revaluation from Growth])  (GBP)\r\nMeaning: Depreciation",
              "Deletable": true,
              "Comment": "",
              "HasSwitchSignLine": false,
              "SwitchSignForReport": false,
              "MultipleInputValues": null,
              "NonPrimaryInput": false,
              "Max": "NaN",
              "Min": "NaN",
              "IsBalanceButNotCorkscrew": false,
              "IsEditable": true,
              "IsConstant": false,
              "UniqueID": "88e2070b-d508-4b20-ae62-41f76987d2a6",
              "Dimensions": {
                "$type": "ModelMakerEngine.MMDimensions, ModelMakerEngine",
                "$values": []
              },
              "EquationOBXInternal": "IF([Use Input asset revaluations and disposals] =1,[Investment Asset Revaluation from Inputs],[Investment Asset Revaluation from Growth]) ",
              "NameOfGroup": "Investment Assets",
              "EquationToParse": "IF([Use Input asset revaluations and disposals] =1,[Investment Asset Revaluation from Inputs],[Investment Asset Revaluation from Growth]) ",
              "MostRecentExpectedUnitErrors": null,
              "Units": {
                "$id": "639",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"Proposed Investment Asset Revaluation",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"YPosition": 5,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"640",
              "$type": "ModelMaker.VariableNode, ModelMaker",
              "PutCalculationOnReport": false,
              "CalculateOnThisReport": null,
              "PivotTableLink": null,
              "NumberFormatOverride": null,
              "HasOpeningBalanceFlag": false,
              "OpeningBalanceFlagAppliedName": "",
              "ToolTip": "\n Is on Investment Assets=IF([Growth In Asset Value]=0,0,BEG([Investment Assets])*([Growth In Asset Value]) / [Periods per year]) (GBP)\r\nMeaning: Depreciation",
              "Deletable": true,
              "Comment": "",
              "HasSwitchSignLine": false,
              "SwitchSignForReport": false,
              "MultipleInputValues": null,
              "NonPrimaryInput": false,
              "Max": "NaN",
              "Min": "NaN",
              "IsBalanceButNotCorkscrew": false,
              "IsEditable": true,
              "IsConstant": false,
              "UniqueID": "91b0e1d2-95aa-4d35-bd8f-8e80cfd7babd",
              "Dimensions": {
                "$type": "ModelMakerEngine.MMDimensions, ModelMakerEngine",
                "$values": []
              },
              "EquationOBXInternal": "IF([Growth In Asset Value]=0,0,BEG([Investment Assets])*([Growth In Asset Value]) / [Periods per year])",
              "NameOfGroup": "Investment Assets",
              "EquationToParse": "IF([Growth In Asset Value]=0,0,[Investment Assets!!BEG]*([Growth In Asset Value]) / [Periods per year])",
              "MostRecentExpectedUnitErrors": null,
              "Units": {
                "$id": "641",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"Investment Asset Revaluation from Growth",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"YPosition": 6,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"642",
              "$type": "ModelMaker.VariableNode, ModelMaker",
              "PutCalculationOnReport": false,
              "CalculateOnThisReport": null,
              "PivotTableLink": null,
              "NumberFormatOverride": null,
              "HasOpeningBalanceFlag": false,
              "OpeningBalanceFlagAppliedName": "",
              "ToolTip": "\n Is on Investment Assets=IF([Revalue Assets Flag] = 1, LOOKUP( [Investment Asset Annual Revaluations], [Contract year]),0) (GBP)\r\nMeaning: Depreciation",
              "Deletable": true,
              "Comment": "",
              "HasSwitchSignLine": false,
              "SwitchSignForReport": false,
              "MultipleInputValues": null,
              "NonPrimaryInput": false,
              "Max": "NaN",
              "Min": "NaN",
              "IsBalanceButNotCorkscrew": false,
              "IsEditable": true,
              "IsConstant": false,
              "UniqueID": "0cbe8e8a-8c54-4a99-878d-d9caa56cbd4c",
              "Dimensions": {
                "$type": "ModelMakerEngine.MMDimensions, ModelMakerEngine",
                "$values": []
              },
              "EquationOBXInternal": "IF([Revalue Assets Flag] = 1, LOOKUP( [Investment Asset Annual Revaluations], [Contract year]),0)",
              "NameOfGroup": "Investment Assets",
              "EquationToParse": "IF([Revalue Assets Flag] = 1, LOOKUP( [Investment Asset Annual Revaluations], [Contract year]),0)",
              "MostRecentExpectedUnitErrors": null,
              "Units": {
                "$id": "643",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"Investment Asset Revaluation from Inputs",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
                "$ref": "73"
              },
              "HasStandardDescription": true,
              "HasStandardName": false,
              "OptimisationNodePair": null,
              "IsOptimisationNode": false,
              "Actuals": null,
              "UDFCode": null,
              "AssociatedOptimisationNodes": null,
              "CustomNamedRange": null,
              "YPosition": 7,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"572"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6,
        "Name": "Investment Assets",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"644",
        "$type": "ModelMaker.GroupNode, ModelMaker",
        "TabOrHeaderColour": "",
        "Comment": "",
        "NameOfGroup": null,
        "YPosition": 0,
        "Folded": false,
        "Font": null,
        "Children": {
          "$type": "ModelMaker.GroupNodeChildCollection, ModelMaker",
          "$values": [
            {
              "$ref": "583"
            },
            {
              "$ref": "578"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4,
        "Name": "Working capital",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"264"
      },
      {
        "$ref": "527"
      },
      {
        "$id": "645",
        "$type": "ModelMaker.GroupNode, ModelMaker",
        "TabOrHeaderColour": "",
        "Comment": "",
        "NameOfGroup": null,
        "YPosition": 0,
        "Folded": false,
        "Font": null,
        "Children": {
          "$type": "ModelMaker.GroupNodeChildCollection, ModelMaker",
          "$values": [
            {
              "$ref": "575"
            },
            {
              "$ref": "187"
            },
            {
              "$ref": "181"
            },
            {
              "$ref": "603"
            },
            {
              "$ref": "190"
            },
            {
              "$ref": "184"
            },
            {
              "$ref": "165"
            },
            {
              "$ref": "159"
            },
            {
              "$ref": "195"
            },
            {
              "$ref": "135"
            },
            {
              "$ref": "113"
            },
            {
              "$ref": "608"
            },
            {
              "$ref": "219"
            },
            {
              "$ref": "580"
            },
            {
              "$ref": "601"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5,
        "Name": "Financials",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"646",
        "$type": "ModelMaker.GroupNode, ModelMaker",
        "TabOrHeaderColour": "",
        "Comment": "",
        "NameOfGroup": "Model Checks and Alerts",
        "YPosition": 0,
        "Folded": true,
        "Font": null,
        "Children": {
          "$type": "ModelMaker.GroupNodeChildCollection, ModelMaker",
          "$values": [
            {
              "$id": "647",
              "$type": "ModelMaker.VariableNode, ModelMaker",
              "PutCalculationOnReport": false,
              "CalculateOnThisReport": null,
              "PivotTableLink": null,
              "NumberFormatOverride": null,
              "HasOpeningBalanceFlag": false,
              "OpeningBalanceFlagAppliedName": "",
              "ToolTip": "\n Is on Model Checks and Alerts.Model Checks=IF(ROUND(ABS([Net Assets] - [Shareholder Equity]),6)=0,0,1) (check)",
              "Deletable": true,
              "Comment": "",
              "HasSwitchSignLine": false,
              "SwitchSignForReport": false,
              "MultipleInputValues": null,
              "NonPrimaryInput": false,
              "Max": "NaN",
              "Min": "NaN",
              "IsBalanceButNotCorkscrew": false,
              "IsEditable": true,
              "IsConstant": false,
              "UniqueID": "de05cd78-31f6-44f2-bfc6-6b0ee3d96ca5",
              "Dimensions": {
                "$type": "ModelMakerEngine.MMDimensions, ModelMakerEngine",
                "$values": []
              },
              "EquationOBXInternal": "IF(ROUND(ABS([Net Assets] - [Shareholder Equity]),6)=0,0,1)",
              "NameOfGroup": "Model Checks and Alerts.Model Checks",
              "EquationToParse": "IF(ROUND(ABS([Net Assets] - [Shareholder Equity]),6)=0,0,1)",
              "MostRecentExpectedUnitErrors": null,
              "Units": {
                "$id": "648",
                "$type": "ModelMaker.Unit, ModelMaker",
                "NumberFormatOverride": null,
                "MatchAnything": true,
                "ExternalRepresentation": "check",
                "ItemsOnTop": {
                  "$type": "System.Collections.Generic.List`1[[System.String, mscorlib]], mscorlib",
                  "$values": [
                    "CHECK"
                  ]
                },
                "ItemsOnBottom": {
                  "$type": "System.Collections.Generic.List`1[[System.String, mscorlib]], mscorlib",
                  "$values": []
                },
                "IsCurrency": false,
                "ContainsSMU": false,
                "IsDimensionless": false
              },
              "Name": "Balance sheet balances",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"647"
      },
      {
        "$ref": "528"
      },
      {
        "$ref": "258"
      },
      {
        "$ref": "279"
      },
      {
        "$ref": "535"
      },
      {
        "$ref": "533"
      },
      {
        "$id": "649",
        "$type": "ModelMaker.GroupNode, ModelMaker",
        "TabOrHeaderColour": "",
        "Comment": "",
        "NameOfGroup": "Model Checks and Alerts",
        "YPosition": 1,
        "Folded": true,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"650",
        "$type": "ModelMaker.GroupNode, ModelMaker",
        "TabOrHeaderColour": "",
        "Comment": "",
        "NameOfGroup": null,
        "YPosition": 0,
        "Folded": false,
        "Font": null,
        "Children": {
          "$type": "ModelMaker.GroupNodeChildCollection, ModelMaker",
          "$values": [
            {
              "$ref": "646"
            },
            {
              "$ref": "649"
            }
          ]
        },
        "AllowAddChildren": true,
        "AllowRemoveChildren": true,
        "IsImported": false,
        "IsChecksGroup": false,
        "IsAlertsGroup": false,
        "IsChecksAndAlertsGroup": true,
        "IsUnallocatedGroup": false,
        "IsInputsGroup": false,
        "IsFlag": false,
        "IsTimeAndFlagsGroup": false,
        "DimensionsAcross": {
          "$type": "ModelMakerEngine.MMDimensions, ModelMakerEngine",
          "$values": []
        },
        "TimeAxis": 0,
        "IndexInParent": 12,
        "Name": "Model Checks and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"254"
      },
      {
        "$id": "651",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13,
        "Name": "Optimisation",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"652",
        "$type": "ModelMaker.GroupNode, ModelMaker",
        "TabOrHeaderColour": "",
        "Comment": "",
        "NameOfGroup": null,
        "YPosition": 0,
        "Folded": false,
        "Font": null,
        "Children": {
          "$type": "ModelMaker.GroupNodeChildCollection, ModelMaker",
          "$values": []
        },
        "AllowAddChildren": true,
        "AllowRemoveChildren": true,
        "IsImported": false,
        "IsChecksGroup": true,
        "IsAlertsGroup": false,
        "IsChecksAndAlertsGroup": false,
        "IsUnallocatedGroup": false,
        "IsInputsGroup": false,
        "IsFlag": false,
        "IsTimeAndFlagsGroup": false,
        "DimensionsAcross": {
          "$type": "ModelMakerEngine.MMDimensions, ModelMakerEngine",
          "$values": []
        },
        "TimeAxis": 0,
        "IndexInParent": -1,
        "Name": "Model Checks",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"$id": "653",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true,
        "IsChecksAndAlertsGroup": false,
        "IsUnallocatedGroup": false,
        "IsInputsGroup": false,
        "IsFlag": false,
        "IsTimeAndFlagsGroup": false,
        "DimensionsAcross": {
          "$type": "ModelMakerEngine.MMDimensions, ModelMakerEngine",
          "$values": []
        },
        "TimeAxis": 0,
        "IndexInParent": -1,
        "Name": "Model Alerts",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false,
        "Issues": null
      },
      {
        "$ref": "625"
      },
      {
        "$ref": "144"
      },
      {
        "$ref": "141"
      },
      {
        "$ref": "174"
      },
      {
        "$ref": "595"
      },
      {
        "$ref": "320"
      },
      {
        "$ref": "620"
      },
      {
        "$ref": "294"
      },
      {
        "$ref": "322"
      },
      {
        "$ref": "621"
      },
      {
        "$ref": "626"
      },
      {
        "$ref": "623"
      },
      {
        "$ref": "628"
      },
      {
        "$ref": "316"
      },
      {
        "$ref": "318"
      },
      {
        "$ref": "616"
      },
      {
        "$ref": "170"
      },
      {
        "$ref": "138"
      },
      {
        "$ref": "592"
      },
      {
        "$ref": "618"
      },
      {
        "$ref": "291"
      },
      {
        "$ref": "615"
      },
      {
        "$id": "654",
        "$type": "ModelMaker.GroupNode, ModelMaker",
        "TabOrHeaderColour": "",
        "Comment": "",
        "NameOfGroup": "Debt",
        "YPosition": 2,
        "Folded": false,
        "Font": null,
        "Children": {
          "$type": "ModelMaker.GroupNodeChildCollection, ModelMaker",
          "$values": [
            {
              "$ref": "129"
            },
            {
              "$id": "655",
              "$type": "ModelMaker.VariableNode, ModelMaker",
              "PutCalculationOnReport": false,
              "CalculateOnThisReport": null,
              "PivotTableLink": null,
              "NumberFormatOverride": null,
              "HasOpeningBalanceFlag": false,
              "OpeningBalanceFlagAppliedName": "",
              "ToolTip": "\n Is on Scheduled Debt.CVA 1=IF([Period number] > 0, LOOKUP( [CVA 1 Loan Repayment Profile], [Contract year]) /[Periods per year]) (%)",
              "Deletable": true,
              "Comment": "",
              "HasSwitchSignLine": false,
              "SwitchSignForReport": false,
              "MultipleInputValues": null,
              "NonPrimaryInput": false,
              "Max": "NaN",
              "Min": "NaN",
              "IsBalanceButNotCorkscrew": false,
              "IsEditable": true,
              "IsConstant": false,
              "UniqueID": "e7c8f785-e915-4580-a4bf-c41e3ea42b5a",
              "Dimensions": {
                "$type": "ModelMakerEngine.MMDimensions, ModelMakerEngine",
                "$values": []
              },
              "EquationOBXInternal": "IF([Period number] > 0, LOOKUP( [CVA 1 Loan Repayment Profile], [Contract year]) /[Periods per year])",
              "NameOfGroup": "Debt.CVA 1",
              "EquationToParse": "IF([Period number] > 0, LOOKUP( [CVA 1 Loan Repayment Profile], [Contract year]) /[Periods per year])",
              "MostRecentExpectedUnitErrors": null,
              "Units": {
                "$id": "656",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"CVA 1 Period Debt Repayment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"587"
            },
            {
              "$ref": "205"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"CVA 1",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"657",
        "$type": "ModelMaker.GroupNode, ModelMaker",
        "TabOrHeaderColour": "",
        "Comment": "",
        "NameOfGroup": "Debt",
        "YPosition": 3,
        "Folded": true,
        "Font": null,
        "Children": {
          "$type": "ModelMaker.GroupNodeChildCollection, ModelMaker",
          "$values": [
            {
              "$ref": "132"
            },
            {
              "$id": "658",
              "$type": "ModelMaker.VariableNode, ModelMaker",
              "PutCalculationOnReport": false,
              "CalculateOnThisReport": null,
              "PivotTableLink": null,
              "NumberFormatOverride": null,
              "HasOpeningBalanceFlag": false,
              "OpeningBalanceFlagAppliedName": "",
              "ToolTip": "\n Is on Scheduled Debt.CVA 2=IF([Period number] > 0, LOOKUP( [CVA 2 Loan Repayment Profile], [Contract year]) /[Periods per year]) (%)",
              "Deletable": true,
              "Comment": "",
              "HasSwitchSignLine": false,
              "SwitchSignForReport": false,
              "MultipleInputValues": null,
              "NonPrimaryInput": false,
              "Max": "NaN",
              "Min": "NaN",
              "IsBalanceButNotCorkscrew": false,
              "IsEditable": true,
              "IsConstant": false,
              "UniqueID": "40dd3798-b238-401f-96ce-bbe424784171",
              "Dimensions": {
                "$type": "ModelMakerEngine.MMDimensions, ModelMakerEngine",
                "$values": []
              },
              "EquationOBXInternal": "IF([Period number] > 0, LOOKUP( [CVA 2 Loan Repayment Profile], [Contract year]) /[Periods per year])",
              "NameOfGroup": "Debt.CVA 2",
              "EquationToParse": "IF([Period number] > 0, LOOKUP( [CVA 2 Loan Repayment Profile], [Contract year]) /[Periods per year])",
              "MostRecentExpectedUnitErrors": null,
              "Units": {
                "$id": "659",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"CVA 2 Period Debt Repayment %",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"590"
            },
            {
              "$ref": "207"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"CVA 2",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"285"
      },
      {
        "$ref": "129"
      },
      {
        "$ref": "395"
      },
      {
        "$ref": "587"
      },
      {
        "$ref": "655"
      },
      {
        "$ref": "132"
      },
      {
        "$ref": "658"
      },
      {
        "$ref": "288"
      },
      {
        "$ref": "590"
      },
      {
        "$id": "660",
        "$type": "ModelMaker.GroupNode, ModelMaker",
        "TabOrHeaderColour": "",
        "Comment": "",
        "NameOfGroup": null,
        "YPosition": 0,
        "Folded": false,
        "Font": null,
        "Children": {
          "$type": "ModelMaker.GroupNodeChildCollection, ModelMaker",
          "$values": [
            {
              "$id": "661",
              "$type": "ModelMaker.VariableNode, ModelMaker",
              "PutCalculationOnReport": false,
              "CalculateOnThisReport": null,
              "PivotTableLink": null,
              "NumberFormatOverride": "#,##0.00;(#,##0.00)",
              "HasOpeningBalanceFlag": false,
              "OpeningBalanceFlagAppliedName": "",
              "ToolTip": "\n Is on Metrics and ratios=IF([Calculate Metrics flag] = 1, ([Total Ordinary Dividend Paid]+[Total Ordinary Share Capital Redeemed])/ MAX(ALLVALUES([Ordinary Shares])) ,0) (ratio)",
              "Deletable": true,
              "Comment": "",
              "HasSwitchSignLine": false,
              "SwitchSignForReport": false,
              "MultipleInputValues": null,
              "NonPrimaryInput": false,
              "Max": "NaN",
              "Min": "NaN",
              "IsBalanceButNotCorkscrew": false,
              "IsEditable": true,
              "IsConstant": false,
              "UniqueID": "a3ad1bb7-8744-4956-a632-421b017f78c0",
              "Dimensions": {
                "$type": "ModelMakerEngine.MMDimensions, ModelMakerEngine",
                "$values": []
              },
              "EquationOBXInternal": "IF([Calculate Metrics flag] = 1, ([Total Ordinary Dividend Paid]+[Total Ordinary Share Capital Redeemed])/ MAX(ALLVALUES([Ordinary Shares])) ,0)",
              "NameOfGroup": "Metrics",
              "EquationToParse": "IF([Calculate Metrics flag] = 1, ([Total Ordinary Dividend Paid]+[Total Ordinary Share Capital Redeemed])/ MAX(ALLVALUES([Ordinary Shares])) ,0)",
              "MostRecentExpectedUnitErrors": null,
              "Units": {
                "$id": "662",
                "$type": "ModelMaker.Unit, ModelMaker",
                "NumberFormatOverride": null,
                "MatchAnything": false,
                "ExternalRepresentation": "ratio",
                "ItemsOnTop": {
                  "$type": "System.Collections.Generic.List`1[[System.String, mscorlib]], mscorlib",
                  "$values": [
                    "RATIO"
                  ]
                },
                "ItemsOnBottom": {
                  "$type": "System.Collections.Generic.List`1[[System.String, mscorlib]], mscorlib",
                  "$values": []
                },
                "IsCurrency": false,
                "ContainsSMU": false,
                "IsDimensionless": false
              },
              "Name": "Distributed vs Paid In (DPI)",
              "ReportLines": {
                "$type": "ModelMaker.UndoableCollection`1[[ModelMakerEngine.IReportLine, ModelMakerEngine]], ModelMaker.Undo",
                "$values": [
                  {
                    "$id": "663",
                    "$type": "ModelMaker.ReportLine, ModelMaker",
                    "ActualsItemName": null,
                    "ActualsInput": null,
                    "AssociatedSchematicNode": {
                      "$ref": "661"
                    },
                    "OpeningBalanceFlagAppliedName": "",
                    "SumOfAboveIncludesPreviousTotal": false,
                    "LastNameUsed": null,
                    "SwitchSignForReport": false,
                    "IsSumOfAbove": false,
                    "ParentReport": {
                      "$id": "664",
                      "$type": "ModelMaker.Report, ModelMaker",
                      "TimeStep": 8,
                      "YearEndBasis": 1002,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"$id": "665",
                            "$type": "ModelMaker.ReportLine, ModelMaker",
                            "ActualsItemName": null,
                            "ActualsInput": null,
                            "AssociatedSchematicNode": {
                              "$id": "666",
                              "$type": "ModelMaker.VariableNode, ModelMaker",
                              "PutCalculationOnReport": false,
                              "CalculateOnThisReport": null,
                              "PivotTableLink": null,
                              "NumberFormatOverride": "#,##0.00;(#,##0.00)",
                              "HasOpeningBalanceFlag": false,
                              "OpeningBalanceFlagAppliedName": "",
                              "ToolTip": "\n Is on Metrics and ratios=IF([Calculate Metrics flag] = 1, ([Investment Assets]+ [Total Redemption Preference Paid] + [Total Priority Dividend Paid] +[Total Priority Dividend Catchup Paid] + [Total Redemption Preference Catchup Paid] +  [Total Ordinary Dividend Paid] +[Total Ordinary Share Capital Redeemed]) / [Total Paid for Equity (For TVPI)] ,0) (ratio)",
                              "Deletable": true,
                              "Comment": "",
                              "HasSwitchSignLine": false,
                              "SwitchSignForReport": false,
                              "MultipleInputValues": null,
                              "NonPrimaryInput": false,
                              "Max": "NaN",
                              "Min": "NaN",
                              "IsBalanceButNotCorkscrew": false,
                              "IsEditable": true,
                              "IsConstant": false,
                              "UniqueID": "09857196-3c2f-43ae-8b59-78e3bc761ec6",
                              "Dimensions": {
                                "$type": "ModelMakerEngine.MMDimensions, ModelMakerEngine",
                                "$values": []
                              },
                              "EquationOBXInternal": "IF([Calculate Metrics flag] = 1, ([Investment Assets]+ [Total Redemption Preference Paid] + [Total Priority Dividend Paid] +[Total Priority Dividend Catchup Paid] + [Total Redemption Preference Catchup Paid] +  [Total Ordinary Dividend Paid] +[Total Ordinary Share Capital Redeemed]) / [Total Paid for Equity (For TVPI)] ,0)",
                              "NameOfGroup": "Unallocated",
                              "EquationToParse": "IF([Calculate Metrics flag] = 1, ([Investment Assets]+ [Total Redemption Preference Paid] + [Total Priority Dividend Paid] +[Total Priority Dividend Catchup Paid] + [Total Redemption Preference Catchup Paid] +  [Total Ordinary Dividend Paid] +[Total Ordinary Share Capital Redeemed]) / [Total Paid for Equity (For TVPI)] ,0)",
                              "MostRecentExpectedUnitErrors": null,
                              "Units": {
                                "$id": "667",
                                "$type": "ModelMaker.Unit, ModelMaker",
                                "NumberFormatOverride": null,
                                "MatchAnything": false,
                                "ExternalRepresentation": "ratio",
                                "ItemsOnTop": {
                                  "$type": "System.Collections.Generic.List`1[[System.String, mscorlib]], mscorlib",
                                  "$values": [
                                    "RATIO"
                                  ]
                                },
                                "ItemsOnBottom": {
                                  "$type": "System.Collections.Generic.List`1[[System.String, mscorlib]], mscorlib",
                                  "$values": []
                                },
                                "IsCurrency": false,
                                "ContainsSMU": false,
                                "IsDimensionless": false
                              },
                              "Name": "Total Value vs Paid In (TVPI)",
                              "ReportLines": {
                                "$type": "ModelMaker.UndoableCollection`1[[ModelMakerEngine.IReportLine, ModelMakerEngine]], ModelMaker.Undo",
                                "$values": [
                                  {
                                    "$ref": "665"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"664"
                            },
                            "HeadingLevel": 0,
                            "ReportFormatName": null,
                            "NameOfGroup": "Unallocated",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"663"
                          },
                          {
                            "$id": "668",
                            "$type": "ModelMaker.ReportLine, ModelMaker",
                            "ActualsItemName": null,
                            "ActualsInput": null,
                            "AssociatedSchematicNode": {
                              "$id": "669",
                              "$type": "ModelMaker.VariableNode, ModelMaker",
                              "PutCalculationOnReport": false,
                              "CalculateOnThisReport": null,
                              "PivotTableLink": null,
                              "NumberFormatOverride": null,
                              "HasOpeningBalanceFlag": false,
                              "OpeningBalanceFlagAppliedName": "",
                              "ToolTip": "\n Is on Metrics and ratios=XIRR(ALLVALUES([Cashflow for IRR]),ALLVALUES([Model period end])) (%)",
                              "Deletable": true,
                              "Comment": "This needs ammending to include previous years",
                              "HasSwitchSignLine": false,
                              "SwitchSignForReport": false,
                              "MultipleInputValues": null,
                              "NonPrimaryInput": false,
                              "Max": "NaN",
                              "Min": "NaN",
                              "IsBalanceButNotCorkscrew": false,
                              "IsEditable": true,
                              "IsConstant": true,
                              "UniqueID": "7c4918e0-fd0d-49c3-817f-f0cf2f80a824",
                              "Dimensions": {
                                "$type": "ModelMakerEngine.MMDimensions, ModelMakerEngine",
                                "$values": []
                              },
                              "EquationOBXInternal": "XIRR(ALLVALUES([Cashflow for IRR]),ALLVALUES([Model period end]))",
                              "NameOfGroup": "Metrics",
                              "EquationToParse": "XIRR(ALLVALUES([Cashflow for IRR]),ALLVALUES([Model period end]))",
                              "MostRecentExpectedUnitErrors": null,
                              "Units": {
                                "$id": "670",
                                "$type": "ModelMaker.Unit, ModelMaker",
                                "NumberFormatOverride": null,
                                "MatchAnything": false,
                                "ExternalRepresentation": "%",
                                "ItemsOnTop": {
                                  "$type": "System.Collections.Generic.List`1[[System.String, mscorlib]], mscorlib",
                                  "$values": []
                                },
                                "ItemsOnBottom": {
                                  "$type": "System.Collections.Generic.List`1[[System.String, mscorlib]], mscorlib",
                                  "$values": []
                                },
                                "IsCurrency": false,
                                "ContainsSMU": false,
                                "IsDimensionless": true
                              },
                              "Name": "Blended IRR (Internal Rate of Return)",
                              "ReportLines": {
                                "$type": "ModelMaker.UndoableCollection`1[[ModelMakerEngine.IReportLine, ModelMakerEngine]], ModelMaker.Undo",
                                "$values": [
                                  {
                                    "$ref": "668"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"OpeningBalanceFlagAppliedName": "",
                            "SumOfAboveIncludesPreviousTotal": false,
                            "LastNameUsed": null,
                            "SwitchSignForReport": false,
                            "IsSumOfAbove": false,
                            "ParentReport": {
                              "$ref": "664"
                            },
                            "HeadingLevel": 0,
                            "ReportFormatName": null,
                            "NameOfGroup": "Metrics",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"YPosition": -1,
                      "Name": "Metrics",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"Metrics",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true,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"666"
            },
            {
              "$ref": "669"
            },
            {
              "$id": "671",
              "$type": "ModelMaker.VariableNode, ModelMaker",
              "PutCalculationOnReport": false,
              "CalculateOnThisReport": null,
              "PivotTableLink": null,
              "NumberFormatOverride": null,
              "HasOpeningBalanceFlag": false,
              "OpeningBalanceFlagAppliedName": "",
              "ToolTip": "\n Is on Metrics and ratios= [Equity injections] - [Redemption Preference Paid] - [Priority Dividend Paid] - [Priority Dividend Catchup Paid] - [Redemption Preference Catchup Paid] - [Ordinary Dividend paid] - [Ordinary Share Capital Redemption] (GBP)",
              "Deletable": true,
              "Comment": "",
              "HasSwitchSignLine": false,
              "SwitchSignForReport": false,
              "MultipleInputValues": null,
              "NonPrimaryInput": false,
              "Max": "NaN",
              "Min": "NaN",
              "IsBalanceButNotCorkscrew": false,
              "IsEditable": true,
              "IsConstant": false,
              "UniqueID": "705f2384-46bf-410b-ba7e-7418d5a2842e",
              "Dimensions": {
                "$type": "ModelMakerEngine.MMDimensions, ModelMakerEngine",
                "$values": []
              },
              "EquationOBXInternal": " [Equity injections] - [Redemption Preference Paid] - [Priority Dividend Paid] - [Priority Dividend Catchup Paid] - [Redemption Preference Catchup Paid] - [Ordinary Dividend paid] - [Ordinary Share Capital Redemption]",
              "NameOfGroup": "Metrics and ratios",
              "EquationToParse": " [Equity injections] - [Redemption Preference Paid] - [Priority Dividend Paid] - [Priority Dividend Catchup Paid] - [Redemption Preference Catchup Paid] - [Ordinary Dividend paid] - [Ordinary Share Capital Redemption]",
              "MostRecentExpectedUnitErrors": null,
              "Units": {
                "$ref": "40"
              },
              "Name": "Cashflow for IRR",
              "ReportLines": {
                "$type": "ModelMaker.UndoableCollection`1[[ModelMakerEngine.IReportLine, ModelMakerEngine]], ModelMaker.Undo",
                "$values": [
                  {
                    "$id": "672",
                    "$type": "ModelMaker.ReportLine, ModelMaker",
                    "ActualsItemName": null,
                    "ActualsInput": null,
                    "AssociatedSchematicNode": {
                      "$ref": "671"
                    },
                    "OpeningBalanceFlagAppliedName": "",
                    "SumOfAboveIncludesPreviousTotal": false,
                    "LastNameUsed": null,
                    "SwitchSignForReport": false,
                    "IsSumOfAbove": false,
                    "ParentReport": {
                      "$id": "673",
                      "$type": "ModelMaker.Report, ModelMaker",
                      "TimeStep": 8,
                      "YearEndBasis": 1002,
                      "YearEndMonth": 0,
                      "AllowTitleChange": true,
                      "IsDuplicate": false,
                      "ReportLinesCalculated": {
                        "$type": "System.Collections.Generic.List`1[[ModelMakerEngine.IReportLine, ModelMakerEngine]], mscorlib",
                        "$values": []
                      },
                      "ReportLines": {
                        "$type": "ModelMaker.UndoableCollection`1[[ModelMakerEngine.IReportLine, ModelMakerEngine]], ModelMaker.Undo",
                        "$values": [
                          {
                            "$ref": "672"
                          }
                        ]
                      },
                      "YPosition": -1,
                      "Name": "Squirrel Hack",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"HeadingLevel": 0,
                    "ReportFormatName": null,
                    "NameOfGroup": "Metrics and ratios",
                    "UDFCode": null,
                    "AssociatedOptimisationNodes": null,
                    "IsUnused": false,
                    "CustomNamedRange": null,
                    "YPosition": -1,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"674",
              "$type": "ModelMaker.GroupNode, ModelMaker",
              "TabOrHeaderColour": "",
              "Comment": "",
              "NameOfGroup": "Metrics",
              "YPosition": 4,
              "Folded": true,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"Metrics By Investor",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11,
        "Name": "Metrics and ratios",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"674"
      },
      {
        "$id": "675",
        "$type": "ModelMaker.GroupNode, ModelMaker",
        "TabOrHeaderColour": "",
        "Comment": "",
        "NameOfGroup": null,
        "YPosition": 0,
        "Folded": false,
        "Font": null,
        "Children": {
          "$type": "ModelMaker.GroupNodeChildCollection, ModelMaker",
          "$values": [
            {
              "$id": "676",
              "$type": "ModelMaker.VariableNode, ModelMaker",
              "PutCalculationOnReport": false,
              "CalculateOnThisReport": null,
              "PivotTableLink": null,
              "NumberFormatOverride": null,
              "HasOpeningBalanceFlag": false,
              "OpeningBalanceFlagAppliedName": "",
              "ToolTip": "\n Is on Equity=IF( BEG([Retained Earnings])+[Profit after tax]- [Guaranteed Portfolio Loans]-[CVA 1 Debt]-[CVA 2 Debt] > 0,  BEG([Retained Earnings])+[Profit after tax]- [Guaranteed Portfolio Loans]-[CVA 1 Debt]-[CVA 2 Debt],0) (GBP)",
              "Deletable": true,
              "Comment": "",
              "HasSwitchSignLine": false,
              "SwitchSignForReport": false,
              "MultipleInputValues": null,
              "NonPrimaryInput": false,
              "Max": "NaN",
              "Min": "NaN",
              "IsBalanceButNotCorkscrew": false,
              "IsEditable": true,
              "IsConstant": false,
              "UniqueID": "9574d494-81c5-4809-8d38-05fe3cbe70aa",
              "Dimensions": {
                "$type": "ModelMakerEngine.MMDimensions, ModelMakerEngine",
                "$values": []
              },
              "EquationOBXInternal": "IF( BEG([Retained Earnings])+[Profit after tax]- [Guaranteed Portfolio Loans]-[CVA 1 Debt]-[CVA 2 Debt] > 0,  BEG([Retained Earnings])+[Profit after tax]- [Guaranteed Portfolio Loans]-[CVA 1 Debt]-[CVA 2 Debt],0)",
              "NameOfGroup": " Dividends",
              "EquationToParse": "IF( [Retained Earnings!!BEG]+[Profit after tax]- [Guaranteed Portfolio Loans]-[CVA 1 Debt]-[CVA 2 Debt] > 0,  [Retained Earnings!!BEG]+[Profit after tax]- [Guaranteed Portfolio Loans]-[CVA 1 Debt]-[CVA 2 Debt],0)",
              "MostRecentExpectedUnitErrors": null,
              "Units": {
                "$id": "677",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"Earnings available for shareholders",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"149"
            },
            {
              "$ref": "193"
            },
            {
              "$ref": "606"
            },
            {
              "$id": "678",
              "$type": "ModelMaker.VariableNode, ModelMaker",
              "PutCalculationOnReport": false,
              "CalculateOnThisReport": null,
              "PivotTableLink": null,
              "NumberFormatOverride": null,
              "HasOpeningBalanceFlag": false,
              "OpeningBalanceFlagAppliedName": "",
              "ToolTip": "\n Is on Equity=IF([Senior Debt] + [Shareholder Debt] + [Chinese Investor Debt] > 0, 1,0) (flag)",
              "Deletable": true,
              "Comment": "",
              "HasSwitchSignLine": false,
              "SwitchSignForReport": false,
              "MultipleInputValues": {
                "$type": "System.Collections.Generic.List`1[[ModelMaker.DimensionedArrayValues, ModelMaker]], mscorlib",
                "$values": []
              },
              "NonPrimaryInput": false,
              "Max": "NaN",
              "Min": "NaN",
              "IsBalanceButNotCorkscrew": false,
              "IsEditable": true,
              "IsConstant": false,
              "UniqueID": "ddb138f2-c49a-4bb1-8821-878db3371c44",
              "Dimensions": {
                "$type": "ModelMakerEngine.MMDimensions, ModelMakerEngine",
                "$values": []
              },
              "EquationOBXInternal": "IF([Senior Debt] + [Shareholder Debt] + [Chinese Investor Debt] > 0, 1,0)",
              "NameOfGroup": " Dividends",
              "EquationToParse": "IF([Senior Debt] + [Shareholder Debt] + [Chinese Investor Debt] > 0, 1,0)",
              "MostRecentExpectedUnitErrors": null,
              "Units": {
                "$id": "679",
                "$type": "ModelMaker.Unit, ModelMaker",
                "NumberFormatOverride": null,
                "MatchAnything": false,
                "ExternalRepresentation": "flag",
                "ItemsOnTop": {
                  "$type": "System.Collections.Generic.List`1[[System.String, mscorlib]], mscorlib",
                  "$values": []
                },
                "ItemsOnBottom": {
                  "$type": "System.Collections.Generic.List`1[[System.String, mscorlib]], mscorlib",
                  "$values": []
                },
                "IsCurrency": false,
                "ContainsSMU": false,
                "IsDimensionless": false
              },
              "Name": "Payments To Shareholders Locked",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"611"
            },
            {
              "$id": "680",
              "$type": "ModelMaker.GroupNode, ModelMaker",
              "TabOrHeaderColour": "",
              "Comment": "",
              "NameOfGroup": "Shareholder Returns",
              "YPosition": 6,
              "Folded": true,
              "Font": null,
              "Children": {
                "$type": "ModelMaker.GroupNodeChildCollection, ModelMaker",
                "$values": [
                  {
                    "$id": "681",
                    "$type": "ModelMaker.VariableNode, ModelMaker",
                    "PutCalculationOnReport": false,
                    "CalculateOnThisReport": null,
                    "PivotTableLink": null,
                    "NumberFormatOverride": null,
                    "HasOpeningBalanceFlag": false,
                    "OpeningBalanceFlagAppliedName": "",
                    "ToolTip": "\n Is on Equity.Redemption Preference=MAX(0,[Cash Available After Chinese Investor Debt Repayment])* (1-[Payments To Shareholders Locked]) (GBP)",
                    "Deletable": true,
                    "Comment": "",
                    "HasSwitchSignLine": false,
                    "SwitchSignForReport": false,
                    "MultipleInputValues": null,
                    "NonPrimaryInput": false,
                    "Max": "NaN",
                    "Min": "NaN",
                    "IsBalanceButNotCorkscrew": false,
                    "IsEditable": true,
                    "IsConstant": false,
                    "UniqueID": "276d4539-95c1-402c-a208-85eabcb13bce",
                    "Dimensions": {
                      "$type": "ModelMakerEngine.MMDimensions, ModelMakerEngine",
                      "$values": []
                    },
                    "EquationOBXInternal": "MAX(0,[Cash Available After Chinese Investor Debt Repayment])* (1-[Payments To Shareholders Locked])",
                    "NameOfGroup": "Shareholder Returns.Redemption Preference",
                    "EquationToParse": "MAX(0,[Cash Available After Chinese Investor Debt Repayment])* (1-[Payments To Shareholders Locked])",
                    "MostRecentExpectedUnitErrors": null,
                    "Units": {
                      "$ref": "37"
                    },
                    "Name": "Cash Available for Redemption Preference",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"225"
                  },
                  {
                    "$id": "682",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"225"
                        }
                      ]
                    },
                    "FlagApplied": null,
                    "ActualsFlag": null,
                    "Name": "Redemption Preference",
                    "HasDefaultEquation": false,
                    "NonStandardBalanceFormula": false,
                    "EquationOBXInternal": "IF([Period number]=0,[Opening Redemption Preference],BEG()-[Redemption Preference Paid]) ",
                    "InitialOpeningVariable": null,
                    "Units": {
                      "$ref": "37"
                    },
                    "Visible": true,
                    "PutCalculationOnReport": false,
                    "CalculateOnThisReport": null,
                    "PivotTableLink": null,
                    "NumberFormatOverride": null,
                    "ToolTip": "\n Is on Equity.Redemption Preference=IF([Period number]=0,[Opening Redemption Preference],BEG()-[Redemption Preference Paid])  (GBP)",
                    "Deletable": true,
                    "Comment": "",
                    "HasSwitchSignLine": false,
                    "SwitchSignForReport": false,
                    "MultipleInputValues": null,
                    "NonPrimaryInput": false,
                    "Max": "NaN",
                    "Min": "NaN",
                    "IsBalanceButNotCorkscrew": false,
                    "IsEditable": true,
                    "IsConstant": false,
                    "UniqueID": "cad74a83-ee66-4c85-bfa4-589a2b71f0b4",
                    "Dimensions": {
                      "$type": "ModelMakerEngine.MMDimensions, ModelMakerEngine",
                      "$values": []
                    },
                    "NameOfGroup": "Shareholder Returns.Redemption Preference",
                    "EquationToParse": "IF([Period number]=0,[Opening Redemption Preference],BEG()-[Redemption Preference Paid]) ",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"224"
                  },
                  {
                    "$id": "683",
                    "$type": "ModelMaker.VariableNode, ModelMaker",
                    "PutCalculationOnReport": false,
                    "CalculateOnThisReport": null,
                    "PivotTableLink": null,
                    "NumberFormatOverride": null,
                    "HasOpeningBalanceFlag": false,
                    "OpeningBalanceFlagAppliedName": "",
                    "ToolTip": "\n Is on Equity.Redemption Preference=[Cash Available for Redemption Preference] - [Redemption Preference Paid] (GBP)",
                    "Deletable": true,
                    "Comment": "",
                    "HasSwitchSignLine": false,
                    "SwitchSignForReport": false,
                    "MultipleInputValues": null,
                    "NonPrimaryInput": false,
                    "Max": "NaN",
                    "Min": "NaN",
                    "IsBalanceButNotCorkscrew": false,
                    "IsEditable": true,
                    "IsConstant": false,
                    "UniqueID": "4b8fc9dd-594b-42ba-883f-f3b96c83205f",
                    "Dimensions": {
                      "$type": "ModelMakerEngine.MMDimensions, ModelMakerEngine",
                      "$values": []
                    },
                    "EquationOBXInternal": "[Cash Available for Redemption Preference] - [Redemption Preference Paid]",
                    "NameOfGroup": "Shareholder Returns.Redemption Preference",
                    "EquationToParse": "[Cash Available for Redemption Preference] - [Redemption Preference Paid]",
                    "MostRecentExpectedUnitErrors": null,
                    "Units": {
                      "$id": "684",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Redemption Preference",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"Redemption Preference",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"685",
              "$type": "ModelMaker.GroupNode, ModelMaker",
              "TabOrHeaderColour": "",
              "Comment": "",
              "NameOfGroup": "Shareholder Returns",
              "YPosition": 7,
              "Folded": true,
              "Font": null,
              "Children": {
                "$type": "ModelMaker.GroupNodeChildCollection, ModelMaker",
                "$values": [
                  {
                    "$id": "686",
                    "$type": "ModelMaker.VariableNode, ModelMaker",
                    "PutCalculationOnReport": false,
                    "CalculateOnThisReport": null,
                    "PivotTableLink": null,
                    "NumberFormatOverride": null,
                    "HasOpeningBalanceFlag": false,
                    "OpeningBalanceFlagAppliedName": "",
                    "ToolTip": "\n Is on Equity.Priority Dividend=MAX(0,[Cash Available After Redemption Preference])* (1-[Payments To Shareholders Locked]) (GBP)",
                    "Deletable": true,
                    "Comment": "",
                    "HasSwitchSignLine": false,
                    "SwitchSignForReport": false,
                    "MultipleInputValues": null,
                    "NonPrimaryInput": false,
                    "Max": "NaN",
                    "Min": "NaN",
                    "IsBalanceButNotCorkscrew": false,
                    "IsEditable": true,
                    "IsConstant": false,
                    "UniqueID": "21de1901-6198-42ad-a594-95558cbb8339",
                    "Dimensions": {
                      "$type": "ModelMakerEngine.MMDimensions, ModelMakerEngine",
                      "$values": []
                    },
                    "EquationOBXInternal": "MAX(0,[Cash Available After Redemption Preference])* (1-[Payments To Shareholders Locked])",
                    "NameOfGroup": "Shareholder Returns.Priority Dividend",
                    "EquationToParse": "MAX(0,[Cash Available After Redemption Preference])* (1-[Payments To Shareholders Locked])",
                    "MostRecentExpectedUnitErrors": null,
                    "Units": {
                      "$id": "687",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Priority Dividend",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"228"
                  },
                  {
                    "$id": "688",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"228"
                        }
                      ]
                    },
                    "FlagApplied": null,
                    "ActualsFlag": null,
                    "Name": "Priority Dividend",
                    "HasDefaultEquation": false,
                    "NonStandardBalanceFormula": false,
                    "EquationOBXInternal": "IF([Period number]=0,[Opening Priority Dividend],BEG() - [Priority Dividend Paid]) ",
                    "InitialOpeningVariable": null,
                    "Units": {
                      "$ref": "37"
                    },
                    "Visible": true,
                    "PutCalculationOnReport": false,
                    "CalculateOnThisReport": null,
                    "PivotTableLink": null,
                    "NumberFormatOverride": null,
                    "ToolTip": "\n Is on Equity.Priority Dividend=IF([Period number]=0,[Opening Priority Dividend],BEG() - [Priority Dividend Paid])  (GBP)",
                    "Deletable": true,
                    "Comment": "",
                    "HasSwitchSignLine": false,
                    "SwitchSignForReport": false,
                    "MultipleInputValues": null,
                    "NonPrimaryInput": false,
                    "Max": "NaN",
                    "Min": "NaN",
                    "IsBalanceButNotCorkscrew": false,
                    "IsEditable": true,
                    "IsConstant": false,
                    "UniqueID": "7b7cacd9-8b98-4204-b89d-3b2668b8c203",
                    "Dimensions": {
                      "$type": "ModelMakerEngine.MMDimensions, ModelMakerEngine",
                      "$values": []
                    },
                    "NameOfGroup": "Shareholder Returns.Priority Dividend",
                    "EquationToParse": "IF([Period number]=0,[Opening Priority Dividend],BEG() - [Priority Dividend Paid]) ",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"227"
                  },
                  {
                    "$id": "689",
                    "$type": "ModelMaker.VariableNode, ModelMaker",
                    "PutCalculationOnReport": false,
                    "CalculateOnThisReport": null,
                    "PivotTableLink": null,
                    "NumberFormatOverride": null,
                    "HasOpeningBalanceFlag": false,
                    "OpeningBalanceFlagAppliedName": "",
                    "ToolTip": "\n Is on Equity.Priority Dividend=[Cash Available for Priority Dividend] - [Priority Dividend Paid] (GBP)",
                    "Deletable": true,
                    "Comment": "",
                    "HasSwitchSignLine": false,
                    "SwitchSignForReport": false,
                    "MultipleInputValues": null,
                    "NonPrimaryInput": false,
                    "Max": "NaN",
                    "Min": "NaN",
                    "IsBalanceButNotCorkscrew": false,
                    "IsEditable": true,
                    "IsConstant": false,
                    "UniqueID": "565b281c-87e0-42b3-8f46-b6590105e917",
                    "Dimensions": {
                      "$type": "ModelMakerEngine.MMDimensions, ModelMakerEngine",
                      "$values": []
                    },
                    "EquationOBXInternal": "[Cash Available for Priority Dividend] - [Priority Dividend Paid]",
                    "NameOfGroup": "Shareholder Returns.Priority Dividend",
                    "EquationToParse": "[Cash Available for Priority Dividend] - [Priority Dividend Paid]",
                    "MostRecentExpectedUnitErrors": null,
                    "Units": {
                      "$id": "690",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Priority Dividend",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"Priority Dividend",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"691",
              "$type": "ModelMaker.GroupNode, ModelMaker",
              "TabOrHeaderColour": "",
              "Comment": "",
              "NameOfGroup": "Shareholder Returns",
              "YPosition": 8,
              "Folded": true,
              "Font": null,
              "Children": {
                "$type": "ModelMaker.GroupNodeChildCollection, ModelMaker",
                "$values": [
                  {
                    "$id": "692",
                    "$type": "ModelMaker.VariableNode, ModelMaker",
                    "PutCalculationOnReport": false,
                    "CalculateOnThisReport": null,
                    "PivotTableLink": null,
                    "NumberFormatOverride": null,
                    "HasOpeningBalanceFlag": false,
                    "OpeningBalanceFlagAppliedName": "",
                    "ToolTip": "\n Is on Equity.Priority Dividend Catchup=MAX(0,[Cash Available After Priority Dividend])* (1-[Payments To Shareholders Locked]) (GBP)",
                    "Deletable": true,
                    "Comment": "",
                    "HasSwitchSignLine": false,
                    "SwitchSignForReport": false,
                    "MultipleInputValues": null,
                    "NonPrimaryInput": false,
                    "Max": "NaN",
                    "Min": "NaN",
                    "IsBalanceButNotCorkscrew": false,
                    "IsEditable": true,
                    "IsConstant": false,
                    "UniqueID": "3818db97-b3ab-4c76-91df-1acda8003f5a",
                    "Dimensions": {
                      "$type": "ModelMakerEngine.MMDimensions, ModelMakerEngine",
                      "$values": []
                    },
                    "EquationOBXInternal": "MAX(0,[Cash Available After Priority Dividend])* (1-[Payments To Shareholders Locked])",
                    "NameOfGroup": "Shareholder Returns.Priority Dividend Catchup",
                    "EquationToParse": "MAX(0,[Cash Available After Priority Dividend])* (1-[Payments To Shareholders Locked])",
                    "MostRecentExpectedUnitErrors": null,
                    "Units": {
                      "$id": "693",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Priority Dividend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"233"
                  },
                  {
                    "$id": "694",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"233"
                        }
                      ]
                    },
                    "FlagApplied": null,
                    "ActualsFlag": null,
                    "Name": "Priority Dividend Catchup",
                    "HasDefaultEquation": false,
                    "NonStandardBalanceFormula": false,
                    "EquationOBXInternal": "IF([Period number]=0,[Opening Priority Dividend Catchup],BEG() - [Priority Dividend Catchup Paid] ) ",
                    "InitialOpeningVariable": null,
                    "Units": {
                      "$id": "695",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Equity.Priority Dividend Catchup=IF([Period number]=0,[Opening Priority Dividend Catchup],BEG() - [Priority Dividend Catchup Paid] )  (GBP)",
                    "Deletable": true,
                    "Comment": "",
                    "HasSwitchSignLine": false,
                    "SwitchSignForReport": false,
                    "MultipleInputValues": null,
                    "NonPrimaryInput": false,
                    "Max": "NaN",
                    "Min": "NaN",
                    "IsBalanceButNotCorkscrew": false,
                    "IsEditable": true,
                    "IsConstant": false,
                    "UniqueID": "8b55b364-beb3-4f05-b098-6c39d1a69bfb",
                    "Dimensions": {
                      "$type": "ModelMakerEngine.MMDimensions, ModelMakerEngine",
                      "$values": []
                    },
                    "NameOfGroup": "Shareholder Returns.Priority Dividend Catchup",
                    "EquationToParse": "IF([Period number]=0,[Opening Priority Dividend Catchup],BEG() - [Priority Dividend Catchup Paid] ) ",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2,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"232"
                  },
                  {
                    "$id": "696",
                    "$type": "ModelMaker.VariableNode, ModelMaker",
                    "PutCalculationOnReport": false,
                    "CalculateOnThisReport": null,
                    "PivotTableLink": null,
                    "NumberFormatOverride": null,
                    "HasOpeningBalanceFlag": false,
                    "OpeningBalanceFlagAppliedName": "",
                    "ToolTip": "\n Is on Equity.Priority Dividend Catchup=[Cash Available for Priority Dividend Catchup] - [Priority Dividend Catchup Paid] (GBP)",
                    "Deletable": true,
                    "Comment": "",
                    "HasSwitchSignLine": false,
                    "SwitchSignForReport": false,
                    "MultipleInputValues": null,
                    "NonPrimaryInput": false,
                    "Max": "NaN",
                    "Min": "NaN",
                    "IsBalanceButNotCorkscrew": false,
                    "IsEditable": true,
                    "IsConstant": false,
                    "UniqueID": "1101e27f-6f16-404d-9b58-b07bb3c13644",
                    "Dimensions": {
                      "$type": "ModelMakerEngine.MMDimensions, ModelMakerEngine",
                      "$values": []
                    },
                    "EquationOBXInternal": "[Cash Available for Priority Dividend Catchup] - [Priority Dividend Catchup Paid]",
                    "NameOfGroup": "Shareholder Returns.Priority Dividend Catchup",
                    "EquationToParse": "[Cash Available for Priority Dividend Catchup] - [Priority Dividend Catchup Paid]",
                    "MostRecentExpectedUnitErrors": null,
                    "Units": {
                      "$id": "697",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Priority Dividend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"Priority Dividend Catchup",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"698",
              "$type": "ModelMaker.GroupNode, ModelMaker",
              "TabOrHeaderColour": "",
              "Comment": "",
              "NameOfGroup": "Shareholder Returns",
              "YPosition": 9,
              "Folded": true,
              "Font": null,
              "Children": {
                "$type": "ModelMaker.GroupNodeChildCollection, ModelMaker",
                "$values": [
                  {
                    "$ref": "237"
                  },
                  {
                    "$id": "699",
                    "$type": "ModelMaker.VariableNode, ModelMaker",
                    "PutCalculationOnReport": false,
                    "CalculateOnThisReport": null,
                    "PivotTableLink": null,
                    "NumberFormatOverride": null,
                    "HasOpeningBalanceFlag": false,
                    "OpeningBalanceFlagAppliedName": "",
                    "ToolTip": "\n Is on Equity.Redemption Preference Catchup=MAX(0,[Cash Available After Priority Dividend Catchup])* (1-[Payments To Shareholders Locked]) (GBP)",
                    "Deletable": true,
                    "Comment": "",
                    "HasSwitchSignLine": false,
                    "SwitchSignForReport": false,
                    "MultipleInputValues": null,
                    "NonPrimaryInput": false,
                    "Max": "NaN",
                    "Min": "NaN",
                    "IsBalanceButNotCorkscrew": false,
                    "IsEditable": true,
                    "IsConstant": false,
                    "UniqueID": "901cf7b9-855a-4520-8235-2d4803fa2549",
                    "Dimensions": {
                      "$type": "ModelMakerEngine.MMDimensions, ModelMakerEngine",
                      "$values": []
                    },
                    "EquationOBXInternal": "MAX(0,[Cash Available After Priority Dividend Catchup])* (1-[Payments To Shareholders Locked])",
                    "NameOfGroup": "Shareholder Returns.Redemption Preference Catchup",
                    "EquationToParse": "MAX(0,[Cash Available After Priority Dividend Catchup])* (1-[Payments To Shareholders Locked])",
                    "MostRecentExpectedUnitErrors": null,
                    "Units": {
                      "$id": "700",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Redemption Preference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"238"
                  },
                  {
                    "$id": "701",
                    "$type": "ModelMaker.StockNode, ModelMaker",
                    "OpeningOrActualsName": "",
                    "InFlows": {
                      "$type": "System.Collections.Generic.List`1[[ModelMakerEngine.IEquationNode, ModelMakerEngine]], mscorlib",
                      "$values": []
                    },
                    "OutFlows": {
                      "$type": "System.Collections.Generic.List`1[[ModelMakerEngine.IEquationNode, ModelMakerEngine]], mscorlib",
                      "$values": [
                        {
                          "$ref": "238"
                        }
                      ]
                    },
                    "FlagApplied": null,
                    "ActualsFlag": null,
                    "Name": "Redemption Preference Catchup",
                    "HasDefaultEquation": false,
                    "NonStandardBalanceFormula": false,
                    "EquationOBXInternal": "IF([Period number]=0,[Opening Redemption Preference Catchup],BEG() - [Redemption Preference Catchup Paid] ) ",
                    "InitialOpeningVariable": null,
                    "Units": {
                      "$id": "702",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"Visible": true,
                    "PutCalculationOnReport": false,
                    "CalculateOnThisReport": null,
                    "PivotTableLink": null,
                    "NumberFormatOverride": null,
                    "ToolTip": "\n Is on Equity.Redemption Preference Catchup=IF([Period number]=0,[Opening Redemption Preference Catchup],BEG() - [Redemption Preference Catchup Paid] )  (GBP)",
                    "Deletable": true,
                    "Comment": "",
                    "HasSwitchSignLine": false,
                    "SwitchSignForReport": false,
                    "MultipleInputValues": null,
                    "NonPrimaryInput": false,
                    "Max": "NaN",
                    "Min": "NaN",
                    "IsBalanceButNotCorkscrew": false,
                    "IsEditable": true,
                    "IsConstant": false,
                    "UniqueID": "0f998a61-35c8-407a-bd76-6a23556c9e5c",
                    "Dimensions": {
                      "$type": "ModelMakerEngine.MMDimensions, ModelMakerEngine",
                      "$values": []
                    },
                    "NameOfGroup": "Shareholder Returns.Redemption Preference Catchup",
                    "EquationToParse": "IF([Period number]=0,[Opening Redemption Preference Catchup],BEG() - [Redemption Preference Catchup Paid] ) ",
                    "MostRecentExpectedUnitErrors": null,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3,
                    "Parent": {
                      "$ref": "1"
                    },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"703",
                    "$type": "ModelMaker.VariableNode, ModelMaker",
                    "PutCalculationOnReport": false,
                    "CalculateOnThisReport": null,
                    "PivotTableLink": null,
                    "NumberFormatOverride": null,
                    "HasOpeningBalanceFlag": false,
                    "OpeningBalanceFlagAppliedName": "",
                    "ToolTip": "\n Is on Equity.Redemption Preference Catchup=[Cash Available for Redemption Preference Catchup] - [Redemption Preference Catchup Paid] (GBP)",
                    "Deletable": true,
                    "Comment": "",
                    "HasSwitchSignLine": false,
                    "SwitchSignForReport": false,
                    "MultipleInputValues": null,
                    "NonPrimaryInput": false,
                    "Max": "NaN",
                    "Min": "NaN",
                    "IsBalanceButNotCorkscrew": false,
                    "IsEditable": true,
                    "IsConstant": false,
                    "UniqueID": "e5583576-c8a8-4a8c-b355-5f5039f9fb69",
                    "Dimensions": {
                      "$type": "ModelMakerEngine.MMDimensions, ModelMakerEngine",
                      "$values": []
                    },
                    "EquationOBXInternal": "[Cash Available for Redemption Preference Catchup] - [Redemption Preference Catchup Paid]",
                    "NameOfGroup": "Shareholder Returns.Redemption Preference Catchup",
                    "EquationToParse": "[Cash Available for Redemption Preference Catchup] - [Redemption Preference Catchup Paid]",
                    "MostRecentExpectedUnitErrors": null,
                    "Units": {
                      "$id": "704",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After Redemption Preference Catchup",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4,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"Redemption Preference Catchup",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"705",
              "$type": "ModelMaker.GroupNode, ModelMaker",
              "TabOrHeaderColour": "",
              "Comment": "",
              "NameOfGroup": "Shareholder Returns",
              "YPosition": 10,
              "Folded": true,
              "Font": null,
              "Children": {
                "$type": "ModelMaker.GroupNodeChildCollection, ModelMaker",
                "$values": [
                  {
                    "$ref": "147"
                  },
                  {
                    "$id": "706",
                    "$type": "ModelMaker.VariableNode, ModelMaker",
                    "PutCalculationOnReport": false,
                    "CalculateOnThisReport": null,
                    "PivotTableLink": null,
                    "NumberFormatOverride": null,
                    "HasOpeningBalanceFlag": false,
                    "OpeningBalanceFlagAppliedName": "",
                    "ToolTip": "\n Is on Equity.Ordinary Dividends=MAX(0,[Cash Available After Redemption Preference Catchup]) (GBP)",
                    "Deletable": true,
                    "Comment": "",
                    "HasSwitchSignLine": false,
                    "SwitchSignForReport": false,
                    "MultipleInputValues": null,
                    "NonPrimaryInput": false,
                    "Max": "NaN",
                    "Min": "NaN",
                    "IsBalanceButNotCorkscrew": false,
                    "IsEditable": true,
                    "IsConstant": false,
                    "UniqueID": "d670e0e8-1409-4462-8d7c-ac1625cd3c20",
                    "Dimensions": {
                      "$type": "ModelMakerEngine.MMDimensions, ModelMakerEngine",
                      "$values": []
                    },
                    "EquationOBXInternal": "MAX(0,[Cash Available After Redemption Preference Catchup])",
                    "NameOfGroup": " Dividends",
                    "EquationToParse": "MAX(0,[Cash Available After Redemption Preference Catchup])",
                    "MostRecentExpectedUnitErrors": null,
                    "Units": {
                      "$id": "707",
                      "$type": "ModelMaker.Unit, ModelMaker",
                      "NumberFormatOverride": null,
                      "MatchAnything": false,
                      "ExternalRepresentation": "GBP",
                      "ItemsOnTop": {
                        "$type": "System.Collections.Generic.List`1[[System.String, mscorlib]], mscorlib",
                        "$values": [
                          "GBP"
                        ]
                      },
                      "ItemsOnBottom": {
                        "$type": "System.Collections.Generic.List`1[[System.String, mscorlib]], mscorlib",
                        "$values": []
                      },
                      "IsCurrency": false,
                      "ContainsSMU": false,
                      "IsDimensionless": false
                    },
                    "Name": "Cash available for ordinary dividend",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1,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"$ref": "243"
                  },
                  {
                    "$ref": "242"
                  }
                ]
              },
              "AllowAddChildren": true,
              "AllowRemoveChildren": true,
              "IsImported": true,
              "IsChecksGroup": false,
              "IsAlertsGroup": false,
              "IsChecksAndAlertsGroup": false,
              "IsUnallocatedGroup": false,
              "IsInputsGroup": false,
              "IsFlag": false,
              "IsTimeAndFlagsGroup": false,
              "DimensionsAcross": {
                "$type": "ModelMakerEngine.MMDimensions, ModelMakerEngine",
                "$values": []
              },
              "TimeAxis": 0,
              "IndexInParent": -1,
              "Name": "Ordinary Dividends",
              "Parent": {
                "$ref": "1"
              },
              "Visible": true,
              "ToolTip": "",
              "OpeningBalanceFlagAppliedName": "",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"708",
              "$type": "ModelMaker.GroupNode, ModelMaker",
              "TabOrHeaderColour": "",
              "Comment": "",
              "NameOfGroup": "Shareholder Returns",
              "YPosition": 11,
              "Folded": false,
              "Font": null,
              "Children": {
                "$type": "ModelMaker.GroupNodeChildCollection, ModelMaker",
                "$values": [
                  {
                    "$ref": "613"
                  },
                  {
                    "$ref": "248"
                  },
                  {
                    "$ref": "247"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"Ordinary Shares",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9,
        "Name": "Equity",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"$id": "709",
        "$type": "ModelMaker.GroupNode, ModelMaker",
        "TabOrHeaderColour": "",
        "Comment": "",
        "NameOfGroup": null,
        "YPosition": 0,
        "Folded": false,
        "Font": null,
        "Children": {
          "$type": "ModelMaker.GroupNodeChildCollection, ModelMaker",
          "$values": [
            {
              "$id": "710",
              "$type": "ModelMaker.VariableNode, ModelMaker",
              "PutCalculationOnReport": false,
              "CalculateOnThisReport": null,
              "PivotTableLink": null,
              "NumberFormatOverride": null,
              "HasOpeningBalanceFlag": false,
              "OpeningBalanceFlagAppliedName": "",
              "ToolTip": "\n Is on Scheduled Debt=MIN([Minimum Cash before Loan or Capital Repayment],SUM([Guaranteed Portfolio Loans],[CVA 1 Debt],[CVA 2 Debt])) (GBP)",
              "Deletable": true,
              "Comment": "",
              "HasSwitchSignLine": false,
              "SwitchSignForReport": false,
              "MultipleInputValues": null,
              "NonPrimaryInput": false,
              "Max": "NaN",
              "Min": "NaN",
              "IsBalanceButNotCorkscrew": false,
              "IsEditable": true,
              "IsConstant": false,
              "UniqueID": "698e967b-61f4-45ac-b73d-4a5d4c817b25",
              "Dimensions": {
                "$type": "ModelMakerEngine.MMDimensions, ModelMakerEngine",
                "$values": []
              },
              "EquationOBXInternal": "MIN([Minimum Cash before Loan or Capital Repayment],SUM([Guaranteed Portfolio Loans],[CVA 1 Debt],[CVA 2 Debt]))",
              "NameOfGroup": "Unscheduled Debt.Senior Debt",
              "EquationToParse": "MIN([Minimum Cash before Loan or Capital Repayment],SUM([Guaranteed Portfolio Loans],[CVA 1 Debt],[CVA 2 Debt]))",
              "MostRecentExpectedUnitErrors": null,
              "Units": {
                "$ref": "37"
              },
              "Name": "Minimum Cash Balance before Debt Repayment",
              "ReportLines": {
                "$type": "ModelMaker.UndoableCollection`1[[ModelMakerEngine.IReportLine, ModelMakerEngine]], ModelMaker.Undo",
                "$values": []
              },
              "IsOpeningBalance": false,
              "ExternalLinks": {
                "$type": "UINext.Collections.DeepObservableCollection`1[[ExternalLinks.IExternalDataLink, ExternalLinks]], UINext",
                "$values": []
              },
              "HasUnits": true,
              "UnitsValid": true,
              "UnitsErrorMessage": "",
              "IgnoreUnitIssues": false,
              "IsPlaceholder": false,
              "StandardName": 0,
              "IsStandardNode": false,
              "WarnMessage": null,
              "StandardDescription": null,
              "HasStandardDescription": false,
              "HasStandardName": false,
              "OptimisationNodePair": null,
              "IsOptimisationNode": false,
              "Actuals": null,
              "UDFCode": null,
              "AssociatedOptimisationNodes": null,
              "CustomNamedRange": null,
              "YPosition": 0,
              "Parent": {
                "$ref": "1"
              },
              "Visible": true,
              "Font": null,
              "AllowIncomingLinks": true,
              "AllowOutgoingLinks": true,
              "IncomingLinks": {
                "$type": "System.Collections.ObjectModel.Collection`1[[ModelMaker.MMLink, ModelMaker]], mscorlib",
                "$values": []
              },
              "OutgoingLinks": {
                "$type": "System.Collections.ObjectModel.Collection`1[[ModelMaker.MMLink, ModelMaker]], mscorlib",
                "$values": []
              },
              "Issues": null
            },
            {
              "$id": "711",
              "$type": "ModelMaker.GroupNode, ModelMaker",
              "TabOrHeaderColour": "",
              "Comment": "",
              "NameOfGroup": "Scheduled Debt",
              "YPosition": 1,
              "Folded": false,
              "Font": null,
              "Children": {
                "$type": "ModelMaker.GroupNodeChildCollection, ModelMaker",
                "$values": [
                  {
                    "$ref": "127"
                  },
                  {
                    "$ref": "203"
                  },
                  {
                    "$ref": "585"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
              "Name": "Guarantee Portfolio Loans ",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"654"
            },
            {
              "$ref": "657"
            }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7,
        "Name": "Scheduled Debt",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"711"
      },
      {
        "$ref": "315"
      },
      {
        "$ref": "282"
      },
      {
        "$ref": "127"
      },
      {
        "$ref": "585"
      },
      {
        "$ref": "420"
      },
      {
        "$ref": "520"
      },
      {
        "$ref": "538"
      },
      {
        "$ref": "266"
      },
      {
        "$ref": "537"
      },
      {
        "$id": "712",
        "$type": "ModelMaker.TimeNode, ModelMaker",
        "ForceUpdate": 1,
        "Axis": 0,
        "EndDate": "2028-03-31T00:00:00",
        "MonthsPerPeriod": 3,
        "StartDate": "2023-04-01T00:00:00",
        "NumberOfPeriods": 20,
        "TimeStep": 6,
        "YearEndBasis": 1002,
        "YearEndMonth": 3,
        "YPosition": -1,
        "Parent": {
          "$ref": "1"
        },
        "Visible": false,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"$ref": "39"
      },
      {
        "$ref": "147"
      },
      {
        "$ref": "706"
      },
      {
        "$ref": "678"
      },
      {
        "$ref": "676"
      },
      {
        "$ref": "243"
      },
      {
        "$ref": "705"
      },
      {
        "$ref": "280"
      },
      {
        "$ref": "203"
      },
      {
        "$ref": "304"
      },
      {
        "$ref": "205"
      },
      {
        "$ref": "305"
      },
      {
        "$ref": "207"
      },
      {
        "$ref": "306"
      },
      {
        "$ref": "197"
      },
      {
        "$ref": "210"
      },
      {
        "$ref": "307"
      },
      {
        "$ref": "216"
      },
      {
        "$ref": "219"
      },
      {
        "$ref": "666"
      },
      {
        "$ref": "212"
      },
      {
        "$ref": "308"
      },
      {
        "$ref": "214"
      },
      {
        "$ref": "309"
      },
      {
        "$ref": "669"
      },
      {
        "$ref": "661"
      },
      {
        "$ref": "421"
      },
      {
        "$ref": "396"
      },
      {
        "$ref": "525"
      },
      {
        "$ref": "404"
      },
      {
        "$ref": "412"
      },
      {
        "$ref": "251"
      },
      {
        "$ref": "242"
      },
      {
        "$ref": "349"
      },
      {
        "$ref": "250"
      },
      {
        "$ref": "541"
      },
      {
        "$ref": "543"
      },
      {
        "$ref": "361"
      },
      {
        "$ref": "545"
      },
      {
        "$ref": "364"
      },
      {
        "$ref": "546"
      },
      {
        "$ref": "547"
      },
      {
        "$ref": "540"
      },
      {
        "$ref": "354"
      },
      {
        "$ref": "671"
      },
      {
        "$ref": "550"
      },
      {
        "$ref": "554"
      },
      {
        "$ref": "355"
      },
      {
        "$ref": "555"
      },
      {
        "$ref": "358"
      },
      {
        "$ref": "556"
      },
      {
        "$ref": "557"
      },
      {
        "$ref": "549"
      },
      {
        "$ref": "310"
      },
      {
        "$ref": "303"
      },
      {
        "$ref": "370"
      },
      {
        "$ref": "371"
      },
      {
        "$ref": "367"
      },
      {
        "$ref": "387"
      },
      {
        "$ref": "116"
      },
      {
        "$ref": "269"
      },
      {
        "$ref": "611"
      },
      {
        "$ref": "601"
      },
      {
        "$id": "713",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3,
        "Name": "Tabular",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"523"
      },
      {
        "$ref": "248"
      },
      {
        "$ref": "566"
      },
      {
        "$ref": "565"
      },
      {
        "$ref": "708"
      },
      {
        "$ref": "247"
      },
      {
        "$ref": "257"
      },
      {
        "$ref": "368"
      },
      {
        "$ref": "379"
      },
      {
        "$ref": "640"
      },
      {
        "$ref": "642"
      },
      {
        "$ref": "634"
      },
      {
        "$ref": "636"
      },
      {
        "$ref": "311"
      },
      {
        "$ref": "552"
      },
      {
        "$ref": "638"
      },
      {
        "$ref": "330"
      },
      {
        "$ref": "710"
      },
      {
        "$ref": "560"
      },
      {
        "$ref": "559"
      },
      {
        "$ref": "630"
      },
      {
        "$ref": "631"
      },
      {
        "$ref": "561"
      },
      {
        "$ref": "563"
      },
      {
        "$ref": "680"
      },
      {
        "$ref": "685"
      },
      {
        "$ref": "682"
      },
      {
        "$ref": "332"
      },
      {
        "$ref": "225"
      },
      {
        "$ref": "224"
      },
      {
        "$ref": "337"
      },
      {
        "$ref": "681"
      },
      {
        "$ref": "683"
      },
      {
        "$ref": "686"
      },
      {
        "$ref": "688"
      },
      {
        "$ref": "339"
      },
      {
        "$ref": "228"
      },
      {
        "$ref": "227"
      },
      {
        "$ref": "341"
      },
      {
        "$ref": "689"
      },
      {
        "$ref": "149"
      },
      {
        "$ref": "331"
      },
      {
        "$ref": "193"
      },
      {
        "$ref": "691"
      },
      {
        "$ref": "692"
      },
      {
        "$ref": "233"
      },
      {
        "$ref": "694"
      },
      {
        "$ref": "232"
      },
      {
        "$ref": "696"
      },
      {
        "$ref": "348"
      },
      {
        "$ref": "345"
      },
      {
        "$ref": "698"
      },
      {
        "$ref": "699"
      },
      {
        "$ref": "238"
      },
      {
        "$ref": "701"
      },
      {
        "$ref": "237"
      },
      {
        "$ref": "703"
      },
      {
        "$ref": "344"
      },
      {
        "$ref": "342"
      },
      {
        "$ref": "606"
      },
      {
        "$id": "714",
        "$type": "ModelMaker.GroupNode, ModelMaker",
        "TabOrHeaderColour": "",
        "Comment": "",
        "NameOfGroup": null,
        "YPosition": 0,
        "Folded": false,
        "Font": null,
        "Children": {
          "$type": "ModelMaker.GroupNodeChildCollection, ModelMaker",
          "$values": []
        },
        "AllowAddChildren": true,
        "AllowRemoveChildren": true,
        "IsImported": false,
        "IsChecksGroup": false,
        "IsAlertsGroup": false,
        "IsChecksAndAlertsGroup": false,
        "IsUnallocatedGroup": false,
        "IsInputsGroup": false,
        "IsFlag": false,
        "IsTimeAndFlagsGroup": false,
        "DimensionsAcross": {
          "$type": "ModelMakerEngine.MMDimensions, ModelMakerEngine",
          "$values": []
        },
        "TimeAxis": 0,
        "IndexInParent": 10,
        "Name": "Shareholder Returns",
        "Parent": {
          "$ref": "1"
        },
        "Visible": true,
        "ToolTip": "",
        "OpeningBalanceFlagAppliedName": "",
        "AllowIncomingLinks": false,
        "AllowOutgoingLinks": false,
        "IncomingLinks": {
          "$type": "System.Collections.ObjectModel.Collection`1[[ModelMaker.MMLink, ModelMaker]], mscorlib",
          "$values": []
        },
        "OutgoingLinks": {
          "$type": "System.Collections.ObjectModel.Collection`1[[ModelMaker.MMLink, ModelMaker]], mscorlib",
          "$values": []
        },
        "Deletable": true,
        "Issues": null
      },
      {
        "$ref": "468"
      },
      {
        "$ref": "469"
      },
      {
        "$ref": "351"
      },
      {
        "$ref": "352"
      }
    ]
  },
  "Reports": {
    "$type": "ModelMaker.UndoableCollection`1[[ModelMakerEngine.IReport, ModelMakerEngine]], ModelMaker.Undo",
    "$values": [
      {
        "$ref": "152"
      },
      {
        "$ref": "570"
      },
      {
        "$ref": "42"
      },
      {
        "$ref": "199"
      },
      {
        "$ref": "664"
      },
      {
        "$ref": "119"
      },
      {
        "$ref": "673"
      },
      {
        "$id": "715",
        "$type": "ModelMaker.Report, ModelMaker",
        "TimeStep": 6,
        "YearEndBasis": 1002,
        "YearEndMonth": 3,
        "AllowTitleChange": true,
        "IsDuplicate": true,
        "ReportLinesCalculated": {
          "$type": "System.Collections.Generic.List`1[[ModelMakerEngine.IReportLine, ModelMakerEngine]], mscorlib",
          "$values": [
            {
              "$ref": "154"
            },
            {
              "$ref": "158"
            },
            {
              "$ref": "160"
            },
            {
              "$ref": "164"
            },
            {
              "$ref": "166"
            },
            {
              "$ref": "169"
            },
            {
              "$ref": "173"
            },
            {
              "$ref": "177"
            },
            {
              "$ref": "180"
            },
            {
              "$ref": "183"
            },
            {
              "$ref": "186"
            },
            {
              "$ref": "151"
            },
            {
              "$ref": "189"
            }
          ]
        },
        "ReportLines": {
          "$type": "ModelMaker.UndoableCollection`1[[ModelMakerEngine.IReportLine, ModelMakerEngine]], ModelMaker.Undo",
          "$values": [
            {
              "$ref": "153"
            },
            {
              "$ref": "154"
            },
            {
              "$ref": "158"
            },
            {
              "$ref": "160"
            },
            {
              "$ref": "164"
            },
            {
              "$ref": "166"
            },
            {
              "$ref": "169"
            },
            {
              "$ref": "173"
            },
            {
              "$ref": "177"
            },
            {
              "$ref": "180"
            },
            {
              "$ref": "183"
            },
            {
              "$ref": "186"
            },
            {
              "$ref": "151"
            },
            {
              "$ref": "189"
            }
          ]
        },
        "YPosition": -1,
        "Name": "Income Statement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"716",
        "$type": "ModelMaker.Report, ModelMaker",
        "TimeStep": 6,
        "YearEndBasis": 1002,
        "YearEndMonth": 3,
        "AllowTitleChange": true,
        "IsDuplicate": true,
        "ReportLinesCalculated": {
          "$type": "System.Collections.Generic.List`1[[ModelMakerEngine.IReportLine, ModelMakerEngine]], mscorlib",
          "$values": [
            {
              "$ref": "569"
            },
            {
              "$ref": "571"
            },
            {
              "$ref": "574"
            },
            {
              "$ref": "577"
            },
            {
              "$ref": "579"
            },
            {
              "$ref": "582"
            },
            {
              "$ref": "584"
            },
            {
              "$ref": "586"
            },
            {
              "$ref": "589"
            },
            {
              "$ref": "591"
            },
            {
              "$ref": "594"
            },
            {
              "$ref": "597"
            },
            {
              "$ref": "600"
            },
            {
              "$ref": "602"
            },
            {
              "$ref": "605"
            },
            {
              "$ref": "607"
            },
            {
              "$ref": "610"
            }
          ]
        },
        "ReportLines": {
          "$type": "ModelMaker.UndoableCollection`1[[ModelMakerEngine.IReportLine, ModelMakerEngine]], ModelMaker.Undo",
          "$values": [
            {
              "$ref": "569"
            },
            {
              "$ref": "571"
            },
            {
              "$ref": "574"
            },
            {
              "$ref": "577"
            },
            {
              "$ref": "579"
            },
            {
              "$ref": "582"
            },
            {
              "$ref": "584"
            },
            {
              "$ref": "586"
            },
            {
              "$ref": "589"
            },
            {
              "$ref": "591"
            },
            {
              "$ref": "594"
            },
            {
              "$ref": "597"
            },
            {
              "$ref": "600"
            },
            {
              "$ref": "602"
            },
            {
              "$ref": "605"
            },
            {
              "$ref": "607"
            },
            {
              "$ref": "610"
            }
          ]
        },
        "YPosition": -1,
        "Name": "Balance Sheet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"717",
        "$type": "ModelMaker.Report, ModelMaker",
        "TimeStep": 6,
        "YearEndBasis": 1002,
        "YearEndMonth": 3,
        "AllowTitleChange": true,
        "IsDuplicate": true,
        "ReportLinesCalculated": {
          "$type": "System.Collections.Generic.List`1[[ModelMakerEngine.IReportLine, ModelMakerEngine]], mscorlib",
          "$values": [
            {
              "$ref": "43"
            },
            {
              "$ref": "109"
            },
            {
              "$ref": "112"
            },
            {
              "$ref": "115"
            },
            {
              "$ref": "123"
            },
            {
              "$ref": "41"
            },
            {
              "$ref": "126"
            },
            {
              "$ref": "128"
            },
            {
              "$ref": "131"
            },
            {
              "$ref": "134"
            },
            {
              "$ref": "137"
            },
            {
              "$ref": "140"
            },
            {
              "$ref": "143"
            },
            {
              "$ref": "146"
            },
            {
              "$ref": "148"
            },
            {
              "$ref": "192"
            },
            {
              "$ref": "194"
            }
          ]
        },
        "ReportLines": {
          "$type": "ModelMaker.UndoableCollection`1[[ModelMakerEngine.IReportLine, ModelMakerEngine]], ModelMaker.Undo",
          "$values": [
            {
              "$ref": "43"
            },
            {
              "$ref": "109"
            },
            {
              "$ref": "112"
            },
            {
              "$ref": "115"
            },
            {
              "$ref": "123"
            },
            {
              "$ref": "41"
            },
            {
              "$ref": "126"
            },
            {
              "$ref": "128"
            },
            {
              "$ref": "131"
            },
            {
              "$ref": "134"
            },
            {
              "$ref": "137"
            },
            {
              "$ref": "140"
            },
            {
              "$ref": "143"
            },
            {
              "$ref": "146"
            },
            {
              "$ref": "148"
            },
            {
              "$ref": "192"
            },
            {
              "$ref": "194"
            }
          ]
        },
        "YPosition": -1,
        "Name": "Cashflow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"718",
        "$type": "ModelMaker.Report, ModelMaker",
        "TimeStep": 6,
        "YearEndBasis": 1002,
        "YearEndMonth": 3,
        "AllowTitleChange": true,
        "IsDuplicate": true,
        "ReportLinesCalculated": {
          "$type": "System.Collections.Generic.List`1[[ModelMakerEngine.IReportLine, ModelMakerEngine]], mscorlib",
          "$values": [
            {
              "$ref": "202"
            },
            {
              "$ref": "204"
            },
            {
              "$ref": "206"
            },
            {
              "$ref": "198"
            },
            {
              "$ref": "209"
            },
            {
              "$ref": "211"
            },
            {
              "$ref": "213"
            },
            {
              "$ref": "215"
            },
            {
              "$ref": "218"
            },
            {
              "$ref": "223"
            },
            {
              "$ref": "226"
            },
            {
              "$ref": "231"
            },
            {
              "$ref": "236"
            },
            {
              "$ref": "241"
            },
            {
              "$ref": "246"
            },
            {
              "$ref": "249"
            }
          ]
        },
        "ReportLines": {
          "$type": "ModelMaker.UndoableCollection`1[[ModelMakerEngine.IReportLine, ModelMakerEngine]], ModelMaker.Undo",
          "$values": [
            {
              "$ref": "200"
            },
            {
              "$ref": "201"
            },
            {
              "$ref": "202"
            },
            {
              "$ref": "204"
            },
            {
              "$ref": "206"
            },
            {
              "$ref": "198"
            },
            {
              "$ref": "208"
            },
            {
              "$ref": "209"
            },
            {
              "$ref": "211"
            },
            {
              "$ref": "213"
            },
            {
              "$ref": "215"
            },
            {
              "$ref": "217"
            },
            {
              "$ref": "218"
            },
            {
              "$ref": "222"
            },
            {
              "$ref": "223"
            },
            {
              "$ref": "226"
            },
            {
              "$ref": "231"
            },
            {
              "$ref": "236"
            },
            {
              "$ref": "241"
            },
            {
              "$ref": "246"
            },
            {
              "$ref": "249"
            }
          ]
        },
        "YPosition": -1,
        "Name": "Distributions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"719",
        "$type": "ModelMaker.Report, ModelMaker",
        "TimeStep": 6,
        "YearEndBasis": 1002,
        "YearEndMonth": 3,
        "AllowTitleChange": true,
        "IsDuplicate": true,
        "ReportLinesCalculated": {
          "$type": "System.Collections.Generic.List`1[[ModelMakerEngine.IReportLine, ModelMakerEngine]], mscorlib",
          "$values": [
            {
              "$ref": "665"
            },
            {
              "$ref": "663"
            },
            {
              "$ref": "668"
            }
          ]
        },
        "ReportLines": {
          "$type": "ModelMaker.UndoableCollection`1[[ModelMakerEngine.IReportLine, ModelMakerEngine]], ModelMaker.Undo",
          "$values": [
            {
              "$ref": "665"
            },
            {
              "$ref": "663"
            },
            {
              "$ref": "668"
            }
          ]
        },
        "YPosition": -1,
        "Name": "Metrics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"720",
        "$type": "ModelMaker.Report, ModelMaker",
        "TimeStep": 6,
        "YearEndBasis": 1002,
        "YearEndMonth": 3,
        "AllowTitleChange": true,
        "IsDuplicate": true,
        "ReportLinesCalculated": {
          "$type": "System.Collections.Generic.List`1[[ModelMakerEngine.IReportLine, ModelMakerEngine]], mscorlib",
          "$values": [
            {
              "$ref": "118"
            }
          ]
        },
        "ReportLines": {
          "$type": "ModelMaker.UndoableCollection`1[[ModelMakerEngine.IReportLine, ModelMakerEngine]], ModelMaker.Undo",
          "$values": [
            {
              "$ref": "118"
            }
          ]
        },
        "YPosition": -1,
        "Name": "Disposals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"$id": "721",
        "$type": "ModelMaker.Report, ModelMaker",
        "TimeStep": 6,
        "YearEndBasis": 1002,
        "YearEndMonth": 3,
        "AllowTitleChange": true,
        "IsDuplicate": true,
        "ReportLinesCalculated": {
          "$type": "System.Collections.Generic.List`1[[ModelMakerEngine.IReportLine, ModelMakerEngine]], mscorlib",
          "$values": [
            {
              "$ref": "672"
            }
          ]
        },
        "ReportLines": {
          "$type": "ModelMaker.UndoableCollection`1[[ModelMakerEngine.IReportLine, ModelMakerEngine]], ModelMaker.Undo",
          "$values": [
            {
              "$ref": "672"
            }
          ]
        },
        "YPosition": -1,
        "Name": "Squirrel Hack base",
        "Parent": {
          "$ref": "1"
        },
        "Visible": true,
        "ToolTip": "",
        "OpeningBalanceFlagAppliedName": "",
        "Font": null,
        "AllowIncomingLinks": true,
        "AllowOutgoingLinks": true,
        "IncomingLinks": {
          "$type": "System.Collections.ObjectModel.Collection`1[[ModelMaker.MMLink, ModelMaker]], mscorlib",
          "$values": []
        },
        "OutgoingLinks": {
          "$type": "System.Collections.ObjectModel.Collection`1[[ModelMaker.MMLink, ModelMaker]], mscorlib",
          "$values": []
        },
        "Deletable": true,
        "Issues": null
      }
    ]
  },
  "TopLevelNodes": {
    "$type": "ModelMaker.UndoableCollection`1[[ModelMakerEngine.INode, ModelMakerEngine]], ModelMaker.Undo",
    "$values": [
      {
        "$ref": "38"
      },
      {
        "$ref": "253"
      },
      {
        "$ref": "519"
      },
      {
        "$ref": "713"
      },
      {
        "$ref": "644"
      },
      {
        "$ref": "645"
      },
      {
        "$ref": "633"
      },
      {
        "$ref": "709"
      },
      {
        "$ref": "614"
      },
      {
        "$ref": "675"
      },
      {
        "$ref": "714"
      },
      {
        "$ref": "660"
      },
      {
        "$ref": "650"
      },
      {
        "$ref": "651"
      }
    ]
  },
  "OptimisationGroup": {
    "$ref": "651"
  },
  "NumberOfBuiltInGroups": 6,
  "Password": null,
  "ProtectBook": false,
  "Description": null,
  "ActualsHelper": null,
  "StandardNumberFormats": {
    "$id": "722",
    "$type": "System.Collections.Generic.Dictionary`2[[ModelMakerEngine.NamedNumberFormat, ModelMakerEngine],[System.String, mscorlib]], mscorlib"
  },
  "UseHybridTimeline": false,
  "MessageChoices": {
    "$id": "723",
    "$type": "System.Collections.Generic.Dictionary`2[[System.String, mscorlib],[System.Int32, mscorlib]], mscorlib",
    "UnusedItems": 2,
    "EmptySection": 2,
    "FunctionThatIsDifferentInExcel": 4
  },
  "UnitNumberFormatMapping": {
    "$id": "724",
    "$type": "ModelMakerEngine.UnitNumberFormatMapping, ModelMakerEngine",
    "UnitNumberFormatting": {
      "$id": "725",
      "$type": "System.Collections.Generic.Dictionary`2[[System.String, mscorlib],[ModelMakerEngine.NamedNumberFormat, ModelMakerEngine]], mscorlib",
      "RATIO": 3
    },
    "UnitCustomNumberFormatting": {
      "$id": "726",
      "$type": "System.Collections.Generic.Dictionary`2[[System.String, mscorlib],[System.String, mscorlib]], mscorlib"
    }
  },
  "TableSections": {
    "$type": "System.Linq.Enumerable+WhereEnumerableIterator`1[[ModelMakerEngine.IGroupNode, ModelMakerEngine]], System.Core",
    "$values": [
      {
        "$ref": "395"
      },
      {
        "$ref": "420"
      },
      {
        "$ref": "370"
      },
      {
        "$ref": "468"
      }
    ]
  },
  "ScenarioNamesInModel": {
    "$type": "System.Collections.Generic.List`1[[System.String, mscorlib]], mscorlib",
    "$values": [
      " Base case 1 ",
      " Base case 2 ",
      " Base case 3 ",
      " Scenario 1 ",
      " Scenario 2 ",
      " Scenario 3 ",
      " Scenario 4 "
    ]
  }
}]]>  <Options>
    <TotalsColumn Value="8"/>
    <ConstantsColumn Value="6"/>
    <InputRow Value="7"/>
    <FirstTimeColumn Value="10"/>
    <UnitsColumn Value="7"/>
    <InputName Value="5"/>
    <OutputFileName Value="C:\Users\andyd\OneDrive\Desktop\Financial Models\NP2 2023 Quarterly.xlsx"/>
    <SpacingBetweenBlocks Value="1"/>
    <SpacingBetweenFormulas Value="0"/>
    <SpacingBetweenInputs Value="0"/>
    <SpacingRowsSmall Value="False"/>
    <SpacingRowsSize Value="4"/>
    <TimeRow Value="2"/>
    <InputLayout Value="ConstantsSeparate"/>
    <CalcsLayout Value="Group"/>
    <ExcelFormat Value="2"/>
    <SaveAsXLSB Value="False"/>
    <DimensionsInSeparateColumn Value="False"/>
    <GroupCalculationandResultBlocks Value="True"/>
    <GroupSections Value="True"/>
    <FlagNotAsPercent Value="True"/>
    <Formulanamesonallrows Value="True"/>
    <OpeningBalancesText Value=""/>
    <ClosingBalancetext Value=""/>
    <FreezeFrames Value="True"/>
    <EnforceOneFormula Value="False"/>
    <HideGridlines Value="True"/>
    <ResultsLayout Value="Group"/>
    <GroupBlocks Value="True"/>
    <FASTBlocks Value="True"/>
    <FASTImportColor Value="True"/>
    <FASTExportColor Value="True"/>
    <FASTSpacing Value="True"/>
    <FastColorCounterflows Value="False"/>
    <FASTTotalsColumn Value="8"/>
    <FASTLiveLabels Value="True"/>
    <FASTVBAScenarios Value="False"/>
    <FASTPyramidStructure Value="True"/>
    <FASTRowAnchorLinks Value="True"/>
    <ReviewColumn Value="False"/>
  </Options>
</ModelMaker>
</file>

<file path=customXml/itemProps1.xml><?xml version="1.0" encoding="utf-8"?>
<ds:datastoreItem xmlns:ds="http://schemas.openxmlformats.org/officeDocument/2006/customXml" ds:itemID="{920564CC-23DA-489F-BD11-7FA40B606B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141</vt:i4>
      </vt:variant>
    </vt:vector>
  </HeadingPairs>
  <TitlesOfParts>
    <vt:vector size="183" baseType="lpstr">
      <vt:lpstr>SquirrelBindings</vt:lpstr>
      <vt:lpstr>SquirrelReports</vt:lpstr>
      <vt:lpstr>Scenario Summary 1</vt:lpstr>
      <vt:lpstr>Scenario Summary 2</vt:lpstr>
      <vt:lpstr>Scenario Summary 3</vt:lpstr>
      <vt:lpstr>Scenario Summary 4</vt:lpstr>
      <vt:lpstr>Scenario Summary 5</vt:lpstr>
      <vt:lpstr>Cover</vt:lpstr>
      <vt:lpstr>Contents</vt:lpstr>
      <vt:lpstr>InpC</vt:lpstr>
      <vt:lpstr>InpS</vt:lpstr>
      <vt:lpstr>InpT</vt:lpstr>
      <vt:lpstr>Time</vt:lpstr>
      <vt:lpstr>Unallocated</vt:lpstr>
      <vt:lpstr>Tabular</vt:lpstr>
      <vt:lpstr>Working capital</vt:lpstr>
      <vt:lpstr>Financials</vt:lpstr>
      <vt:lpstr>Investment Assets</vt:lpstr>
      <vt:lpstr>Scheduled Debt</vt:lpstr>
      <vt:lpstr>Unscheduled Debt</vt:lpstr>
      <vt:lpstr>Equity</vt:lpstr>
      <vt:lpstr>Shareholder Returns</vt:lpstr>
      <vt:lpstr>Metrics and ratios</vt:lpstr>
      <vt:lpstr>Model Checks and Alerts</vt:lpstr>
      <vt:lpstr>Income Statement Ann</vt:lpstr>
      <vt:lpstr>Balance Sheet Ann</vt:lpstr>
      <vt:lpstr>Cashflow Ann</vt:lpstr>
      <vt:lpstr>Distributions Ann</vt:lpstr>
      <vt:lpstr>Metrics Ann</vt:lpstr>
      <vt:lpstr>Disposals Ann</vt:lpstr>
      <vt:lpstr>Squirrel Hack Ann</vt:lpstr>
      <vt:lpstr>Income Statement</vt:lpstr>
      <vt:lpstr>Balance Sheet</vt:lpstr>
      <vt:lpstr>Cashflow</vt:lpstr>
      <vt:lpstr>Distributions</vt:lpstr>
      <vt:lpstr>Metrics</vt:lpstr>
      <vt:lpstr>Disposals</vt:lpstr>
      <vt:lpstr>Squirrel Hack</vt:lpstr>
      <vt:lpstr>Results Table</vt:lpstr>
      <vt:lpstr>Output</vt:lpstr>
      <vt:lpstr>Issues</vt:lpstr>
      <vt:lpstr>Styles</vt:lpstr>
      <vt:lpstr>CASE_ACTIVE</vt:lpstr>
      <vt:lpstr>CASE_COMPARISON</vt:lpstr>
      <vt:lpstr>Constants</vt:lpstr>
      <vt:lpstr>ExampleInputRow</vt:lpstr>
      <vt:lpstr>InpC!FirstDifferenceCell</vt:lpstr>
      <vt:lpstr>InpC!FirstRow</vt:lpstr>
      <vt:lpstr>FirstRow</vt:lpstr>
      <vt:lpstr>FirstTime</vt:lpstr>
      <vt:lpstr>InpC!InputChanges</vt:lpstr>
      <vt:lpstr>Label</vt:lpstr>
      <vt:lpstr>'Balance Sheet'!MasterALERT</vt:lpstr>
      <vt:lpstr>'Balance Sheet Ann'!MasterALERT</vt:lpstr>
      <vt:lpstr>Cashflow!MasterALERT</vt:lpstr>
      <vt:lpstr>'Cashflow Ann'!MasterALERT</vt:lpstr>
      <vt:lpstr>Disposals!MasterALERT</vt:lpstr>
      <vt:lpstr>'Disposals Ann'!MasterALERT</vt:lpstr>
      <vt:lpstr>Distributions!MasterALERT</vt:lpstr>
      <vt:lpstr>'Distributions Ann'!MasterALERT</vt:lpstr>
      <vt:lpstr>Equity!MasterALERT</vt:lpstr>
      <vt:lpstr>Financials!MasterALERT</vt:lpstr>
      <vt:lpstr>'Income Statement'!MasterALERT</vt:lpstr>
      <vt:lpstr>'Income Statement Ann'!MasterALERT</vt:lpstr>
      <vt:lpstr>InpS!MasterALERT</vt:lpstr>
      <vt:lpstr>InpT!MasterALERT</vt:lpstr>
      <vt:lpstr>'Investment Assets'!MasterALERT</vt:lpstr>
      <vt:lpstr>Metrics!MasterALERT</vt:lpstr>
      <vt:lpstr>'Metrics and ratios'!MasterALERT</vt:lpstr>
      <vt:lpstr>'Metrics Ann'!MasterALERT</vt:lpstr>
      <vt:lpstr>'Model Checks and Alerts'!MasterALERT</vt:lpstr>
      <vt:lpstr>'Results Table'!MasterALERT</vt:lpstr>
      <vt:lpstr>'Scheduled Debt'!MasterALERT</vt:lpstr>
      <vt:lpstr>'Shareholder Returns'!MasterALERT</vt:lpstr>
      <vt:lpstr>'Squirrel Hack'!MasterALERT</vt:lpstr>
      <vt:lpstr>'Squirrel Hack Ann'!MasterALERT</vt:lpstr>
      <vt:lpstr>Tabular!MasterALERT</vt:lpstr>
      <vt:lpstr>Time!MasterALERT</vt:lpstr>
      <vt:lpstr>Unallocated!MasterALERT</vt:lpstr>
      <vt:lpstr>'Unscheduled Debt'!MasterALERT</vt:lpstr>
      <vt:lpstr>'Working capital'!MasterALERT</vt:lpstr>
      <vt:lpstr>'Balance Sheet'!MasterCHK</vt:lpstr>
      <vt:lpstr>'Balance Sheet Ann'!MasterCHK</vt:lpstr>
      <vt:lpstr>Cashflow!MasterCHK</vt:lpstr>
      <vt:lpstr>'Cashflow Ann'!MasterCHK</vt:lpstr>
      <vt:lpstr>Disposals!MasterCHK</vt:lpstr>
      <vt:lpstr>'Disposals Ann'!MasterCHK</vt:lpstr>
      <vt:lpstr>Distributions!MasterCHK</vt:lpstr>
      <vt:lpstr>'Distributions Ann'!MasterCHK</vt:lpstr>
      <vt:lpstr>Equity!MasterCHK</vt:lpstr>
      <vt:lpstr>Financials!MasterCHK</vt:lpstr>
      <vt:lpstr>'Income Statement'!MasterCHK</vt:lpstr>
      <vt:lpstr>'Income Statement Ann'!MasterCHK</vt:lpstr>
      <vt:lpstr>InpS!MasterCHK</vt:lpstr>
      <vt:lpstr>InpT!MasterCHK</vt:lpstr>
      <vt:lpstr>'Investment Assets'!MasterCHK</vt:lpstr>
      <vt:lpstr>Metrics!MasterCHK</vt:lpstr>
      <vt:lpstr>'Metrics and ratios'!MasterCHK</vt:lpstr>
      <vt:lpstr>'Metrics Ann'!MasterCHK</vt:lpstr>
      <vt:lpstr>'Model Checks and Alerts'!MasterCHK</vt:lpstr>
      <vt:lpstr>'Results Table'!MasterCHK</vt:lpstr>
      <vt:lpstr>'Scheduled Debt'!MasterCHK</vt:lpstr>
      <vt:lpstr>'Shareholder Returns'!MasterCHK</vt:lpstr>
      <vt:lpstr>'Squirrel Hack'!MasterCHK</vt:lpstr>
      <vt:lpstr>'Squirrel Hack Ann'!MasterCHK</vt:lpstr>
      <vt:lpstr>Tabular!MasterCHK</vt:lpstr>
      <vt:lpstr>Time!MasterCHK</vt:lpstr>
      <vt:lpstr>Unallocated!MasterCHK</vt:lpstr>
      <vt:lpstr>'Unscheduled Debt'!MasterCHK</vt:lpstr>
      <vt:lpstr>'Working capital'!MasterCHK</vt:lpstr>
      <vt:lpstr>obxIssuesLog</vt:lpstr>
      <vt:lpstr>ReportBarFormat</vt:lpstr>
      <vt:lpstr>scenario</vt:lpstr>
      <vt:lpstr>ScenarioPointer</vt:lpstr>
      <vt:lpstr>SensitivityInputs</vt:lpstr>
      <vt:lpstr>TimeRow</vt:lpstr>
      <vt:lpstr>TOCFirstLine</vt:lpstr>
      <vt:lpstr>TOCobxEquity</vt:lpstr>
      <vt:lpstr>TOCobxEquity.Ordinary_Dividends</vt:lpstr>
      <vt:lpstr>TOCobxEquity.Ordinary_Shares</vt:lpstr>
      <vt:lpstr>TOCobxEquity.Priority_Dividend</vt:lpstr>
      <vt:lpstr>TOCobxEquity.Priority_Dividend_Catchup</vt:lpstr>
      <vt:lpstr>TOCobxEquity.Redemption_Preference</vt:lpstr>
      <vt:lpstr>TOCobxEquity.Redemption_Preference_Catchup</vt:lpstr>
      <vt:lpstr>TOCobxFinancials</vt:lpstr>
      <vt:lpstr>TOCobxInputs</vt:lpstr>
      <vt:lpstr>TOCobxInputs.Assets</vt:lpstr>
      <vt:lpstr>TOCobxInputs.Debt</vt:lpstr>
      <vt:lpstr>TOCobxInputs.Equity</vt:lpstr>
      <vt:lpstr>TOCobxInputs.Flags</vt:lpstr>
      <vt:lpstr>TOCobxInputs.Historical_Data</vt:lpstr>
      <vt:lpstr>TOCobxInputs.Investment_Asset_Valuation_and_Disposal_Profiles</vt:lpstr>
      <vt:lpstr>TOCobxInputs.Loan_Repayment_Profiles</vt:lpstr>
      <vt:lpstr>TOCobxInputs.Metrics</vt:lpstr>
      <vt:lpstr>TOCobxInputs.Model_Constants</vt:lpstr>
      <vt:lpstr>TOCobxInputs.Monthly_Inputs</vt:lpstr>
      <vt:lpstr>TOCobxInputs.Opening_balance_sheet_assets</vt:lpstr>
      <vt:lpstr>TOCobxInputs.Opening_balance_sheet_liabilities</vt:lpstr>
      <vt:lpstr>TOCobxInputs.Opening_Repayment_Balances</vt:lpstr>
      <vt:lpstr>TOCobxInputs.Shareholders</vt:lpstr>
      <vt:lpstr>TOCobxInputs.Switches</vt:lpstr>
      <vt:lpstr>TOCobxInvestment_Assets</vt:lpstr>
      <vt:lpstr>TOCobxMetrics_and_ratios</vt:lpstr>
      <vt:lpstr>TOCobxModel_Checks_and_Alerts</vt:lpstr>
      <vt:lpstr>TOCobxModel_Checks_and_Alerts.Model_Checks</vt:lpstr>
      <vt:lpstr>TOCobxScheduled_Debt</vt:lpstr>
      <vt:lpstr>TOCobxScheduled_Debt.CVA_1</vt:lpstr>
      <vt:lpstr>TOCobxScheduled_Debt.CVA_2</vt:lpstr>
      <vt:lpstr>TOCobxScheduled_Debt.Guarantee_Portfolio_Loans_</vt:lpstr>
      <vt:lpstr>TOCobxShareholder_Returns</vt:lpstr>
      <vt:lpstr>TOCobxTabular</vt:lpstr>
      <vt:lpstr>TOCobxTime</vt:lpstr>
      <vt:lpstr>TOCobxTime.Calculate_TVPI_flag</vt:lpstr>
      <vt:lpstr>TOCobxTime.Dispose_of_Assets_flag</vt:lpstr>
      <vt:lpstr>TOCobxTime.Future_Fund_Conversion_Date_flag</vt:lpstr>
      <vt:lpstr>TOCobxTime.Headers</vt:lpstr>
      <vt:lpstr>TOCobxTime.Model_Timeline</vt:lpstr>
      <vt:lpstr>TOCobxTime.Model_timelines</vt:lpstr>
      <vt:lpstr>TOCobxTime.Repay_Debt_Flag</vt:lpstr>
      <vt:lpstr>TOCobxTime.Share_Capital_Redemption_flag</vt:lpstr>
      <vt:lpstr>TOCobxUnallocated</vt:lpstr>
      <vt:lpstr>TOCobxUnscheduled_Debt</vt:lpstr>
      <vt:lpstr>TOCobxUnscheduled_Debt.Chinese_Investor_Debt</vt:lpstr>
      <vt:lpstr>TOCobxUnscheduled_Debt.Imported</vt:lpstr>
      <vt:lpstr>TOCobxUnscheduled_Debt.Senior_Debt</vt:lpstr>
      <vt:lpstr>TOCobxUnscheduled_Debt.Shareholder_Debt</vt:lpstr>
      <vt:lpstr>TOCobxWorking_capital</vt:lpstr>
      <vt:lpstr>TOCrepobxBalance_Sheet_base_Quarter</vt:lpstr>
      <vt:lpstr>TOCrepobxBalance_Sheet_Year</vt:lpstr>
      <vt:lpstr>TOCrepobxCashflow_base_Quarter</vt:lpstr>
      <vt:lpstr>TOCrepobxCashflow_Year</vt:lpstr>
      <vt:lpstr>TOCrepobxDisposals_base_Quarter</vt:lpstr>
      <vt:lpstr>TOCrepobxDisposals_Year</vt:lpstr>
      <vt:lpstr>TOCrepobxDistributions_base_Quarter</vt:lpstr>
      <vt:lpstr>TOCrepobxDistributions_Year</vt:lpstr>
      <vt:lpstr>TOCrepobxIncome_Statement_base_Quarter</vt:lpstr>
      <vt:lpstr>TOCrepobxIncome_Statement_Year</vt:lpstr>
      <vt:lpstr>TOCrepobxMetrics_base_Quarter</vt:lpstr>
      <vt:lpstr>TOCrepobxMetrics_Year</vt:lpstr>
      <vt:lpstr>TOCrepobxSquirrel_Hack_base_Quarter</vt:lpstr>
      <vt:lpstr>TOCrepobxSquirrel_Hack_Year</vt:lpstr>
      <vt:lpstr>Totals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Davidson</cp:lastModifiedBy>
  <dcterms:modified xsi:type="dcterms:W3CDTF">2023-05-08T16:53:20Z</dcterms:modified>
</cp:coreProperties>
</file>